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 yWindow="-10" windowWidth="28820" windowHeight="3980" tabRatio="789" activeTab="2"/>
  </bookViews>
  <sheets>
    <sheet name="Contents" sheetId="62" r:id="rId1"/>
    <sheet name="Instructions" sheetId="87" r:id="rId2"/>
    <sheet name="1.  LRAMVA Summary" sheetId="43" r:id="rId3"/>
    <sheet name="LRAMVA Checklist Schematic" sheetId="63" r:id="rId4"/>
    <sheet name="DropDownList" sheetId="80" state="hidden"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0" hidden="1">'5.  2015-2020 LRAM'!$A$35:$AP$1132</definedName>
    <definedName name="_xlnm._FilterDatabase" localSheetId="12" hidden="1">'7.  Persistence Report'!$A$26:$BU$138</definedName>
    <definedName name="_xlnm._FilterDatabase" localSheetId="4" hidden="1">DropDownList!$A$1:$A$40</definedName>
    <definedName name="_xlnm.Print_Area" localSheetId="2">'1.  LRAMVA Summary'!$A$1:$R$109</definedName>
    <definedName name="_xlnm.Print_Area" localSheetId="6">'2. LRAMVA Threshold'!$A$1:$R$63</definedName>
    <definedName name="_xlnm.Print_Area" localSheetId="7">'3.  Distribution Rates'!$A$1:$P$135</definedName>
    <definedName name="_xlnm.Print_Area" localSheetId="8">'3-a.  Rate Class Allocations'!$A$1:$R$56</definedName>
    <definedName name="_xlnm.Print_Area" localSheetId="9">'4.  2011-2014 LRAM'!$A$1:$AM$533</definedName>
    <definedName name="_xlnm.Print_Area" localSheetId="10">'5.  2015-2020 LRAM'!$A:$AN</definedName>
    <definedName name="_xlnm.Print_Area" localSheetId="11">'6.  Carrying Charges'!$A$1:$X$163</definedName>
    <definedName name="_xlnm.Print_Area" localSheetId="12">'7.  Persistence Report'!$A$1:$BT$54</definedName>
    <definedName name="_xlnm.Print_Area" localSheetId="0">Contents!$A$1:$D$24</definedName>
    <definedName name="_xlnm.Print_Area" localSheetId="3">'LRAMVA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LRAM'!$B$217</definedName>
    <definedName name="Table_5_c.__2017_Lost_Revenues_Work_Form">'5.  2015-2020 LRAM'!$B$401</definedName>
    <definedName name="Table_5_d.__2018_Lost_Revenues_Work_Form">'5.  2015-2020 LRAM'!$B$585</definedName>
    <definedName name="Table_5_e.__2019_Lost_Revenues_Work_Form">'5.  2015-2020 LRAM'!$B$769</definedName>
    <definedName name="Table_5_f.__2020_Lost_Revenues_Work_Form">'5.  2015-2020 LRAM'!$B$953</definedName>
    <definedName name="Targets">'[1]LDC Targets'!$A$3:$D$83</definedName>
  </definedNames>
  <calcPr calcId="145621"/>
</workbook>
</file>

<file path=xl/calcChain.xml><?xml version="1.0" encoding="utf-8"?>
<calcChain xmlns="http://schemas.openxmlformats.org/spreadsheetml/2006/main">
  <c r="Z864" i="79" l="1"/>
  <c r="Q863" i="79"/>
  <c r="P863" i="79"/>
  <c r="G676" i="79" l="1"/>
  <c r="E674" i="79"/>
  <c r="F674" i="79" s="1"/>
  <c r="G674" i="79" s="1"/>
  <c r="E861" i="79" l="1"/>
  <c r="P861" i="79" s="1"/>
  <c r="E858" i="79"/>
  <c r="F858" i="79" s="1"/>
  <c r="Q858" i="79" s="1"/>
  <c r="F861" i="79" l="1"/>
  <c r="Q861" i="79" s="1"/>
  <c r="P858" i="79"/>
  <c r="D195" i="79"/>
  <c r="E195" i="79"/>
  <c r="F195" i="79"/>
  <c r="G195" i="79"/>
  <c r="H195" i="79"/>
  <c r="I195" i="79"/>
  <c r="J195" i="79"/>
  <c r="O195" i="79"/>
  <c r="P195" i="79"/>
  <c r="Q195" i="79"/>
  <c r="R195" i="79"/>
  <c r="S195" i="79"/>
  <c r="T195" i="79"/>
  <c r="U195" i="79"/>
  <c r="R931" i="79" l="1"/>
  <c r="S931" i="79"/>
  <c r="T931" i="79"/>
  <c r="U931" i="79"/>
  <c r="V931" i="79"/>
  <c r="W931" i="79"/>
  <c r="X931" i="79"/>
  <c r="G931" i="79"/>
  <c r="H931" i="79"/>
  <c r="I931" i="79"/>
  <c r="J931" i="79"/>
  <c r="K931" i="79"/>
  <c r="L931" i="79"/>
  <c r="M931" i="79"/>
  <c r="H747" i="79"/>
  <c r="I747" i="79"/>
  <c r="J747" i="79"/>
  <c r="K747" i="79"/>
  <c r="L747" i="79"/>
  <c r="M747" i="79"/>
  <c r="U379" i="79"/>
  <c r="V379" i="79"/>
  <c r="W379" i="79"/>
  <c r="X379" i="79"/>
  <c r="J379" i="79"/>
  <c r="K379" i="79"/>
  <c r="L379" i="79"/>
  <c r="M379" i="79"/>
  <c r="D379" i="79"/>
  <c r="E379" i="79"/>
  <c r="O379" i="79"/>
  <c r="P379" i="79"/>
  <c r="Q660" i="79" l="1"/>
  <c r="F860" i="79"/>
  <c r="F857" i="79"/>
  <c r="F844" i="79"/>
  <c r="G688" i="79"/>
  <c r="E666" i="79" l="1"/>
  <c r="G666" i="79"/>
  <c r="P857" i="79"/>
  <c r="E688" i="79"/>
  <c r="E660" i="79"/>
  <c r="O663" i="79" l="1"/>
  <c r="E663" i="79"/>
  <c r="P663" i="79" s="1"/>
  <c r="O660" i="79"/>
  <c r="P660" i="79"/>
  <c r="S747" i="79"/>
  <c r="T747" i="79"/>
  <c r="U747" i="79"/>
  <c r="V747" i="79"/>
  <c r="W747" i="79"/>
  <c r="X747" i="79"/>
  <c r="Q563" i="79"/>
  <c r="R563" i="79"/>
  <c r="S563" i="79"/>
  <c r="T563" i="79"/>
  <c r="U563" i="79"/>
  <c r="V563" i="79"/>
  <c r="W563" i="79"/>
  <c r="X563" i="79"/>
  <c r="O563" i="79"/>
  <c r="E563" i="79"/>
  <c r="F563" i="79"/>
  <c r="G563" i="79"/>
  <c r="H563" i="79"/>
  <c r="I563" i="79"/>
  <c r="J563" i="79"/>
  <c r="K563" i="79"/>
  <c r="L563" i="79"/>
  <c r="M563" i="79"/>
  <c r="D563" i="79"/>
  <c r="H166" i="47" l="1"/>
  <c r="H167" i="47"/>
  <c r="H168" i="47"/>
  <c r="H169" i="47"/>
  <c r="H170" i="47"/>
  <c r="H171" i="47"/>
  <c r="H172" i="47"/>
  <c r="H173" i="47"/>
  <c r="H174" i="47"/>
  <c r="H175" i="47"/>
  <c r="H176" i="47"/>
  <c r="H165" i="47"/>
  <c r="AC1298" i="79" l="1"/>
  <c r="AD1298" i="79"/>
  <c r="AE1298" i="79"/>
  <c r="AF1298" i="79"/>
  <c r="AG1298" i="79"/>
  <c r="AH1298" i="79"/>
  <c r="AI1298" i="79"/>
  <c r="AJ1298" i="79"/>
  <c r="AK1298" i="79"/>
  <c r="AL1298" i="79"/>
  <c r="C134" i="45"/>
  <c r="D134" i="45"/>
  <c r="E134" i="45"/>
  <c r="F134" i="45"/>
  <c r="G134" i="45"/>
  <c r="H134" i="45"/>
  <c r="I134" i="45"/>
  <c r="J134" i="45"/>
  <c r="K134" i="45"/>
  <c r="L134" i="45"/>
  <c r="M134" i="45"/>
  <c r="N134" i="45"/>
  <c r="O134" i="45"/>
  <c r="P134" i="45"/>
  <c r="AB1298" i="79"/>
  <c r="Z1137" i="79"/>
  <c r="AA1137" i="79"/>
  <c r="AB1137" i="79"/>
  <c r="Y1137" i="79"/>
  <c r="Z1138" i="79"/>
  <c r="AA1138" i="79"/>
  <c r="AB1138" i="79"/>
  <c r="AC1138" i="79"/>
  <c r="AD1138" i="79"/>
  <c r="AE1138" i="79"/>
  <c r="AF1138" i="79"/>
  <c r="AG1138" i="79"/>
  <c r="AH1138" i="79"/>
  <c r="AI1138" i="79"/>
  <c r="AJ1138" i="79"/>
  <c r="AK1138" i="79"/>
  <c r="AL1138" i="79"/>
  <c r="Y1138" i="79"/>
  <c r="G85" i="43"/>
  <c r="H85" i="43"/>
  <c r="I85" i="43"/>
  <c r="J85" i="43"/>
  <c r="K85" i="43"/>
  <c r="L85" i="43"/>
  <c r="M85" i="43"/>
  <c r="N85" i="43"/>
  <c r="O85" i="43"/>
  <c r="P85" i="43"/>
  <c r="Q85" i="43"/>
  <c r="O1297" i="79"/>
  <c r="K1297" i="79"/>
  <c r="J1297" i="79"/>
  <c r="I1297" i="79"/>
  <c r="H1297" i="79"/>
  <c r="G1297" i="79"/>
  <c r="F1297" i="79"/>
  <c r="E1297" i="79"/>
  <c r="D1297" i="79"/>
  <c r="AL1295" i="79"/>
  <c r="AK1295" i="79"/>
  <c r="AJ1295" i="79"/>
  <c r="AI1295" i="79"/>
  <c r="AH1295" i="79"/>
  <c r="AG1295" i="79"/>
  <c r="AF1295" i="79"/>
  <c r="AE1295" i="79"/>
  <c r="AD1295" i="79"/>
  <c r="AC1295" i="79"/>
  <c r="AB1295" i="79"/>
  <c r="AA1295" i="79"/>
  <c r="Z1295" i="79"/>
  <c r="Y1295" i="79"/>
  <c r="N1295" i="79"/>
  <c r="AM1294" i="79"/>
  <c r="AL1292" i="79"/>
  <c r="AK1292" i="79"/>
  <c r="AJ1292" i="79"/>
  <c r="AI1292" i="79"/>
  <c r="AH1292" i="79"/>
  <c r="AG1292" i="79"/>
  <c r="AF1292" i="79"/>
  <c r="AE1292" i="79"/>
  <c r="AD1292" i="79"/>
  <c r="AC1292" i="79"/>
  <c r="AB1292" i="79"/>
  <c r="AA1292" i="79"/>
  <c r="Z1292" i="79"/>
  <c r="Y1292" i="79"/>
  <c r="N1292" i="79"/>
  <c r="AM1291" i="79"/>
  <c r="AL1289" i="79"/>
  <c r="AK1289" i="79"/>
  <c r="AJ1289" i="79"/>
  <c r="AI1289" i="79"/>
  <c r="AH1289" i="79"/>
  <c r="AG1289" i="79"/>
  <c r="AF1289" i="79"/>
  <c r="AE1289" i="79"/>
  <c r="AD1289" i="79"/>
  <c r="AC1289" i="79"/>
  <c r="AB1289" i="79"/>
  <c r="AA1289" i="79"/>
  <c r="Z1289" i="79"/>
  <c r="Y1289" i="79"/>
  <c r="N1289" i="79"/>
  <c r="AM1288" i="79"/>
  <c r="AL1286" i="79"/>
  <c r="AK1286" i="79"/>
  <c r="AJ1286" i="79"/>
  <c r="AI1286" i="79"/>
  <c r="AH1286" i="79"/>
  <c r="AG1286" i="79"/>
  <c r="AF1286" i="79"/>
  <c r="AE1286" i="79"/>
  <c r="AD1286" i="79"/>
  <c r="AC1286" i="79"/>
  <c r="AB1286" i="79"/>
  <c r="AA1286" i="79"/>
  <c r="Z1286" i="79"/>
  <c r="Y1286" i="79"/>
  <c r="N1286" i="79"/>
  <c r="AM1285" i="79"/>
  <c r="AL1283" i="79"/>
  <c r="AK1283" i="79"/>
  <c r="AJ1283" i="79"/>
  <c r="AI1283" i="79"/>
  <c r="AH1283" i="79"/>
  <c r="AG1283" i="79"/>
  <c r="AF1283" i="79"/>
  <c r="AE1283" i="79"/>
  <c r="AD1283" i="79"/>
  <c r="AC1283" i="79"/>
  <c r="AB1283" i="79"/>
  <c r="AA1283" i="79"/>
  <c r="Z1283" i="79"/>
  <c r="Y1283" i="79"/>
  <c r="N1283" i="79"/>
  <c r="AM1282" i="79"/>
  <c r="AL1280" i="79"/>
  <c r="AK1280" i="79"/>
  <c r="AJ1280" i="79"/>
  <c r="AI1280" i="79"/>
  <c r="AH1280" i="79"/>
  <c r="AG1280" i="79"/>
  <c r="AF1280" i="79"/>
  <c r="AE1280" i="79"/>
  <c r="AD1280" i="79"/>
  <c r="AC1280" i="79"/>
  <c r="AB1280" i="79"/>
  <c r="AA1280" i="79"/>
  <c r="Z1280" i="79"/>
  <c r="Y1280" i="79"/>
  <c r="N1280" i="79"/>
  <c r="AM1279" i="79"/>
  <c r="AL1277" i="79"/>
  <c r="AK1277" i="79"/>
  <c r="AJ1277" i="79"/>
  <c r="AI1277" i="79"/>
  <c r="AH1277" i="79"/>
  <c r="AG1277" i="79"/>
  <c r="AF1277" i="79"/>
  <c r="AE1277" i="79"/>
  <c r="AD1277" i="79"/>
  <c r="AC1277" i="79"/>
  <c r="AB1277" i="79"/>
  <c r="AA1277" i="79"/>
  <c r="Z1277" i="79"/>
  <c r="Y1277" i="79"/>
  <c r="N1277" i="79"/>
  <c r="AM1276" i="79"/>
  <c r="AL1274" i="79"/>
  <c r="AK1274" i="79"/>
  <c r="AJ1274" i="79"/>
  <c r="AI1274" i="79"/>
  <c r="AH1274" i="79"/>
  <c r="AG1274" i="79"/>
  <c r="AF1274" i="79"/>
  <c r="AE1274" i="79"/>
  <c r="AD1274" i="79"/>
  <c r="AC1274" i="79"/>
  <c r="AB1274" i="79"/>
  <c r="AA1274" i="79"/>
  <c r="Z1274" i="79"/>
  <c r="Y1274" i="79"/>
  <c r="AM1273" i="79"/>
  <c r="AL1271" i="79"/>
  <c r="AK1271" i="79"/>
  <c r="AJ1271" i="79"/>
  <c r="AI1271" i="79"/>
  <c r="AH1271" i="79"/>
  <c r="AG1271" i="79"/>
  <c r="AF1271" i="79"/>
  <c r="AE1271" i="79"/>
  <c r="AD1271" i="79"/>
  <c r="AC1271" i="79"/>
  <c r="AB1271" i="79"/>
  <c r="AA1271" i="79"/>
  <c r="Z1271" i="79"/>
  <c r="Y1271" i="79"/>
  <c r="N1271" i="79"/>
  <c r="AM1270" i="79"/>
  <c r="AL1268" i="79"/>
  <c r="AK1268" i="79"/>
  <c r="AJ1268" i="79"/>
  <c r="AI1268" i="79"/>
  <c r="AH1268" i="79"/>
  <c r="AG1268" i="79"/>
  <c r="AF1268" i="79"/>
  <c r="AE1268" i="79"/>
  <c r="AD1268" i="79"/>
  <c r="AC1268" i="79"/>
  <c r="AB1268" i="79"/>
  <c r="AA1268" i="79"/>
  <c r="Z1268" i="79"/>
  <c r="Y1268" i="79"/>
  <c r="N1268" i="79"/>
  <c r="AM1267" i="79"/>
  <c r="AL1265" i="79"/>
  <c r="AK1265" i="79"/>
  <c r="AJ1265" i="79"/>
  <c r="AI1265" i="79"/>
  <c r="AH1265" i="79"/>
  <c r="AG1265" i="79"/>
  <c r="AF1265" i="79"/>
  <c r="AE1265" i="79"/>
  <c r="AD1265" i="79"/>
  <c r="AC1265" i="79"/>
  <c r="AB1265" i="79"/>
  <c r="AA1265" i="79"/>
  <c r="Z1265" i="79"/>
  <c r="Y1265" i="79"/>
  <c r="N1265" i="79"/>
  <c r="AM1264" i="79"/>
  <c r="AL1262" i="79"/>
  <c r="AK1262" i="79"/>
  <c r="AJ1262" i="79"/>
  <c r="AI1262" i="79"/>
  <c r="AH1262" i="79"/>
  <c r="AG1262" i="79"/>
  <c r="AF1262" i="79"/>
  <c r="AE1262" i="79"/>
  <c r="AD1262" i="79"/>
  <c r="AC1262" i="79"/>
  <c r="AB1262" i="79"/>
  <c r="AA1262" i="79"/>
  <c r="Z1262" i="79"/>
  <c r="Y1262" i="79"/>
  <c r="N1262" i="79"/>
  <c r="AM1261" i="79"/>
  <c r="AL1259" i="79"/>
  <c r="AK1259" i="79"/>
  <c r="AJ1259" i="79"/>
  <c r="AI1259" i="79"/>
  <c r="AH1259" i="79"/>
  <c r="AG1259" i="79"/>
  <c r="AF1259" i="79"/>
  <c r="AE1259" i="79"/>
  <c r="AD1259" i="79"/>
  <c r="AC1259" i="79"/>
  <c r="AB1259" i="79"/>
  <c r="AA1259" i="79"/>
  <c r="Z1259" i="79"/>
  <c r="Y1259" i="79"/>
  <c r="N1259" i="79"/>
  <c r="AM1258" i="79"/>
  <c r="AL1256" i="79"/>
  <c r="AK1256" i="79"/>
  <c r="AJ1256" i="79"/>
  <c r="AI1256" i="79"/>
  <c r="AH1256" i="79"/>
  <c r="AG1256" i="79"/>
  <c r="AF1256" i="79"/>
  <c r="AE1256" i="79"/>
  <c r="AD1256" i="79"/>
  <c r="AC1256" i="79"/>
  <c r="AB1256" i="79"/>
  <c r="AA1256" i="79"/>
  <c r="Z1256" i="79"/>
  <c r="Y1256" i="79"/>
  <c r="N1256" i="79"/>
  <c r="AM1255" i="79"/>
  <c r="AL1252" i="79"/>
  <c r="AK1252" i="79"/>
  <c r="AJ1252" i="79"/>
  <c r="AI1252" i="79"/>
  <c r="AH1252" i="79"/>
  <c r="AG1252" i="79"/>
  <c r="AF1252" i="79"/>
  <c r="AE1252" i="79"/>
  <c r="AD1252" i="79"/>
  <c r="AC1252" i="79"/>
  <c r="AB1252" i="79"/>
  <c r="AA1252" i="79"/>
  <c r="Z1252" i="79"/>
  <c r="Y1252" i="79"/>
  <c r="N1252" i="79"/>
  <c r="AM1251" i="79"/>
  <c r="AL1249" i="79"/>
  <c r="AK1249" i="79"/>
  <c r="AJ1249" i="79"/>
  <c r="AI1249" i="79"/>
  <c r="AH1249" i="79"/>
  <c r="AG1249" i="79"/>
  <c r="AF1249" i="79"/>
  <c r="AE1249" i="79"/>
  <c r="AD1249" i="79"/>
  <c r="AC1249" i="79"/>
  <c r="AB1249" i="79"/>
  <c r="AA1249" i="79"/>
  <c r="Z1249" i="79"/>
  <c r="Y1249" i="79"/>
  <c r="N1249" i="79"/>
  <c r="AM1248" i="79"/>
  <c r="AL1246" i="79"/>
  <c r="AK1246" i="79"/>
  <c r="AJ1246" i="79"/>
  <c r="AI1246" i="79"/>
  <c r="AH1246" i="79"/>
  <c r="AG1246" i="79"/>
  <c r="AF1246" i="79"/>
  <c r="AE1246" i="79"/>
  <c r="AD1246" i="79"/>
  <c r="AC1246" i="79"/>
  <c r="AB1246" i="79"/>
  <c r="AA1246" i="79"/>
  <c r="Z1246" i="79"/>
  <c r="Y1246" i="79"/>
  <c r="N1246" i="79"/>
  <c r="AM1245" i="79"/>
  <c r="AL1242" i="79"/>
  <c r="AK1242" i="79"/>
  <c r="AJ1242" i="79"/>
  <c r="AI1242" i="79"/>
  <c r="AH1242" i="79"/>
  <c r="AG1242" i="79"/>
  <c r="AF1242" i="79"/>
  <c r="AE1242" i="79"/>
  <c r="AD1242" i="79"/>
  <c r="AC1242" i="79"/>
  <c r="AB1242" i="79"/>
  <c r="AA1242" i="79"/>
  <c r="Z1242" i="79"/>
  <c r="Y1242" i="79"/>
  <c r="N1242" i="79"/>
  <c r="AM1241" i="79"/>
  <c r="AL1239" i="79"/>
  <c r="AK1239" i="79"/>
  <c r="AJ1239" i="79"/>
  <c r="AI1239" i="79"/>
  <c r="AH1239" i="79"/>
  <c r="AG1239" i="79"/>
  <c r="AF1239" i="79"/>
  <c r="AE1239" i="79"/>
  <c r="AD1239" i="79"/>
  <c r="AC1239" i="79"/>
  <c r="AB1239" i="79"/>
  <c r="AA1239" i="79"/>
  <c r="Z1239" i="79"/>
  <c r="Y1239" i="79"/>
  <c r="N1239" i="79"/>
  <c r="AM1238" i="79"/>
  <c r="AL1236" i="79"/>
  <c r="AK1236" i="79"/>
  <c r="AJ1236" i="79"/>
  <c r="AI1236" i="79"/>
  <c r="AH1236" i="79"/>
  <c r="AG1236" i="79"/>
  <c r="AF1236" i="79"/>
  <c r="AE1236" i="79"/>
  <c r="AD1236" i="79"/>
  <c r="AC1236" i="79"/>
  <c r="AB1236" i="79"/>
  <c r="AA1236" i="79"/>
  <c r="Z1236" i="79"/>
  <c r="Y1236" i="79"/>
  <c r="N1236" i="79"/>
  <c r="AM1235" i="79"/>
  <c r="AL1233" i="79"/>
  <c r="AK1233" i="79"/>
  <c r="AJ1233" i="79"/>
  <c r="AI1233" i="79"/>
  <c r="AH1233" i="79"/>
  <c r="AG1233" i="79"/>
  <c r="AF1233" i="79"/>
  <c r="AE1233" i="79"/>
  <c r="AD1233" i="79"/>
  <c r="AC1233" i="79"/>
  <c r="AB1233" i="79"/>
  <c r="AA1233" i="79"/>
  <c r="Z1233" i="79"/>
  <c r="Y1233" i="79"/>
  <c r="N1233" i="79"/>
  <c r="AM1232" i="79"/>
  <c r="AL1230" i="79"/>
  <c r="AK1230" i="79"/>
  <c r="AJ1230" i="79"/>
  <c r="AI1230" i="79"/>
  <c r="AH1230" i="79"/>
  <c r="AG1230" i="79"/>
  <c r="AF1230" i="79"/>
  <c r="AE1230" i="79"/>
  <c r="AD1230" i="79"/>
  <c r="AC1230" i="79"/>
  <c r="AB1230" i="79"/>
  <c r="AA1230" i="79"/>
  <c r="Z1230" i="79"/>
  <c r="Y1230" i="79"/>
  <c r="N1230" i="79"/>
  <c r="AM1229" i="79"/>
  <c r="AL1227" i="79"/>
  <c r="AK1227" i="79"/>
  <c r="AJ1227" i="79"/>
  <c r="AI1227" i="79"/>
  <c r="AH1227" i="79"/>
  <c r="AG1227" i="79"/>
  <c r="AF1227" i="79"/>
  <c r="AE1227" i="79"/>
  <c r="AD1227" i="79"/>
  <c r="AC1227" i="79"/>
  <c r="AB1227" i="79"/>
  <c r="AA1227" i="79"/>
  <c r="Z1227" i="79"/>
  <c r="Y1227" i="79"/>
  <c r="N1227" i="79"/>
  <c r="AM1226" i="79"/>
  <c r="AL1224" i="79"/>
  <c r="AK1224" i="79"/>
  <c r="AJ1224" i="79"/>
  <c r="AI1224" i="79"/>
  <c r="AH1224" i="79"/>
  <c r="AG1224" i="79"/>
  <c r="AF1224" i="79"/>
  <c r="AE1224" i="79"/>
  <c r="AD1224" i="79"/>
  <c r="AC1224" i="79"/>
  <c r="AB1224" i="79"/>
  <c r="AA1224" i="79"/>
  <c r="Z1224" i="79"/>
  <c r="Y1224" i="79"/>
  <c r="N1224" i="79"/>
  <c r="AM1223" i="79"/>
  <c r="AL1221" i="79"/>
  <c r="AK1221" i="79"/>
  <c r="AJ1221" i="79"/>
  <c r="AI1221" i="79"/>
  <c r="AH1221" i="79"/>
  <c r="AG1221" i="79"/>
  <c r="AF1221" i="79"/>
  <c r="AE1221" i="79"/>
  <c r="AD1221" i="79"/>
  <c r="AC1221" i="79"/>
  <c r="AB1221" i="79"/>
  <c r="AA1221" i="79"/>
  <c r="Z1221" i="79"/>
  <c r="Y1221" i="79"/>
  <c r="N1221" i="79"/>
  <c r="AM1220" i="79"/>
  <c r="AL1217" i="79"/>
  <c r="AK1217" i="79"/>
  <c r="AJ1217" i="79"/>
  <c r="AI1217" i="79"/>
  <c r="AH1217" i="79"/>
  <c r="AG1217" i="79"/>
  <c r="AF1217" i="79"/>
  <c r="AE1217" i="79"/>
  <c r="AD1217" i="79"/>
  <c r="AC1217" i="79"/>
  <c r="AB1217" i="79"/>
  <c r="AA1217" i="79"/>
  <c r="Z1217" i="79"/>
  <c r="Y1217" i="79"/>
  <c r="AM1216" i="79"/>
  <c r="AL1214" i="79"/>
  <c r="AK1214" i="79"/>
  <c r="AJ1214" i="79"/>
  <c r="AI1214" i="79"/>
  <c r="AH1214" i="79"/>
  <c r="AG1214" i="79"/>
  <c r="AF1214" i="79"/>
  <c r="AE1214" i="79"/>
  <c r="AD1214" i="79"/>
  <c r="AC1214" i="79"/>
  <c r="AB1214" i="79"/>
  <c r="AA1214" i="79"/>
  <c r="Z1214" i="79"/>
  <c r="Y1214" i="79"/>
  <c r="AM1213" i="79"/>
  <c r="AL1211" i="79"/>
  <c r="AK1211" i="79"/>
  <c r="AJ1211" i="79"/>
  <c r="AI1211" i="79"/>
  <c r="AH1211" i="79"/>
  <c r="AG1211" i="79"/>
  <c r="AF1211" i="79"/>
  <c r="AE1211" i="79"/>
  <c r="AD1211" i="79"/>
  <c r="AC1211" i="79"/>
  <c r="AB1211" i="79"/>
  <c r="AA1211" i="79"/>
  <c r="Z1211" i="79"/>
  <c r="Y1211" i="79"/>
  <c r="AM1210" i="79"/>
  <c r="AL1208" i="79"/>
  <c r="AK1208" i="79"/>
  <c r="AJ1208" i="79"/>
  <c r="AI1208" i="79"/>
  <c r="AH1208" i="79"/>
  <c r="AG1208" i="79"/>
  <c r="AF1208" i="79"/>
  <c r="AE1208" i="79"/>
  <c r="AD1208" i="79"/>
  <c r="AC1208" i="79"/>
  <c r="AB1208" i="79"/>
  <c r="AA1208" i="79"/>
  <c r="Z1208" i="79"/>
  <c r="Y1208" i="79"/>
  <c r="AM1207" i="79"/>
  <c r="AL1203" i="79"/>
  <c r="AK1203" i="79"/>
  <c r="AJ1203" i="79"/>
  <c r="AI1203" i="79"/>
  <c r="AH1203" i="79"/>
  <c r="AG1203" i="79"/>
  <c r="AF1203" i="79"/>
  <c r="AE1203" i="79"/>
  <c r="AD1203" i="79"/>
  <c r="AC1203" i="79"/>
  <c r="AB1203" i="79"/>
  <c r="AA1203" i="79"/>
  <c r="Z1203" i="79"/>
  <c r="Y1203" i="79"/>
  <c r="N1203" i="79"/>
  <c r="AM1202" i="79"/>
  <c r="AL1200" i="79"/>
  <c r="AK1200" i="79"/>
  <c r="AJ1200" i="79"/>
  <c r="AI1200" i="79"/>
  <c r="AH1200" i="79"/>
  <c r="AG1200" i="79"/>
  <c r="AF1200" i="79"/>
  <c r="AE1200" i="79"/>
  <c r="AD1200" i="79"/>
  <c r="AC1200" i="79"/>
  <c r="AB1200" i="79"/>
  <c r="AA1200" i="79"/>
  <c r="Z1200" i="79"/>
  <c r="Y1200" i="79"/>
  <c r="N1200" i="79"/>
  <c r="AM1199" i="79"/>
  <c r="AL1197" i="79"/>
  <c r="AK1197" i="79"/>
  <c r="AJ1197" i="79"/>
  <c r="AI1197" i="79"/>
  <c r="AH1197" i="79"/>
  <c r="AG1197" i="79"/>
  <c r="AF1197" i="79"/>
  <c r="AE1197" i="79"/>
  <c r="AD1197" i="79"/>
  <c r="AC1197" i="79"/>
  <c r="AB1197" i="79"/>
  <c r="AA1197" i="79"/>
  <c r="Z1197" i="79"/>
  <c r="Y1197" i="79"/>
  <c r="N1197" i="79"/>
  <c r="AM1196" i="79"/>
  <c r="AL1194" i="79"/>
  <c r="AK1194" i="79"/>
  <c r="AJ1194" i="79"/>
  <c r="AI1194" i="79"/>
  <c r="AH1194" i="79"/>
  <c r="AG1194" i="79"/>
  <c r="AF1194" i="79"/>
  <c r="AE1194" i="79"/>
  <c r="AD1194" i="79"/>
  <c r="AC1194" i="79"/>
  <c r="AB1194" i="79"/>
  <c r="AA1194" i="79"/>
  <c r="Z1194" i="79"/>
  <c r="Y1194" i="79"/>
  <c r="N1194" i="79"/>
  <c r="AM1193" i="79"/>
  <c r="AL1190" i="79"/>
  <c r="AK1190" i="79"/>
  <c r="AJ1190" i="79"/>
  <c r="AI1190" i="79"/>
  <c r="AH1190" i="79"/>
  <c r="AG1190" i="79"/>
  <c r="AF1190" i="79"/>
  <c r="AE1190" i="79"/>
  <c r="AD1190" i="79"/>
  <c r="AC1190" i="79"/>
  <c r="AB1190" i="79"/>
  <c r="AA1190" i="79"/>
  <c r="Z1190" i="79"/>
  <c r="Y1190" i="79"/>
  <c r="N1190" i="79"/>
  <c r="AM1189" i="79"/>
  <c r="AL1187" i="79"/>
  <c r="AK1187" i="79"/>
  <c r="AJ1187" i="79"/>
  <c r="AI1187" i="79"/>
  <c r="AH1187" i="79"/>
  <c r="AG1187" i="79"/>
  <c r="AF1187" i="79"/>
  <c r="AE1187" i="79"/>
  <c r="AD1187" i="79"/>
  <c r="AC1187" i="79"/>
  <c r="AB1187" i="79"/>
  <c r="AA1187" i="79"/>
  <c r="Z1187" i="79"/>
  <c r="Y1187" i="79"/>
  <c r="N1187" i="79"/>
  <c r="AM1186" i="79"/>
  <c r="AL1183" i="79"/>
  <c r="AK1183" i="79"/>
  <c r="AJ1183" i="79"/>
  <c r="AI1183" i="79"/>
  <c r="AH1183" i="79"/>
  <c r="AG1183" i="79"/>
  <c r="AF1183" i="79"/>
  <c r="AE1183" i="79"/>
  <c r="AD1183" i="79"/>
  <c r="AC1183" i="79"/>
  <c r="AB1183" i="79"/>
  <c r="AA1183" i="79"/>
  <c r="Z1183" i="79"/>
  <c r="Y1183" i="79"/>
  <c r="N1183" i="79"/>
  <c r="AM1182" i="79"/>
  <c r="AL1179" i="79"/>
  <c r="AK1179" i="79"/>
  <c r="AJ1179" i="79"/>
  <c r="AI1179" i="79"/>
  <c r="AH1179" i="79"/>
  <c r="AG1179" i="79"/>
  <c r="AF1179" i="79"/>
  <c r="AE1179" i="79"/>
  <c r="AD1179" i="79"/>
  <c r="AC1179" i="79"/>
  <c r="AB1179" i="79"/>
  <c r="AA1179" i="79"/>
  <c r="Z1179" i="79"/>
  <c r="Y1179" i="79"/>
  <c r="N1179" i="79"/>
  <c r="AM1178" i="79"/>
  <c r="AL1176" i="79"/>
  <c r="AK1176" i="79"/>
  <c r="AJ1176" i="79"/>
  <c r="AI1176" i="79"/>
  <c r="AH1176" i="79"/>
  <c r="AG1176" i="79"/>
  <c r="AF1176" i="79"/>
  <c r="AE1176" i="79"/>
  <c r="AD1176" i="79"/>
  <c r="AC1176" i="79"/>
  <c r="AB1176" i="79"/>
  <c r="AA1176" i="79"/>
  <c r="Z1176" i="79"/>
  <c r="Y1176" i="79"/>
  <c r="N1176" i="79"/>
  <c r="AM1175" i="79"/>
  <c r="AL1173" i="79"/>
  <c r="AK1173" i="79"/>
  <c r="AJ1173" i="79"/>
  <c r="AI1173" i="79"/>
  <c r="AH1173" i="79"/>
  <c r="AG1173" i="79"/>
  <c r="AF1173" i="79"/>
  <c r="AE1173" i="79"/>
  <c r="AD1173" i="79"/>
  <c r="AC1173" i="79"/>
  <c r="AB1173" i="79"/>
  <c r="AA1173" i="79"/>
  <c r="Z1173" i="79"/>
  <c r="Y1173" i="79"/>
  <c r="N1173" i="79"/>
  <c r="AM1172" i="79"/>
  <c r="AL1169" i="79"/>
  <c r="AK1169" i="79"/>
  <c r="AJ1169" i="79"/>
  <c r="AI1169" i="79"/>
  <c r="AH1169" i="79"/>
  <c r="AG1169" i="79"/>
  <c r="AF1169" i="79"/>
  <c r="AE1169" i="79"/>
  <c r="AD1169" i="79"/>
  <c r="AC1169" i="79"/>
  <c r="AB1169" i="79"/>
  <c r="AA1169" i="79"/>
  <c r="Z1169" i="79"/>
  <c r="Y1169" i="79"/>
  <c r="N1169" i="79"/>
  <c r="AM1168" i="79"/>
  <c r="AL1166" i="79"/>
  <c r="AK1166" i="79"/>
  <c r="AJ1166" i="79"/>
  <c r="AI1166" i="79"/>
  <c r="AH1166" i="79"/>
  <c r="AG1166" i="79"/>
  <c r="AF1166" i="79"/>
  <c r="AE1166" i="79"/>
  <c r="AD1166" i="79"/>
  <c r="AC1166" i="79"/>
  <c r="AB1166" i="79"/>
  <c r="AA1166" i="79"/>
  <c r="Z1166" i="79"/>
  <c r="Y1166" i="79"/>
  <c r="N1166" i="79"/>
  <c r="AM1165" i="79"/>
  <c r="AL1163" i="79"/>
  <c r="AK1163" i="79"/>
  <c r="AJ1163" i="79"/>
  <c r="AI1163" i="79"/>
  <c r="AH1163" i="79"/>
  <c r="AG1163" i="79"/>
  <c r="AF1163" i="79"/>
  <c r="AE1163" i="79"/>
  <c r="AD1163" i="79"/>
  <c r="AC1163" i="79"/>
  <c r="AB1163" i="79"/>
  <c r="AA1163" i="79"/>
  <c r="Z1163" i="79"/>
  <c r="Y1163" i="79"/>
  <c r="N1163" i="79"/>
  <c r="AM1162" i="79"/>
  <c r="AL1160" i="79"/>
  <c r="AK1160" i="79"/>
  <c r="AJ1160" i="79"/>
  <c r="AI1160" i="79"/>
  <c r="AH1160" i="79"/>
  <c r="AG1160" i="79"/>
  <c r="AF1160" i="79"/>
  <c r="AE1160" i="79"/>
  <c r="AD1160" i="79"/>
  <c r="AC1160" i="79"/>
  <c r="AB1160" i="79"/>
  <c r="AA1160" i="79"/>
  <c r="Z1160" i="79"/>
  <c r="Y1160" i="79"/>
  <c r="N1160" i="79"/>
  <c r="AM1159" i="79"/>
  <c r="AL1157" i="79"/>
  <c r="AK1157" i="79"/>
  <c r="AJ1157" i="79"/>
  <c r="AI1157" i="79"/>
  <c r="AH1157" i="79"/>
  <c r="AG1157" i="79"/>
  <c r="AF1157" i="79"/>
  <c r="AE1157" i="79"/>
  <c r="AD1157" i="79"/>
  <c r="AC1157" i="79"/>
  <c r="AB1157" i="79"/>
  <c r="AA1157" i="79"/>
  <c r="Z1157" i="79"/>
  <c r="Y1157" i="79"/>
  <c r="N1157" i="79"/>
  <c r="AM1156" i="79"/>
  <c r="AL1153" i="79"/>
  <c r="AK1153" i="79"/>
  <c r="AJ1153" i="79"/>
  <c r="AI1153" i="79"/>
  <c r="AH1153" i="79"/>
  <c r="AG1153" i="79"/>
  <c r="AF1153" i="79"/>
  <c r="AE1153" i="79"/>
  <c r="AD1153" i="79"/>
  <c r="AC1153" i="79"/>
  <c r="AB1153" i="79"/>
  <c r="AA1153" i="79"/>
  <c r="Z1153" i="79"/>
  <c r="Y1153" i="79"/>
  <c r="AM1152" i="79"/>
  <c r="AL1150" i="79"/>
  <c r="AK1150" i="79"/>
  <c r="AJ1150" i="79"/>
  <c r="AI1150" i="79"/>
  <c r="AH1150" i="79"/>
  <c r="AG1150" i="79"/>
  <c r="AF1150" i="79"/>
  <c r="AE1150" i="79"/>
  <c r="AD1150" i="79"/>
  <c r="AC1150" i="79"/>
  <c r="AB1150" i="79"/>
  <c r="AA1150" i="79"/>
  <c r="Z1150" i="79"/>
  <c r="Y1150" i="79"/>
  <c r="AM1149" i="79"/>
  <c r="AL1147" i="79"/>
  <c r="AK1147" i="79"/>
  <c r="AJ1147" i="79"/>
  <c r="AI1147" i="79"/>
  <c r="AH1147" i="79"/>
  <c r="AG1147" i="79"/>
  <c r="AF1147" i="79"/>
  <c r="AE1147" i="79"/>
  <c r="AD1147" i="79"/>
  <c r="AC1147" i="79"/>
  <c r="AB1147" i="79"/>
  <c r="AA1147" i="79"/>
  <c r="Z1147" i="79"/>
  <c r="Y1147" i="79"/>
  <c r="AM1146" i="79"/>
  <c r="AL1144" i="79"/>
  <c r="AK1144" i="79"/>
  <c r="AJ1144" i="79"/>
  <c r="AI1144" i="79"/>
  <c r="AH1144" i="79"/>
  <c r="AG1144" i="79"/>
  <c r="AF1144" i="79"/>
  <c r="AE1144" i="79"/>
  <c r="AD1144" i="79"/>
  <c r="AC1144" i="79"/>
  <c r="AB1144" i="79"/>
  <c r="AA1144" i="79"/>
  <c r="Z1144" i="79"/>
  <c r="Y1144" i="79"/>
  <c r="AM1143" i="79"/>
  <c r="AL1141" i="79"/>
  <c r="AK1141" i="79"/>
  <c r="AJ1141" i="79"/>
  <c r="AI1141" i="79"/>
  <c r="AH1141" i="79"/>
  <c r="AG1141" i="79"/>
  <c r="AF1141" i="79"/>
  <c r="AE1141" i="79"/>
  <c r="AD1141" i="79"/>
  <c r="AC1141" i="79"/>
  <c r="AB1141" i="79"/>
  <c r="AA1141" i="79"/>
  <c r="Z1141" i="79"/>
  <c r="Y1141" i="79"/>
  <c r="AM1140" i="79"/>
  <c r="AM1137" i="79"/>
  <c r="AL1137" i="79"/>
  <c r="AK1137" i="79"/>
  <c r="AJ1137" i="79"/>
  <c r="AI1137" i="79"/>
  <c r="AH1137" i="79"/>
  <c r="AG1137" i="79"/>
  <c r="AF1137" i="79"/>
  <c r="AE1137" i="79"/>
  <c r="AD1137" i="79"/>
  <c r="AC1137" i="79"/>
  <c r="G679" i="79"/>
  <c r="G663" i="79"/>
  <c r="R663" i="79" s="1"/>
  <c r="X473" i="79"/>
  <c r="W473" i="79"/>
  <c r="V473" i="79"/>
  <c r="U473" i="79"/>
  <c r="T473" i="79"/>
  <c r="S473" i="79"/>
  <c r="R473" i="79"/>
  <c r="Q473" i="79"/>
  <c r="P473" i="79"/>
  <c r="O473" i="79"/>
  <c r="M473" i="79"/>
  <c r="L473" i="79"/>
  <c r="K473" i="79"/>
  <c r="J473" i="79"/>
  <c r="I473" i="79"/>
  <c r="H473" i="79"/>
  <c r="G473" i="79"/>
  <c r="F473" i="79"/>
  <c r="E473" i="79"/>
  <c r="D473" i="79"/>
  <c r="I379" i="79"/>
  <c r="T379" i="79"/>
  <c r="Y48" i="79"/>
  <c r="P676" i="79"/>
  <c r="Q676" i="79" s="1"/>
  <c r="P679" i="79"/>
  <c r="Q679" i="79" s="1"/>
  <c r="P688" i="79"/>
  <c r="Q688" i="79" s="1"/>
  <c r="R688" i="79" s="1"/>
  <c r="P674" i="79" l="1"/>
  <c r="Q674" i="79" s="1"/>
  <c r="R674" i="79" s="1"/>
  <c r="Q663" i="79"/>
  <c r="R679" i="79"/>
  <c r="Z1297" i="79"/>
  <c r="Q857" i="79"/>
  <c r="Y1297" i="79"/>
  <c r="R676" i="79"/>
  <c r="AH1297" i="79"/>
  <c r="AA1297" i="79"/>
  <c r="AI1297" i="79"/>
  <c r="AB1297" i="79"/>
  <c r="AJ1297" i="79"/>
  <c r="AC1297" i="79"/>
  <c r="AK1297" i="79"/>
  <c r="AL1297" i="79"/>
  <c r="AD1297" i="79"/>
  <c r="AE1297" i="79"/>
  <c r="AF1297" i="79"/>
  <c r="AG1297" i="79"/>
  <c r="P563" i="79"/>
  <c r="Q379" i="79"/>
  <c r="R379" i="79"/>
  <c r="S379" i="79"/>
  <c r="F379" i="79"/>
  <c r="G379" i="79"/>
  <c r="H379" i="79"/>
  <c r="E931" i="79"/>
  <c r="E1115" i="79"/>
  <c r="F1115" i="79"/>
  <c r="G1115" i="79"/>
  <c r="H1115" i="79"/>
  <c r="I1115" i="79"/>
  <c r="J1115" i="79"/>
  <c r="K1115" i="79"/>
  <c r="P931" i="79" l="1"/>
  <c r="F931" i="79" l="1"/>
  <c r="Q931" i="79"/>
  <c r="G673" i="79"/>
  <c r="P27" i="85" l="1"/>
  <c r="P49" i="85" s="1"/>
  <c r="C28" i="85" s="1"/>
  <c r="K27" i="85"/>
  <c r="K49" i="85" s="1"/>
  <c r="C27" i="85" s="1"/>
  <c r="D28" i="85" l="1"/>
  <c r="F28" i="85" s="1"/>
  <c r="F39" i="85" s="1"/>
  <c r="I50" i="44" l="1"/>
  <c r="H50" i="44"/>
  <c r="G50" i="44"/>
  <c r="F50" i="44"/>
  <c r="E50" i="44"/>
  <c r="D50" i="44"/>
  <c r="N184" i="79" l="1"/>
  <c r="D22" i="45" l="1"/>
  <c r="O931" i="79" l="1"/>
  <c r="E44" i="44" l="1"/>
  <c r="AM139" i="79" l="1"/>
  <c r="Q46" i="44"/>
  <c r="P46" i="44"/>
  <c r="O46" i="44"/>
  <c r="N46" i="44"/>
  <c r="M46" i="44"/>
  <c r="L46" i="44"/>
  <c r="K46" i="44"/>
  <c r="J46" i="44"/>
  <c r="I46" i="44"/>
  <c r="H46" i="44"/>
  <c r="G46" i="44"/>
  <c r="F46" i="44"/>
  <c r="E46" i="44"/>
  <c r="D46" i="44"/>
  <c r="O1115" i="79" l="1"/>
  <c r="O747" i="79"/>
  <c r="O513" i="46"/>
  <c r="O127" i="46"/>
  <c r="N623" i="79" l="1"/>
  <c r="N439" i="79"/>
  <c r="N255"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3" i="79"/>
  <c r="N1110" i="79"/>
  <c r="N1107" i="79"/>
  <c r="N1104" i="79"/>
  <c r="N1101" i="79"/>
  <c r="N1098" i="79"/>
  <c r="N1095" i="79"/>
  <c r="N1089" i="79"/>
  <c r="N1086" i="79"/>
  <c r="N1083" i="79"/>
  <c r="N1080" i="79"/>
  <c r="N1077" i="79"/>
  <c r="N1074" i="79"/>
  <c r="N1070" i="79"/>
  <c r="N1067" i="79"/>
  <c r="N1064" i="79"/>
  <c r="N1060" i="79"/>
  <c r="N1057" i="79"/>
  <c r="N1054" i="79"/>
  <c r="N1051" i="79"/>
  <c r="N1048" i="79"/>
  <c r="N1045" i="79"/>
  <c r="N1042" i="79"/>
  <c r="N1039" i="79"/>
  <c r="N1021" i="79"/>
  <c r="N1018" i="79"/>
  <c r="N1015" i="79"/>
  <c r="N1012" i="79"/>
  <c r="N1008" i="79"/>
  <c r="N1005" i="79"/>
  <c r="N1001" i="79"/>
  <c r="N997" i="79"/>
  <c r="N994" i="79"/>
  <c r="N991" i="79"/>
  <c r="N987" i="79"/>
  <c r="N984" i="79"/>
  <c r="N981" i="79"/>
  <c r="N978" i="79"/>
  <c r="N975" i="79"/>
  <c r="N929" i="79"/>
  <c r="N926" i="79"/>
  <c r="N923" i="79"/>
  <c r="N920" i="79"/>
  <c r="N917" i="79"/>
  <c r="N914" i="79"/>
  <c r="N911" i="79"/>
  <c r="N905" i="79"/>
  <c r="N902" i="79"/>
  <c r="N899" i="79"/>
  <c r="N896" i="79"/>
  <c r="N893" i="79"/>
  <c r="N890" i="79"/>
  <c r="N886" i="79"/>
  <c r="N883" i="79"/>
  <c r="N880" i="79"/>
  <c r="N876" i="79"/>
  <c r="N873" i="79"/>
  <c r="N870" i="79"/>
  <c r="N867" i="79"/>
  <c r="N864" i="79"/>
  <c r="N861" i="79"/>
  <c r="N858" i="79"/>
  <c r="N855" i="79"/>
  <c r="N837" i="79"/>
  <c r="N834" i="79"/>
  <c r="N831" i="79"/>
  <c r="N828" i="79"/>
  <c r="N824" i="79"/>
  <c r="N821" i="79"/>
  <c r="N817" i="79"/>
  <c r="N813" i="79"/>
  <c r="N810" i="79"/>
  <c r="N807" i="79"/>
  <c r="N803" i="79"/>
  <c r="N800" i="79"/>
  <c r="N797" i="79"/>
  <c r="N794" i="79"/>
  <c r="N791"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1" i="79"/>
  <c r="N558" i="79"/>
  <c r="N555" i="79"/>
  <c r="N552" i="79"/>
  <c r="N549" i="79"/>
  <c r="N546" i="79"/>
  <c r="N543" i="79"/>
  <c r="N537" i="79"/>
  <c r="N534" i="79"/>
  <c r="N531" i="79"/>
  <c r="N528" i="79"/>
  <c r="N525" i="79"/>
  <c r="N522" i="79"/>
  <c r="N518" i="79"/>
  <c r="N515" i="79"/>
  <c r="N512" i="79"/>
  <c r="N508" i="79"/>
  <c r="N505" i="79"/>
  <c r="N502" i="79"/>
  <c r="N499" i="79"/>
  <c r="N496" i="79"/>
  <c r="N493" i="79"/>
  <c r="N490" i="79"/>
  <c r="N487" i="79"/>
  <c r="N469" i="79"/>
  <c r="N466" i="79"/>
  <c r="N463" i="79"/>
  <c r="N460" i="79"/>
  <c r="N456" i="79"/>
  <c r="N453" i="79"/>
  <c r="N449" i="79"/>
  <c r="N445" i="79"/>
  <c r="N442" i="79"/>
  <c r="N435" i="79"/>
  <c r="N432" i="79"/>
  <c r="N429" i="79"/>
  <c r="N426" i="79"/>
  <c r="N423" i="79"/>
  <c r="N377" i="79"/>
  <c r="N374" i="79"/>
  <c r="N371" i="79"/>
  <c r="N368" i="79"/>
  <c r="N365" i="79"/>
  <c r="N362" i="79"/>
  <c r="N359" i="79"/>
  <c r="N353" i="79"/>
  <c r="N350" i="79"/>
  <c r="N347" i="79"/>
  <c r="N344" i="79"/>
  <c r="N341" i="79"/>
  <c r="N338" i="79"/>
  <c r="N334" i="79"/>
  <c r="N331" i="79"/>
  <c r="N328" i="79"/>
  <c r="N324" i="79"/>
  <c r="N321" i="79"/>
  <c r="N318" i="79"/>
  <c r="N315" i="79"/>
  <c r="N312" i="79"/>
  <c r="N309" i="79"/>
  <c r="N306" i="79"/>
  <c r="N303" i="79"/>
  <c r="N285" i="79"/>
  <c r="N282" i="79"/>
  <c r="N279" i="79"/>
  <c r="N276" i="79"/>
  <c r="N272" i="79"/>
  <c r="N269" i="79"/>
  <c r="N265" i="79"/>
  <c r="N261" i="79"/>
  <c r="N258" i="79"/>
  <c r="N251" i="79"/>
  <c r="N248" i="79"/>
  <c r="N245" i="79"/>
  <c r="N242" i="79"/>
  <c r="N239"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9" i="79" l="1"/>
  <c r="AM1112" i="79"/>
  <c r="AE1048" i="79"/>
  <c r="Z1048" i="79"/>
  <c r="Y1035" i="79"/>
  <c r="Y1032" i="79"/>
  <c r="AD1005" i="79"/>
  <c r="Z1005" i="79"/>
  <c r="Y1005" i="79"/>
  <c r="AM1011" i="79"/>
  <c r="Y1012" i="79"/>
  <c r="AL1008" i="79"/>
  <c r="AM1007" i="79"/>
  <c r="AK1008" i="79"/>
  <c r="AJ1008" i="79"/>
  <c r="AI1008" i="79"/>
  <c r="AH1008" i="79"/>
  <c r="AG1008" i="79"/>
  <c r="AF1008" i="79"/>
  <c r="AE1008" i="79"/>
  <c r="AD1008" i="79"/>
  <c r="AC1008" i="79"/>
  <c r="AB1008" i="79"/>
  <c r="AA1008" i="79"/>
  <c r="Z1008" i="79"/>
  <c r="Y1008" i="79"/>
  <c r="AL1005" i="79"/>
  <c r="AK1005" i="79"/>
  <c r="AJ1005" i="79"/>
  <c r="AI1005" i="79"/>
  <c r="AH1005" i="79"/>
  <c r="AG1005" i="79"/>
  <c r="AF1005" i="79"/>
  <c r="AE1005" i="79"/>
  <c r="AC1005" i="79"/>
  <c r="AB1005" i="79"/>
  <c r="AA1005" i="79"/>
  <c r="AM1004" i="79"/>
  <c r="Y1001" i="79"/>
  <c r="Y994" i="79"/>
  <c r="Y991" i="79"/>
  <c r="Y987" i="79"/>
  <c r="Y978" i="79"/>
  <c r="Y975" i="79"/>
  <c r="Y971" i="79"/>
  <c r="Y880" i="79"/>
  <c r="AL876" i="79"/>
  <c r="Y855" i="79"/>
  <c r="Y837" i="79"/>
  <c r="Y824" i="79"/>
  <c r="AL824" i="79"/>
  <c r="AK824" i="79"/>
  <c r="AJ824" i="79"/>
  <c r="AI824" i="79"/>
  <c r="AH824" i="79"/>
  <c r="AG824" i="79"/>
  <c r="AF824" i="79"/>
  <c r="AE824" i="79"/>
  <c r="AD824" i="79"/>
  <c r="AC824" i="79"/>
  <c r="AB824" i="79"/>
  <c r="AA824" i="79"/>
  <c r="Z824" i="79"/>
  <c r="AM823" i="79"/>
  <c r="AL821" i="79"/>
  <c r="AK821" i="79"/>
  <c r="AJ821" i="79"/>
  <c r="AI821" i="79"/>
  <c r="AH821" i="79"/>
  <c r="AG821" i="79"/>
  <c r="AF821" i="79"/>
  <c r="AE821" i="79"/>
  <c r="AD821" i="79"/>
  <c r="AC821" i="79"/>
  <c r="AB821" i="79"/>
  <c r="AA821" i="79"/>
  <c r="Z821" i="79"/>
  <c r="Y821" i="79"/>
  <c r="AM820" i="79"/>
  <c r="Y817"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1" i="79"/>
  <c r="AM517" i="79"/>
  <c r="Y522" i="79"/>
  <c r="Y453" i="79"/>
  <c r="Y456" i="79"/>
  <c r="AL456" i="79"/>
  <c r="AK456" i="79"/>
  <c r="AJ456" i="79"/>
  <c r="AI456" i="79"/>
  <c r="AH456" i="79"/>
  <c r="AG456" i="79"/>
  <c r="AF456" i="79"/>
  <c r="AE456" i="79"/>
  <c r="AD456" i="79"/>
  <c r="AC456" i="79"/>
  <c r="AB456" i="79"/>
  <c r="AA456" i="79"/>
  <c r="Z456" i="79"/>
  <c r="AM455" i="79"/>
  <c r="AL453" i="79"/>
  <c r="AK453" i="79"/>
  <c r="AJ453" i="79"/>
  <c r="AI453" i="79"/>
  <c r="AH453" i="79"/>
  <c r="AG453" i="79"/>
  <c r="AF453" i="79"/>
  <c r="AE453" i="79"/>
  <c r="AD453" i="79"/>
  <c r="AC453" i="79"/>
  <c r="AB453" i="79"/>
  <c r="AA453" i="79"/>
  <c r="Z453" i="79"/>
  <c r="AM452" i="79"/>
  <c r="Y449" i="79"/>
  <c r="Y371" i="79"/>
  <c r="Y377" i="79"/>
  <c r="AL272" i="79"/>
  <c r="AK272" i="79"/>
  <c r="AJ272" i="79"/>
  <c r="AI272" i="79"/>
  <c r="AH272" i="79"/>
  <c r="AG272" i="79"/>
  <c r="AF272" i="79"/>
  <c r="AE272" i="79"/>
  <c r="AD272" i="79"/>
  <c r="AC272" i="79"/>
  <c r="AB272" i="79"/>
  <c r="AA272" i="79"/>
  <c r="Z272" i="79"/>
  <c r="Y272" i="79"/>
  <c r="AM271" i="79"/>
  <c r="AL269" i="79"/>
  <c r="AK269" i="79"/>
  <c r="AJ269" i="79"/>
  <c r="AI269" i="79"/>
  <c r="AH269" i="79"/>
  <c r="AG269" i="79"/>
  <c r="AF269" i="79"/>
  <c r="AE269" i="79"/>
  <c r="AD269" i="79"/>
  <c r="AC269" i="79"/>
  <c r="AB269" i="79"/>
  <c r="AA269" i="79"/>
  <c r="Z269" i="79"/>
  <c r="Y269" i="79"/>
  <c r="AM268" i="79"/>
  <c r="Y265" i="79"/>
  <c r="Y235" i="79"/>
  <c r="Y226" i="79"/>
  <c r="Y223"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03" i="79"/>
  <c r="AM1106" i="79"/>
  <c r="AM1100" i="79"/>
  <c r="AM1097" i="79"/>
  <c r="AM1094" i="79"/>
  <c r="AM1091" i="79"/>
  <c r="AM1088" i="79"/>
  <c r="AM1085" i="79"/>
  <c r="AM1082" i="79"/>
  <c r="AM1079" i="79"/>
  <c r="AM1076" i="79"/>
  <c r="AM1073" i="79"/>
  <c r="AM1069" i="79"/>
  <c r="AM1066" i="79"/>
  <c r="AM1063" i="79"/>
  <c r="AM1059" i="79"/>
  <c r="AM1056" i="79"/>
  <c r="AM1053" i="79"/>
  <c r="AM1050" i="79"/>
  <c r="AM1047" i="79"/>
  <c r="AM1044" i="79"/>
  <c r="AM1041" i="79"/>
  <c r="AM1038" i="79"/>
  <c r="AM1034" i="79"/>
  <c r="AM1031" i="79"/>
  <c r="AM1028" i="79"/>
  <c r="AM1025" i="79"/>
  <c r="AM1020" i="79"/>
  <c r="AM1017" i="79"/>
  <c r="AM1014" i="79"/>
  <c r="AM1000" i="79"/>
  <c r="AM996" i="79"/>
  <c r="AM993" i="79"/>
  <c r="AM990" i="79"/>
  <c r="AM986" i="79"/>
  <c r="AM983" i="79"/>
  <c r="AM980" i="79"/>
  <c r="AM977" i="79"/>
  <c r="AM974" i="79"/>
  <c r="AM970" i="79"/>
  <c r="AM967" i="79"/>
  <c r="AM964" i="79"/>
  <c r="AM961" i="79"/>
  <c r="AM958" i="79"/>
  <c r="AM928" i="79"/>
  <c r="AM925" i="79"/>
  <c r="AM922" i="79"/>
  <c r="AM919" i="79"/>
  <c r="AM916" i="79"/>
  <c r="AM913" i="79"/>
  <c r="AM910" i="79"/>
  <c r="AM907" i="79"/>
  <c r="AM904" i="79"/>
  <c r="AM901" i="79"/>
  <c r="AM898" i="79"/>
  <c r="AM895" i="79"/>
  <c r="AM892" i="79"/>
  <c r="AM889" i="79"/>
  <c r="AM885" i="79"/>
  <c r="AM882" i="79"/>
  <c r="AM879" i="79"/>
  <c r="AM875" i="79"/>
  <c r="AM872" i="79"/>
  <c r="AM869" i="79"/>
  <c r="AM866" i="79"/>
  <c r="AM863" i="79"/>
  <c r="AM860" i="79"/>
  <c r="AM857" i="79"/>
  <c r="AM854" i="79"/>
  <c r="AM850" i="79"/>
  <c r="AM847" i="79"/>
  <c r="AM844" i="79"/>
  <c r="AM841" i="79"/>
  <c r="AM836" i="79"/>
  <c r="AM833" i="79"/>
  <c r="AM830" i="79"/>
  <c r="AM827" i="79"/>
  <c r="AM816" i="79"/>
  <c r="AM812" i="79"/>
  <c r="AM809" i="79"/>
  <c r="AM806" i="79"/>
  <c r="AM802" i="79"/>
  <c r="AM799" i="79"/>
  <c r="AM796" i="79"/>
  <c r="AM793" i="79"/>
  <c r="AM790" i="79"/>
  <c r="AM786" i="79"/>
  <c r="AM783" i="79"/>
  <c r="AM780" i="79"/>
  <c r="AM777" i="79"/>
  <c r="AM774"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0" i="79"/>
  <c r="AM557" i="79"/>
  <c r="AM554" i="79"/>
  <c r="AM551" i="79"/>
  <c r="AM548" i="79"/>
  <c r="AM545" i="79"/>
  <c r="AM542" i="79"/>
  <c r="AM539" i="79"/>
  <c r="AM536" i="79"/>
  <c r="AM533" i="79"/>
  <c r="AM530" i="79"/>
  <c r="AM527" i="79"/>
  <c r="AM524" i="79"/>
  <c r="AM514" i="79"/>
  <c r="AM511" i="79"/>
  <c r="AM507" i="79"/>
  <c r="AM504" i="79"/>
  <c r="AM501" i="79"/>
  <c r="AM498" i="79"/>
  <c r="AM495" i="79"/>
  <c r="AM492" i="79"/>
  <c r="AM489" i="79"/>
  <c r="AM486" i="79"/>
  <c r="AM482" i="79"/>
  <c r="AM479" i="79"/>
  <c r="AM476" i="79"/>
  <c r="AM473" i="79"/>
  <c r="AM468" i="79"/>
  <c r="AM465" i="79"/>
  <c r="AM462" i="79"/>
  <c r="AM459" i="79"/>
  <c r="AM448" i="79"/>
  <c r="AM444" i="79"/>
  <c r="AM441" i="79"/>
  <c r="AM438" i="79"/>
  <c r="AM434" i="79"/>
  <c r="AM431" i="79"/>
  <c r="AM428" i="79"/>
  <c r="AM425" i="79"/>
  <c r="AM422" i="79"/>
  <c r="AM418" i="79"/>
  <c r="AM415" i="79"/>
  <c r="AM412" i="79"/>
  <c r="AM409" i="79"/>
  <c r="AM406" i="79"/>
  <c r="AM376" i="79"/>
  <c r="AM370" i="79"/>
  <c r="AM373" i="79"/>
  <c r="AM367" i="79"/>
  <c r="AM364" i="79"/>
  <c r="AM361" i="79"/>
  <c r="AM358" i="79"/>
  <c r="AM355" i="79"/>
  <c r="AM352" i="79"/>
  <c r="AM349" i="79"/>
  <c r="AM346" i="79"/>
  <c r="AM343" i="79"/>
  <c r="AM340" i="79"/>
  <c r="AM337" i="79"/>
  <c r="AM333" i="79"/>
  <c r="AM330" i="79"/>
  <c r="AM327" i="79"/>
  <c r="AM323" i="79"/>
  <c r="AM320" i="79"/>
  <c r="AM317" i="79"/>
  <c r="AM314" i="79"/>
  <c r="AM311" i="79"/>
  <c r="AM308" i="79"/>
  <c r="AM305" i="79"/>
  <c r="AM302" i="79"/>
  <c r="AM298" i="79"/>
  <c r="AM295" i="79"/>
  <c r="AM292" i="79"/>
  <c r="AM289" i="79"/>
  <c r="AM284" i="79"/>
  <c r="AM281" i="79"/>
  <c r="AM278" i="79"/>
  <c r="AM275" i="79"/>
  <c r="AM264" i="79"/>
  <c r="AM260" i="79"/>
  <c r="AM257" i="79"/>
  <c r="AM254" i="79"/>
  <c r="AM250" i="79"/>
  <c r="AM247" i="79"/>
  <c r="AM244" i="79"/>
  <c r="AM241" i="79"/>
  <c r="AM238" i="79"/>
  <c r="AM234" i="79"/>
  <c r="AM231" i="79"/>
  <c r="AM228" i="79"/>
  <c r="AM225" i="79"/>
  <c r="AM222"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21"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D1018" i="79"/>
  <c r="AC1018" i="79"/>
  <c r="AB1018" i="79"/>
  <c r="AA1018" i="79"/>
  <c r="Z1018" i="79"/>
  <c r="Y1018" i="79"/>
  <c r="AL1015" i="79"/>
  <c r="AK1015" i="79"/>
  <c r="AJ1015" i="79"/>
  <c r="AI1015" i="79"/>
  <c r="AH1015" i="79"/>
  <c r="AG1015" i="79"/>
  <c r="AF1015" i="79"/>
  <c r="AE1015" i="79"/>
  <c r="AD1015" i="79"/>
  <c r="AC1015" i="79"/>
  <c r="AB1015" i="79"/>
  <c r="AA1015" i="79"/>
  <c r="Z1015" i="79"/>
  <c r="Y1015" i="79"/>
  <c r="AL1012" i="79"/>
  <c r="AK1012" i="79"/>
  <c r="AJ1012" i="79"/>
  <c r="AI1012" i="79"/>
  <c r="AH1012" i="79"/>
  <c r="AG1012" i="79"/>
  <c r="AF1012" i="79"/>
  <c r="AE1012" i="79"/>
  <c r="AD1012" i="79"/>
  <c r="AC1012" i="79"/>
  <c r="AB1012" i="79"/>
  <c r="AA1012" i="79"/>
  <c r="Z1012" i="79"/>
  <c r="AL837" i="79"/>
  <c r="AK837" i="79"/>
  <c r="AJ837" i="79"/>
  <c r="AI837" i="79"/>
  <c r="AH837" i="79"/>
  <c r="AG837" i="79"/>
  <c r="AF837" i="79"/>
  <c r="AE837" i="79"/>
  <c r="AD837" i="79"/>
  <c r="AC837" i="79"/>
  <c r="AB837" i="79"/>
  <c r="AA837" i="79"/>
  <c r="Z837" i="79"/>
  <c r="AL834" i="79"/>
  <c r="AK834" i="79"/>
  <c r="AJ834" i="79"/>
  <c r="AI834" i="79"/>
  <c r="AH834" i="79"/>
  <c r="AG834" i="79"/>
  <c r="AF834" i="79"/>
  <c r="AE834" i="79"/>
  <c r="AD834" i="79"/>
  <c r="AC834" i="79"/>
  <c r="AB834" i="79"/>
  <c r="AA834" i="79"/>
  <c r="Z834" i="79"/>
  <c r="Y834" i="79"/>
  <c r="AL831" i="79"/>
  <c r="AK831" i="79"/>
  <c r="AJ831" i="79"/>
  <c r="AI831" i="79"/>
  <c r="AH831" i="79"/>
  <c r="AG831" i="79"/>
  <c r="AF831" i="79"/>
  <c r="AE831" i="79"/>
  <c r="AD831" i="79"/>
  <c r="AC831" i="79"/>
  <c r="AB831" i="79"/>
  <c r="AA831" i="79"/>
  <c r="Z831" i="79"/>
  <c r="Y831" i="79"/>
  <c r="AL828" i="79"/>
  <c r="AK828" i="79"/>
  <c r="AJ828" i="79"/>
  <c r="AI828" i="79"/>
  <c r="AH828" i="79"/>
  <c r="AG828" i="79"/>
  <c r="AF828" i="79"/>
  <c r="AE828" i="79"/>
  <c r="AD828" i="79"/>
  <c r="AC828" i="79"/>
  <c r="AB828" i="79"/>
  <c r="AA828" i="79"/>
  <c r="Z828" i="79"/>
  <c r="Y828"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69" i="79"/>
  <c r="AK469" i="79"/>
  <c r="AJ469" i="79"/>
  <c r="AI469" i="79"/>
  <c r="AH469" i="79"/>
  <c r="AG469" i="79"/>
  <c r="AF469" i="79"/>
  <c r="AE469" i="79"/>
  <c r="AD469" i="79"/>
  <c r="AC469" i="79"/>
  <c r="AB469" i="79"/>
  <c r="AA469" i="79"/>
  <c r="Z469" i="79"/>
  <c r="Y469" i="79"/>
  <c r="AL466" i="79"/>
  <c r="AK466" i="79"/>
  <c r="AJ466" i="79"/>
  <c r="AI466" i="79"/>
  <c r="AH466" i="79"/>
  <c r="AG466" i="79"/>
  <c r="AF466" i="79"/>
  <c r="AE466" i="79"/>
  <c r="AD466" i="79"/>
  <c r="AC466" i="79"/>
  <c r="AB466" i="79"/>
  <c r="AA466" i="79"/>
  <c r="Z466" i="79"/>
  <c r="Y466" i="79"/>
  <c r="AL463" i="79"/>
  <c r="AK463" i="79"/>
  <c r="AJ463" i="79"/>
  <c r="AI463" i="79"/>
  <c r="AH463" i="79"/>
  <c r="AG463" i="79"/>
  <c r="AF463" i="79"/>
  <c r="AE463" i="79"/>
  <c r="AD463" i="79"/>
  <c r="AC463" i="79"/>
  <c r="AB463" i="79"/>
  <c r="AA463" i="79"/>
  <c r="Z463" i="79"/>
  <c r="Y463" i="79"/>
  <c r="AL460" i="79"/>
  <c r="AK460" i="79"/>
  <c r="AJ460" i="79"/>
  <c r="AI460" i="79"/>
  <c r="AH460" i="79"/>
  <c r="AG460" i="79"/>
  <c r="AF460" i="79"/>
  <c r="AE460" i="79"/>
  <c r="AD460" i="79"/>
  <c r="AC460" i="79"/>
  <c r="AB460" i="79"/>
  <c r="AA460" i="79"/>
  <c r="Z460" i="79"/>
  <c r="Y460" i="79"/>
  <c r="AL285" i="79"/>
  <c r="AK285" i="79"/>
  <c r="AJ285" i="79"/>
  <c r="AI285" i="79"/>
  <c r="AH285" i="79"/>
  <c r="AG285" i="79"/>
  <c r="AF285" i="79"/>
  <c r="AE285" i="79"/>
  <c r="AD285" i="79"/>
  <c r="AC285" i="79"/>
  <c r="AB285" i="79"/>
  <c r="AA285" i="79"/>
  <c r="Z285" i="79"/>
  <c r="Y285" i="79"/>
  <c r="AL282" i="79"/>
  <c r="AK282" i="79"/>
  <c r="AJ282" i="79"/>
  <c r="AI282" i="79"/>
  <c r="AH282" i="79"/>
  <c r="AG282" i="79"/>
  <c r="AF282" i="79"/>
  <c r="AE282" i="79"/>
  <c r="AD282" i="79"/>
  <c r="AC282" i="79"/>
  <c r="AB282" i="79"/>
  <c r="AA282" i="79"/>
  <c r="Z282" i="79"/>
  <c r="Y282" i="79"/>
  <c r="AL279" i="79"/>
  <c r="AK279" i="79"/>
  <c r="AJ279" i="79"/>
  <c r="AI279" i="79"/>
  <c r="AH279" i="79"/>
  <c r="AG279" i="79"/>
  <c r="AF279" i="79"/>
  <c r="AE279" i="79"/>
  <c r="AD279" i="79"/>
  <c r="AC279" i="79"/>
  <c r="AB279" i="79"/>
  <c r="AA279" i="79"/>
  <c r="Z279" i="79"/>
  <c r="Y279" i="79"/>
  <c r="AL276" i="79"/>
  <c r="AK276" i="79"/>
  <c r="AJ276" i="79"/>
  <c r="AI276" i="79"/>
  <c r="AH276" i="79"/>
  <c r="AG276" i="79"/>
  <c r="AF276" i="79"/>
  <c r="AE276" i="79"/>
  <c r="AD276" i="79"/>
  <c r="AC276" i="79"/>
  <c r="AB276" i="79"/>
  <c r="AA276" i="79"/>
  <c r="Z276" i="79"/>
  <c r="Y276"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3" i="79" l="1"/>
  <c r="AK1113" i="79"/>
  <c r="AJ1113" i="79"/>
  <c r="AI1113" i="79"/>
  <c r="AH1113" i="79"/>
  <c r="AG1113" i="79"/>
  <c r="AF1113" i="79"/>
  <c r="AE1113" i="79"/>
  <c r="AD1113" i="79"/>
  <c r="AC1113" i="79"/>
  <c r="AB1113" i="79"/>
  <c r="AA1113" i="79"/>
  <c r="Z1113" i="79"/>
  <c r="Y1113" i="79"/>
  <c r="AL1110" i="79"/>
  <c r="AK1110" i="79"/>
  <c r="AJ1110" i="79"/>
  <c r="AI1110" i="79"/>
  <c r="AH1110" i="79"/>
  <c r="AG1110" i="79"/>
  <c r="AF1110" i="79"/>
  <c r="AE1110" i="79"/>
  <c r="AD1110" i="79"/>
  <c r="AC1110" i="79"/>
  <c r="AB1110" i="79"/>
  <c r="AA1110" i="79"/>
  <c r="Z1110" i="79"/>
  <c r="Y1110" i="79"/>
  <c r="AL1107" i="79"/>
  <c r="AK1107" i="79"/>
  <c r="AJ1107" i="79"/>
  <c r="AI1107" i="79"/>
  <c r="AH1107" i="79"/>
  <c r="AG1107" i="79"/>
  <c r="AF1107" i="79"/>
  <c r="AE1107" i="79"/>
  <c r="AD1107" i="79"/>
  <c r="AC1107" i="79"/>
  <c r="AB1107" i="79"/>
  <c r="AA1107" i="79"/>
  <c r="Z1107" i="79"/>
  <c r="Y1107" i="79"/>
  <c r="AL1104" i="79"/>
  <c r="AK1104" i="79"/>
  <c r="AJ1104" i="79"/>
  <c r="AI1104" i="79"/>
  <c r="AH1104" i="79"/>
  <c r="AG1104" i="79"/>
  <c r="AF1104" i="79"/>
  <c r="AE1104" i="79"/>
  <c r="AD1104" i="79"/>
  <c r="AC1104" i="79"/>
  <c r="AB1104" i="79"/>
  <c r="AA1104" i="79"/>
  <c r="Z1104" i="79"/>
  <c r="Y1104" i="79"/>
  <c r="AL1101" i="79"/>
  <c r="AK1101" i="79"/>
  <c r="AJ1101" i="79"/>
  <c r="AI1101" i="79"/>
  <c r="AH1101" i="79"/>
  <c r="AG1101" i="79"/>
  <c r="AF1101" i="79"/>
  <c r="AE1101" i="79"/>
  <c r="AD1101" i="79"/>
  <c r="AC1101" i="79"/>
  <c r="AB1101" i="79"/>
  <c r="AA1101" i="79"/>
  <c r="Z1101" i="79"/>
  <c r="Y1101" i="79"/>
  <c r="AL1098" i="79"/>
  <c r="AK1098" i="79"/>
  <c r="AJ1098" i="79"/>
  <c r="AI1098" i="79"/>
  <c r="AH1098" i="79"/>
  <c r="AG1098" i="79"/>
  <c r="AF1098" i="79"/>
  <c r="AE1098" i="79"/>
  <c r="AD1098" i="79"/>
  <c r="AC1098" i="79"/>
  <c r="AB1098" i="79"/>
  <c r="AA1098" i="79"/>
  <c r="Z1098" i="79"/>
  <c r="Y1098" i="79"/>
  <c r="AL1095" i="79"/>
  <c r="AK1095" i="79"/>
  <c r="AJ1095" i="79"/>
  <c r="AI1095" i="79"/>
  <c r="AH1095" i="79"/>
  <c r="AG1095" i="79"/>
  <c r="AF1095" i="79"/>
  <c r="AE1095" i="79"/>
  <c r="AD1095" i="79"/>
  <c r="AC1095" i="79"/>
  <c r="AB1095" i="79"/>
  <c r="AA1095" i="79"/>
  <c r="Z1095" i="79"/>
  <c r="Y1095" i="79"/>
  <c r="AL1092" i="79"/>
  <c r="AK1092" i="79"/>
  <c r="AJ1092" i="79"/>
  <c r="AI1092" i="79"/>
  <c r="AH1092" i="79"/>
  <c r="AG1092" i="79"/>
  <c r="AF1092" i="79"/>
  <c r="AE1092" i="79"/>
  <c r="AD1092" i="79"/>
  <c r="AC1092" i="79"/>
  <c r="AB1092" i="79"/>
  <c r="AA1092" i="79"/>
  <c r="Z1092" i="79"/>
  <c r="Y1092" i="79"/>
  <c r="AL1089" i="79"/>
  <c r="AK1089" i="79"/>
  <c r="AJ1089" i="79"/>
  <c r="AI1089" i="79"/>
  <c r="AH1089" i="79"/>
  <c r="AG1089" i="79"/>
  <c r="AF1089" i="79"/>
  <c r="AE1089" i="79"/>
  <c r="AD1089" i="79"/>
  <c r="AC1089" i="79"/>
  <c r="AB1089" i="79"/>
  <c r="AA1089" i="79"/>
  <c r="Z1089" i="79"/>
  <c r="Y1089" i="79"/>
  <c r="AL1086" i="79"/>
  <c r="AK1086" i="79"/>
  <c r="AJ1086" i="79"/>
  <c r="AI1086" i="79"/>
  <c r="AH1086" i="79"/>
  <c r="AG1086" i="79"/>
  <c r="AF1086" i="79"/>
  <c r="AE1086" i="79"/>
  <c r="AD1086" i="79"/>
  <c r="AC1086" i="79"/>
  <c r="AB1086" i="79"/>
  <c r="AA1086" i="79"/>
  <c r="Z1086" i="79"/>
  <c r="Y1086" i="79"/>
  <c r="AL1083" i="79"/>
  <c r="AK1083" i="79"/>
  <c r="AJ1083" i="79"/>
  <c r="AI1083" i="79"/>
  <c r="AH1083" i="79"/>
  <c r="AG1083" i="79"/>
  <c r="AF1083" i="79"/>
  <c r="AE1083" i="79"/>
  <c r="AD1083" i="79"/>
  <c r="AC1083" i="79"/>
  <c r="AB1083" i="79"/>
  <c r="AA1083" i="79"/>
  <c r="Z1083" i="79"/>
  <c r="Y1083" i="79"/>
  <c r="AL1080" i="79"/>
  <c r="AK1080" i="79"/>
  <c r="AJ1080" i="79"/>
  <c r="AI1080" i="79"/>
  <c r="AH1080" i="79"/>
  <c r="AG1080" i="79"/>
  <c r="AF1080" i="79"/>
  <c r="AE1080" i="79"/>
  <c r="AD1080" i="79"/>
  <c r="AC1080" i="79"/>
  <c r="AB1080" i="79"/>
  <c r="AA1080" i="79"/>
  <c r="Z1080" i="79"/>
  <c r="Y1080" i="79"/>
  <c r="AL1077" i="79"/>
  <c r="AK1077" i="79"/>
  <c r="AJ1077" i="79"/>
  <c r="AI1077" i="79"/>
  <c r="AH1077" i="79"/>
  <c r="AG1077" i="79"/>
  <c r="AF1077" i="79"/>
  <c r="AE1077" i="79"/>
  <c r="AD1077" i="79"/>
  <c r="AC1077" i="79"/>
  <c r="AB1077" i="79"/>
  <c r="AA1077" i="79"/>
  <c r="Z1077" i="79"/>
  <c r="Y1077" i="79"/>
  <c r="AL1074" i="79"/>
  <c r="AK1074" i="79"/>
  <c r="AJ1074" i="79"/>
  <c r="AI1074" i="79"/>
  <c r="AH1074" i="79"/>
  <c r="AG1074" i="79"/>
  <c r="AF1074" i="79"/>
  <c r="AE1074" i="79"/>
  <c r="AD1074" i="79"/>
  <c r="AC1074" i="79"/>
  <c r="AB1074" i="79"/>
  <c r="AA1074" i="79"/>
  <c r="Z1074" i="79"/>
  <c r="Y1074"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0" i="79"/>
  <c r="AK1060" i="79"/>
  <c r="AJ1060" i="79"/>
  <c r="AI1060" i="79"/>
  <c r="AH1060" i="79"/>
  <c r="AG1060" i="79"/>
  <c r="AF1060" i="79"/>
  <c r="AE1060" i="79"/>
  <c r="AD1060" i="79"/>
  <c r="AC1060" i="79"/>
  <c r="AB1060" i="79"/>
  <c r="AA1060" i="79"/>
  <c r="Z1060" i="79"/>
  <c r="Y1060" i="79"/>
  <c r="AL1057" i="79"/>
  <c r="AK1057" i="79"/>
  <c r="AJ1057" i="79"/>
  <c r="AI1057" i="79"/>
  <c r="AH1057" i="79"/>
  <c r="AG1057" i="79"/>
  <c r="AF1057" i="79"/>
  <c r="AE1057" i="79"/>
  <c r="AD1057" i="79"/>
  <c r="AC1057" i="79"/>
  <c r="AB1057" i="79"/>
  <c r="AA1057" i="79"/>
  <c r="Z1057" i="79"/>
  <c r="Y1057" i="79"/>
  <c r="AL1054" i="79"/>
  <c r="AK1054" i="79"/>
  <c r="AJ1054" i="79"/>
  <c r="AI1054" i="79"/>
  <c r="AH1054" i="79"/>
  <c r="AG1054" i="79"/>
  <c r="AF1054" i="79"/>
  <c r="AE1054" i="79"/>
  <c r="AD1054" i="79"/>
  <c r="AC1054" i="79"/>
  <c r="AB1054" i="79"/>
  <c r="AA1054" i="79"/>
  <c r="Z1054" i="79"/>
  <c r="Y1054" i="79"/>
  <c r="AL1051" i="79"/>
  <c r="AK1051" i="79"/>
  <c r="AJ1051" i="79"/>
  <c r="AI1051" i="79"/>
  <c r="AH1051" i="79"/>
  <c r="AG1051" i="79"/>
  <c r="AF1051" i="79"/>
  <c r="AE1051" i="79"/>
  <c r="AD1051" i="79"/>
  <c r="AC1051" i="79"/>
  <c r="AB1051" i="79"/>
  <c r="AA1051" i="79"/>
  <c r="Z1051" i="79"/>
  <c r="Y1051" i="79"/>
  <c r="AL1048" i="79"/>
  <c r="AK1048" i="79"/>
  <c r="AJ1048" i="79"/>
  <c r="AI1048" i="79"/>
  <c r="AH1048" i="79"/>
  <c r="AG1048" i="79"/>
  <c r="AF1048" i="79"/>
  <c r="AD1048" i="79"/>
  <c r="AC1048" i="79"/>
  <c r="AB1048" i="79"/>
  <c r="AA1048" i="79"/>
  <c r="Y1048" i="79"/>
  <c r="AL1045" i="79"/>
  <c r="AK1045" i="79"/>
  <c r="AJ1045" i="79"/>
  <c r="AI1045" i="79"/>
  <c r="AH1045" i="79"/>
  <c r="AG1045" i="79"/>
  <c r="AF1045" i="79"/>
  <c r="AE1045" i="79"/>
  <c r="AD1045" i="79"/>
  <c r="AC1045" i="79"/>
  <c r="AB1045" i="79"/>
  <c r="AA1045" i="79"/>
  <c r="Z1045" i="79"/>
  <c r="Y1045" i="79"/>
  <c r="AL1042" i="79"/>
  <c r="AK1042" i="79"/>
  <c r="AJ1042" i="79"/>
  <c r="AI1042" i="79"/>
  <c r="AH1042" i="79"/>
  <c r="AG1042" i="79"/>
  <c r="AF1042" i="79"/>
  <c r="AE1042" i="79"/>
  <c r="AD1042" i="79"/>
  <c r="AC1042" i="79"/>
  <c r="AB1042" i="79"/>
  <c r="AA1042" i="79"/>
  <c r="Z1042" i="79"/>
  <c r="Y1042" i="79"/>
  <c r="AL1039" i="79"/>
  <c r="AK1039" i="79"/>
  <c r="AJ1039" i="79"/>
  <c r="AI1039" i="79"/>
  <c r="AH1039" i="79"/>
  <c r="AG1039" i="79"/>
  <c r="AF1039" i="79"/>
  <c r="AE1039" i="79"/>
  <c r="AD1039" i="79"/>
  <c r="AC1039" i="79"/>
  <c r="AB1039" i="79"/>
  <c r="AA1039" i="79"/>
  <c r="Z1039" i="79"/>
  <c r="Y1039" i="79"/>
  <c r="AL1035" i="79"/>
  <c r="AK1035" i="79"/>
  <c r="AJ1035" i="79"/>
  <c r="AI1035" i="79"/>
  <c r="AH1035" i="79"/>
  <c r="AG1035" i="79"/>
  <c r="AF1035" i="79"/>
  <c r="AE1035" i="79"/>
  <c r="AD1035" i="79"/>
  <c r="AC1035" i="79"/>
  <c r="AB1035" i="79"/>
  <c r="AA1035" i="79"/>
  <c r="Z1035" i="79"/>
  <c r="AL1032" i="79"/>
  <c r="AK1032" i="79"/>
  <c r="AJ1032" i="79"/>
  <c r="AI1032" i="79"/>
  <c r="AH1032" i="79"/>
  <c r="AG1032" i="79"/>
  <c r="AF1032" i="79"/>
  <c r="AE1032" i="79"/>
  <c r="AD1032" i="79"/>
  <c r="AC1032" i="79"/>
  <c r="AB1032" i="79"/>
  <c r="AA1032" i="79"/>
  <c r="Z1032" i="79"/>
  <c r="AL1029" i="79"/>
  <c r="AK1029" i="79"/>
  <c r="AJ1029" i="79"/>
  <c r="AI1029" i="79"/>
  <c r="AH1029" i="79"/>
  <c r="AG1029" i="79"/>
  <c r="AF1029" i="79"/>
  <c r="AE1029" i="79"/>
  <c r="AD1029" i="79"/>
  <c r="AC1029" i="79"/>
  <c r="AB1029" i="79"/>
  <c r="AA1029" i="79"/>
  <c r="Z1029" i="79"/>
  <c r="Y1029" i="79"/>
  <c r="AL1026" i="79"/>
  <c r="AK1026" i="79"/>
  <c r="AJ1026" i="79"/>
  <c r="AI1026" i="79"/>
  <c r="AH1026" i="79"/>
  <c r="AG1026" i="79"/>
  <c r="AF1026" i="79"/>
  <c r="AE1026" i="79"/>
  <c r="AD1026" i="79"/>
  <c r="AC1026" i="79"/>
  <c r="AB1026" i="79"/>
  <c r="AA1026" i="79"/>
  <c r="Z1026" i="79"/>
  <c r="Y1026" i="79"/>
  <c r="AL1001" i="79"/>
  <c r="AK1001" i="79"/>
  <c r="AJ1001" i="79"/>
  <c r="AI1001" i="79"/>
  <c r="AH1001" i="79"/>
  <c r="AG1001" i="79"/>
  <c r="AF1001" i="79"/>
  <c r="AE1001" i="79"/>
  <c r="AD1001" i="79"/>
  <c r="AC1001" i="79"/>
  <c r="AB1001" i="79"/>
  <c r="AA1001" i="79"/>
  <c r="Z1001" i="79"/>
  <c r="AL997" i="79"/>
  <c r="AK997" i="79"/>
  <c r="AJ997" i="79"/>
  <c r="AI997" i="79"/>
  <c r="AH997" i="79"/>
  <c r="AG997" i="79"/>
  <c r="AF997" i="79"/>
  <c r="AE997" i="79"/>
  <c r="AD997" i="79"/>
  <c r="AC997" i="79"/>
  <c r="AB997" i="79"/>
  <c r="AA997" i="79"/>
  <c r="Z997" i="79"/>
  <c r="Y997" i="79"/>
  <c r="AL994" i="79"/>
  <c r="AK994" i="79"/>
  <c r="AJ994" i="79"/>
  <c r="AI994" i="79"/>
  <c r="AH994" i="79"/>
  <c r="AG994" i="79"/>
  <c r="AF994" i="79"/>
  <c r="AE994" i="79"/>
  <c r="AD994" i="79"/>
  <c r="AC994" i="79"/>
  <c r="AB994" i="79"/>
  <c r="AA994" i="79"/>
  <c r="Z994" i="79"/>
  <c r="AL991" i="79"/>
  <c r="AK991" i="79"/>
  <c r="AJ991" i="79"/>
  <c r="AI991" i="79"/>
  <c r="AH991" i="79"/>
  <c r="AG991" i="79"/>
  <c r="AF991" i="79"/>
  <c r="AE991" i="79"/>
  <c r="AD991" i="79"/>
  <c r="AC991" i="79"/>
  <c r="AB991" i="79"/>
  <c r="AA991" i="79"/>
  <c r="Z991" i="79"/>
  <c r="AL987" i="79"/>
  <c r="AK987" i="79"/>
  <c r="AJ987" i="79"/>
  <c r="AI987" i="79"/>
  <c r="AH987" i="79"/>
  <c r="AG987" i="79"/>
  <c r="AF987" i="79"/>
  <c r="AE987" i="79"/>
  <c r="AD987" i="79"/>
  <c r="AC987" i="79"/>
  <c r="AB987" i="79"/>
  <c r="AA987" i="79"/>
  <c r="Z987" i="79"/>
  <c r="AL984" i="79"/>
  <c r="AK984" i="79"/>
  <c r="AJ984" i="79"/>
  <c r="AI984" i="79"/>
  <c r="AH984" i="79"/>
  <c r="AG984" i="79"/>
  <c r="AF984" i="79"/>
  <c r="AE984" i="79"/>
  <c r="AD984" i="79"/>
  <c r="AC984" i="79"/>
  <c r="AB984" i="79"/>
  <c r="AA984" i="79"/>
  <c r="Z984" i="79"/>
  <c r="Y984" i="79"/>
  <c r="AL981" i="79"/>
  <c r="AK981" i="79"/>
  <c r="AJ981" i="79"/>
  <c r="AI981" i="79"/>
  <c r="AH981" i="79"/>
  <c r="AG981" i="79"/>
  <c r="AF981" i="79"/>
  <c r="AE981" i="79"/>
  <c r="AD981" i="79"/>
  <c r="AC981" i="79"/>
  <c r="AB981" i="79"/>
  <c r="AA981" i="79"/>
  <c r="Z981" i="79"/>
  <c r="Y981" i="79"/>
  <c r="AL978" i="79"/>
  <c r="AK978" i="79"/>
  <c r="AJ978" i="79"/>
  <c r="AI978" i="79"/>
  <c r="AH978" i="79"/>
  <c r="AG978" i="79"/>
  <c r="AF978" i="79"/>
  <c r="AE978" i="79"/>
  <c r="AD978" i="79"/>
  <c r="AC978" i="79"/>
  <c r="AB978" i="79"/>
  <c r="AA978" i="79"/>
  <c r="Z978" i="79"/>
  <c r="AL975" i="79"/>
  <c r="AK975" i="79"/>
  <c r="AJ975" i="79"/>
  <c r="AI975" i="79"/>
  <c r="AH975" i="79"/>
  <c r="AG975" i="79"/>
  <c r="AF975" i="79"/>
  <c r="AE975" i="79"/>
  <c r="AD975" i="79"/>
  <c r="AC975" i="79"/>
  <c r="AB975" i="79"/>
  <c r="AA975" i="79"/>
  <c r="Z975" i="79"/>
  <c r="AL971" i="79"/>
  <c r="AK971" i="79"/>
  <c r="AJ971" i="79"/>
  <c r="AI971" i="79"/>
  <c r="AH971" i="79"/>
  <c r="AG971" i="79"/>
  <c r="AF971" i="79"/>
  <c r="AE971" i="79"/>
  <c r="AD971" i="79"/>
  <c r="AC971" i="79"/>
  <c r="AB971" i="79"/>
  <c r="AA971" i="79"/>
  <c r="Z971" i="79"/>
  <c r="AL968" i="79"/>
  <c r="AK968" i="79"/>
  <c r="AJ968" i="79"/>
  <c r="AI968" i="79"/>
  <c r="AH968" i="79"/>
  <c r="AG968" i="79"/>
  <c r="AF968" i="79"/>
  <c r="AE968" i="79"/>
  <c r="AD968" i="79"/>
  <c r="AC968" i="79"/>
  <c r="AB968" i="79"/>
  <c r="AA968" i="79"/>
  <c r="Z968" i="79"/>
  <c r="Y968" i="79"/>
  <c r="AL965" i="79"/>
  <c r="AK965" i="79"/>
  <c r="AJ965" i="79"/>
  <c r="AI965" i="79"/>
  <c r="AH965" i="79"/>
  <c r="AG965" i="79"/>
  <c r="AF965" i="79"/>
  <c r="AE965" i="79"/>
  <c r="AD965" i="79"/>
  <c r="AC965" i="79"/>
  <c r="AB965" i="79"/>
  <c r="AA965" i="79"/>
  <c r="Z965" i="79"/>
  <c r="Y965" i="79"/>
  <c r="AL962" i="79"/>
  <c r="AK962" i="79"/>
  <c r="AJ962" i="79"/>
  <c r="AI962" i="79"/>
  <c r="AH962" i="79"/>
  <c r="AG962" i="79"/>
  <c r="AF962" i="79"/>
  <c r="AE962" i="79"/>
  <c r="AD962" i="79"/>
  <c r="AC962" i="79"/>
  <c r="AB962" i="79"/>
  <c r="AA962" i="79"/>
  <c r="Z962" i="79"/>
  <c r="Y962" i="79"/>
  <c r="AL959" i="79"/>
  <c r="AK959" i="79"/>
  <c r="AJ959" i="79"/>
  <c r="AI959" i="79"/>
  <c r="AH959" i="79"/>
  <c r="AG959" i="79"/>
  <c r="AF959" i="79"/>
  <c r="AE959" i="79"/>
  <c r="AD959" i="79"/>
  <c r="AC959" i="79"/>
  <c r="AB959" i="79"/>
  <c r="AA959" i="79"/>
  <c r="Z959" i="79"/>
  <c r="Y959" i="79"/>
  <c r="AL929" i="79"/>
  <c r="AK929" i="79"/>
  <c r="AJ929" i="79"/>
  <c r="AI929" i="79"/>
  <c r="AH929" i="79"/>
  <c r="AG929" i="79"/>
  <c r="AF929" i="79"/>
  <c r="AE929" i="79"/>
  <c r="AD929" i="79"/>
  <c r="AC929" i="79"/>
  <c r="AB929" i="79"/>
  <c r="AA929" i="79"/>
  <c r="Z929" i="79"/>
  <c r="Y929" i="79"/>
  <c r="AL926" i="79"/>
  <c r="AK926" i="79"/>
  <c r="AJ926" i="79"/>
  <c r="AI926" i="79"/>
  <c r="AH926" i="79"/>
  <c r="AG926" i="79"/>
  <c r="AF926" i="79"/>
  <c r="AE926" i="79"/>
  <c r="AD926" i="79"/>
  <c r="AC926" i="79"/>
  <c r="AB926" i="79"/>
  <c r="AA926" i="79"/>
  <c r="Z926" i="79"/>
  <c r="Y926" i="79"/>
  <c r="AL923" i="79"/>
  <c r="AK923" i="79"/>
  <c r="AJ923" i="79"/>
  <c r="AI923" i="79"/>
  <c r="AH923" i="79"/>
  <c r="AG923" i="79"/>
  <c r="AF923" i="79"/>
  <c r="AE923" i="79"/>
  <c r="AD923" i="79"/>
  <c r="AC923" i="79"/>
  <c r="AB923" i="79"/>
  <c r="AA923" i="79"/>
  <c r="Z923" i="79"/>
  <c r="Y923" i="79"/>
  <c r="AL920" i="79"/>
  <c r="AK920" i="79"/>
  <c r="AJ920" i="79"/>
  <c r="AI920" i="79"/>
  <c r="AH920" i="79"/>
  <c r="AG920" i="79"/>
  <c r="AF920" i="79"/>
  <c r="AE920" i="79"/>
  <c r="AD920" i="79"/>
  <c r="AC920" i="79"/>
  <c r="AB920" i="79"/>
  <c r="AA920" i="79"/>
  <c r="Z920" i="79"/>
  <c r="Y920" i="79"/>
  <c r="AL917" i="79"/>
  <c r="AK917" i="79"/>
  <c r="AJ917" i="79"/>
  <c r="AI917" i="79"/>
  <c r="AH917" i="79"/>
  <c r="AG917" i="79"/>
  <c r="AF917" i="79"/>
  <c r="AE917" i="79"/>
  <c r="AD917" i="79"/>
  <c r="AC917" i="79"/>
  <c r="AB917" i="79"/>
  <c r="AA917" i="79"/>
  <c r="Z917" i="79"/>
  <c r="Y917" i="79"/>
  <c r="AL914" i="79"/>
  <c r="AK914" i="79"/>
  <c r="AJ914" i="79"/>
  <c r="AI914" i="79"/>
  <c r="AH914" i="79"/>
  <c r="AG914" i="79"/>
  <c r="AF914" i="79"/>
  <c r="AE914" i="79"/>
  <c r="AD914" i="79"/>
  <c r="AC914" i="79"/>
  <c r="AB914" i="79"/>
  <c r="AA914" i="79"/>
  <c r="Z914" i="79"/>
  <c r="Y914" i="79"/>
  <c r="AL911" i="79"/>
  <c r="AK911" i="79"/>
  <c r="AJ911" i="79"/>
  <c r="AI911" i="79"/>
  <c r="AH911" i="79"/>
  <c r="AG911" i="79"/>
  <c r="AF911" i="79"/>
  <c r="AE911" i="79"/>
  <c r="AD911" i="79"/>
  <c r="AC911" i="79"/>
  <c r="AB911" i="79"/>
  <c r="AA911" i="79"/>
  <c r="Z911" i="79"/>
  <c r="Y911" i="79"/>
  <c r="AL908" i="79"/>
  <c r="AK908" i="79"/>
  <c r="AJ908" i="79"/>
  <c r="AI908" i="79"/>
  <c r="AH908" i="79"/>
  <c r="AG908" i="79"/>
  <c r="AF908" i="79"/>
  <c r="AE908" i="79"/>
  <c r="AD908" i="79"/>
  <c r="AC908" i="79"/>
  <c r="AB908" i="79"/>
  <c r="AA908" i="79"/>
  <c r="Z908" i="79"/>
  <c r="Y908" i="79"/>
  <c r="AL905" i="79"/>
  <c r="AK905" i="79"/>
  <c r="AJ905" i="79"/>
  <c r="AI905" i="79"/>
  <c r="AH905" i="79"/>
  <c r="AG905" i="79"/>
  <c r="AF905" i="79"/>
  <c r="AE905" i="79"/>
  <c r="AD905" i="79"/>
  <c r="AC905" i="79"/>
  <c r="AB905" i="79"/>
  <c r="AA905" i="79"/>
  <c r="Z905" i="79"/>
  <c r="Y905" i="79"/>
  <c r="AL902" i="79"/>
  <c r="AK902" i="79"/>
  <c r="AJ902" i="79"/>
  <c r="AI902" i="79"/>
  <c r="AH902" i="79"/>
  <c r="AG902" i="79"/>
  <c r="AF902" i="79"/>
  <c r="AE902" i="79"/>
  <c r="AD902" i="79"/>
  <c r="AC902" i="79"/>
  <c r="AB902" i="79"/>
  <c r="AA902" i="79"/>
  <c r="Z902" i="79"/>
  <c r="Y902" i="79"/>
  <c r="AL899" i="79"/>
  <c r="AK899" i="79"/>
  <c r="AJ899" i="79"/>
  <c r="AI899" i="79"/>
  <c r="AH899" i="79"/>
  <c r="AG899" i="79"/>
  <c r="AF899" i="79"/>
  <c r="AE899" i="79"/>
  <c r="AD899" i="79"/>
  <c r="AC899" i="79"/>
  <c r="AB899" i="79"/>
  <c r="AA899" i="79"/>
  <c r="Z899" i="79"/>
  <c r="Y899" i="79"/>
  <c r="AL896" i="79"/>
  <c r="AK896" i="79"/>
  <c r="AJ896" i="79"/>
  <c r="AI896" i="79"/>
  <c r="AH896" i="79"/>
  <c r="AG896" i="79"/>
  <c r="AF896" i="79"/>
  <c r="AE896" i="79"/>
  <c r="AD896" i="79"/>
  <c r="AC896" i="79"/>
  <c r="AB896" i="79"/>
  <c r="AA896" i="79"/>
  <c r="Z896" i="79"/>
  <c r="Y896" i="79"/>
  <c r="AL893" i="79"/>
  <c r="AK893" i="79"/>
  <c r="AJ893" i="79"/>
  <c r="AI893" i="79"/>
  <c r="AH893" i="79"/>
  <c r="AG893" i="79"/>
  <c r="AF893" i="79"/>
  <c r="AE893" i="79"/>
  <c r="AD893" i="79"/>
  <c r="AC893" i="79"/>
  <c r="AB893" i="79"/>
  <c r="AA893" i="79"/>
  <c r="Z893" i="79"/>
  <c r="Y893" i="79"/>
  <c r="AL890" i="79"/>
  <c r="AK890" i="79"/>
  <c r="AJ890" i="79"/>
  <c r="AI890" i="79"/>
  <c r="AH890" i="79"/>
  <c r="AG890" i="79"/>
  <c r="AF890" i="79"/>
  <c r="AE890" i="79"/>
  <c r="AD890" i="79"/>
  <c r="AC890" i="79"/>
  <c r="AB890" i="79"/>
  <c r="AA890" i="79"/>
  <c r="Z890" i="79"/>
  <c r="Y890"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80" i="79"/>
  <c r="AK880" i="79"/>
  <c r="AJ880" i="79"/>
  <c r="AI880" i="79"/>
  <c r="AH880" i="79"/>
  <c r="AG880" i="79"/>
  <c r="AF880" i="79"/>
  <c r="AE880" i="79"/>
  <c r="AD880" i="79"/>
  <c r="AC880" i="79"/>
  <c r="AB880" i="79"/>
  <c r="AA880" i="79"/>
  <c r="Z880"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Y873" i="79"/>
  <c r="AL870" i="79"/>
  <c r="AK870" i="79"/>
  <c r="AJ870" i="79"/>
  <c r="AI870" i="79"/>
  <c r="AH870" i="79"/>
  <c r="AG870" i="79"/>
  <c r="AF870" i="79"/>
  <c r="AE870" i="79"/>
  <c r="AD870" i="79"/>
  <c r="AC870" i="79"/>
  <c r="AB870" i="79"/>
  <c r="AA870" i="79"/>
  <c r="Z870" i="79"/>
  <c r="Y870"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Y864" i="79"/>
  <c r="AL861" i="79"/>
  <c r="AK861" i="79"/>
  <c r="AJ861" i="79"/>
  <c r="AI861" i="79"/>
  <c r="AH861" i="79"/>
  <c r="AG861" i="79"/>
  <c r="AF861" i="79"/>
  <c r="AE861" i="79"/>
  <c r="AD861" i="79"/>
  <c r="AC861" i="79"/>
  <c r="AB861" i="79"/>
  <c r="AA861" i="79"/>
  <c r="Z861" i="79"/>
  <c r="Y861" i="79"/>
  <c r="AL858" i="79"/>
  <c r="AK858" i="79"/>
  <c r="AJ858" i="79"/>
  <c r="AI858" i="79"/>
  <c r="AH858" i="79"/>
  <c r="AG858" i="79"/>
  <c r="AF858" i="79"/>
  <c r="AE858" i="79"/>
  <c r="AD858" i="79"/>
  <c r="AC858" i="79"/>
  <c r="AB858" i="79"/>
  <c r="AA858" i="79"/>
  <c r="Z858" i="79"/>
  <c r="Y858" i="79"/>
  <c r="AL855" i="79"/>
  <c r="AK855" i="79"/>
  <c r="AJ855" i="79"/>
  <c r="AI855" i="79"/>
  <c r="AH855" i="79"/>
  <c r="AG855" i="79"/>
  <c r="AF855" i="79"/>
  <c r="AE855" i="79"/>
  <c r="AD855" i="79"/>
  <c r="AC855" i="79"/>
  <c r="AB855" i="79"/>
  <c r="AA855" i="79"/>
  <c r="Z855" i="79"/>
  <c r="AL851" i="79"/>
  <c r="AK851" i="79"/>
  <c r="AJ851" i="79"/>
  <c r="AI851" i="79"/>
  <c r="AH851" i="79"/>
  <c r="AG851" i="79"/>
  <c r="AF851" i="79"/>
  <c r="AE851" i="79"/>
  <c r="AD851" i="79"/>
  <c r="AC851" i="79"/>
  <c r="AB851" i="79"/>
  <c r="AA851" i="79"/>
  <c r="Z851" i="79"/>
  <c r="Y851" i="79"/>
  <c r="AL848" i="79"/>
  <c r="AK848" i="79"/>
  <c r="AJ848" i="79"/>
  <c r="AI848" i="79"/>
  <c r="AH848" i="79"/>
  <c r="AG848" i="79"/>
  <c r="AF848" i="79"/>
  <c r="AE848" i="79"/>
  <c r="AD848" i="79"/>
  <c r="AC848" i="79"/>
  <c r="AB848" i="79"/>
  <c r="AA848" i="79"/>
  <c r="Z848" i="79"/>
  <c r="Y848" i="79"/>
  <c r="AL845" i="79"/>
  <c r="AK845" i="79"/>
  <c r="AJ845" i="79"/>
  <c r="AI845" i="79"/>
  <c r="AH845" i="79"/>
  <c r="AG845" i="79"/>
  <c r="AF845" i="79"/>
  <c r="AE845" i="79"/>
  <c r="AD845" i="79"/>
  <c r="AC845" i="79"/>
  <c r="AB845" i="79"/>
  <c r="AA845" i="79"/>
  <c r="Z845" i="79"/>
  <c r="Y845" i="79"/>
  <c r="AL842" i="79"/>
  <c r="AK842" i="79"/>
  <c r="AJ842" i="79"/>
  <c r="AI842" i="79"/>
  <c r="AH842" i="79"/>
  <c r="AG842" i="79"/>
  <c r="AF842" i="79"/>
  <c r="AE842" i="79"/>
  <c r="AD842" i="79"/>
  <c r="AC842" i="79"/>
  <c r="AB842" i="79"/>
  <c r="AA842" i="79"/>
  <c r="Z842" i="79"/>
  <c r="Y842" i="79"/>
  <c r="AL817" i="79"/>
  <c r="AK817" i="79"/>
  <c r="AJ817" i="79"/>
  <c r="AI817" i="79"/>
  <c r="AH817" i="79"/>
  <c r="AG817" i="79"/>
  <c r="AF817" i="79"/>
  <c r="AE817" i="79"/>
  <c r="AD817" i="79"/>
  <c r="AC817" i="79"/>
  <c r="AB817" i="79"/>
  <c r="AA817" i="79"/>
  <c r="Z817"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7" i="79"/>
  <c r="AK807" i="79"/>
  <c r="AJ807" i="79"/>
  <c r="AI807" i="79"/>
  <c r="AH807" i="79"/>
  <c r="AG807" i="79"/>
  <c r="AF807" i="79"/>
  <c r="AE807" i="79"/>
  <c r="AD807" i="79"/>
  <c r="AC807" i="79"/>
  <c r="AB807" i="79"/>
  <c r="AA807" i="79"/>
  <c r="Z807" i="79"/>
  <c r="Y807"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91" i="79"/>
  <c r="AK791" i="79"/>
  <c r="AJ791" i="79"/>
  <c r="AI791" i="79"/>
  <c r="AH791" i="79"/>
  <c r="AG791" i="79"/>
  <c r="AF791" i="79"/>
  <c r="AE791" i="79"/>
  <c r="AD791" i="79"/>
  <c r="AC791" i="79"/>
  <c r="AB791" i="79"/>
  <c r="AA791" i="79"/>
  <c r="Z791" i="79"/>
  <c r="Y791" i="79"/>
  <c r="AL787" i="79"/>
  <c r="AK787" i="79"/>
  <c r="AJ787" i="79"/>
  <c r="AI787" i="79"/>
  <c r="AH787" i="79"/>
  <c r="AG787" i="79"/>
  <c r="AF787" i="79"/>
  <c r="AE787" i="79"/>
  <c r="AD787" i="79"/>
  <c r="AC787" i="79"/>
  <c r="AB787" i="79"/>
  <c r="AA787" i="79"/>
  <c r="Z787" i="79"/>
  <c r="Y787" i="79"/>
  <c r="AL784" i="79"/>
  <c r="AK784" i="79"/>
  <c r="AJ784" i="79"/>
  <c r="AI784" i="79"/>
  <c r="AH784" i="79"/>
  <c r="AG784" i="79"/>
  <c r="AF784" i="79"/>
  <c r="AE784" i="79"/>
  <c r="AD784" i="79"/>
  <c r="AC784" i="79"/>
  <c r="AB784" i="79"/>
  <c r="AA784" i="79"/>
  <c r="Z784" i="79"/>
  <c r="Y784" i="79"/>
  <c r="AL781" i="79"/>
  <c r="AK781" i="79"/>
  <c r="AJ781" i="79"/>
  <c r="AI781" i="79"/>
  <c r="AH781" i="79"/>
  <c r="AG781" i="79"/>
  <c r="AF781" i="79"/>
  <c r="AE781" i="79"/>
  <c r="AD781" i="79"/>
  <c r="AC781" i="79"/>
  <c r="AB781" i="79"/>
  <c r="AA781" i="79"/>
  <c r="Z781" i="79"/>
  <c r="Y781" i="79"/>
  <c r="AL778" i="79"/>
  <c r="AK778" i="79"/>
  <c r="AJ778" i="79"/>
  <c r="AI778" i="79"/>
  <c r="AH778" i="79"/>
  <c r="AG778" i="79"/>
  <c r="AF778" i="79"/>
  <c r="AE778" i="79"/>
  <c r="AD778" i="79"/>
  <c r="AC778" i="79"/>
  <c r="AB778" i="79"/>
  <c r="AA778" i="79"/>
  <c r="Z778" i="79"/>
  <c r="Y778" i="79"/>
  <c r="AL775" i="79"/>
  <c r="AK775" i="79"/>
  <c r="AJ775" i="79"/>
  <c r="AI775" i="79"/>
  <c r="AH775" i="79"/>
  <c r="AG775" i="79"/>
  <c r="AF775" i="79"/>
  <c r="AE775" i="79"/>
  <c r="AD775" i="79"/>
  <c r="AC775" i="79"/>
  <c r="AB775" i="79"/>
  <c r="AA775" i="79"/>
  <c r="Z775" i="79"/>
  <c r="Y775"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1" i="79"/>
  <c r="AK561" i="79"/>
  <c r="AJ561" i="79"/>
  <c r="AI561" i="79"/>
  <c r="AH561" i="79"/>
  <c r="AG561" i="79"/>
  <c r="AF561" i="79"/>
  <c r="AE561" i="79"/>
  <c r="AD561" i="79"/>
  <c r="AC561" i="79"/>
  <c r="AB561" i="79"/>
  <c r="AA561" i="79"/>
  <c r="Z561" i="79"/>
  <c r="Y561" i="79"/>
  <c r="AL558" i="79"/>
  <c r="AK558" i="79"/>
  <c r="AJ558" i="79"/>
  <c r="AI558" i="79"/>
  <c r="AH558" i="79"/>
  <c r="AG558" i="79"/>
  <c r="AF558" i="79"/>
  <c r="AE558" i="79"/>
  <c r="AD558" i="79"/>
  <c r="AC558" i="79"/>
  <c r="AB558" i="79"/>
  <c r="AA558" i="79"/>
  <c r="Z558" i="79"/>
  <c r="Y558" i="79"/>
  <c r="AL555" i="79"/>
  <c r="AK555" i="79"/>
  <c r="AJ555" i="79"/>
  <c r="AI555" i="79"/>
  <c r="AH555" i="79"/>
  <c r="AG555" i="79"/>
  <c r="AF555" i="79"/>
  <c r="AE555" i="79"/>
  <c r="AD555" i="79"/>
  <c r="AC555" i="79"/>
  <c r="AB555" i="79"/>
  <c r="AA555" i="79"/>
  <c r="Z555" i="79"/>
  <c r="Y555" i="79"/>
  <c r="AL552" i="79"/>
  <c r="AK552" i="79"/>
  <c r="AJ552" i="79"/>
  <c r="AI552" i="79"/>
  <c r="AH552" i="79"/>
  <c r="AG552" i="79"/>
  <c r="AF552" i="79"/>
  <c r="AE552" i="79"/>
  <c r="AD552" i="79"/>
  <c r="AC552" i="79"/>
  <c r="AB552" i="79"/>
  <c r="AA552" i="79"/>
  <c r="Z552" i="79"/>
  <c r="Y552" i="79"/>
  <c r="AL549" i="79"/>
  <c r="AK549" i="79"/>
  <c r="AJ549" i="79"/>
  <c r="AI549" i="79"/>
  <c r="AH549" i="79"/>
  <c r="AG549" i="79"/>
  <c r="AF549" i="79"/>
  <c r="AE549" i="79"/>
  <c r="AD549" i="79"/>
  <c r="AC549" i="79"/>
  <c r="AB549" i="79"/>
  <c r="AA549" i="79"/>
  <c r="Z549" i="79"/>
  <c r="Y549" i="79"/>
  <c r="AL546" i="79"/>
  <c r="AK546" i="79"/>
  <c r="AJ546" i="79"/>
  <c r="AI546" i="79"/>
  <c r="AH546" i="79"/>
  <c r="AG546" i="79"/>
  <c r="AF546" i="79"/>
  <c r="AE546" i="79"/>
  <c r="AD546" i="79"/>
  <c r="AC546" i="79"/>
  <c r="AB546" i="79"/>
  <c r="AA546" i="79"/>
  <c r="Z546" i="79"/>
  <c r="Y546" i="79"/>
  <c r="AL543" i="79"/>
  <c r="AK543" i="79"/>
  <c r="AJ543" i="79"/>
  <c r="AI543" i="79"/>
  <c r="AH543" i="79"/>
  <c r="AG543" i="79"/>
  <c r="AF543" i="79"/>
  <c r="AE543" i="79"/>
  <c r="AD543" i="79"/>
  <c r="AC543" i="79"/>
  <c r="AB543" i="79"/>
  <c r="AA543" i="79"/>
  <c r="Z543" i="79"/>
  <c r="Y543" i="79"/>
  <c r="AL540" i="79"/>
  <c r="AK540" i="79"/>
  <c r="AJ540" i="79"/>
  <c r="AI540" i="79"/>
  <c r="AH540" i="79"/>
  <c r="AG540" i="79"/>
  <c r="AF540" i="79"/>
  <c r="AE540" i="79"/>
  <c r="AD540" i="79"/>
  <c r="AC540" i="79"/>
  <c r="AB540" i="79"/>
  <c r="AA540" i="79"/>
  <c r="Z540" i="79"/>
  <c r="Y540" i="79"/>
  <c r="AL537" i="79"/>
  <c r="AK537" i="79"/>
  <c r="AJ537" i="79"/>
  <c r="AI537" i="79"/>
  <c r="AH537" i="79"/>
  <c r="AG537" i="79"/>
  <c r="AF537" i="79"/>
  <c r="AE537" i="79"/>
  <c r="AD537" i="79"/>
  <c r="AC537" i="79"/>
  <c r="AB537" i="79"/>
  <c r="AA537" i="79"/>
  <c r="Z537" i="79"/>
  <c r="Y537" i="79"/>
  <c r="AL534" i="79"/>
  <c r="AK534" i="79"/>
  <c r="AJ534" i="79"/>
  <c r="AI534" i="79"/>
  <c r="AH534" i="79"/>
  <c r="AG534" i="79"/>
  <c r="AF534" i="79"/>
  <c r="AE534" i="79"/>
  <c r="AD534" i="79"/>
  <c r="AC534" i="79"/>
  <c r="AB534" i="79"/>
  <c r="AA534" i="79"/>
  <c r="Z534" i="79"/>
  <c r="Y534" i="79"/>
  <c r="AL531" i="79"/>
  <c r="AK531" i="79"/>
  <c r="AJ531" i="79"/>
  <c r="AI531" i="79"/>
  <c r="AH531" i="79"/>
  <c r="AG531" i="79"/>
  <c r="AF531" i="79"/>
  <c r="AE531" i="79"/>
  <c r="AD531" i="79"/>
  <c r="AC531" i="79"/>
  <c r="AB531" i="79"/>
  <c r="AA531" i="79"/>
  <c r="Z531" i="79"/>
  <c r="Y531" i="79"/>
  <c r="AL528" i="79"/>
  <c r="AK528" i="79"/>
  <c r="AJ528" i="79"/>
  <c r="AI528" i="79"/>
  <c r="AH528" i="79"/>
  <c r="AG528" i="79"/>
  <c r="AF528" i="79"/>
  <c r="AE528" i="79"/>
  <c r="AD528" i="79"/>
  <c r="AC528" i="79"/>
  <c r="AB528" i="79"/>
  <c r="AA528" i="79"/>
  <c r="Z528" i="79"/>
  <c r="Y528" i="79"/>
  <c r="AL525" i="79"/>
  <c r="AK525" i="79"/>
  <c r="AJ525" i="79"/>
  <c r="AI525" i="79"/>
  <c r="AH525" i="79"/>
  <c r="AG525" i="79"/>
  <c r="AF525" i="79"/>
  <c r="AE525" i="79"/>
  <c r="AD525" i="79"/>
  <c r="AC525" i="79"/>
  <c r="AB525" i="79"/>
  <c r="AA525" i="79"/>
  <c r="Z525" i="79"/>
  <c r="Y525" i="79"/>
  <c r="AL522" i="79"/>
  <c r="AK522" i="79"/>
  <c r="AJ522" i="79"/>
  <c r="AI522" i="79"/>
  <c r="AH522" i="79"/>
  <c r="AG522" i="79"/>
  <c r="AF522" i="79"/>
  <c r="AE522" i="79"/>
  <c r="AD522" i="79"/>
  <c r="AC522" i="79"/>
  <c r="AB522" i="79"/>
  <c r="AA522" i="79"/>
  <c r="Z522" i="79"/>
  <c r="AL518" i="79"/>
  <c r="AK518" i="79"/>
  <c r="AJ518" i="79"/>
  <c r="AI518" i="79"/>
  <c r="AH518" i="79"/>
  <c r="AG518" i="79"/>
  <c r="AF518" i="79"/>
  <c r="AE518" i="79"/>
  <c r="AD518" i="79"/>
  <c r="AC518" i="79"/>
  <c r="AB518" i="79"/>
  <c r="AA518" i="79"/>
  <c r="Z518" i="79"/>
  <c r="Y518" i="79"/>
  <c r="AL515" i="79"/>
  <c r="AK515" i="79"/>
  <c r="AJ515" i="79"/>
  <c r="AI515" i="79"/>
  <c r="AH515" i="79"/>
  <c r="AG515" i="79"/>
  <c r="AF515" i="79"/>
  <c r="AE515" i="79"/>
  <c r="AD515" i="79"/>
  <c r="AC515" i="79"/>
  <c r="AB515" i="79"/>
  <c r="AA515" i="79"/>
  <c r="Z515" i="79"/>
  <c r="Y515" i="79"/>
  <c r="AL512" i="79"/>
  <c r="AK512" i="79"/>
  <c r="AJ512" i="79"/>
  <c r="AI512" i="79"/>
  <c r="AH512" i="79"/>
  <c r="AG512" i="79"/>
  <c r="AF512" i="79"/>
  <c r="AE512" i="79"/>
  <c r="AD512" i="79"/>
  <c r="AC512" i="79"/>
  <c r="AB512" i="79"/>
  <c r="AA512" i="79"/>
  <c r="Z512" i="79"/>
  <c r="Y512" i="79"/>
  <c r="AL508" i="79"/>
  <c r="AK508" i="79"/>
  <c r="AJ508" i="79"/>
  <c r="AI508" i="79"/>
  <c r="AH508" i="79"/>
  <c r="AG508" i="79"/>
  <c r="AF508" i="79"/>
  <c r="AE508" i="79"/>
  <c r="AD508" i="79"/>
  <c r="AC508" i="79"/>
  <c r="AB508" i="79"/>
  <c r="AA508" i="79"/>
  <c r="Z508" i="79"/>
  <c r="Y508" i="79"/>
  <c r="AL505" i="79"/>
  <c r="AK505" i="79"/>
  <c r="AJ505" i="79"/>
  <c r="AI505" i="79"/>
  <c r="AH505" i="79"/>
  <c r="AG505" i="79"/>
  <c r="AF505" i="79"/>
  <c r="AE505" i="79"/>
  <c r="AD505" i="79"/>
  <c r="AC505" i="79"/>
  <c r="AB505" i="79"/>
  <c r="AA505" i="79"/>
  <c r="Z505" i="79"/>
  <c r="Y505" i="79"/>
  <c r="AL502" i="79"/>
  <c r="AK502" i="79"/>
  <c r="AJ502" i="79"/>
  <c r="AI502" i="79"/>
  <c r="AH502" i="79"/>
  <c r="AG502" i="79"/>
  <c r="AF502" i="79"/>
  <c r="AE502" i="79"/>
  <c r="AD502" i="79"/>
  <c r="AC502" i="79"/>
  <c r="AB502" i="79"/>
  <c r="AA502" i="79"/>
  <c r="Z502" i="79"/>
  <c r="Y502" i="79"/>
  <c r="AL499" i="79"/>
  <c r="AK499" i="79"/>
  <c r="AJ499" i="79"/>
  <c r="AI499" i="79"/>
  <c r="AH499" i="79"/>
  <c r="AG499" i="79"/>
  <c r="AF499" i="79"/>
  <c r="AE499" i="79"/>
  <c r="AD499" i="79"/>
  <c r="AC499" i="79"/>
  <c r="AB499" i="79"/>
  <c r="AA499" i="79"/>
  <c r="Z499" i="79"/>
  <c r="Y499" i="79"/>
  <c r="AL496" i="79"/>
  <c r="AK496" i="79"/>
  <c r="AJ496" i="79"/>
  <c r="AI496" i="79"/>
  <c r="AH496" i="79"/>
  <c r="AG496" i="79"/>
  <c r="AF496" i="79"/>
  <c r="AE496" i="79"/>
  <c r="AD496" i="79"/>
  <c r="AC496" i="79"/>
  <c r="AB496" i="79"/>
  <c r="AA496" i="79"/>
  <c r="Z496" i="79"/>
  <c r="Y496" i="79"/>
  <c r="AL493" i="79"/>
  <c r="AK493" i="79"/>
  <c r="AJ493" i="79"/>
  <c r="AI493" i="79"/>
  <c r="AH493" i="79"/>
  <c r="AG493" i="79"/>
  <c r="AF493" i="79"/>
  <c r="AE493" i="79"/>
  <c r="AD493" i="79"/>
  <c r="AC493" i="79"/>
  <c r="AB493" i="79"/>
  <c r="AA493" i="79"/>
  <c r="Z493" i="79"/>
  <c r="Y493" i="79"/>
  <c r="AL490" i="79"/>
  <c r="AK490" i="79"/>
  <c r="AJ490" i="79"/>
  <c r="AI490" i="79"/>
  <c r="AH490" i="79"/>
  <c r="AG490" i="79"/>
  <c r="AF490" i="79"/>
  <c r="AE490" i="79"/>
  <c r="AD490" i="79"/>
  <c r="AC490" i="79"/>
  <c r="AB490" i="79"/>
  <c r="AA490" i="79"/>
  <c r="Z490" i="79"/>
  <c r="Y490" i="79"/>
  <c r="AL487" i="79"/>
  <c r="AK487" i="79"/>
  <c r="AJ487" i="79"/>
  <c r="AI487" i="79"/>
  <c r="AH487" i="79"/>
  <c r="AG487" i="79"/>
  <c r="AF487" i="79"/>
  <c r="AE487" i="79"/>
  <c r="AD487" i="79"/>
  <c r="AC487" i="79"/>
  <c r="AB487" i="79"/>
  <c r="AA487" i="79"/>
  <c r="Z487" i="79"/>
  <c r="Y487" i="79"/>
  <c r="AL483" i="79"/>
  <c r="AK483" i="79"/>
  <c r="AJ483" i="79"/>
  <c r="AI483" i="79"/>
  <c r="AH483" i="79"/>
  <c r="AG483" i="79"/>
  <c r="AF483" i="79"/>
  <c r="AE483" i="79"/>
  <c r="AD483" i="79"/>
  <c r="AC483" i="79"/>
  <c r="AB483" i="79"/>
  <c r="AA483" i="79"/>
  <c r="Z483" i="79"/>
  <c r="Y483" i="79"/>
  <c r="AL480" i="79"/>
  <c r="AK480" i="79"/>
  <c r="AJ480" i="79"/>
  <c r="AI480" i="79"/>
  <c r="AH480" i="79"/>
  <c r="AG480" i="79"/>
  <c r="AF480" i="79"/>
  <c r="AE480" i="79"/>
  <c r="AD480" i="79"/>
  <c r="AC480" i="79"/>
  <c r="AB480" i="79"/>
  <c r="AA480" i="79"/>
  <c r="Z480" i="79"/>
  <c r="Y480" i="79"/>
  <c r="AL477" i="79"/>
  <c r="AK477" i="79"/>
  <c r="AJ477" i="79"/>
  <c r="AI477" i="79"/>
  <c r="AH477" i="79"/>
  <c r="AG477" i="79"/>
  <c r="AF477" i="79"/>
  <c r="AE477" i="79"/>
  <c r="AD477" i="79"/>
  <c r="AC477" i="79"/>
  <c r="AB477" i="79"/>
  <c r="AA477" i="79"/>
  <c r="Z477" i="79"/>
  <c r="Y477" i="79"/>
  <c r="AL474" i="79"/>
  <c r="AK474" i="79"/>
  <c r="AJ474" i="79"/>
  <c r="AI474" i="79"/>
  <c r="AH474" i="79"/>
  <c r="AG474" i="79"/>
  <c r="AF474" i="79"/>
  <c r="AE474" i="79"/>
  <c r="AD474" i="79"/>
  <c r="AC474" i="79"/>
  <c r="AB474" i="79"/>
  <c r="AA474" i="79"/>
  <c r="Z474" i="79"/>
  <c r="Y474" i="79"/>
  <c r="AL449" i="79"/>
  <c r="AK449" i="79"/>
  <c r="AJ449" i="79"/>
  <c r="AI449" i="79"/>
  <c r="AH449" i="79"/>
  <c r="AG449" i="79"/>
  <c r="AF449" i="79"/>
  <c r="AE449" i="79"/>
  <c r="AD449" i="79"/>
  <c r="AC449" i="79"/>
  <c r="AB449" i="79"/>
  <c r="AA449" i="79"/>
  <c r="Z449" i="79"/>
  <c r="AL445" i="79"/>
  <c r="AK445" i="79"/>
  <c r="AJ445" i="79"/>
  <c r="AI445" i="79"/>
  <c r="AH445" i="79"/>
  <c r="AG445" i="79"/>
  <c r="AF445" i="79"/>
  <c r="AE445" i="79"/>
  <c r="AD445" i="79"/>
  <c r="AC445" i="79"/>
  <c r="AB445" i="79"/>
  <c r="AA445" i="79"/>
  <c r="Z445" i="79"/>
  <c r="Y445" i="79"/>
  <c r="AL442" i="79"/>
  <c r="AK442" i="79"/>
  <c r="AJ442" i="79"/>
  <c r="AI442" i="79"/>
  <c r="AH442" i="79"/>
  <c r="AG442" i="79"/>
  <c r="AF442" i="79"/>
  <c r="AE442" i="79"/>
  <c r="AD442" i="79"/>
  <c r="AC442" i="79"/>
  <c r="AB442" i="79"/>
  <c r="AA442" i="79"/>
  <c r="Z442" i="79"/>
  <c r="Y442" i="79"/>
  <c r="AL439" i="79"/>
  <c r="AK439" i="79"/>
  <c r="AJ439" i="79"/>
  <c r="AI439" i="79"/>
  <c r="AH439" i="79"/>
  <c r="AG439" i="79"/>
  <c r="AF439" i="79"/>
  <c r="AE439" i="79"/>
  <c r="AD439" i="79"/>
  <c r="AC439" i="79"/>
  <c r="AB439" i="79"/>
  <c r="AA439" i="79"/>
  <c r="Z439" i="79"/>
  <c r="Y439" i="79"/>
  <c r="AL435" i="79"/>
  <c r="AK435" i="79"/>
  <c r="AJ435" i="79"/>
  <c r="AI435" i="79"/>
  <c r="AH435" i="79"/>
  <c r="AG435" i="79"/>
  <c r="AF435" i="79"/>
  <c r="AE435" i="79"/>
  <c r="AD435" i="79"/>
  <c r="AC435" i="79"/>
  <c r="AB435" i="79"/>
  <c r="AA435" i="79"/>
  <c r="Z435" i="79"/>
  <c r="Y435" i="79"/>
  <c r="AL432" i="79"/>
  <c r="AK432" i="79"/>
  <c r="AJ432" i="79"/>
  <c r="AI432" i="79"/>
  <c r="AH432" i="79"/>
  <c r="AG432" i="79"/>
  <c r="AF432" i="79"/>
  <c r="AE432" i="79"/>
  <c r="AD432" i="79"/>
  <c r="AC432" i="79"/>
  <c r="AB432" i="79"/>
  <c r="AA432" i="79"/>
  <c r="Z432" i="79"/>
  <c r="Y432" i="79"/>
  <c r="AL429" i="79"/>
  <c r="AK429" i="79"/>
  <c r="AJ429" i="79"/>
  <c r="AI429" i="79"/>
  <c r="AH429" i="79"/>
  <c r="AG429" i="79"/>
  <c r="AF429" i="79"/>
  <c r="AE429" i="79"/>
  <c r="AD429" i="79"/>
  <c r="AC429" i="79"/>
  <c r="AB429" i="79"/>
  <c r="AA429" i="79"/>
  <c r="Z429" i="79"/>
  <c r="Y429" i="79"/>
  <c r="AL426" i="79"/>
  <c r="AK426" i="79"/>
  <c r="AJ426" i="79"/>
  <c r="AI426" i="79"/>
  <c r="AH426" i="79"/>
  <c r="AG426" i="79"/>
  <c r="AF426" i="79"/>
  <c r="AE426" i="79"/>
  <c r="AD426" i="79"/>
  <c r="AC426" i="79"/>
  <c r="AB426" i="79"/>
  <c r="AA426" i="79"/>
  <c r="Z426" i="79"/>
  <c r="Y426" i="79"/>
  <c r="AL423" i="79"/>
  <c r="AK423" i="79"/>
  <c r="AJ423" i="79"/>
  <c r="AI423" i="79"/>
  <c r="AH423" i="79"/>
  <c r="AG423" i="79"/>
  <c r="AF423" i="79"/>
  <c r="AE423" i="79"/>
  <c r="AD423" i="79"/>
  <c r="AC423" i="79"/>
  <c r="AB423" i="79"/>
  <c r="AA423" i="79"/>
  <c r="Z423" i="79"/>
  <c r="Y423" i="79"/>
  <c r="AL419" i="79"/>
  <c r="AK419" i="79"/>
  <c r="AJ419" i="79"/>
  <c r="AI419" i="79"/>
  <c r="AH419" i="79"/>
  <c r="AG419" i="79"/>
  <c r="AF419" i="79"/>
  <c r="AE419" i="79"/>
  <c r="AD419" i="79"/>
  <c r="AC419" i="79"/>
  <c r="AB419" i="79"/>
  <c r="AA419" i="79"/>
  <c r="Z419" i="79"/>
  <c r="Y419" i="79"/>
  <c r="AL416" i="79"/>
  <c r="AK416" i="79"/>
  <c r="AJ416" i="79"/>
  <c r="AI416" i="79"/>
  <c r="AH416" i="79"/>
  <c r="AG416" i="79"/>
  <c r="AF416" i="79"/>
  <c r="AE416" i="79"/>
  <c r="AD416" i="79"/>
  <c r="AC416" i="79"/>
  <c r="AB416" i="79"/>
  <c r="AA416" i="79"/>
  <c r="Z416" i="79"/>
  <c r="Y416" i="79"/>
  <c r="AL413" i="79"/>
  <c r="AK413" i="79"/>
  <c r="AJ413" i="79"/>
  <c r="AI413" i="79"/>
  <c r="AH413" i="79"/>
  <c r="AG413" i="79"/>
  <c r="AF413" i="79"/>
  <c r="AE413" i="79"/>
  <c r="AD413" i="79"/>
  <c r="AC413" i="79"/>
  <c r="AB413" i="79"/>
  <c r="AA413" i="79"/>
  <c r="Z413" i="79"/>
  <c r="Y413" i="79"/>
  <c r="AL410" i="79"/>
  <c r="AK410" i="79"/>
  <c r="AJ410" i="79"/>
  <c r="AI410" i="79"/>
  <c r="AH410" i="79"/>
  <c r="AG410" i="79"/>
  <c r="AF410" i="79"/>
  <c r="AE410" i="79"/>
  <c r="AD410" i="79"/>
  <c r="AC410" i="79"/>
  <c r="AB410" i="79"/>
  <c r="AA410" i="79"/>
  <c r="Z410" i="79"/>
  <c r="Y410" i="79"/>
  <c r="AL407" i="79"/>
  <c r="AK407" i="79"/>
  <c r="AJ407" i="79"/>
  <c r="AI407" i="79"/>
  <c r="AH407" i="79"/>
  <c r="AG407" i="79"/>
  <c r="AF407" i="79"/>
  <c r="AE407" i="79"/>
  <c r="AD407" i="79"/>
  <c r="AC407" i="79"/>
  <c r="AB407" i="79"/>
  <c r="AA407" i="79"/>
  <c r="Z407" i="79"/>
  <c r="Y407" i="79"/>
  <c r="AL377" i="79"/>
  <c r="AK377" i="79"/>
  <c r="AJ377" i="79"/>
  <c r="AI377" i="79"/>
  <c r="AH377" i="79"/>
  <c r="AG377" i="79"/>
  <c r="AF377" i="79"/>
  <c r="AE377" i="79"/>
  <c r="AD377" i="79"/>
  <c r="AC377" i="79"/>
  <c r="AB377" i="79"/>
  <c r="AA377" i="79"/>
  <c r="Z377" i="79"/>
  <c r="AL374" i="79"/>
  <c r="AK374" i="79"/>
  <c r="AJ374" i="79"/>
  <c r="AI374" i="79"/>
  <c r="AH374" i="79"/>
  <c r="AG374" i="79"/>
  <c r="AF374" i="79"/>
  <c r="AE374" i="79"/>
  <c r="AD374" i="79"/>
  <c r="AC374" i="79"/>
  <c r="AB374" i="79"/>
  <c r="AA374" i="79"/>
  <c r="Z374" i="79"/>
  <c r="Y374" i="79"/>
  <c r="AL371" i="79"/>
  <c r="AK371" i="79"/>
  <c r="AJ371" i="79"/>
  <c r="AI371" i="79"/>
  <c r="AH371" i="79"/>
  <c r="AG371" i="79"/>
  <c r="AF371" i="79"/>
  <c r="AE371" i="79"/>
  <c r="AD371" i="79"/>
  <c r="AC371" i="79"/>
  <c r="AB371" i="79"/>
  <c r="AA371" i="79"/>
  <c r="Z371" i="79"/>
  <c r="AL368" i="79"/>
  <c r="AK368" i="79"/>
  <c r="AJ368" i="79"/>
  <c r="AI368" i="79"/>
  <c r="AH368" i="79"/>
  <c r="AG368" i="79"/>
  <c r="AF368" i="79"/>
  <c r="AE368" i="79"/>
  <c r="AD368" i="79"/>
  <c r="AC368" i="79"/>
  <c r="AB368" i="79"/>
  <c r="AA368" i="79"/>
  <c r="Z368" i="79"/>
  <c r="Y368" i="79"/>
  <c r="AL365" i="79"/>
  <c r="AK365" i="79"/>
  <c r="AJ365" i="79"/>
  <c r="AI365" i="79"/>
  <c r="AH365" i="79"/>
  <c r="AG365" i="79"/>
  <c r="AF365" i="79"/>
  <c r="AE365" i="79"/>
  <c r="AD365" i="79"/>
  <c r="AC365" i="79"/>
  <c r="AB365" i="79"/>
  <c r="AA365" i="79"/>
  <c r="Z365" i="79"/>
  <c r="Y365" i="79"/>
  <c r="AL362" i="79"/>
  <c r="AK362" i="79"/>
  <c r="AJ362" i="79"/>
  <c r="AI362" i="79"/>
  <c r="AH362" i="79"/>
  <c r="AG362" i="79"/>
  <c r="AF362" i="79"/>
  <c r="AE362" i="79"/>
  <c r="AD362" i="79"/>
  <c r="AC362" i="79"/>
  <c r="AB362" i="79"/>
  <c r="AA362" i="79"/>
  <c r="Z362" i="79"/>
  <c r="Y362" i="79"/>
  <c r="AL359" i="79"/>
  <c r="AK359" i="79"/>
  <c r="AJ359" i="79"/>
  <c r="AI359" i="79"/>
  <c r="AH359" i="79"/>
  <c r="AG359" i="79"/>
  <c r="AF359" i="79"/>
  <c r="AE359" i="79"/>
  <c r="AD359" i="79"/>
  <c r="AC359" i="79"/>
  <c r="AB359" i="79"/>
  <c r="AA359" i="79"/>
  <c r="Z359" i="79"/>
  <c r="Y359" i="79"/>
  <c r="AL356" i="79"/>
  <c r="AK356" i="79"/>
  <c r="AJ356" i="79"/>
  <c r="AI356" i="79"/>
  <c r="AH356" i="79"/>
  <c r="AG356" i="79"/>
  <c r="AF356" i="79"/>
  <c r="AE356" i="79"/>
  <c r="AD356" i="79"/>
  <c r="AC356" i="79"/>
  <c r="AB356" i="79"/>
  <c r="AA356" i="79"/>
  <c r="Z356" i="79"/>
  <c r="Y356" i="79"/>
  <c r="AL353" i="79"/>
  <c r="AK353" i="79"/>
  <c r="AJ353" i="79"/>
  <c r="AI353" i="79"/>
  <c r="AH353" i="79"/>
  <c r="AG353" i="79"/>
  <c r="AF353" i="79"/>
  <c r="AE353" i="79"/>
  <c r="AD353" i="79"/>
  <c r="AC353" i="79"/>
  <c r="AB353" i="79"/>
  <c r="AA353" i="79"/>
  <c r="Z353" i="79"/>
  <c r="Y353" i="79"/>
  <c r="AL350" i="79"/>
  <c r="AK350" i="79"/>
  <c r="AJ350" i="79"/>
  <c r="AI350" i="79"/>
  <c r="AH350" i="79"/>
  <c r="AG350" i="79"/>
  <c r="AF350" i="79"/>
  <c r="AE350" i="79"/>
  <c r="AD350" i="79"/>
  <c r="AC350" i="79"/>
  <c r="AB350" i="79"/>
  <c r="AA350" i="79"/>
  <c r="Z350" i="79"/>
  <c r="Y350" i="79"/>
  <c r="AL347" i="79"/>
  <c r="AK347" i="79"/>
  <c r="AJ347" i="79"/>
  <c r="AI347" i="79"/>
  <c r="AH347" i="79"/>
  <c r="AG347" i="79"/>
  <c r="AF347" i="79"/>
  <c r="AE347" i="79"/>
  <c r="AD347" i="79"/>
  <c r="AC347" i="79"/>
  <c r="AB347" i="79"/>
  <c r="AA347" i="79"/>
  <c r="Z347" i="79"/>
  <c r="Y347" i="79"/>
  <c r="AL344" i="79"/>
  <c r="AK344" i="79"/>
  <c r="AJ344" i="79"/>
  <c r="AI344" i="79"/>
  <c r="AH344" i="79"/>
  <c r="AG344" i="79"/>
  <c r="AF344" i="79"/>
  <c r="AE344" i="79"/>
  <c r="AD344" i="79"/>
  <c r="AC344" i="79"/>
  <c r="AB344" i="79"/>
  <c r="AA344" i="79"/>
  <c r="Z344" i="79"/>
  <c r="Y344" i="79"/>
  <c r="AL341" i="79"/>
  <c r="AK341" i="79"/>
  <c r="AJ341" i="79"/>
  <c r="AI341" i="79"/>
  <c r="AH341" i="79"/>
  <c r="AG341" i="79"/>
  <c r="AF341" i="79"/>
  <c r="AE341" i="79"/>
  <c r="AD341" i="79"/>
  <c r="AC341" i="79"/>
  <c r="AB341" i="79"/>
  <c r="AA341" i="79"/>
  <c r="Z341" i="79"/>
  <c r="Y341" i="79"/>
  <c r="AL338" i="79"/>
  <c r="AK338" i="79"/>
  <c r="AJ338" i="79"/>
  <c r="AI338" i="79"/>
  <c r="AH338" i="79"/>
  <c r="AG338" i="79"/>
  <c r="AF338" i="79"/>
  <c r="AE338" i="79"/>
  <c r="AD338" i="79"/>
  <c r="AC338" i="79"/>
  <c r="AB338" i="79"/>
  <c r="AA338" i="79"/>
  <c r="Z338" i="79"/>
  <c r="Y338" i="79"/>
  <c r="AL334" i="79"/>
  <c r="AK334" i="79"/>
  <c r="AJ334" i="79"/>
  <c r="AI334" i="79"/>
  <c r="AH334" i="79"/>
  <c r="AG334" i="79"/>
  <c r="AF334" i="79"/>
  <c r="AE334" i="79"/>
  <c r="AD334" i="79"/>
  <c r="AC334" i="79"/>
  <c r="AB334" i="79"/>
  <c r="AA334" i="79"/>
  <c r="Z334" i="79"/>
  <c r="Y334" i="79"/>
  <c r="AL331" i="79"/>
  <c r="AK331" i="79"/>
  <c r="AJ331" i="79"/>
  <c r="AI331" i="79"/>
  <c r="AH331" i="79"/>
  <c r="AG331" i="79"/>
  <c r="AF331" i="79"/>
  <c r="AE331" i="79"/>
  <c r="AD331" i="79"/>
  <c r="AC331" i="79"/>
  <c r="AB331" i="79"/>
  <c r="AA331" i="79"/>
  <c r="Z331" i="79"/>
  <c r="Y331" i="79"/>
  <c r="AL328" i="79"/>
  <c r="AK328" i="79"/>
  <c r="AJ328" i="79"/>
  <c r="AI328" i="79"/>
  <c r="AH328" i="79"/>
  <c r="AG328" i="79"/>
  <c r="AF328" i="79"/>
  <c r="AE328" i="79"/>
  <c r="AD328" i="79"/>
  <c r="AC328" i="79"/>
  <c r="AB328" i="79"/>
  <c r="AA328" i="79"/>
  <c r="Z328" i="79"/>
  <c r="Y328" i="79"/>
  <c r="AL324" i="79"/>
  <c r="AK324" i="79"/>
  <c r="AJ324" i="79"/>
  <c r="AI324" i="79"/>
  <c r="AH324" i="79"/>
  <c r="AG324" i="79"/>
  <c r="AF324" i="79"/>
  <c r="AE324" i="79"/>
  <c r="AD324" i="79"/>
  <c r="AC324" i="79"/>
  <c r="AB324" i="79"/>
  <c r="AA324" i="79"/>
  <c r="Z324" i="79"/>
  <c r="Y324" i="79"/>
  <c r="AL321" i="79"/>
  <c r="AK321" i="79"/>
  <c r="AJ321" i="79"/>
  <c r="AI321" i="79"/>
  <c r="AH321" i="79"/>
  <c r="AG321" i="79"/>
  <c r="AF321" i="79"/>
  <c r="AE321" i="79"/>
  <c r="AD321" i="79"/>
  <c r="AC321" i="79"/>
  <c r="AB321" i="79"/>
  <c r="AA321" i="79"/>
  <c r="Z321" i="79"/>
  <c r="Y321" i="79"/>
  <c r="AL318" i="79"/>
  <c r="AK318" i="79"/>
  <c r="AJ318" i="79"/>
  <c r="AI318" i="79"/>
  <c r="AH318" i="79"/>
  <c r="AG318" i="79"/>
  <c r="AF318" i="79"/>
  <c r="AE318" i="79"/>
  <c r="AD318" i="79"/>
  <c r="AC318" i="79"/>
  <c r="AB318" i="79"/>
  <c r="AA318" i="79"/>
  <c r="Z318" i="79"/>
  <c r="Y318" i="79"/>
  <c r="AL315" i="79"/>
  <c r="AK315" i="79"/>
  <c r="AJ315" i="79"/>
  <c r="AI315" i="79"/>
  <c r="AH315" i="79"/>
  <c r="AG315" i="79"/>
  <c r="AF315" i="79"/>
  <c r="AE315" i="79"/>
  <c r="AD315" i="79"/>
  <c r="AC315" i="79"/>
  <c r="AB315" i="79"/>
  <c r="AA315" i="79"/>
  <c r="Z315" i="79"/>
  <c r="Y315" i="79"/>
  <c r="AL312" i="79"/>
  <c r="AK312" i="79"/>
  <c r="AJ312" i="79"/>
  <c r="AI312" i="79"/>
  <c r="AH312" i="79"/>
  <c r="AG312" i="79"/>
  <c r="AF312" i="79"/>
  <c r="AE312" i="79"/>
  <c r="AD312" i="79"/>
  <c r="AC312" i="79"/>
  <c r="AB312" i="79"/>
  <c r="AA312" i="79"/>
  <c r="Z312" i="79"/>
  <c r="Y312" i="79"/>
  <c r="AL309" i="79"/>
  <c r="AK309" i="79"/>
  <c r="AJ309" i="79"/>
  <c r="AI309" i="79"/>
  <c r="AH309" i="79"/>
  <c r="AG309" i="79"/>
  <c r="AF309" i="79"/>
  <c r="AE309" i="79"/>
  <c r="AD309" i="79"/>
  <c r="AC309" i="79"/>
  <c r="AB309" i="79"/>
  <c r="AA309" i="79"/>
  <c r="Z309" i="79"/>
  <c r="Y309" i="79"/>
  <c r="AL306" i="79"/>
  <c r="AK306" i="79"/>
  <c r="AJ306" i="79"/>
  <c r="AI306" i="79"/>
  <c r="AH306" i="79"/>
  <c r="AG306" i="79"/>
  <c r="AF306" i="79"/>
  <c r="AE306" i="79"/>
  <c r="AD306" i="79"/>
  <c r="AC306" i="79"/>
  <c r="AB306" i="79"/>
  <c r="AA306" i="79"/>
  <c r="Z306" i="79"/>
  <c r="Y306" i="79"/>
  <c r="AL303" i="79"/>
  <c r="AK303" i="79"/>
  <c r="AJ303" i="79"/>
  <c r="AI303" i="79"/>
  <c r="AH303" i="79"/>
  <c r="AG303" i="79"/>
  <c r="AF303" i="79"/>
  <c r="AE303" i="79"/>
  <c r="AD303" i="79"/>
  <c r="AC303" i="79"/>
  <c r="AB303" i="79"/>
  <c r="AA303" i="79"/>
  <c r="Z303" i="79"/>
  <c r="Y303" i="79"/>
  <c r="AL299" i="79"/>
  <c r="AK299" i="79"/>
  <c r="AJ299" i="79"/>
  <c r="AI299" i="79"/>
  <c r="AH299" i="79"/>
  <c r="AG299" i="79"/>
  <c r="AF299" i="79"/>
  <c r="AE299" i="79"/>
  <c r="AD299" i="79"/>
  <c r="AC299" i="79"/>
  <c r="AB299" i="79"/>
  <c r="AA299" i="79"/>
  <c r="Z299" i="79"/>
  <c r="Y299" i="79"/>
  <c r="AL296" i="79"/>
  <c r="AK296" i="79"/>
  <c r="AJ296" i="79"/>
  <c r="AI296" i="79"/>
  <c r="AH296" i="79"/>
  <c r="AG296" i="79"/>
  <c r="AF296" i="79"/>
  <c r="AE296" i="79"/>
  <c r="AD296" i="79"/>
  <c r="AC296" i="79"/>
  <c r="AB296" i="79"/>
  <c r="AA296" i="79"/>
  <c r="Z296" i="79"/>
  <c r="Y296" i="79"/>
  <c r="AL293" i="79"/>
  <c r="AK293" i="79"/>
  <c r="AJ293" i="79"/>
  <c r="AI293" i="79"/>
  <c r="AH293" i="79"/>
  <c r="AG293" i="79"/>
  <c r="AF293" i="79"/>
  <c r="AE293" i="79"/>
  <c r="AD293" i="79"/>
  <c r="AC293" i="79"/>
  <c r="AB293" i="79"/>
  <c r="AA293" i="79"/>
  <c r="Z293" i="79"/>
  <c r="Y293" i="79"/>
  <c r="AL290" i="79"/>
  <c r="AK290" i="79"/>
  <c r="AJ290" i="79"/>
  <c r="AI290" i="79"/>
  <c r="AH290" i="79"/>
  <c r="AG290" i="79"/>
  <c r="AF290" i="79"/>
  <c r="AE290" i="79"/>
  <c r="AD290" i="79"/>
  <c r="AC290" i="79"/>
  <c r="AB290" i="79"/>
  <c r="AA290" i="79"/>
  <c r="Z290" i="79"/>
  <c r="Y290" i="79"/>
  <c r="AL265" i="79"/>
  <c r="AK265" i="79"/>
  <c r="AJ265" i="79"/>
  <c r="AI265" i="79"/>
  <c r="AH265" i="79"/>
  <c r="AG265" i="79"/>
  <c r="AF265" i="79"/>
  <c r="AE265" i="79"/>
  <c r="AD265" i="79"/>
  <c r="AC265" i="79"/>
  <c r="AB265" i="79"/>
  <c r="AA265" i="79"/>
  <c r="Z265" i="79"/>
  <c r="AL261" i="79"/>
  <c r="AK261" i="79"/>
  <c r="AJ261" i="79"/>
  <c r="AI261" i="79"/>
  <c r="AH261" i="79"/>
  <c r="AG261" i="79"/>
  <c r="AF261" i="79"/>
  <c r="AE261" i="79"/>
  <c r="AD261" i="79"/>
  <c r="AC261" i="79"/>
  <c r="AB261" i="79"/>
  <c r="AA261" i="79"/>
  <c r="Z261" i="79"/>
  <c r="Y261" i="79"/>
  <c r="AL258" i="79"/>
  <c r="AK258" i="79"/>
  <c r="AJ258" i="79"/>
  <c r="AI258" i="79"/>
  <c r="AH258" i="79"/>
  <c r="AG258" i="79"/>
  <c r="AF258" i="79"/>
  <c r="AE258" i="79"/>
  <c r="AD258" i="79"/>
  <c r="AC258" i="79"/>
  <c r="AB258" i="79"/>
  <c r="AA258" i="79"/>
  <c r="Z258" i="79"/>
  <c r="Y258" i="79"/>
  <c r="AL255" i="79"/>
  <c r="AK255" i="79"/>
  <c r="AJ255" i="79"/>
  <c r="AI255" i="79"/>
  <c r="AH255" i="79"/>
  <c r="AG255" i="79"/>
  <c r="AF255" i="79"/>
  <c r="AE255" i="79"/>
  <c r="AD255" i="79"/>
  <c r="AC255" i="79"/>
  <c r="AB255" i="79"/>
  <c r="AA255" i="79"/>
  <c r="Z255" i="79"/>
  <c r="Y255" i="79"/>
  <c r="AL251" i="79"/>
  <c r="AK251" i="79"/>
  <c r="AJ251" i="79"/>
  <c r="AI251" i="79"/>
  <c r="AH251" i="79"/>
  <c r="AG251" i="79"/>
  <c r="AF251" i="79"/>
  <c r="AE251" i="79"/>
  <c r="AD251" i="79"/>
  <c r="AC251" i="79"/>
  <c r="AB251" i="79"/>
  <c r="AA251" i="79"/>
  <c r="Z251" i="79"/>
  <c r="Y251" i="79"/>
  <c r="AL248" i="79"/>
  <c r="AK248" i="79"/>
  <c r="AJ248" i="79"/>
  <c r="AI248" i="79"/>
  <c r="AH248" i="79"/>
  <c r="AG248" i="79"/>
  <c r="AF248" i="79"/>
  <c r="AE248" i="79"/>
  <c r="AD248" i="79"/>
  <c r="AC248" i="79"/>
  <c r="AB248" i="79"/>
  <c r="AA248" i="79"/>
  <c r="Z248" i="79"/>
  <c r="Y248" i="79"/>
  <c r="AL245" i="79"/>
  <c r="AK245" i="79"/>
  <c r="AJ245" i="79"/>
  <c r="AI245" i="79"/>
  <c r="AH245" i="79"/>
  <c r="AG245" i="79"/>
  <c r="AF245" i="79"/>
  <c r="AE245" i="79"/>
  <c r="AD245" i="79"/>
  <c r="AC245" i="79"/>
  <c r="AB245" i="79"/>
  <c r="AA245" i="79"/>
  <c r="Z245" i="79"/>
  <c r="Y245" i="79"/>
  <c r="AL242" i="79"/>
  <c r="AK242" i="79"/>
  <c r="AJ242" i="79"/>
  <c r="AI242" i="79"/>
  <c r="AH242" i="79"/>
  <c r="AG242" i="79"/>
  <c r="AF242" i="79"/>
  <c r="AE242" i="79"/>
  <c r="AD242" i="79"/>
  <c r="AC242" i="79"/>
  <c r="AB242" i="79"/>
  <c r="AA242" i="79"/>
  <c r="Z242" i="79"/>
  <c r="Y242" i="79"/>
  <c r="AL239" i="79"/>
  <c r="AK239" i="79"/>
  <c r="AJ239" i="79"/>
  <c r="AI239" i="79"/>
  <c r="AH239" i="79"/>
  <c r="AG239" i="79"/>
  <c r="AF239" i="79"/>
  <c r="AE239" i="79"/>
  <c r="AD239" i="79"/>
  <c r="AC239" i="79"/>
  <c r="AB239" i="79"/>
  <c r="AA239" i="79"/>
  <c r="Z239" i="79"/>
  <c r="Y239" i="79"/>
  <c r="AL235" i="79"/>
  <c r="AK235" i="79"/>
  <c r="AJ235" i="79"/>
  <c r="AI235" i="79"/>
  <c r="AH235" i="79"/>
  <c r="AG235" i="79"/>
  <c r="AF235" i="79"/>
  <c r="AE235" i="79"/>
  <c r="AD235" i="79"/>
  <c r="AC235" i="79"/>
  <c r="AB235" i="79"/>
  <c r="AA235" i="79"/>
  <c r="Z235" i="79"/>
  <c r="AL232" i="79"/>
  <c r="AK232" i="79"/>
  <c r="AJ232" i="79"/>
  <c r="AI232" i="79"/>
  <c r="AH232" i="79"/>
  <c r="AG232" i="79"/>
  <c r="AF232" i="79"/>
  <c r="AE232" i="79"/>
  <c r="AD232" i="79"/>
  <c r="AC232" i="79"/>
  <c r="AB232" i="79"/>
  <c r="AA232" i="79"/>
  <c r="Z232" i="79"/>
  <c r="Y232" i="79"/>
  <c r="AL229" i="79"/>
  <c r="AK229" i="79"/>
  <c r="AJ229" i="79"/>
  <c r="AI229" i="79"/>
  <c r="AH229" i="79"/>
  <c r="AG229" i="79"/>
  <c r="AF229" i="79"/>
  <c r="AE229" i="79"/>
  <c r="AD229" i="79"/>
  <c r="AC229" i="79"/>
  <c r="AB229" i="79"/>
  <c r="AA229" i="79"/>
  <c r="Z229" i="79"/>
  <c r="Y229" i="79"/>
  <c r="AL226" i="79"/>
  <c r="AK226" i="79"/>
  <c r="AJ226" i="79"/>
  <c r="AI226" i="79"/>
  <c r="AH226" i="79"/>
  <c r="AG226" i="79"/>
  <c r="AF226" i="79"/>
  <c r="AE226" i="79"/>
  <c r="AD226" i="79"/>
  <c r="AC226" i="79"/>
  <c r="AB226" i="79"/>
  <c r="AA226" i="79"/>
  <c r="Z226" i="79"/>
  <c r="AL223" i="79"/>
  <c r="AK223" i="79"/>
  <c r="AJ223" i="79"/>
  <c r="AI223" i="79"/>
  <c r="AH223" i="79"/>
  <c r="AG223" i="79"/>
  <c r="AF223" i="79"/>
  <c r="AE223" i="79"/>
  <c r="AD223" i="79"/>
  <c r="AC223" i="79"/>
  <c r="AB223" i="79"/>
  <c r="AA223" i="79"/>
  <c r="Z223"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AD949" i="79" l="1"/>
  <c r="Z213" i="79"/>
  <c r="AE949" i="79"/>
  <c r="AF949" i="79"/>
  <c r="Z397" i="79"/>
  <c r="AH397" i="79"/>
  <c r="AC581" i="79"/>
  <c r="AK581" i="79"/>
  <c r="Y949" i="79"/>
  <c r="AG949" i="79"/>
  <c r="AC213" i="79"/>
  <c r="AD581" i="79"/>
  <c r="AL581" i="79"/>
  <c r="Z949" i="79"/>
  <c r="AH949" i="79"/>
  <c r="Y394" i="79"/>
  <c r="Y393" i="79"/>
  <c r="AI949" i="79"/>
  <c r="AL949" i="79"/>
  <c r="AK213" i="79"/>
  <c r="AB949" i="79"/>
  <c r="AJ949" i="79"/>
  <c r="AC949" i="79"/>
  <c r="AK949" i="79"/>
  <c r="AB581" i="79"/>
  <c r="AI397" i="79"/>
  <c r="AD213" i="79"/>
  <c r="AH213" i="79"/>
  <c r="AE397" i="79"/>
  <c r="Z578" i="79"/>
  <c r="Z581" i="79"/>
  <c r="AH581" i="79"/>
  <c r="AI213" i="79"/>
  <c r="AF397" i="79"/>
  <c r="AI581" i="79"/>
  <c r="AB213" i="79"/>
  <c r="AJ213" i="79"/>
  <c r="AG397" i="79"/>
  <c r="AJ581" i="79"/>
  <c r="AL213" i="79"/>
  <c r="AE213" i="79"/>
  <c r="AB397" i="79"/>
  <c r="AJ397" i="79"/>
  <c r="Y397" i="79"/>
  <c r="AE581" i="79"/>
  <c r="AF213" i="79"/>
  <c r="AC397" i="79"/>
  <c r="AK397" i="79"/>
  <c r="AF581" i="79"/>
  <c r="AG213" i="79"/>
  <c r="AD397" i="79"/>
  <c r="AL397" i="79"/>
  <c r="Y581" i="79"/>
  <c r="AG581" i="79"/>
  <c r="Y948"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580" i="79"/>
  <c r="Y578" i="79"/>
  <c r="Y579" i="79"/>
  <c r="Y396" i="79"/>
  <c r="Y395" i="79"/>
  <c r="Z395" i="79"/>
  <c r="Z393" i="79"/>
  <c r="Z394"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5" i="79" l="1"/>
  <c r="AM771" i="79"/>
  <c r="AM587" i="79"/>
  <c r="AM403" i="79"/>
  <c r="AM219"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20" i="79"/>
  <c r="AF220" i="79"/>
  <c r="AJ404" i="79"/>
  <c r="AF404" i="79"/>
  <c r="AJ588" i="79"/>
  <c r="AF588" i="79"/>
  <c r="AJ772" i="79"/>
  <c r="AF772" i="79"/>
  <c r="AJ956" i="79"/>
  <c r="AF956" i="79"/>
  <c r="K14" i="44"/>
  <c r="K18" i="44" s="1"/>
  <c r="O14" i="44"/>
  <c r="O18" i="44" s="1"/>
  <c r="O29" i="44"/>
  <c r="O33" i="44" s="1"/>
  <c r="O43" i="44"/>
  <c r="AF21" i="46"/>
  <c r="AI149" i="46"/>
  <c r="AI278" i="46"/>
  <c r="AI407" i="46"/>
  <c r="AI36" i="79"/>
  <c r="AI220" i="79"/>
  <c r="AI404" i="79"/>
  <c r="AI588" i="79"/>
  <c r="AI772" i="79"/>
  <c r="AI956" i="79"/>
  <c r="M43" i="44"/>
  <c r="M54" i="44" s="1"/>
  <c r="AL21" i="46"/>
  <c r="AL149" i="46"/>
  <c r="AH149" i="46"/>
  <c r="AL278" i="46"/>
  <c r="AH278" i="46"/>
  <c r="AL407" i="46"/>
  <c r="AH407" i="46"/>
  <c r="AL36" i="79"/>
  <c r="AH36" i="79"/>
  <c r="AL220" i="79"/>
  <c r="AH220" i="79"/>
  <c r="AL404" i="79"/>
  <c r="AH404" i="79"/>
  <c r="AL588" i="79"/>
  <c r="AH588" i="79"/>
  <c r="AL772" i="79"/>
  <c r="AH772" i="79"/>
  <c r="AL956" i="79"/>
  <c r="AH956" i="79"/>
  <c r="N29" i="44"/>
  <c r="N33" i="44" s="1"/>
  <c r="K43" i="44"/>
  <c r="AH21" i="46"/>
  <c r="AK21" i="46"/>
  <c r="AK149" i="46"/>
  <c r="AG149" i="46"/>
  <c r="AK278" i="46"/>
  <c r="AG278" i="46"/>
  <c r="AK407" i="46"/>
  <c r="AG407" i="46"/>
  <c r="AK36" i="79"/>
  <c r="AG36" i="79"/>
  <c r="AK220" i="79"/>
  <c r="AG220" i="79"/>
  <c r="AK404" i="79"/>
  <c r="AG404" i="79"/>
  <c r="AK588" i="79"/>
  <c r="AG588" i="79"/>
  <c r="AK772" i="79"/>
  <c r="AG772" i="79"/>
  <c r="AK956" i="79"/>
  <c r="AK1115" i="79" s="1"/>
  <c r="AG956" i="79"/>
  <c r="K122" i="45"/>
  <c r="AK403" i="79"/>
  <c r="AJ20" i="46"/>
  <c r="AG587" i="79"/>
  <c r="AG148" i="46"/>
  <c r="AK406" i="46"/>
  <c r="AF771" i="79"/>
  <c r="AG35" i="79"/>
  <c r="L13" i="44"/>
  <c r="P13" i="44"/>
  <c r="S14" i="47"/>
  <c r="AF148" i="46"/>
  <c r="AK277" i="46"/>
  <c r="AG406" i="46"/>
  <c r="AF35" i="79"/>
  <c r="AI403" i="79"/>
  <c r="AK771" i="79"/>
  <c r="AJ955" i="79"/>
  <c r="N28" i="44"/>
  <c r="Q14" i="47"/>
  <c r="AI20" i="46"/>
  <c r="AK148" i="46"/>
  <c r="AI277" i="46"/>
  <c r="AK35" i="79"/>
  <c r="AJ219" i="79"/>
  <c r="AG403" i="79"/>
  <c r="AJ771" i="79"/>
  <c r="AF955" i="79"/>
  <c r="O122" i="45"/>
  <c r="U14" i="47"/>
  <c r="AG20" i="46"/>
  <c r="AK20" i="46"/>
  <c r="AJ148" i="46"/>
  <c r="AG277" i="46"/>
  <c r="AJ35" i="79"/>
  <c r="AF219" i="79"/>
  <c r="AK587" i="79"/>
  <c r="AG771" i="79"/>
  <c r="V14" i="47"/>
  <c r="AL406" i="46"/>
  <c r="AH406" i="46"/>
  <c r="AL587" i="79"/>
  <c r="AH587" i="79"/>
  <c r="N13" i="44"/>
  <c r="M122" i="45"/>
  <c r="M28" i="44"/>
  <c r="Q42" i="44"/>
  <c r="R14" i="47"/>
  <c r="AH20" i="46"/>
  <c r="AL277" i="46"/>
  <c r="AH277" i="46"/>
  <c r="AI219" i="79"/>
  <c r="AL403" i="79"/>
  <c r="AH403" i="79"/>
  <c r="AI955" i="79"/>
  <c r="Q28" i="44"/>
  <c r="M42" i="44"/>
  <c r="AI148" i="46"/>
  <c r="AJ406" i="46"/>
  <c r="AF406" i="46"/>
  <c r="AI35" i="79"/>
  <c r="AL219" i="79"/>
  <c r="AH219" i="79"/>
  <c r="AJ587" i="79"/>
  <c r="AF587" i="79"/>
  <c r="AI771" i="79"/>
  <c r="AL955" i="79"/>
  <c r="AH955" i="79"/>
  <c r="T14" i="47"/>
  <c r="P14" i="47"/>
  <c r="AF20" i="46"/>
  <c r="AL20" i="46"/>
  <c r="AL148" i="46"/>
  <c r="AH148" i="46"/>
  <c r="AJ277" i="46"/>
  <c r="AF277" i="46"/>
  <c r="AI406" i="46"/>
  <c r="AL35" i="79"/>
  <c r="AH35" i="79"/>
  <c r="AK219" i="79"/>
  <c r="AG219" i="79"/>
  <c r="AJ403" i="79"/>
  <c r="AF403" i="79"/>
  <c r="AI587" i="79"/>
  <c r="AL771" i="79"/>
  <c r="AH771" i="79"/>
  <c r="AK955" i="79"/>
  <c r="AG955" i="79"/>
  <c r="K13" i="44"/>
  <c r="L123" i="45"/>
  <c r="N122" i="45"/>
  <c r="J122" i="45"/>
  <c r="M29" i="44"/>
  <c r="M33" i="44" s="1"/>
  <c r="O13" i="44"/>
  <c r="P28" i="44"/>
  <c r="N14" i="44"/>
  <c r="N18" i="44" s="1"/>
  <c r="M13" i="44"/>
  <c r="J123" i="45"/>
  <c r="P122" i="45"/>
  <c r="K28" i="44"/>
  <c r="L14" i="44"/>
  <c r="L18" i="44" s="1"/>
  <c r="P14" i="44"/>
  <c r="P18" i="44" s="1"/>
  <c r="P29" i="44"/>
  <c r="P33" i="44" s="1"/>
  <c r="P43" i="44"/>
  <c r="L43" i="44"/>
  <c r="L54" i="44" s="1"/>
  <c r="L42" i="44"/>
  <c r="K123" i="45"/>
  <c r="O28" i="44"/>
  <c r="H130" i="47"/>
  <c r="H131" i="47"/>
  <c r="H129" i="47"/>
  <c r="C109" i="45" l="1"/>
  <c r="Q54" i="44"/>
  <c r="K53" i="44"/>
  <c r="K54" i="44"/>
  <c r="C95" i="45"/>
  <c r="O54" i="44"/>
  <c r="C102" i="45"/>
  <c r="P54" i="44"/>
  <c r="N54" i="44"/>
  <c r="L53"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8" i="79"/>
  <c r="AK931" i="79"/>
  <c r="AK580" i="79"/>
  <c r="AK579" i="79"/>
  <c r="AK563" i="79"/>
  <c r="AK578" i="79"/>
  <c r="AK212" i="79"/>
  <c r="AK211" i="79"/>
  <c r="AK195" i="79"/>
  <c r="AK210" i="79"/>
  <c r="AK209" i="79"/>
  <c r="AK208" i="79"/>
  <c r="AK747" i="79"/>
  <c r="AK394" i="79"/>
  <c r="AK396" i="79"/>
  <c r="AK395" i="79"/>
  <c r="AK379" i="79"/>
  <c r="AK393"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F36" i="45"/>
  <c r="G36" i="45"/>
  <c r="H36" i="45"/>
  <c r="I36" i="45"/>
  <c r="J36" i="45"/>
  <c r="K36" i="45"/>
  <c r="L36" i="45"/>
  <c r="M36" i="45"/>
  <c r="E29" i="45"/>
  <c r="F29" i="45"/>
  <c r="G29" i="45"/>
  <c r="H29" i="45"/>
  <c r="I29" i="45"/>
  <c r="J29" i="45"/>
  <c r="K29" i="45"/>
  <c r="L29" i="45"/>
  <c r="M29" i="45"/>
  <c r="G22" i="45"/>
  <c r="H22" i="45"/>
  <c r="I22" i="45"/>
  <c r="J22" i="45"/>
  <c r="K22" i="45"/>
  <c r="L22" i="45"/>
  <c r="M22" i="45"/>
  <c r="D64" i="45"/>
  <c r="D57" i="45"/>
  <c r="D50" i="45"/>
  <c r="D43" i="45"/>
  <c r="D36" i="45"/>
  <c r="D29" i="45"/>
  <c r="D1115" i="79"/>
  <c r="D931" i="79"/>
  <c r="D747" i="79"/>
  <c r="AL379" i="79" l="1"/>
  <c r="AL394" i="79"/>
  <c r="AL393" i="79"/>
  <c r="AL395" i="79"/>
  <c r="AL396" i="79"/>
  <c r="AL579" i="79"/>
  <c r="AL578" i="79"/>
  <c r="AL580" i="79"/>
  <c r="AL563" i="79"/>
  <c r="AL747" i="79"/>
  <c r="AL948" i="79"/>
  <c r="AL931" i="79"/>
  <c r="AL1115" i="79"/>
  <c r="AH948" i="79"/>
  <c r="AI948" i="79"/>
  <c r="AF948" i="79"/>
  <c r="AJ948" i="79"/>
  <c r="AG948" i="79"/>
  <c r="AH931" i="79"/>
  <c r="AJ931" i="79"/>
  <c r="AG931" i="79"/>
  <c r="AF931" i="79"/>
  <c r="AI931" i="79"/>
  <c r="AJ1115" i="79"/>
  <c r="AF1115" i="79"/>
  <c r="AG1115" i="79"/>
  <c r="AI1115" i="79"/>
  <c r="AH1115" i="79"/>
  <c r="AJ747" i="79"/>
  <c r="AF747" i="79"/>
  <c r="AG747" i="79"/>
  <c r="AI747" i="79"/>
  <c r="AH747" i="79"/>
  <c r="AH578" i="79"/>
  <c r="AI579" i="79"/>
  <c r="AF580" i="79"/>
  <c r="AJ580" i="79"/>
  <c r="AJ563" i="79"/>
  <c r="AF563" i="79"/>
  <c r="AJ579" i="79"/>
  <c r="AG580" i="79"/>
  <c r="AJ578" i="79"/>
  <c r="AG579" i="79"/>
  <c r="AH563" i="79"/>
  <c r="AG578" i="79"/>
  <c r="AH579" i="79"/>
  <c r="AI580" i="79"/>
  <c r="AG563" i="79"/>
  <c r="AI578" i="79"/>
  <c r="AF579" i="79"/>
  <c r="AI563" i="79"/>
  <c r="AF578" i="79"/>
  <c r="AH580" i="79"/>
  <c r="AI396" i="79"/>
  <c r="AH395" i="79"/>
  <c r="AG394" i="79"/>
  <c r="AI393" i="79"/>
  <c r="AJ395" i="79"/>
  <c r="AI394" i="79"/>
  <c r="AG393" i="79"/>
  <c r="AH396" i="79"/>
  <c r="AG395" i="79"/>
  <c r="AJ394" i="79"/>
  <c r="AH393" i="79"/>
  <c r="AF396" i="79"/>
  <c r="AJ396" i="79"/>
  <c r="AI395" i="79"/>
  <c r="AH394" i="79"/>
  <c r="AF393" i="79"/>
  <c r="AJ393" i="79"/>
  <c r="AG396" i="79"/>
  <c r="AF395" i="79"/>
  <c r="AF394" i="79"/>
  <c r="AI379" i="79"/>
  <c r="AH379" i="79"/>
  <c r="AJ379" i="79"/>
  <c r="AF379" i="79"/>
  <c r="AG379" i="79"/>
  <c r="Z948" i="79"/>
  <c r="Z396" i="79"/>
  <c r="Z579" i="79"/>
  <c r="Z580" i="79"/>
  <c r="Y39" i="79" l="1"/>
  <c r="Y213" i="79" s="1"/>
  <c r="B60" i="45"/>
  <c r="B53" i="45"/>
  <c r="B46" i="45"/>
  <c r="B39" i="45"/>
  <c r="B32" i="45"/>
  <c r="B25" i="45"/>
  <c r="B18" i="45"/>
  <c r="Y208" i="79" l="1"/>
  <c r="AL212" i="79"/>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3" i="79"/>
  <c r="Z771" i="79"/>
  <c r="Z219" i="79"/>
  <c r="Z955" i="79"/>
  <c r="Z587" i="79"/>
  <c r="Z35" i="79"/>
  <c r="D123" i="45"/>
  <c r="E14" i="44"/>
  <c r="E18" i="44" s="1"/>
  <c r="Z588" i="79"/>
  <c r="Z747" i="79" s="1"/>
  <c r="Z220" i="79"/>
  <c r="Z379" i="79" s="1"/>
  <c r="Z404" i="79"/>
  <c r="Z563" i="79" s="1"/>
  <c r="Z772" i="79"/>
  <c r="Z931" i="79" s="1"/>
  <c r="Z956" i="79"/>
  <c r="Z1115" i="79" s="1"/>
  <c r="Z36" i="79"/>
  <c r="Z195" i="79" s="1"/>
  <c r="AE406" i="46"/>
  <c r="J13" i="44"/>
  <c r="AE955" i="79"/>
  <c r="AE403" i="79"/>
  <c r="AE771" i="79"/>
  <c r="AE587" i="79"/>
  <c r="AE219" i="79"/>
  <c r="AE35" i="79"/>
  <c r="J43" i="44"/>
  <c r="J14" i="44"/>
  <c r="J18" i="44" s="1"/>
  <c r="AE404" i="79"/>
  <c r="AE588" i="79"/>
  <c r="AE956" i="79"/>
  <c r="AE1115" i="79" s="1"/>
  <c r="AE772" i="79"/>
  <c r="AE220" i="79"/>
  <c r="AE36" i="79"/>
  <c r="Y277" i="46"/>
  <c r="D13" i="44"/>
  <c r="Y771" i="79"/>
  <c r="Y587" i="79"/>
  <c r="Y219" i="79"/>
  <c r="Y955" i="79"/>
  <c r="Y403" i="79"/>
  <c r="Y35" i="79"/>
  <c r="AC148" i="46"/>
  <c r="H13" i="44"/>
  <c r="AC771" i="79"/>
  <c r="AC955" i="79"/>
  <c r="AC403" i="79"/>
  <c r="AC587" i="79"/>
  <c r="AC219" i="79"/>
  <c r="AC35" i="79"/>
  <c r="Y407" i="46"/>
  <c r="Y513" i="46" s="1"/>
  <c r="D14" i="44"/>
  <c r="D18" i="44" s="1"/>
  <c r="Y956" i="79"/>
  <c r="Y1115" i="79" s="1"/>
  <c r="Y404" i="79"/>
  <c r="Y563" i="79" s="1"/>
  <c r="Y772" i="79"/>
  <c r="Y931" i="79" s="1"/>
  <c r="Y588" i="79"/>
  <c r="Y747" i="79" s="1"/>
  <c r="Y220" i="79"/>
  <c r="Y379" i="79" s="1"/>
  <c r="Y36" i="79"/>
  <c r="Y195" i="79" s="1"/>
  <c r="AC278" i="46"/>
  <c r="AC395" i="46" s="1"/>
  <c r="H14" i="44"/>
  <c r="H18" i="44" s="1"/>
  <c r="AC772" i="79"/>
  <c r="AC948" i="79" s="1"/>
  <c r="AC588" i="79"/>
  <c r="AC220" i="79"/>
  <c r="AC956" i="79"/>
  <c r="AC1115" i="79" s="1"/>
  <c r="AC404" i="79"/>
  <c r="AC36" i="79"/>
  <c r="AD148" i="46"/>
  <c r="I13" i="44"/>
  <c r="AD403" i="79"/>
  <c r="AD587" i="79"/>
  <c r="AD955" i="79"/>
  <c r="AD771" i="79"/>
  <c r="AD219" i="79"/>
  <c r="AD35" i="79"/>
  <c r="H123" i="45"/>
  <c r="I14" i="44"/>
  <c r="I18" i="44" s="1"/>
  <c r="AD772" i="79"/>
  <c r="AD948" i="79" s="1"/>
  <c r="AD956" i="79"/>
  <c r="AD1115" i="79" s="1"/>
  <c r="AD404" i="79"/>
  <c r="AD578" i="79" s="1"/>
  <c r="AD588" i="79"/>
  <c r="AD220" i="79"/>
  <c r="AD393" i="79" s="1"/>
  <c r="AD36" i="79"/>
  <c r="AA406" i="46"/>
  <c r="F13" i="44"/>
  <c r="AA955" i="79"/>
  <c r="AA771" i="79"/>
  <c r="AA587" i="79"/>
  <c r="AA219" i="79"/>
  <c r="AA403" i="79"/>
  <c r="AA35" i="79"/>
  <c r="F43" i="44"/>
  <c r="F14" i="44"/>
  <c r="F18" i="44" s="1"/>
  <c r="AA404" i="79"/>
  <c r="AA772" i="79"/>
  <c r="AA220" i="79"/>
  <c r="AA397" i="79" s="1"/>
  <c r="AA956" i="79"/>
  <c r="AA1115" i="79" s="1"/>
  <c r="AA588" i="79"/>
  <c r="AA36" i="79"/>
  <c r="AA213" i="79" s="1"/>
  <c r="AB406" i="46"/>
  <c r="G13" i="44"/>
  <c r="AB771" i="79"/>
  <c r="AB587" i="79"/>
  <c r="AB219" i="79"/>
  <c r="AB955" i="79"/>
  <c r="AB403" i="79"/>
  <c r="AB35" i="79"/>
  <c r="AB407" i="46"/>
  <c r="G14" i="44"/>
  <c r="G18" i="44" s="1"/>
  <c r="AB956" i="79"/>
  <c r="AB1115" i="79" s="1"/>
  <c r="AB772" i="79"/>
  <c r="AB588" i="79"/>
  <c r="AB220" i="79"/>
  <c r="AB404" i="79"/>
  <c r="AB578" i="79" s="1"/>
  <c r="AB36" i="79"/>
  <c r="AB21" i="46"/>
  <c r="AB135" i="46" s="1"/>
  <c r="Y278" i="46"/>
  <c r="Y384" i="46" s="1"/>
  <c r="AE149" i="46"/>
  <c r="AE255" i="46" s="1"/>
  <c r="AB148" i="46"/>
  <c r="G123" i="45"/>
  <c r="AA149" i="46"/>
  <c r="AA255" i="46" s="1"/>
  <c r="AE407" i="46"/>
  <c r="I43" i="44"/>
  <c r="I54" i="44" s="1"/>
  <c r="E43" i="44"/>
  <c r="E54" i="44" s="1"/>
  <c r="Z406" i="46"/>
  <c r="AE148" i="46"/>
  <c r="AA148" i="46"/>
  <c r="H43" i="44"/>
  <c r="C123" i="45"/>
  <c r="F123" i="45"/>
  <c r="AE21" i="46"/>
  <c r="AD149" i="46"/>
  <c r="Z149" i="46"/>
  <c r="Z255" i="46" s="1"/>
  <c r="AE278" i="46"/>
  <c r="AA278" i="46"/>
  <c r="AC277" i="46"/>
  <c r="AD407" i="46"/>
  <c r="Z407" i="46"/>
  <c r="Z513" i="46" s="1"/>
  <c r="AC406" i="46"/>
  <c r="AD277" i="46"/>
  <c r="AD406" i="46"/>
  <c r="Z148" i="46"/>
  <c r="D43" i="44"/>
  <c r="D54"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G53" i="44" l="1"/>
  <c r="G54" i="44"/>
  <c r="H54" i="44"/>
  <c r="F54" i="44"/>
  <c r="J54" i="44"/>
  <c r="AA949" i="79"/>
  <c r="AA948" i="79"/>
  <c r="AA747" i="79"/>
  <c r="AA578" i="79"/>
  <c r="AA581" i="79"/>
  <c r="AA208" i="79"/>
  <c r="D53" i="44"/>
  <c r="J53" i="44"/>
  <c r="I53" i="44"/>
  <c r="F53" i="44"/>
  <c r="E53" i="44"/>
  <c r="H53" i="44"/>
  <c r="AC580" i="79"/>
  <c r="AC579" i="79"/>
  <c r="AC578" i="79"/>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3" i="79"/>
  <c r="AB395" i="79"/>
  <c r="AB379" i="79"/>
  <c r="AB394" i="79"/>
  <c r="AB396" i="79"/>
  <c r="AB747" i="79"/>
  <c r="AD579" i="79"/>
  <c r="AD563" i="79"/>
  <c r="AD580" i="79"/>
  <c r="AC393" i="79"/>
  <c r="AC395" i="79"/>
  <c r="AC379" i="79"/>
  <c r="AC394" i="79"/>
  <c r="AC396" i="79"/>
  <c r="AB579" i="79"/>
  <c r="AB580" i="79"/>
  <c r="AB563" i="79"/>
  <c r="AA580" i="79"/>
  <c r="AA579" i="79"/>
  <c r="AA563" i="79"/>
  <c r="AD394" i="79"/>
  <c r="AD396" i="79"/>
  <c r="AD395" i="79"/>
  <c r="AD379" i="79"/>
  <c r="AD931" i="79"/>
  <c r="AC563" i="79"/>
  <c r="AC931" i="79"/>
  <c r="AE393" i="79"/>
  <c r="AE379" i="79"/>
  <c r="AE395" i="79"/>
  <c r="AE394" i="79"/>
  <c r="AE396" i="79"/>
  <c r="AE563" i="79"/>
  <c r="AE580" i="79"/>
  <c r="AE579" i="79"/>
  <c r="AE578" i="79"/>
  <c r="AD747" i="79"/>
  <c r="AE948" i="79"/>
  <c r="AE931" i="79"/>
  <c r="AA396" i="79"/>
  <c r="AA379" i="79"/>
  <c r="AA395" i="79"/>
  <c r="AA393" i="79"/>
  <c r="AA394" i="79"/>
  <c r="AB211" i="79"/>
  <c r="AB195" i="79"/>
  <c r="AB212" i="79"/>
  <c r="AB208" i="79"/>
  <c r="AB210" i="79"/>
  <c r="AB209" i="79"/>
  <c r="AB931" i="79"/>
  <c r="AB948" i="79"/>
  <c r="AA210" i="79"/>
  <c r="AA195" i="79"/>
  <c r="AA209" i="79"/>
  <c r="AA211" i="79"/>
  <c r="AA212" i="79"/>
  <c r="AA931" i="79"/>
  <c r="AD195" i="79"/>
  <c r="AC209" i="79"/>
  <c r="AC212" i="79"/>
  <c r="AC208" i="79"/>
  <c r="AC210" i="79"/>
  <c r="AC195" i="79"/>
  <c r="AC211" i="79"/>
  <c r="AC747" i="79"/>
  <c r="AE211" i="79"/>
  <c r="AE195" i="79"/>
  <c r="AE208" i="79"/>
  <c r="AE209" i="79"/>
  <c r="AE210" i="79"/>
  <c r="AE212"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AI1300" i="79" l="1"/>
  <c r="AJ1300" i="79"/>
  <c r="AG1300" i="79"/>
  <c r="AL1300" i="79"/>
  <c r="AK1300" i="79"/>
  <c r="AH1300" i="79"/>
  <c r="AF1300" i="79"/>
  <c r="AD1300" i="79"/>
  <c r="AB1300" i="79"/>
  <c r="AA1300" i="79"/>
  <c r="AC1300" i="79"/>
  <c r="Y1300" i="79"/>
  <c r="Z1300" i="79"/>
  <c r="AE1300" i="79"/>
  <c r="O17" i="45"/>
  <c r="N17" i="45"/>
  <c r="M17" i="45"/>
  <c r="M23" i="45" s="1"/>
  <c r="L17" i="45"/>
  <c r="L23" i="45" s="1"/>
  <c r="N60" i="46"/>
  <c r="N57" i="46"/>
  <c r="Y1302" i="79" l="1"/>
  <c r="Y1306" i="79"/>
  <c r="Y1303" i="79"/>
  <c r="Y1307" i="79"/>
  <c r="Y1304" i="79"/>
  <c r="Y1301" i="79"/>
  <c r="Y1305" i="79"/>
  <c r="Y1309" i="79"/>
  <c r="AA1301" i="79"/>
  <c r="AA1302" i="79"/>
  <c r="AA1303" i="79"/>
  <c r="AA1304" i="79"/>
  <c r="AA1305" i="79"/>
  <c r="AA1306" i="79"/>
  <c r="AA1307" i="79"/>
  <c r="AA1309" i="79"/>
  <c r="Z1309" i="79"/>
  <c r="Z1306" i="79"/>
  <c r="Z1305" i="79"/>
  <c r="Z1307" i="79"/>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Z1302" i="79" l="1"/>
  <c r="Z1304" i="79"/>
  <c r="Z1303" i="79"/>
  <c r="Z1301" i="79"/>
  <c r="H120" i="47"/>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AH1308" i="79" l="1"/>
  <c r="AH1304" i="79"/>
  <c r="AH1309" i="79"/>
  <c r="AH1301" i="79"/>
  <c r="AH1311" i="79"/>
  <c r="AH1302" i="79"/>
  <c r="AH1303" i="79"/>
  <c r="AH1306" i="79"/>
  <c r="AH1305" i="79"/>
  <c r="AJ1303" i="79"/>
  <c r="AJ1304" i="79"/>
  <c r="AJ1311" i="79"/>
  <c r="AJ1301" i="79"/>
  <c r="AJ1309" i="79"/>
  <c r="AJ1302" i="79"/>
  <c r="AJ1308" i="79"/>
  <c r="AJ1305" i="79"/>
  <c r="AJ1306" i="79"/>
  <c r="AE1311" i="79"/>
  <c r="AE1303" i="79"/>
  <c r="AE1308" i="79"/>
  <c r="AE1304" i="79"/>
  <c r="AE1309" i="79"/>
  <c r="AE1301" i="79"/>
  <c r="AE1302" i="79"/>
  <c r="AE1306" i="79"/>
  <c r="AE1305" i="79"/>
  <c r="AK1303" i="79"/>
  <c r="AK1308" i="79"/>
  <c r="AK1304" i="79"/>
  <c r="AK1311" i="79"/>
  <c r="AK1301" i="79"/>
  <c r="AK1302" i="79"/>
  <c r="AK1309" i="79"/>
  <c r="AK1306" i="79"/>
  <c r="AK1305" i="79"/>
  <c r="AD1308" i="79"/>
  <c r="AD1304" i="79"/>
  <c r="AD1311" i="79"/>
  <c r="AD1301" i="79"/>
  <c r="AD1303" i="79"/>
  <c r="AD1309" i="79"/>
  <c r="AD1302" i="79"/>
  <c r="AD1306" i="79"/>
  <c r="AD1305" i="79"/>
  <c r="AL1303" i="79"/>
  <c r="AL1308" i="79"/>
  <c r="AL1309" i="79"/>
  <c r="AL1304" i="79"/>
  <c r="AL1311" i="79"/>
  <c r="AL1301" i="79"/>
  <c r="AL1302" i="79"/>
  <c r="AL1305" i="79"/>
  <c r="AL1306" i="79"/>
  <c r="AC1311" i="79"/>
  <c r="AC1308" i="79"/>
  <c r="AC1304" i="79"/>
  <c r="AC1301" i="79"/>
  <c r="AC1302" i="79"/>
  <c r="AC1303" i="79"/>
  <c r="AC1309" i="79"/>
  <c r="AC1305" i="79"/>
  <c r="AC1306" i="79"/>
  <c r="AI1308" i="79"/>
  <c r="AI1304" i="79"/>
  <c r="AI1309" i="79"/>
  <c r="AI1301" i="79"/>
  <c r="AI1311" i="79"/>
  <c r="AI1302" i="79"/>
  <c r="AI1303" i="79"/>
  <c r="AI1306" i="79"/>
  <c r="AI1305" i="79"/>
  <c r="AB1304" i="79"/>
  <c r="AB1309" i="79"/>
  <c r="AB1311" i="79"/>
  <c r="AB1302" i="79"/>
  <c r="AB1303" i="79"/>
  <c r="AB1301" i="79"/>
  <c r="AB1308" i="79"/>
  <c r="AB1306" i="79"/>
  <c r="AB1305" i="79"/>
  <c r="AF1311" i="79"/>
  <c r="AF1303" i="79"/>
  <c r="AF1308" i="79"/>
  <c r="AF1309" i="79"/>
  <c r="AF1301" i="79"/>
  <c r="AF1302" i="79"/>
  <c r="AF1304" i="79"/>
  <c r="AF1306" i="79"/>
  <c r="AF1305" i="79"/>
  <c r="AG1308" i="79"/>
  <c r="AG1304" i="79"/>
  <c r="AG1309" i="79"/>
  <c r="AG1311" i="79"/>
  <c r="AG1301" i="79"/>
  <c r="AG1302" i="79"/>
  <c r="AG1303" i="79"/>
  <c r="AG1306" i="79"/>
  <c r="AG1305" i="79"/>
  <c r="H115" i="47"/>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l="1"/>
  <c r="AA1298" i="79"/>
  <c r="AA1311" i="79" s="1"/>
  <c r="F85" i="43" s="1"/>
  <c r="Y1298" i="79"/>
  <c r="Z1298" i="79"/>
  <c r="Z1311" i="79" s="1"/>
  <c r="E85" i="43" s="1"/>
  <c r="G130" i="45"/>
  <c r="C131" i="45"/>
  <c r="Y750" i="79" s="1"/>
  <c r="L129" i="45"/>
  <c r="AF516" i="46"/>
  <c r="J127" i="45"/>
  <c r="H130" i="45"/>
  <c r="C133" i="45"/>
  <c r="N130" i="45"/>
  <c r="AG258" i="46"/>
  <c r="AG259" i="46" s="1"/>
  <c r="K125" i="45"/>
  <c r="K128" i="45"/>
  <c r="AJ516" i="46"/>
  <c r="AJ520" i="46" s="1"/>
  <c r="N127" i="45"/>
  <c r="K126" i="45"/>
  <c r="AG387" i="46" s="1"/>
  <c r="G129" i="45"/>
  <c r="E129" i="45"/>
  <c r="AA382" i="79" s="1"/>
  <c r="AA383"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8" i="79"/>
  <c r="AG748" i="79"/>
  <c r="AG380" i="79"/>
  <c r="AK932" i="79"/>
  <c r="AF748" i="79"/>
  <c r="AH564" i="79"/>
  <c r="AL196" i="79"/>
  <c r="AG514" i="46"/>
  <c r="AI932" i="79"/>
  <c r="AJ932" i="79"/>
  <c r="AF380" i="79"/>
  <c r="AL564" i="79"/>
  <c r="AF932" i="79"/>
  <c r="AJ380" i="79"/>
  <c r="AH1116" i="79"/>
  <c r="AI1116" i="79"/>
  <c r="AK514" i="46"/>
  <c r="AI196" i="79"/>
  <c r="AK380" i="79"/>
  <c r="AF514" i="46"/>
  <c r="AF564" i="79"/>
  <c r="AL380" i="79"/>
  <c r="AL748" i="79"/>
  <c r="AJ564" i="79"/>
  <c r="AJ514" i="46"/>
  <c r="AK196" i="79"/>
  <c r="AG196" i="79"/>
  <c r="AG1116" i="79"/>
  <c r="AG564" i="79"/>
  <c r="AH514" i="46"/>
  <c r="AK1116" i="79"/>
  <c r="AH196" i="79"/>
  <c r="AH932" i="79"/>
  <c r="AJ1116" i="79"/>
  <c r="AF196" i="79"/>
  <c r="AF1116" i="79"/>
  <c r="AL932" i="79"/>
  <c r="AI380" i="79"/>
  <c r="AL514" i="46"/>
  <c r="AK748" i="79"/>
  <c r="AH380" i="79"/>
  <c r="AJ196" i="79"/>
  <c r="AL1116" i="79"/>
  <c r="AH748" i="79"/>
  <c r="AI514" i="46"/>
  <c r="AK564" i="79"/>
  <c r="AI564" i="79"/>
  <c r="AI748" i="79"/>
  <c r="AG932" i="79"/>
  <c r="Y514" i="46"/>
  <c r="AB514" i="46"/>
  <c r="AE1116" i="79"/>
  <c r="AD380" i="79"/>
  <c r="AC564" i="79"/>
  <c r="Y1116" i="79"/>
  <c r="Y564" i="79"/>
  <c r="AC514" i="46"/>
  <c r="AB932" i="79"/>
  <c r="AA1116" i="79"/>
  <c r="AD196" i="79"/>
  <c r="Y196" i="79"/>
  <c r="AE748" i="79"/>
  <c r="AA514" i="46"/>
  <c r="AE514" i="46"/>
  <c r="AC380" i="79"/>
  <c r="AB748" i="79"/>
  <c r="AC1116" i="79"/>
  <c r="AE380" i="79"/>
  <c r="Z932" i="79"/>
  <c r="AD514" i="46"/>
  <c r="AA564" i="79"/>
  <c r="AD1116" i="79"/>
  <c r="AE932" i="79"/>
  <c r="AB380" i="79"/>
  <c r="AB1116" i="79"/>
  <c r="AA748" i="79"/>
  <c r="AD564" i="79"/>
  <c r="Y748" i="79"/>
  <c r="AE564" i="79"/>
  <c r="Z748" i="79"/>
  <c r="Z514" i="46"/>
  <c r="AC932" i="79"/>
  <c r="AB564" i="79"/>
  <c r="Y380" i="79"/>
  <c r="Z380" i="79"/>
  <c r="AA196" i="79"/>
  <c r="AD932" i="79"/>
  <c r="AC196" i="79"/>
  <c r="Y932" i="79"/>
  <c r="AE196" i="79"/>
  <c r="AD748" i="79"/>
  <c r="AA380" i="79"/>
  <c r="AA932" i="79"/>
  <c r="AB196" i="79"/>
  <c r="AC748" i="79"/>
  <c r="Z564" i="79"/>
  <c r="Z196" i="79"/>
  <c r="Z1116"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758" i="79" l="1"/>
  <c r="Y755" i="79"/>
  <c r="Y1118" i="79"/>
  <c r="Y1124" i="79" s="1"/>
  <c r="AE198" i="79"/>
  <c r="AE202" i="79" s="1"/>
  <c r="AK566" i="79"/>
  <c r="AK575" i="79" s="1"/>
  <c r="P73" i="43" s="1"/>
  <c r="Y522" i="46"/>
  <c r="D64" i="43" s="1"/>
  <c r="AD522" i="46"/>
  <c r="I64" i="43" s="1"/>
  <c r="AI517" i="46"/>
  <c r="AI520" i="46"/>
  <c r="AF518" i="46"/>
  <c r="AF520" i="46"/>
  <c r="Y518" i="46"/>
  <c r="Y517" i="46"/>
  <c r="Y519" i="46"/>
  <c r="Y520" i="46"/>
  <c r="AA522" i="46"/>
  <c r="F64" i="43" s="1"/>
  <c r="AH518" i="46"/>
  <c r="AH520" i="46"/>
  <c r="AJ566" i="79"/>
  <c r="AA198" i="79"/>
  <c r="AB198" i="79"/>
  <c r="AJ382" i="79"/>
  <c r="AJ385" i="79" s="1"/>
  <c r="AH566" i="79"/>
  <c r="AH570" i="79" s="1"/>
  <c r="AL382" i="79"/>
  <c r="AL388" i="79" s="1"/>
  <c r="AC198" i="79"/>
  <c r="AC201" i="79" s="1"/>
  <c r="AK382" i="79"/>
  <c r="AK386" i="79" s="1"/>
  <c r="AF382" i="79"/>
  <c r="AF385" i="79" s="1"/>
  <c r="AI566" i="79"/>
  <c r="AI575" i="79" s="1"/>
  <c r="N73" i="43" s="1"/>
  <c r="AL566" i="79"/>
  <c r="AL570" i="79" s="1"/>
  <c r="AE566" i="79"/>
  <c r="AE569" i="79" s="1"/>
  <c r="AG566" i="79"/>
  <c r="AG569" i="79" s="1"/>
  <c r="AG382" i="79"/>
  <c r="AG390" i="79" s="1"/>
  <c r="L70" i="43" s="1"/>
  <c r="AD382" i="79"/>
  <c r="AD386" i="79" s="1"/>
  <c r="AB566" i="79"/>
  <c r="Z198" i="79"/>
  <c r="AB382" i="79"/>
  <c r="AB385" i="79" s="1"/>
  <c r="Z382" i="79"/>
  <c r="Z385" i="79" s="1"/>
  <c r="AC382" i="79"/>
  <c r="AC386" i="79" s="1"/>
  <c r="AD934" i="79"/>
  <c r="AH934" i="79"/>
  <c r="AH945" i="79" s="1"/>
  <c r="M79" i="43" s="1"/>
  <c r="AJ934" i="79"/>
  <c r="AJ945" i="79" s="1"/>
  <c r="O79" i="43" s="1"/>
  <c r="AI934" i="79"/>
  <c r="AI945" i="79" s="1"/>
  <c r="N79" i="43" s="1"/>
  <c r="Z934" i="79"/>
  <c r="AK934" i="79"/>
  <c r="AK945" i="79" s="1"/>
  <c r="P79" i="43" s="1"/>
  <c r="AL934" i="79"/>
  <c r="AE934" i="79"/>
  <c r="AE945" i="79" s="1"/>
  <c r="J79" i="43" s="1"/>
  <c r="AF934" i="79"/>
  <c r="AC934" i="79"/>
  <c r="AC945" i="79" s="1"/>
  <c r="H79" i="43" s="1"/>
  <c r="AA934" i="79"/>
  <c r="AB934" i="79"/>
  <c r="AB945" i="79" s="1"/>
  <c r="G79" i="43" s="1"/>
  <c r="AG934" i="79"/>
  <c r="AG945" i="79" s="1"/>
  <c r="L79" i="43" s="1"/>
  <c r="Y1125" i="79"/>
  <c r="Z566" i="79"/>
  <c r="Y934" i="79"/>
  <c r="Y936" i="79" s="1"/>
  <c r="AA566" i="79"/>
  <c r="AA573" i="79" s="1"/>
  <c r="Y566" i="79"/>
  <c r="Y575" i="79" s="1"/>
  <c r="AJ1118" i="79"/>
  <c r="AJ1129" i="79" s="1"/>
  <c r="O82" i="43" s="1"/>
  <c r="AI1118" i="79"/>
  <c r="AL1118" i="79"/>
  <c r="AL1129" i="79" s="1"/>
  <c r="Q82" i="43" s="1"/>
  <c r="AG1118" i="79"/>
  <c r="AK1118" i="79"/>
  <c r="AK1129" i="79" s="1"/>
  <c r="P82" i="43" s="1"/>
  <c r="AH1118" i="79"/>
  <c r="AH1129" i="79" s="1"/>
  <c r="M82" i="43" s="1"/>
  <c r="AF1118" i="79"/>
  <c r="AC1118" i="79"/>
  <c r="AC1129" i="79" s="1"/>
  <c r="H82" i="43" s="1"/>
  <c r="AE1118" i="79"/>
  <c r="AE1129" i="79" s="1"/>
  <c r="J82" i="43" s="1"/>
  <c r="AB1118" i="79"/>
  <c r="AB1129" i="79" s="1"/>
  <c r="G82" i="43" s="1"/>
  <c r="AD1118" i="79"/>
  <c r="AD1129" i="79" s="1"/>
  <c r="I82" i="43" s="1"/>
  <c r="Z1118" i="79"/>
  <c r="AA1118" i="79"/>
  <c r="AC566" i="79"/>
  <c r="AC572" i="79" s="1"/>
  <c r="AD198" i="79"/>
  <c r="AD201" i="79" s="1"/>
  <c r="AE382" i="79"/>
  <c r="AE385" i="79" s="1"/>
  <c r="AD566" i="79"/>
  <c r="AL750" i="79"/>
  <c r="AL760" i="79" s="1"/>
  <c r="Q76" i="43" s="1"/>
  <c r="AE750" i="79"/>
  <c r="AE760" i="79" s="1"/>
  <c r="J76" i="43" s="1"/>
  <c r="AI750" i="79"/>
  <c r="AG750" i="79"/>
  <c r="AF750" i="79"/>
  <c r="AF760" i="79" s="1"/>
  <c r="K76" i="43" s="1"/>
  <c r="Z750" i="79"/>
  <c r="AD750" i="79"/>
  <c r="AC750" i="79"/>
  <c r="AC760" i="79" s="1"/>
  <c r="H76" i="43" s="1"/>
  <c r="AJ750" i="79"/>
  <c r="AJ760" i="79" s="1"/>
  <c r="O76" i="43" s="1"/>
  <c r="AH750" i="79"/>
  <c r="AH760" i="79" s="1"/>
  <c r="M76" i="43" s="1"/>
  <c r="AA750" i="79"/>
  <c r="AB750" i="79"/>
  <c r="AB760" i="79" s="1"/>
  <c r="G76" i="43" s="1"/>
  <c r="AK750" i="79"/>
  <c r="AH132" i="46"/>
  <c r="M55" i="43" s="1"/>
  <c r="AG198" i="79"/>
  <c r="AG202" i="79" s="1"/>
  <c r="AF566" i="79"/>
  <c r="AF570" i="79" s="1"/>
  <c r="Y382" i="79"/>
  <c r="Y390" i="79" s="1"/>
  <c r="AF198" i="79"/>
  <c r="AF201" i="79" s="1"/>
  <c r="AH382" i="79"/>
  <c r="AH390" i="79" s="1"/>
  <c r="M70" i="43" s="1"/>
  <c r="AH519" i="46"/>
  <c r="AG262" i="46"/>
  <c r="L58" i="43" s="1"/>
  <c r="AI518" i="46"/>
  <c r="AH517" i="46"/>
  <c r="AG260" i="46"/>
  <c r="AG261" i="46" s="1"/>
  <c r="L57" i="43" s="1"/>
  <c r="AI519" i="46"/>
  <c r="AI522" i="46"/>
  <c r="N64" i="43" s="1"/>
  <c r="AH522" i="46"/>
  <c r="M64" i="43" s="1"/>
  <c r="AG389" i="46"/>
  <c r="AG390" i="46"/>
  <c r="AG388" i="46"/>
  <c r="AI198" i="79"/>
  <c r="AI199" i="79" s="1"/>
  <c r="AJ198" i="79"/>
  <c r="AJ203" i="79" s="1"/>
  <c r="AK198" i="79"/>
  <c r="AK201" i="79" s="1"/>
  <c r="AL198" i="79"/>
  <c r="AL203" i="79" s="1"/>
  <c r="AH198" i="79"/>
  <c r="AH205" i="79" s="1"/>
  <c r="M67" i="43" s="1"/>
  <c r="AA384" i="79"/>
  <c r="AA387" i="79"/>
  <c r="AA388" i="79"/>
  <c r="AA386" i="79"/>
  <c r="AA385" i="79"/>
  <c r="AF132" i="46"/>
  <c r="K55" i="43" s="1"/>
  <c r="AJ522" i="46"/>
  <c r="O64" i="43" s="1"/>
  <c r="Y757" i="79"/>
  <c r="Y756" i="79"/>
  <c r="Y751" i="79"/>
  <c r="Y753" i="79"/>
  <c r="Y752" i="79"/>
  <c r="Y754" i="79"/>
  <c r="AF260" i="46"/>
  <c r="AF259" i="46"/>
  <c r="AJ517" i="46"/>
  <c r="AJ519" i="46"/>
  <c r="AJ518" i="46"/>
  <c r="Y1119" i="79"/>
  <c r="AF389" i="46"/>
  <c r="AF390" i="46"/>
  <c r="AF388" i="46"/>
  <c r="AH260" i="46"/>
  <c r="AH259" i="46"/>
  <c r="AG519" i="46"/>
  <c r="AG517" i="46"/>
  <c r="AG518" i="46"/>
  <c r="AF262" i="46"/>
  <c r="K58" i="43" s="1"/>
  <c r="Y1129" i="79"/>
  <c r="AF517" i="46"/>
  <c r="AK387" i="46"/>
  <c r="AK389" i="46" s="1"/>
  <c r="AH262" i="46"/>
  <c r="M58" i="43" s="1"/>
  <c r="AH387" i="46"/>
  <c r="AH392" i="46" s="1"/>
  <c r="M61" i="43" s="1"/>
  <c r="AG132" i="46"/>
  <c r="L55" i="43" s="1"/>
  <c r="AA390" i="79"/>
  <c r="F70" i="43" s="1"/>
  <c r="AF522" i="46"/>
  <c r="K64" i="43" s="1"/>
  <c r="AF519" i="46"/>
  <c r="AI382" i="79"/>
  <c r="AI384" i="79" s="1"/>
  <c r="AG522" i="46"/>
  <c r="L64" i="43" s="1"/>
  <c r="Y760"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A760" i="79" l="1"/>
  <c r="F76" i="43" s="1"/>
  <c r="AA755" i="79"/>
  <c r="Z760" i="79"/>
  <c r="E76" i="43" s="1"/>
  <c r="Z755" i="79"/>
  <c r="Z945" i="79"/>
  <c r="E79" i="43" s="1"/>
  <c r="Z939" i="79"/>
  <c r="AA945" i="79"/>
  <c r="F79" i="43" s="1"/>
  <c r="AA939" i="79"/>
  <c r="Y1120" i="79"/>
  <c r="Y1122" i="79"/>
  <c r="Y1127" i="79"/>
  <c r="Y1121" i="79"/>
  <c r="Y1123" i="79"/>
  <c r="AK567" i="79"/>
  <c r="AK569" i="79"/>
  <c r="AK570" i="79"/>
  <c r="AK573" i="79"/>
  <c r="AM1304" i="79"/>
  <c r="AM1309" i="79"/>
  <c r="Y1311" i="79"/>
  <c r="AM1306" i="79"/>
  <c r="AM1302" i="79"/>
  <c r="AM1305" i="79"/>
  <c r="AM1303" i="79"/>
  <c r="AK572" i="79"/>
  <c r="AK568" i="79"/>
  <c r="AK571" i="79"/>
  <c r="AE200" i="79"/>
  <c r="AE199" i="79"/>
  <c r="AE201" i="79"/>
  <c r="AE203" i="79"/>
  <c r="AE205" i="79"/>
  <c r="J67" i="43" s="1"/>
  <c r="Y759" i="79"/>
  <c r="D75" i="43" s="1"/>
  <c r="T18" i="47"/>
  <c r="P20" i="47"/>
  <c r="Q15" i="47"/>
  <c r="S23" i="47"/>
  <c r="U17" i="47"/>
  <c r="R26" i="47"/>
  <c r="AB572" i="79"/>
  <c r="AB571" i="79"/>
  <c r="AB201" i="79"/>
  <c r="AB202" i="79"/>
  <c r="AA199" i="79"/>
  <c r="AA202" i="79"/>
  <c r="AA203" i="79"/>
  <c r="AD571" i="79"/>
  <c r="AD575" i="79"/>
  <c r="I73" i="43" s="1"/>
  <c r="Z202" i="79"/>
  <c r="Z203" i="79"/>
  <c r="AJ572" i="79"/>
  <c r="AJ575" i="79"/>
  <c r="O73" i="43" s="1"/>
  <c r="AM522" i="46"/>
  <c r="F106" i="43" s="1"/>
  <c r="Y569" i="79"/>
  <c r="Y572" i="79"/>
  <c r="Y573" i="79"/>
  <c r="Z570" i="79"/>
  <c r="Z572" i="79"/>
  <c r="Y521" i="46"/>
  <c r="V21" i="47"/>
  <c r="AM259" i="46"/>
  <c r="Z1129" i="79"/>
  <c r="E82" i="43" s="1"/>
  <c r="D70" i="43"/>
  <c r="AM131" i="46"/>
  <c r="C95" i="43" s="1"/>
  <c r="AM262" i="46"/>
  <c r="D106" i="43" s="1"/>
  <c r="AM518" i="46"/>
  <c r="D76" i="43"/>
  <c r="AM132" i="46"/>
  <c r="C106" i="43" s="1"/>
  <c r="AM520" i="46"/>
  <c r="AM260" i="46"/>
  <c r="AM519" i="46"/>
  <c r="D67" i="43"/>
  <c r="AM517" i="46"/>
  <c r="AD570" i="79"/>
  <c r="AH571" i="79"/>
  <c r="AL571" i="79"/>
  <c r="AD567" i="79"/>
  <c r="AI571" i="79"/>
  <c r="R18" i="47"/>
  <c r="R17" i="47"/>
  <c r="R20" i="47"/>
  <c r="R21" i="47"/>
  <c r="R16" i="47"/>
  <c r="AE390" i="79"/>
  <c r="J70" i="43" s="1"/>
  <c r="R22" i="47"/>
  <c r="AB200" i="79"/>
  <c r="AD384" i="79"/>
  <c r="AC202" i="79"/>
  <c r="AG572" i="79"/>
  <c r="AA568" i="79"/>
  <c r="AG571" i="79"/>
  <c r="AH567" i="79"/>
  <c r="AA570" i="79"/>
  <c r="AL568" i="79"/>
  <c r="AC205" i="79"/>
  <c r="H67" i="43" s="1"/>
  <c r="Z387" i="79"/>
  <c r="AC200" i="79"/>
  <c r="AD383" i="79"/>
  <c r="AB203" i="79"/>
  <c r="AD385" i="79"/>
  <c r="AL575" i="79"/>
  <c r="Q73" i="43" s="1"/>
  <c r="AL567" i="79"/>
  <c r="AB205" i="79"/>
  <c r="G67" i="43" s="1"/>
  <c r="AD390" i="79"/>
  <c r="I70" i="43" s="1"/>
  <c r="Z384" i="79"/>
  <c r="AL569" i="79"/>
  <c r="Z388" i="79"/>
  <c r="AB199" i="79"/>
  <c r="AB386" i="79"/>
  <c r="AK203" i="79"/>
  <c r="AA200" i="79"/>
  <c r="AA205" i="79"/>
  <c r="F67" i="43" s="1"/>
  <c r="AE386" i="79"/>
  <c r="AB388" i="79"/>
  <c r="AB387" i="79"/>
  <c r="AB390" i="79"/>
  <c r="G70" i="43" s="1"/>
  <c r="AI569" i="79"/>
  <c r="AI572" i="79"/>
  <c r="AK202" i="79"/>
  <c r="AI568" i="79"/>
  <c r="R19" i="47"/>
  <c r="R24" i="47"/>
  <c r="R25" i="47"/>
  <c r="R23" i="47"/>
  <c r="R15" i="47"/>
  <c r="AG575" i="79"/>
  <c r="L73" i="43" s="1"/>
  <c r="AB384" i="79"/>
  <c r="AA567" i="79"/>
  <c r="AG573" i="79"/>
  <c r="AA201" i="79"/>
  <c r="AI567" i="79"/>
  <c r="AH568" i="79"/>
  <c r="AB383" i="79"/>
  <c r="AA569" i="79"/>
  <c r="AG568" i="79"/>
  <c r="AH575" i="79"/>
  <c r="M73" i="43" s="1"/>
  <c r="AA575" i="79"/>
  <c r="F73" i="43" s="1"/>
  <c r="AA572" i="79"/>
  <c r="AG567" i="79"/>
  <c r="AA571" i="79"/>
  <c r="AG570" i="79"/>
  <c r="AD387" i="79"/>
  <c r="AG200" i="79"/>
  <c r="AK390" i="46"/>
  <c r="AB569" i="79"/>
  <c r="AJ383" i="79"/>
  <c r="AL201" i="79"/>
  <c r="AK390" i="79"/>
  <c r="P70" i="43" s="1"/>
  <c r="AG384" i="79"/>
  <c r="AL202" i="79"/>
  <c r="AK384" i="79"/>
  <c r="AL387" i="79"/>
  <c r="AG385" i="79"/>
  <c r="AE568" i="79"/>
  <c r="AK383" i="79"/>
  <c r="Y939" i="79"/>
  <c r="AL385" i="79"/>
  <c r="AB573" i="79"/>
  <c r="AH387" i="79"/>
  <c r="AI383" i="79"/>
  <c r="AH388" i="79"/>
  <c r="AG205" i="79"/>
  <c r="L67" i="43" s="1"/>
  <c r="AD200" i="79"/>
  <c r="AH383" i="79"/>
  <c r="Y385" i="79"/>
  <c r="AG388" i="79"/>
  <c r="Y387" i="79"/>
  <c r="AK388" i="79"/>
  <c r="AL390" i="79"/>
  <c r="Q70" i="43" s="1"/>
  <c r="AJ388" i="79"/>
  <c r="AF575" i="79"/>
  <c r="K73" i="43" s="1"/>
  <c r="AG387" i="79"/>
  <c r="AL386" i="79"/>
  <c r="AJ384" i="79"/>
  <c r="AB575" i="79"/>
  <c r="G73" i="43" s="1"/>
  <c r="AG199" i="79"/>
  <c r="AC570" i="79"/>
  <c r="AF387" i="79"/>
  <c r="Y945" i="79"/>
  <c r="Q19" i="47"/>
  <c r="AC568" i="79"/>
  <c r="Q24" i="47"/>
  <c r="AD205" i="79"/>
  <c r="I67" i="43" s="1"/>
  <c r="AD203" i="79"/>
  <c r="AG203" i="79"/>
  <c r="Y941" i="79"/>
  <c r="AI521" i="46"/>
  <c r="N63" i="43" s="1"/>
  <c r="AG201" i="79"/>
  <c r="AH521" i="46"/>
  <c r="M63" i="43" s="1"/>
  <c r="Q26" i="47"/>
  <c r="AK205" i="79"/>
  <c r="P67" i="43" s="1"/>
  <c r="AF200" i="79"/>
  <c r="Y937" i="79"/>
  <c r="AJ573" i="79"/>
  <c r="AF384" i="79"/>
  <c r="AK385" i="79"/>
  <c r="AL384" i="79"/>
  <c r="AG386" i="79"/>
  <c r="AC569" i="79"/>
  <c r="AJ568" i="79"/>
  <c r="AF388" i="79"/>
  <c r="AH386" i="79"/>
  <c r="AF571" i="79"/>
  <c r="AJ569" i="79"/>
  <c r="AJ570" i="79"/>
  <c r="AF573" i="79"/>
  <c r="AK387" i="79"/>
  <c r="AJ387" i="79"/>
  <c r="Z199" i="79"/>
  <c r="AG383" i="79"/>
  <c r="AH385" i="79"/>
  <c r="AB570" i="79"/>
  <c r="AH384" i="79"/>
  <c r="AF572" i="79"/>
  <c r="Z201" i="79"/>
  <c r="AF568" i="79"/>
  <c r="AL383" i="79"/>
  <c r="AJ390" i="79"/>
  <c r="O70" i="43" s="1"/>
  <c r="Z200" i="79"/>
  <c r="AB568" i="79"/>
  <c r="AJ567" i="79"/>
  <c r="AF567" i="79"/>
  <c r="Y935" i="79"/>
  <c r="AJ386" i="79"/>
  <c r="Y568" i="79"/>
  <c r="AB567" i="79"/>
  <c r="AJ571" i="79"/>
  <c r="AF569" i="79"/>
  <c r="AD572" i="79"/>
  <c r="AC384" i="79"/>
  <c r="AE567" i="79"/>
  <c r="AF202" i="79"/>
  <c r="Q31" i="47"/>
  <c r="AE575" i="79"/>
  <c r="J73" i="43" s="1"/>
  <c r="Q17" i="47"/>
  <c r="AK200" i="79"/>
  <c r="AL573" i="79"/>
  <c r="Z390" i="79"/>
  <c r="E70" i="43" s="1"/>
  <c r="Z386" i="79"/>
  <c r="AC567" i="79"/>
  <c r="AC199" i="79"/>
  <c r="AC388" i="79"/>
  <c r="AF383" i="79"/>
  <c r="AE572" i="79"/>
  <c r="AD568" i="79"/>
  <c r="AC390" i="79"/>
  <c r="H70" i="43" s="1"/>
  <c r="AI573" i="79"/>
  <c r="AI570" i="79"/>
  <c r="AC387" i="79"/>
  <c r="Z205" i="79"/>
  <c r="E67" i="43" s="1"/>
  <c r="Q21" i="47"/>
  <c r="AL572" i="79"/>
  <c r="AC575" i="79"/>
  <c r="H73" i="43" s="1"/>
  <c r="Y567" i="79"/>
  <c r="Z383" i="79"/>
  <c r="AC203" i="79"/>
  <c r="AC383" i="79"/>
  <c r="AF386" i="79"/>
  <c r="AD569" i="79"/>
  <c r="Y943" i="79"/>
  <c r="AK199" i="79"/>
  <c r="AF390" i="79"/>
  <c r="K70" i="43" s="1"/>
  <c r="AG521" i="46"/>
  <c r="L63" i="43" s="1"/>
  <c r="AF261" i="46"/>
  <c r="K57" i="43" s="1"/>
  <c r="AC571" i="79"/>
  <c r="AE573" i="79"/>
  <c r="AD388" i="79"/>
  <c r="AC385" i="79"/>
  <c r="AE570" i="79"/>
  <c r="AC573" i="79"/>
  <c r="AE571" i="79"/>
  <c r="AD573" i="79"/>
  <c r="D73" i="43"/>
  <c r="AH573" i="79"/>
  <c r="AH572" i="79"/>
  <c r="AH569" i="79"/>
  <c r="AA1125" i="79"/>
  <c r="AA1124" i="79"/>
  <c r="AA1122" i="79"/>
  <c r="AA1120" i="79"/>
  <c r="AA1127" i="79"/>
  <c r="AA1119" i="79"/>
  <c r="AA1123" i="79"/>
  <c r="AA1121" i="79"/>
  <c r="AI388" i="79"/>
  <c r="Z567" i="79"/>
  <c r="Z569" i="79"/>
  <c r="Z575" i="79"/>
  <c r="E73" i="43" s="1"/>
  <c r="Z754" i="79"/>
  <c r="Z757" i="79"/>
  <c r="Z753" i="79"/>
  <c r="Z751" i="79"/>
  <c r="Z756" i="79"/>
  <c r="Z752" i="79"/>
  <c r="Z758" i="79"/>
  <c r="Z1125" i="79"/>
  <c r="Z1120" i="79"/>
  <c r="Z1121" i="79"/>
  <c r="Z1124" i="79"/>
  <c r="Z1119" i="79"/>
  <c r="Z1123" i="79"/>
  <c r="Z1122" i="79"/>
  <c r="Z1127" i="79"/>
  <c r="AG1119" i="79"/>
  <c r="AG1121" i="79"/>
  <c r="AG1127" i="79"/>
  <c r="AG1124" i="79"/>
  <c r="AG1125" i="79"/>
  <c r="AG1120" i="79"/>
  <c r="AG1123" i="79"/>
  <c r="AG1122" i="79"/>
  <c r="AF938" i="79"/>
  <c r="AF935" i="79"/>
  <c r="AF939" i="79"/>
  <c r="AF940" i="79"/>
  <c r="AF937" i="79"/>
  <c r="AF943" i="79"/>
  <c r="AF941" i="79"/>
  <c r="AF936" i="79"/>
  <c r="AD937" i="79"/>
  <c r="AD939" i="79"/>
  <c r="AD936" i="79"/>
  <c r="AD941" i="79"/>
  <c r="AD935" i="79"/>
  <c r="AD940" i="79"/>
  <c r="AD943" i="79"/>
  <c r="AD938" i="79"/>
  <c r="AK392" i="46"/>
  <c r="P61" i="43" s="1"/>
  <c r="AK388" i="46"/>
  <c r="AL205" i="79"/>
  <c r="Q67" i="43" s="1"/>
  <c r="AE387" i="79"/>
  <c r="AK756" i="79"/>
  <c r="AK757" i="79"/>
  <c r="AK751" i="79"/>
  <c r="AK755" i="79"/>
  <c r="AK754" i="79"/>
  <c r="AK758" i="79"/>
  <c r="AK752" i="79"/>
  <c r="AK753" i="79"/>
  <c r="AF751" i="79"/>
  <c r="AF755" i="79"/>
  <c r="AF758" i="79"/>
  <c r="AF752" i="79"/>
  <c r="AF756" i="79"/>
  <c r="AF757" i="79"/>
  <c r="AF753" i="79"/>
  <c r="AF754" i="79"/>
  <c r="AD1125" i="79"/>
  <c r="AD1123" i="79"/>
  <c r="AD1127" i="79"/>
  <c r="AD1119" i="79"/>
  <c r="AD1122" i="79"/>
  <c r="AD1124" i="79"/>
  <c r="AD1121" i="79"/>
  <c r="AD1120" i="79"/>
  <c r="AL1119" i="79"/>
  <c r="AL1127" i="79"/>
  <c r="AL1122" i="79"/>
  <c r="AL1120" i="79"/>
  <c r="AL1125" i="79"/>
  <c r="AL1121" i="79"/>
  <c r="AL1123" i="79"/>
  <c r="AL1124" i="79"/>
  <c r="AE941" i="79"/>
  <c r="AE943" i="79"/>
  <c r="AE937" i="79"/>
  <c r="AE939" i="79"/>
  <c r="AE938" i="79"/>
  <c r="AE935" i="79"/>
  <c r="AE940" i="79"/>
  <c r="AE936" i="79"/>
  <c r="AC939" i="79"/>
  <c r="AC936" i="79"/>
  <c r="AC938" i="79"/>
  <c r="AC935" i="79"/>
  <c r="AC941" i="79"/>
  <c r="AC937" i="79"/>
  <c r="AC940" i="79"/>
  <c r="AC943" i="79"/>
  <c r="Z571" i="79"/>
  <c r="AB754" i="79"/>
  <c r="AB756" i="79"/>
  <c r="AB758" i="79"/>
  <c r="AB753" i="79"/>
  <c r="AB751" i="79"/>
  <c r="AB752" i="79"/>
  <c r="AB755" i="79"/>
  <c r="AB757" i="79"/>
  <c r="AG758" i="79"/>
  <c r="AG756" i="79"/>
  <c r="AG755" i="79"/>
  <c r="AG757" i="79"/>
  <c r="AG751" i="79"/>
  <c r="AG753" i="79"/>
  <c r="AG752" i="79"/>
  <c r="AG754" i="79"/>
  <c r="AE384" i="79"/>
  <c r="AE388" i="79"/>
  <c r="AB1120" i="79"/>
  <c r="AB1121" i="79"/>
  <c r="AB1127" i="79"/>
  <c r="AB1122" i="79"/>
  <c r="AB1125" i="79"/>
  <c r="AB1123" i="79"/>
  <c r="AB1124" i="79"/>
  <c r="AB1119" i="79"/>
  <c r="AI1124" i="79"/>
  <c r="AI1123" i="79"/>
  <c r="AI1122" i="79"/>
  <c r="AI1121" i="79"/>
  <c r="AI1125" i="79"/>
  <c r="AI1119" i="79"/>
  <c r="AI1120" i="79"/>
  <c r="AI1127" i="79"/>
  <c r="AL935" i="79"/>
  <c r="AL936" i="79"/>
  <c r="AL943" i="79"/>
  <c r="AL937" i="79"/>
  <c r="AL940" i="79"/>
  <c r="AL941" i="79"/>
  <c r="AL938" i="79"/>
  <c r="AL939" i="79"/>
  <c r="AI385" i="79"/>
  <c r="AF205" i="79"/>
  <c r="K67" i="43" s="1"/>
  <c r="AA752" i="79"/>
  <c r="AA754" i="79"/>
  <c r="AA753" i="79"/>
  <c r="AA751" i="79"/>
  <c r="AA757" i="79"/>
  <c r="AA758" i="79"/>
  <c r="AA756" i="79"/>
  <c r="AI757" i="79"/>
  <c r="AI755" i="79"/>
  <c r="AI758" i="79"/>
  <c r="AI751" i="79"/>
  <c r="AI756" i="79"/>
  <c r="AI753" i="79"/>
  <c r="AI754" i="79"/>
  <c r="AI752" i="79"/>
  <c r="AD202" i="79"/>
  <c r="AD199" i="79"/>
  <c r="AF945" i="79"/>
  <c r="K79" i="43" s="1"/>
  <c r="AE1120" i="79"/>
  <c r="AE1122" i="79"/>
  <c r="AE1127" i="79"/>
  <c r="AE1125" i="79"/>
  <c r="AE1121" i="79"/>
  <c r="AE1119" i="79"/>
  <c r="AE1124" i="79"/>
  <c r="AE1123" i="79"/>
  <c r="AJ1127" i="79"/>
  <c r="AJ1121" i="79"/>
  <c r="AJ1123" i="79"/>
  <c r="AJ1120" i="79"/>
  <c r="AJ1125" i="79"/>
  <c r="AJ1119" i="79"/>
  <c r="AJ1122" i="79"/>
  <c r="AJ1124" i="79"/>
  <c r="AK935" i="79"/>
  <c r="AK937" i="79"/>
  <c r="AK941" i="79"/>
  <c r="AK943" i="79"/>
  <c r="AK940" i="79"/>
  <c r="AK938" i="79"/>
  <c r="AK939" i="79"/>
  <c r="AK936" i="79"/>
  <c r="AD753" i="79"/>
  <c r="AD755" i="79"/>
  <c r="AD754" i="79"/>
  <c r="AD758" i="79"/>
  <c r="AD757" i="79"/>
  <c r="AD756" i="79"/>
  <c r="AD751" i="79"/>
  <c r="AD752" i="79"/>
  <c r="AK1124" i="79"/>
  <c r="AK1123" i="79"/>
  <c r="AK1119" i="79"/>
  <c r="AK1125" i="79"/>
  <c r="AK1121" i="79"/>
  <c r="AK1127" i="79"/>
  <c r="AK1122" i="79"/>
  <c r="AK1120" i="79"/>
  <c r="AI387" i="79"/>
  <c r="AH752" i="79"/>
  <c r="AH758" i="79"/>
  <c r="AH757" i="79"/>
  <c r="AH751" i="79"/>
  <c r="AH754" i="79"/>
  <c r="AH753" i="79"/>
  <c r="AH756" i="79"/>
  <c r="AH755" i="79"/>
  <c r="AL945" i="79"/>
  <c r="Q79" i="43" s="1"/>
  <c r="Y570" i="79"/>
  <c r="Y571" i="79"/>
  <c r="Z941" i="79"/>
  <c r="Z935" i="79"/>
  <c r="Z937" i="79"/>
  <c r="Z943" i="79"/>
  <c r="Z940" i="79"/>
  <c r="Z938" i="79"/>
  <c r="Z936" i="79"/>
  <c r="AI390" i="79"/>
  <c r="N70" i="43" s="1"/>
  <c r="AF203" i="79"/>
  <c r="Z568" i="79"/>
  <c r="Y386" i="79"/>
  <c r="Y388" i="79"/>
  <c r="AJ756" i="79"/>
  <c r="AJ757" i="79"/>
  <c r="AJ758" i="79"/>
  <c r="AJ752" i="79"/>
  <c r="AJ751" i="79"/>
  <c r="AJ754" i="79"/>
  <c r="AJ755" i="79"/>
  <c r="AJ753" i="79"/>
  <c r="AL751" i="79"/>
  <c r="AL752" i="79"/>
  <c r="AL757" i="79"/>
  <c r="AL758" i="79"/>
  <c r="AL754" i="79"/>
  <c r="AL755" i="79"/>
  <c r="AL756" i="79"/>
  <c r="AL753" i="79"/>
  <c r="AG1129" i="79"/>
  <c r="L82" i="43" s="1"/>
  <c r="AK760" i="79"/>
  <c r="P76" i="43" s="1"/>
  <c r="AF1121" i="79"/>
  <c r="AF1125" i="79"/>
  <c r="AF1123" i="79"/>
  <c r="AF1120" i="79"/>
  <c r="AF1124" i="79"/>
  <c r="AF1119" i="79"/>
  <c r="AF1122" i="79"/>
  <c r="AF1127" i="79"/>
  <c r="AB935" i="79"/>
  <c r="AB937" i="79"/>
  <c r="AB941" i="79"/>
  <c r="AB940" i="79"/>
  <c r="AB943" i="79"/>
  <c r="AB939" i="79"/>
  <c r="AB938" i="79"/>
  <c r="AB936" i="79"/>
  <c r="AI938" i="79"/>
  <c r="AI941" i="79"/>
  <c r="AI939" i="79"/>
  <c r="AI936" i="79"/>
  <c r="AI940" i="79"/>
  <c r="AI943" i="79"/>
  <c r="AI935" i="79"/>
  <c r="AI937" i="79"/>
  <c r="AG760" i="79"/>
  <c r="L76" i="43" s="1"/>
  <c r="AE758" i="79"/>
  <c r="AE755" i="79"/>
  <c r="AE751" i="79"/>
  <c r="AE756" i="79"/>
  <c r="AE757" i="79"/>
  <c r="AE754" i="79"/>
  <c r="AE752" i="79"/>
  <c r="AE753" i="79"/>
  <c r="AC1119" i="79"/>
  <c r="AC1123" i="79"/>
  <c r="AC1120" i="79"/>
  <c r="AC1127" i="79"/>
  <c r="AC1125" i="79"/>
  <c r="AC1122" i="79"/>
  <c r="AC1121" i="79"/>
  <c r="AC1124" i="79"/>
  <c r="AG937" i="79"/>
  <c r="AG940" i="79"/>
  <c r="AG938" i="79"/>
  <c r="AG939" i="79"/>
  <c r="AG935" i="79"/>
  <c r="AG943" i="79"/>
  <c r="AG936" i="79"/>
  <c r="AG941" i="79"/>
  <c r="AD945" i="79"/>
  <c r="I79" i="43" s="1"/>
  <c r="AI386" i="79"/>
  <c r="AF199" i="79"/>
  <c r="AE383" i="79"/>
  <c r="Z573" i="79"/>
  <c r="Y384" i="79"/>
  <c r="Y383" i="79"/>
  <c r="AA1129" i="79"/>
  <c r="F82" i="43" s="1"/>
  <c r="AD760" i="79"/>
  <c r="I76" i="43" s="1"/>
  <c r="AC756" i="79"/>
  <c r="AC754" i="79"/>
  <c r="AC753" i="79"/>
  <c r="AC755" i="79"/>
  <c r="AC757" i="79"/>
  <c r="AC758" i="79"/>
  <c r="AC751" i="79"/>
  <c r="AC752" i="79"/>
  <c r="AI1129" i="79"/>
  <c r="N82" i="43" s="1"/>
  <c r="AF1129" i="79"/>
  <c r="K82" i="43" s="1"/>
  <c r="AH1127" i="79"/>
  <c r="AH1119" i="79"/>
  <c r="AH1125" i="79"/>
  <c r="AH1123" i="79"/>
  <c r="AH1121" i="79"/>
  <c r="AH1122" i="79"/>
  <c r="AH1120" i="79"/>
  <c r="AH1124" i="79"/>
  <c r="Y940" i="79"/>
  <c r="Y938" i="79"/>
  <c r="AA943" i="79"/>
  <c r="AA938" i="79"/>
  <c r="AA937" i="79"/>
  <c r="AA941" i="79"/>
  <c r="AA935" i="79"/>
  <c r="AA940" i="79"/>
  <c r="AA936" i="79"/>
  <c r="AJ938" i="79"/>
  <c r="AJ939" i="79"/>
  <c r="AJ936" i="79"/>
  <c r="AJ941" i="79"/>
  <c r="AJ937" i="79"/>
  <c r="AJ935" i="79"/>
  <c r="AJ940" i="79"/>
  <c r="AJ943" i="79"/>
  <c r="AI760" i="79"/>
  <c r="N76" i="43" s="1"/>
  <c r="AH939" i="79"/>
  <c r="AH937" i="79"/>
  <c r="AH936" i="79"/>
  <c r="AH940" i="79"/>
  <c r="AH941" i="79"/>
  <c r="AH935" i="79"/>
  <c r="AH943" i="79"/>
  <c r="AH938" i="79"/>
  <c r="P15" i="47"/>
  <c r="AI205" i="79"/>
  <c r="N67" i="43" s="1"/>
  <c r="AF391" i="46"/>
  <c r="K60" i="43" s="1"/>
  <c r="AJ521" i="46"/>
  <c r="O63" i="43" s="1"/>
  <c r="AF521" i="46"/>
  <c r="K63" i="43" s="1"/>
  <c r="AH261" i="46"/>
  <c r="M57" i="43" s="1"/>
  <c r="AA389" i="79"/>
  <c r="F69" i="43" s="1"/>
  <c r="AG391" i="46"/>
  <c r="L60" i="43" s="1"/>
  <c r="D82" i="43"/>
  <c r="P17" i="47"/>
  <c r="P18" i="47"/>
  <c r="AJ202" i="79"/>
  <c r="AI200" i="79"/>
  <c r="P21" i="47"/>
  <c r="P24" i="47"/>
  <c r="Q22" i="47"/>
  <c r="Q25" i="47"/>
  <c r="AL200" i="79"/>
  <c r="AI202" i="79"/>
  <c r="AH389" i="46"/>
  <c r="E96"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6" i="43"/>
  <c r="V26" i="47"/>
  <c r="V24" i="47"/>
  <c r="V19" i="47"/>
  <c r="V17" i="47"/>
  <c r="V22" i="47"/>
  <c r="D95" i="43"/>
  <c r="Y261" i="46"/>
  <c r="D57" i="43" s="1"/>
  <c r="D96" i="43"/>
  <c r="F95"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F60" i="43" s="1"/>
  <c r="K45" i="47" s="1"/>
  <c r="AL521" i="46"/>
  <c r="Q63" i="43" s="1"/>
  <c r="AC391" i="46"/>
  <c r="H60" i="43"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M1311" i="79" l="1"/>
  <c r="D85" i="43"/>
  <c r="R85" i="43" s="1"/>
  <c r="AK574" i="79"/>
  <c r="P72" i="43" s="1"/>
  <c r="AM1301" i="79"/>
  <c r="AE204" i="79"/>
  <c r="J66" i="43" s="1"/>
  <c r="O83" i="47" s="1"/>
  <c r="R54" i="43"/>
  <c r="M45" i="47"/>
  <c r="R30" i="47"/>
  <c r="V39" i="47"/>
  <c r="P39" i="47"/>
  <c r="AM384" i="79"/>
  <c r="Z759" i="79"/>
  <c r="E75" i="43" s="1"/>
  <c r="Y574" i="79"/>
  <c r="D72" i="43" s="1"/>
  <c r="AM383" i="79"/>
  <c r="AM385" i="79"/>
  <c r="AM205" i="79"/>
  <c r="G106" i="43" s="1"/>
  <c r="AD574" i="79"/>
  <c r="I72" i="43" s="1"/>
  <c r="AJ574" i="79"/>
  <c r="O72" i="43" s="1"/>
  <c r="AM521" i="46"/>
  <c r="AM523" i="46" s="1"/>
  <c r="U31" i="47"/>
  <c r="R55" i="43"/>
  <c r="AM261" i="46"/>
  <c r="AM263" i="46" s="1"/>
  <c r="AM388" i="46"/>
  <c r="AM569" i="79"/>
  <c r="AM390" i="46"/>
  <c r="AM200" i="79"/>
  <c r="AM199" i="79"/>
  <c r="AM1120" i="79"/>
  <c r="AM1121" i="79"/>
  <c r="AM753" i="79"/>
  <c r="AM1123" i="79"/>
  <c r="AM757" i="79"/>
  <c r="AM752" i="79"/>
  <c r="AM1119" i="79"/>
  <c r="AM751" i="79"/>
  <c r="AM936" i="79"/>
  <c r="AM1127" i="79"/>
  <c r="AM1125" i="79"/>
  <c r="AM201" i="79"/>
  <c r="AM389" i="46"/>
  <c r="AM133" i="46"/>
  <c r="AM1122" i="79"/>
  <c r="AM1124" i="79"/>
  <c r="AM938" i="79"/>
  <c r="AM573" i="79"/>
  <c r="AM756" i="79"/>
  <c r="AM754" i="79"/>
  <c r="AM755" i="79"/>
  <c r="AM202" i="79"/>
  <c r="AM203" i="79"/>
  <c r="AM568" i="79"/>
  <c r="D79" i="43"/>
  <c r="R79" i="43" s="1"/>
  <c r="AM945" i="79"/>
  <c r="K106" i="43" s="1"/>
  <c r="AM939" i="79"/>
  <c r="AM388" i="79"/>
  <c r="AM570" i="79"/>
  <c r="R73" i="43"/>
  <c r="AM575" i="79"/>
  <c r="AM392" i="46"/>
  <c r="E106" i="43" s="1"/>
  <c r="AM567" i="79"/>
  <c r="AM941" i="79"/>
  <c r="AM390" i="79"/>
  <c r="H106" i="43" s="1"/>
  <c r="AM571" i="79"/>
  <c r="AK391" i="46"/>
  <c r="P60" i="43" s="1"/>
  <c r="AM387" i="79"/>
  <c r="AM386" i="79"/>
  <c r="AM572" i="79"/>
  <c r="AM935" i="79"/>
  <c r="AM937" i="79"/>
  <c r="AM1129" i="79"/>
  <c r="L106" i="43" s="1"/>
  <c r="AM940" i="79"/>
  <c r="AM758" i="79"/>
  <c r="AM943" i="79"/>
  <c r="AM760" i="79"/>
  <c r="D105" i="43"/>
  <c r="C105" i="43"/>
  <c r="AB204" i="79"/>
  <c r="G66" i="43" s="1"/>
  <c r="AL574" i="79"/>
  <c r="Q72" i="43" s="1"/>
  <c r="E97" i="43"/>
  <c r="Z389" i="79"/>
  <c r="E69" i="43" s="1"/>
  <c r="AA204" i="79"/>
  <c r="F66" i="43" s="1"/>
  <c r="AG574" i="79"/>
  <c r="L72" i="43" s="1"/>
  <c r="AB389" i="79"/>
  <c r="G69" i="43" s="1"/>
  <c r="AA574" i="79"/>
  <c r="F72" i="43" s="1"/>
  <c r="R27" i="47"/>
  <c r="R29" i="47" s="1"/>
  <c r="P30" i="47"/>
  <c r="P37" i="47"/>
  <c r="P33" i="47"/>
  <c r="P56" i="47"/>
  <c r="P32" i="47"/>
  <c r="AG389" i="79"/>
  <c r="L69" i="43" s="1"/>
  <c r="AH389" i="79"/>
  <c r="M69" i="43" s="1"/>
  <c r="AB574" i="79"/>
  <c r="G72" i="43" s="1"/>
  <c r="AI574" i="79"/>
  <c r="N72" i="43" s="1"/>
  <c r="AJ389" i="79"/>
  <c r="O69" i="43" s="1"/>
  <c r="AL389" i="79"/>
  <c r="Q69" i="43" s="1"/>
  <c r="H99" i="43"/>
  <c r="P48" i="47"/>
  <c r="AD204" i="79"/>
  <c r="I66" i="43" s="1"/>
  <c r="K97" i="43"/>
  <c r="AF389" i="79"/>
  <c r="K69" i="43" s="1"/>
  <c r="P54" i="47"/>
  <c r="AF574" i="79"/>
  <c r="K72" i="43" s="1"/>
  <c r="AF204" i="79"/>
  <c r="K66" i="43" s="1"/>
  <c r="AK389" i="79"/>
  <c r="P69" i="43" s="1"/>
  <c r="AG204" i="79"/>
  <c r="L66" i="43" s="1"/>
  <c r="P34" i="47"/>
  <c r="P40" i="47"/>
  <c r="AK204" i="79"/>
  <c r="P66" i="43" s="1"/>
  <c r="Z204" i="79"/>
  <c r="E66" i="43" s="1"/>
  <c r="H96" i="43"/>
  <c r="H98" i="43"/>
  <c r="AI204" i="79"/>
  <c r="N66" i="43" s="1"/>
  <c r="AE574" i="79"/>
  <c r="J72" i="43" s="1"/>
  <c r="P51" i="47"/>
  <c r="K96" i="43"/>
  <c r="AH574" i="79"/>
  <c r="M72" i="43" s="1"/>
  <c r="AC389" i="79"/>
  <c r="H69" i="43" s="1"/>
  <c r="I101" i="43"/>
  <c r="H95" i="43"/>
  <c r="H100" i="43"/>
  <c r="P55" i="47"/>
  <c r="J101" i="43"/>
  <c r="I97" i="43"/>
  <c r="P50" i="47"/>
  <c r="K103" i="43"/>
  <c r="R76" i="43"/>
  <c r="J100" i="43"/>
  <c r="R70" i="43"/>
  <c r="AC204" i="79"/>
  <c r="H66" i="43" s="1"/>
  <c r="AC574" i="79"/>
  <c r="H72" i="43" s="1"/>
  <c r="K99" i="43"/>
  <c r="J99" i="43"/>
  <c r="P47" i="47"/>
  <c r="P35" i="47"/>
  <c r="P38" i="47"/>
  <c r="AD389" i="79"/>
  <c r="I69" i="43" s="1"/>
  <c r="I95" i="43"/>
  <c r="P53" i="47"/>
  <c r="P36" i="47"/>
  <c r="P31" i="47"/>
  <c r="H97" i="43"/>
  <c r="AI389" i="79"/>
  <c r="N69" i="43" s="1"/>
  <c r="I100" i="43"/>
  <c r="L96" i="43"/>
  <c r="R61" i="43"/>
  <c r="P46" i="47"/>
  <c r="P52" i="47"/>
  <c r="P41" i="47"/>
  <c r="J98" i="43"/>
  <c r="L97" i="43"/>
  <c r="K95" i="43"/>
  <c r="P45" i="47"/>
  <c r="P49" i="47"/>
  <c r="L104" i="43"/>
  <c r="M104" i="43" s="1"/>
  <c r="I96" i="43"/>
  <c r="AE389" i="79"/>
  <c r="J69" i="43" s="1"/>
  <c r="Z574" i="79"/>
  <c r="E72" i="43" s="1"/>
  <c r="K101" i="43"/>
  <c r="AD759" i="79"/>
  <c r="I75" i="43" s="1"/>
  <c r="J95" i="43"/>
  <c r="AK759" i="79"/>
  <c r="P75" i="43" s="1"/>
  <c r="L95" i="43"/>
  <c r="G99" i="43"/>
  <c r="L100" i="43"/>
  <c r="J96" i="43"/>
  <c r="L99" i="43"/>
  <c r="AL759" i="79"/>
  <c r="Q75" i="43" s="1"/>
  <c r="AF759" i="79"/>
  <c r="K75" i="43" s="1"/>
  <c r="J97" i="43"/>
  <c r="I98" i="43"/>
  <c r="AC759" i="79"/>
  <c r="H75" i="43" s="1"/>
  <c r="AI759" i="79"/>
  <c r="N75" i="43" s="1"/>
  <c r="AA759" i="79"/>
  <c r="F75" i="43" s="1"/>
  <c r="I99" i="43"/>
  <c r="K98" i="43"/>
  <c r="Y389" i="79"/>
  <c r="D69" i="43" s="1"/>
  <c r="L101" i="43"/>
  <c r="R82" i="43"/>
  <c r="K100" i="43"/>
  <c r="AE759" i="79"/>
  <c r="J75" i="43" s="1"/>
  <c r="L103" i="43"/>
  <c r="AJ759" i="79"/>
  <c r="O75" i="43" s="1"/>
  <c r="AH759" i="79"/>
  <c r="M75" i="43" s="1"/>
  <c r="AG759" i="79"/>
  <c r="L75" i="43" s="1"/>
  <c r="AB759" i="79"/>
  <c r="G75" i="43" s="1"/>
  <c r="L98" i="43"/>
  <c r="J102" i="43"/>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5" i="43"/>
  <c r="Q65" i="47"/>
  <c r="Q45" i="47"/>
  <c r="Q62" i="47"/>
  <c r="G96" i="43"/>
  <c r="Q54" i="47"/>
  <c r="Q48" i="47"/>
  <c r="Q70" i="47"/>
  <c r="Q64" i="47"/>
  <c r="Q63" i="47"/>
  <c r="Q66" i="47"/>
  <c r="Q56" i="47"/>
  <c r="Q49" i="47"/>
  <c r="Q53" i="47"/>
  <c r="Q55" i="47"/>
  <c r="G97" i="43"/>
  <c r="Q51" i="47"/>
  <c r="Q68" i="47"/>
  <c r="Q46" i="47"/>
  <c r="R67" i="43"/>
  <c r="S48" i="47"/>
  <c r="G98" i="43"/>
  <c r="AH204" i="79"/>
  <c r="M66" i="43" s="1"/>
  <c r="G95"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8" i="43"/>
  <c r="F97"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75" i="47"/>
  <c r="I30" i="47"/>
  <c r="I15" i="47"/>
  <c r="J24" i="47"/>
  <c r="J20" i="47"/>
  <c r="J26" i="47"/>
  <c r="O25" i="47"/>
  <c r="O18" i="47"/>
  <c r="O24" i="47"/>
  <c r="O63" i="47"/>
  <c r="O54" i="47"/>
  <c r="O33" i="47"/>
  <c r="O31" i="47"/>
  <c r="O36" i="47"/>
  <c r="O37" i="47"/>
  <c r="O69" i="47"/>
  <c r="O86" i="47"/>
  <c r="O30" i="47"/>
  <c r="O70" i="47"/>
  <c r="J17" i="47"/>
  <c r="J25" i="47"/>
  <c r="J22" i="47"/>
  <c r="O15" i="47"/>
  <c r="O26" i="47"/>
  <c r="O21" i="47"/>
  <c r="O84"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O78" i="47" l="1"/>
  <c r="O77" i="47"/>
  <c r="O76" i="47"/>
  <c r="O82" i="47"/>
  <c r="O79" i="47"/>
  <c r="T75" i="47"/>
  <c r="H20" i="43"/>
  <c r="R57" i="43"/>
  <c r="U47" i="47"/>
  <c r="L81" i="47"/>
  <c r="R68" i="47"/>
  <c r="O98" i="47"/>
  <c r="U83" i="47"/>
  <c r="AM204" i="79"/>
  <c r="AM206" i="79" s="1"/>
  <c r="J106" i="43"/>
  <c r="I106" i="43"/>
  <c r="R75" i="43"/>
  <c r="R66" i="43"/>
  <c r="R69" i="43"/>
  <c r="R60" i="43"/>
  <c r="R72" i="43"/>
  <c r="Q82" i="47"/>
  <c r="P83" i="47"/>
  <c r="AM391" i="46"/>
  <c r="AM393" i="46" s="1"/>
  <c r="U63" i="47"/>
  <c r="U71" i="47"/>
  <c r="U48" i="47"/>
  <c r="U50" i="47"/>
  <c r="AM759" i="79"/>
  <c r="AM761" i="79" s="1"/>
  <c r="U61" i="47"/>
  <c r="U65" i="47"/>
  <c r="U49" i="47"/>
  <c r="U56" i="47"/>
  <c r="U68" i="47"/>
  <c r="U70" i="47"/>
  <c r="U45" i="47"/>
  <c r="U46" i="47"/>
  <c r="U60" i="47"/>
  <c r="U66" i="47"/>
  <c r="U69" i="47"/>
  <c r="U52" i="47"/>
  <c r="AM574" i="79"/>
  <c r="AM576" i="79" s="1"/>
  <c r="AM389" i="79"/>
  <c r="AM391" i="79" s="1"/>
  <c r="U62" i="47"/>
  <c r="U64" i="47"/>
  <c r="U54" i="47"/>
  <c r="U55" i="47"/>
  <c r="U67" i="47"/>
  <c r="U53" i="47"/>
  <c r="U51" i="47"/>
  <c r="W15" i="47"/>
  <c r="M82" i="47"/>
  <c r="N84" i="47"/>
  <c r="F105" i="43"/>
  <c r="H105" i="43"/>
  <c r="M97" i="43"/>
  <c r="M96" i="43"/>
  <c r="L85" i="47"/>
  <c r="M101" i="43"/>
  <c r="L77" i="47"/>
  <c r="W26" i="47"/>
  <c r="L82" i="47"/>
  <c r="L86" i="47"/>
  <c r="L75" i="47"/>
  <c r="L98" i="47"/>
  <c r="I105" i="43"/>
  <c r="L79" i="47"/>
  <c r="G105" i="43"/>
  <c r="J105" i="43"/>
  <c r="L83" i="47"/>
  <c r="L78" i="47"/>
  <c r="L76" i="47"/>
  <c r="M99" i="43"/>
  <c r="L80" i="47"/>
  <c r="E105" i="43"/>
  <c r="M103" i="43"/>
  <c r="M95" i="43"/>
  <c r="L84" i="47"/>
  <c r="W18" i="47"/>
  <c r="M98" i="43"/>
  <c r="M100"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M106" i="43" l="1"/>
  <c r="U57" i="47"/>
  <c r="U59" i="47" s="1"/>
  <c r="U72" i="47" s="1"/>
  <c r="U74" i="47" s="1"/>
  <c r="U87" i="47" s="1"/>
  <c r="U89" i="47" s="1"/>
  <c r="U102" i="47" s="1"/>
  <c r="W27" i="47"/>
  <c r="C107"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P104" i="47"/>
  <c r="P117" i="47" s="1"/>
  <c r="P119" i="47" s="1"/>
  <c r="P132" i="47" s="1"/>
  <c r="P134" i="47" s="1"/>
  <c r="R104" i="47"/>
  <c r="R117" i="47" s="1"/>
  <c r="R119" i="47" s="1"/>
  <c r="R132" i="47" s="1"/>
  <c r="R134" i="47" s="1"/>
  <c r="Q104" i="47"/>
  <c r="Q117" i="47" s="1"/>
  <c r="Q119" i="47" s="1"/>
  <c r="Q132" i="47" s="1"/>
  <c r="Q134" i="47" s="1"/>
  <c r="S104" i="47"/>
  <c r="S117" i="47" s="1"/>
  <c r="S119" i="47" s="1"/>
  <c r="S132" i="47" s="1"/>
  <c r="S134" i="47" s="1"/>
  <c r="T104" i="47"/>
  <c r="T117" i="47" s="1"/>
  <c r="T119" i="47" s="1"/>
  <c r="T132" i="47" s="1"/>
  <c r="T134" i="47" s="1"/>
  <c r="U104" i="47"/>
  <c r="U117" i="47" s="1"/>
  <c r="U119" i="47" s="1"/>
  <c r="U132" i="47" s="1"/>
  <c r="U134" i="47" s="1"/>
  <c r="W29" i="47"/>
  <c r="C108"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O104" i="47" l="1"/>
  <c r="O117" i="47" s="1"/>
  <c r="O119" i="47" s="1"/>
  <c r="O132" i="47" s="1"/>
  <c r="O134" i="47" s="1"/>
  <c r="J104" i="47"/>
  <c r="J117" i="47" s="1"/>
  <c r="J119" i="47" s="1"/>
  <c r="J132" i="47" s="1"/>
  <c r="J134" i="47" s="1"/>
  <c r="M104" i="47"/>
  <c r="M117" i="47" s="1"/>
  <c r="M119" i="47" s="1"/>
  <c r="M132" i="47" s="1"/>
  <c r="M134" i="47" s="1"/>
  <c r="N104" i="47"/>
  <c r="N117" i="47" s="1"/>
  <c r="N119" i="47" s="1"/>
  <c r="N132" i="47" s="1"/>
  <c r="N134" i="47" s="1"/>
  <c r="L72" i="47"/>
  <c r="L74" i="47" s="1"/>
  <c r="L87" i="47" s="1"/>
  <c r="L89" i="47" s="1"/>
  <c r="L102" i="47" s="1"/>
  <c r="L104" i="47" l="1"/>
  <c r="L117" i="47" s="1"/>
  <c r="L119" i="47" s="1"/>
  <c r="L132" i="47" s="1"/>
  <c r="L134" i="47" s="1"/>
  <c r="I104" i="47"/>
  <c r="I117" i="47" s="1"/>
  <c r="I119" i="47" s="1"/>
  <c r="I132" i="47" s="1"/>
  <c r="I134" i="47" l="1"/>
  <c r="W42" i="47"/>
  <c r="D107" i="43" s="1"/>
  <c r="K42" i="47"/>
  <c r="D108" i="43" l="1"/>
  <c r="K44" i="47"/>
  <c r="K57" i="47" s="1"/>
  <c r="K59" i="47" s="1"/>
  <c r="W44" i="47"/>
  <c r="W57" i="47" s="1"/>
  <c r="W59" i="47" l="1"/>
  <c r="W72" i="47" s="1"/>
  <c r="E107" i="43"/>
  <c r="K72" i="47"/>
  <c r="K74" i="47" s="1"/>
  <c r="K87" i="47" s="1"/>
  <c r="K89" i="47" s="1"/>
  <c r="K102" i="47" s="1"/>
  <c r="K104" i="47" l="1"/>
  <c r="K117" i="47" s="1"/>
  <c r="K119" i="47" s="1"/>
  <c r="K132" i="47" s="1"/>
  <c r="K134" i="47" s="1"/>
  <c r="W74" i="47"/>
  <c r="W87" i="47" s="1"/>
  <c r="F107" i="43"/>
  <c r="F108" i="43" s="1"/>
  <c r="E108" i="43"/>
  <c r="W89" i="47" l="1"/>
  <c r="W102" i="47" s="1"/>
  <c r="G107" i="43"/>
  <c r="G108" i="43" l="1"/>
  <c r="W104" i="47"/>
  <c r="W117" i="47" s="1"/>
  <c r="H107" i="43"/>
  <c r="H108" i="43" s="1"/>
  <c r="W119" i="47" l="1"/>
  <c r="W132" i="47" s="1"/>
  <c r="I107" i="43"/>
  <c r="I108" i="43" s="1"/>
  <c r="W134" i="47" l="1"/>
  <c r="J107" i="43"/>
  <c r="J108" i="43" l="1"/>
  <c r="E747" i="79" l="1"/>
  <c r="AL763" i="79"/>
  <c r="AL1307" i="79" s="1"/>
  <c r="AL1310" i="79" s="1"/>
  <c r="Q84" i="43" s="1"/>
  <c r="AH763" i="79"/>
  <c r="AH1307" i="79" s="1"/>
  <c r="AH1310" i="79" s="1"/>
  <c r="M84" i="43" s="1"/>
  <c r="AK763" i="79"/>
  <c r="AK1307" i="79" s="1"/>
  <c r="AK1310" i="79" s="1"/>
  <c r="P84" i="43" s="1"/>
  <c r="AJ763" i="79"/>
  <c r="AJ1307" i="79" s="1"/>
  <c r="AJ1310" i="79" s="1"/>
  <c r="O84" i="43" s="1"/>
  <c r="AF763" i="79"/>
  <c r="AF1307" i="79" s="1"/>
  <c r="AF1310" i="79" s="1"/>
  <c r="K84" i="43" s="1"/>
  <c r="AG763" i="79"/>
  <c r="AG1307" i="79" s="1"/>
  <c r="AG1310" i="79" s="1"/>
  <c r="L84" i="43" s="1"/>
  <c r="AI763" i="79"/>
  <c r="AI1307" i="79" s="1"/>
  <c r="AI1310" i="79" s="1"/>
  <c r="N84" i="43" s="1"/>
  <c r="AD763" i="79"/>
  <c r="AD1307" i="79" s="1"/>
  <c r="AD1310" i="79" s="1"/>
  <c r="I84" i="43" s="1"/>
  <c r="Z763" i="79"/>
  <c r="Z942" i="79" s="1"/>
  <c r="Z944" i="79" s="1"/>
  <c r="E78" i="43" s="1"/>
  <c r="AE763" i="79"/>
  <c r="AE1307" i="79" s="1"/>
  <c r="AE1310" i="79" s="1"/>
  <c r="J84" i="43" s="1"/>
  <c r="AC763" i="79"/>
  <c r="AC1307" i="79" s="1"/>
  <c r="AC1310" i="79" s="1"/>
  <c r="H84" i="43" s="1"/>
  <c r="AB763" i="79"/>
  <c r="AB1307" i="79" s="1"/>
  <c r="P747" i="79"/>
  <c r="AA763" i="79"/>
  <c r="AA942" i="79" s="1"/>
  <c r="AA944" i="79" s="1"/>
  <c r="F78" i="43" s="1"/>
  <c r="Y763" i="79"/>
  <c r="Y942" i="79" s="1"/>
  <c r="AK942" i="79" l="1"/>
  <c r="AK944" i="79" s="1"/>
  <c r="P78" i="43" s="1"/>
  <c r="U141" i="47" s="1"/>
  <c r="AE942" i="79"/>
  <c r="AE944" i="79" s="1"/>
  <c r="J78" i="43" s="1"/>
  <c r="AF942" i="79"/>
  <c r="AF944" i="79" s="1"/>
  <c r="K78" i="43" s="1"/>
  <c r="P139" i="47" s="1"/>
  <c r="Y944" i="79"/>
  <c r="D78" i="43" s="1"/>
  <c r="J146" i="47"/>
  <c r="J145" i="47"/>
  <c r="J136" i="47"/>
  <c r="J139" i="47"/>
  <c r="J144" i="47"/>
  <c r="J142" i="47"/>
  <c r="J143" i="47"/>
  <c r="J137" i="47"/>
  <c r="J141" i="47"/>
  <c r="J138" i="47"/>
  <c r="J140" i="47"/>
  <c r="J135" i="47"/>
  <c r="E30" i="43"/>
  <c r="K146" i="47"/>
  <c r="K136" i="47"/>
  <c r="K140" i="47"/>
  <c r="K145" i="47"/>
  <c r="K141" i="47"/>
  <c r="K139" i="47"/>
  <c r="K143" i="47"/>
  <c r="K142" i="47"/>
  <c r="K144" i="47"/>
  <c r="K137" i="47"/>
  <c r="K138" i="47"/>
  <c r="E31" i="43"/>
  <c r="K135" i="47"/>
  <c r="O140" i="47"/>
  <c r="O138" i="47"/>
  <c r="O137" i="47"/>
  <c r="O142" i="47"/>
  <c r="O144" i="47"/>
  <c r="O143" i="47"/>
  <c r="O136" i="47"/>
  <c r="O146" i="47"/>
  <c r="O145" i="47"/>
  <c r="O139" i="47"/>
  <c r="O141" i="47"/>
  <c r="E35" i="43"/>
  <c r="O135" i="47"/>
  <c r="P136" i="47"/>
  <c r="P144" i="47"/>
  <c r="P141" i="47"/>
  <c r="P137" i="47"/>
  <c r="E36" i="43"/>
  <c r="P135" i="47"/>
  <c r="U137" i="47"/>
  <c r="U145" i="47"/>
  <c r="E41" i="43"/>
  <c r="AD942" i="79"/>
  <c r="AD944" i="79" s="1"/>
  <c r="I78" i="43" s="1"/>
  <c r="AM1307" i="79"/>
  <c r="AB1310" i="79"/>
  <c r="G84" i="43" s="1"/>
  <c r="AC765" i="79"/>
  <c r="AB765" i="79"/>
  <c r="AE765" i="79"/>
  <c r="AD764" i="79"/>
  <c r="AD1126" i="79" s="1"/>
  <c r="AD1128" i="79" s="1"/>
  <c r="I81" i="43" s="1"/>
  <c r="AJ765" i="79"/>
  <c r="AG765" i="79"/>
  <c r="AK765" i="79"/>
  <c r="F747" i="79"/>
  <c r="AD765" i="79"/>
  <c r="AF765" i="79"/>
  <c r="AI765" i="79"/>
  <c r="AL765" i="79"/>
  <c r="AH765" i="79"/>
  <c r="Z764" i="79"/>
  <c r="Z1126" i="79" s="1"/>
  <c r="Z1128" i="79" s="1"/>
  <c r="E81" i="43" s="1"/>
  <c r="J182" i="47" s="1"/>
  <c r="AJ764" i="79"/>
  <c r="AJ1126" i="79" s="1"/>
  <c r="AJ1128" i="79" s="1"/>
  <c r="O81" i="43" s="1"/>
  <c r="AG764" i="79"/>
  <c r="AG1126" i="79" s="1"/>
  <c r="AG1128" i="79" s="1"/>
  <c r="L81" i="43" s="1"/>
  <c r="AH764" i="79"/>
  <c r="AH1126" i="79" s="1"/>
  <c r="AH1128" i="79" s="1"/>
  <c r="M81" i="43" s="1"/>
  <c r="AL764" i="79"/>
  <c r="AL1126" i="79" s="1"/>
  <c r="AL1128" i="79" s="1"/>
  <c r="Q81" i="43" s="1"/>
  <c r="AI764" i="79"/>
  <c r="AI1126" i="79" s="1"/>
  <c r="AI1128" i="79" s="1"/>
  <c r="N81" i="43" s="1"/>
  <c r="AE764" i="79"/>
  <c r="AE1126" i="79" s="1"/>
  <c r="AE1128" i="79" s="1"/>
  <c r="J81" i="43" s="1"/>
  <c r="O181" i="47" s="1"/>
  <c r="AK764" i="79"/>
  <c r="AK1126" i="79" s="1"/>
  <c r="AK1128" i="79" s="1"/>
  <c r="P81" i="43" s="1"/>
  <c r="U235" i="47" s="1"/>
  <c r="AC764" i="79"/>
  <c r="AC1126" i="79" s="1"/>
  <c r="AC1128" i="79" s="1"/>
  <c r="H81" i="43" s="1"/>
  <c r="AF764" i="79"/>
  <c r="AF1126" i="79" s="1"/>
  <c r="AF1128" i="79" s="1"/>
  <c r="K81" i="43" s="1"/>
  <c r="P151" i="47" s="1"/>
  <c r="AB764" i="79"/>
  <c r="AB1126" i="79" s="1"/>
  <c r="AB1128" i="79" s="1"/>
  <c r="G81" i="43" s="1"/>
  <c r="G660" i="79"/>
  <c r="R660" i="79" s="1"/>
  <c r="AI942" i="79"/>
  <c r="AI944" i="79" s="1"/>
  <c r="N78" i="43" s="1"/>
  <c r="AG942" i="79"/>
  <c r="AG944" i="79" s="1"/>
  <c r="L78" i="43" s="1"/>
  <c r="AH942" i="79"/>
  <c r="AH944" i="79" s="1"/>
  <c r="M78" i="43" s="1"/>
  <c r="Y764" i="79"/>
  <c r="Y1126" i="79" s="1"/>
  <c r="AJ942" i="79"/>
  <c r="AJ944" i="79" s="1"/>
  <c r="O78" i="43" s="1"/>
  <c r="AB942" i="79"/>
  <c r="AB944" i="79" s="1"/>
  <c r="G78" i="43" s="1"/>
  <c r="AC942" i="79"/>
  <c r="AC944" i="79" s="1"/>
  <c r="H78" i="43" s="1"/>
  <c r="AL942" i="79"/>
  <c r="AL944" i="79" s="1"/>
  <c r="Q78" i="43" s="1"/>
  <c r="P138" i="47" l="1"/>
  <c r="P146" i="47"/>
  <c r="P140" i="47"/>
  <c r="U140" i="47"/>
  <c r="U139" i="47"/>
  <c r="U135" i="47"/>
  <c r="U142" i="47"/>
  <c r="U136" i="47"/>
  <c r="U138" i="47"/>
  <c r="U146" i="47"/>
  <c r="U144" i="47"/>
  <c r="U143" i="47"/>
  <c r="P145" i="47"/>
  <c r="P142" i="47"/>
  <c r="P143" i="47"/>
  <c r="O147" i="47"/>
  <c r="O149" i="47" s="1"/>
  <c r="K147" i="47"/>
  <c r="K149" i="47" s="1"/>
  <c r="L215" i="47"/>
  <c r="L227" i="47"/>
  <c r="L171" i="47"/>
  <c r="L229" i="47"/>
  <c r="L190" i="47"/>
  <c r="L218" i="47"/>
  <c r="L167" i="47"/>
  <c r="L197" i="47"/>
  <c r="L234" i="47"/>
  <c r="L150" i="47"/>
  <c r="L168" i="47"/>
  <c r="L145" i="47"/>
  <c r="L176" i="47"/>
  <c r="L174" i="47"/>
  <c r="L180" i="47"/>
  <c r="L142" i="47"/>
  <c r="L139" i="47"/>
  <c r="L231" i="47"/>
  <c r="L156" i="47"/>
  <c r="L151" i="47"/>
  <c r="L138" i="47"/>
  <c r="L200" i="47"/>
  <c r="L169" i="47"/>
  <c r="L219" i="47"/>
  <c r="L198" i="47"/>
  <c r="L203" i="47"/>
  <c r="L185" i="47"/>
  <c r="L136" i="47"/>
  <c r="L235" i="47"/>
  <c r="L155" i="47"/>
  <c r="L216" i="47"/>
  <c r="L201" i="47"/>
  <c r="L225" i="47"/>
  <c r="L221" i="47"/>
  <c r="L141" i="47"/>
  <c r="L175" i="47"/>
  <c r="L230" i="47"/>
  <c r="L152" i="47"/>
  <c r="L157" i="47"/>
  <c r="L161" i="47"/>
  <c r="L154" i="47"/>
  <c r="L170" i="47"/>
  <c r="L233" i="47"/>
  <c r="L195" i="47"/>
  <c r="L220" i="47"/>
  <c r="L184" i="47"/>
  <c r="L191" i="47"/>
  <c r="L214" i="47"/>
  <c r="L204" i="47"/>
  <c r="L202" i="47"/>
  <c r="L188" i="47"/>
  <c r="L144" i="47"/>
  <c r="L236" i="47"/>
  <c r="L212" i="47"/>
  <c r="L143" i="47"/>
  <c r="L140" i="47"/>
  <c r="L187" i="47"/>
  <c r="L210" i="47"/>
  <c r="L232" i="47"/>
  <c r="L199" i="47"/>
  <c r="L146" i="47"/>
  <c r="L137" i="47"/>
  <c r="L173" i="47"/>
  <c r="L211" i="47"/>
  <c r="L182" i="47"/>
  <c r="L196" i="47"/>
  <c r="L213" i="47"/>
  <c r="L186" i="47"/>
  <c r="L166" i="47"/>
  <c r="L172" i="47"/>
  <c r="L160" i="47"/>
  <c r="L226" i="47"/>
  <c r="L165" i="47"/>
  <c r="L217" i="47"/>
  <c r="L181" i="47"/>
  <c r="L153" i="47"/>
  <c r="L228" i="47"/>
  <c r="L159" i="47"/>
  <c r="L158" i="47"/>
  <c r="L206" i="47"/>
  <c r="L189" i="47"/>
  <c r="L205" i="47"/>
  <c r="L183" i="47"/>
  <c r="E32" i="43"/>
  <c r="L135" i="47"/>
  <c r="Q195" i="47"/>
  <c r="Q225" i="47"/>
  <c r="Q210" i="47"/>
  <c r="Q213" i="47"/>
  <c r="Q188" i="47"/>
  <c r="Q229" i="47"/>
  <c r="Q205" i="47"/>
  <c r="Q203" i="47"/>
  <c r="Q141" i="47"/>
  <c r="Q228" i="47"/>
  <c r="Q171" i="47"/>
  <c r="Q197" i="47"/>
  <c r="Q201" i="47"/>
  <c r="Q226" i="47"/>
  <c r="Q155" i="47"/>
  <c r="Q184" i="47"/>
  <c r="Q236" i="47"/>
  <c r="Q157" i="47"/>
  <c r="Q176" i="47"/>
  <c r="Q154" i="47"/>
  <c r="Q200" i="47"/>
  <c r="Q173" i="47"/>
  <c r="Q235" i="47"/>
  <c r="Q172" i="47"/>
  <c r="Q150" i="47"/>
  <c r="Q174" i="47"/>
  <c r="Q211" i="47"/>
  <c r="Q198" i="47"/>
  <c r="Q204" i="47"/>
  <c r="Q140" i="47"/>
  <c r="Q170" i="47"/>
  <c r="Q181" i="47"/>
  <c r="Q169" i="47"/>
  <c r="Q233" i="47"/>
  <c r="Q143" i="47"/>
  <c r="Q151" i="47"/>
  <c r="Q190" i="47"/>
  <c r="Q167" i="47"/>
  <c r="Q144" i="47"/>
  <c r="Q212" i="47"/>
  <c r="Q202" i="47"/>
  <c r="Q218" i="47"/>
  <c r="Q196" i="47"/>
  <c r="Q214" i="47"/>
  <c r="Q165" i="47"/>
  <c r="Q152" i="47"/>
  <c r="Q216" i="47"/>
  <c r="Q215" i="47"/>
  <c r="Q187" i="47"/>
  <c r="Q234" i="47"/>
  <c r="Q142" i="47"/>
  <c r="Q219" i="47"/>
  <c r="Q206" i="47"/>
  <c r="Q175" i="47"/>
  <c r="Q232" i="47"/>
  <c r="Q160" i="47"/>
  <c r="Q227" i="47"/>
  <c r="Q138" i="47"/>
  <c r="Q231" i="47"/>
  <c r="Q161" i="47"/>
  <c r="Q153" i="47"/>
  <c r="Q156" i="47"/>
  <c r="Q189" i="47"/>
  <c r="Q221" i="47"/>
  <c r="Q166" i="47"/>
  <c r="Q180" i="47"/>
  <c r="Q145" i="47"/>
  <c r="Q199" i="47"/>
  <c r="Q183" i="47"/>
  <c r="Q182" i="47"/>
  <c r="Q146" i="47"/>
  <c r="Q158" i="47"/>
  <c r="Q186" i="47"/>
  <c r="Q217" i="47"/>
  <c r="Q168" i="47"/>
  <c r="Q139" i="47"/>
  <c r="Q159" i="47"/>
  <c r="Q230" i="47"/>
  <c r="Q137" i="47"/>
  <c r="Q191" i="47"/>
  <c r="Q220" i="47"/>
  <c r="Q136" i="47"/>
  <c r="Q185" i="47"/>
  <c r="Q135" i="47"/>
  <c r="E37" i="43"/>
  <c r="U173" i="47"/>
  <c r="U166" i="47"/>
  <c r="U168" i="47"/>
  <c r="U225" i="47"/>
  <c r="U221" i="47"/>
  <c r="U226" i="47"/>
  <c r="U175" i="47"/>
  <c r="U227" i="47"/>
  <c r="U204" i="47"/>
  <c r="U233" i="47"/>
  <c r="U215" i="47"/>
  <c r="U190" i="47"/>
  <c r="U236" i="47"/>
  <c r="U184" i="47"/>
  <c r="P218" i="47"/>
  <c r="P221" i="47"/>
  <c r="P153" i="47"/>
  <c r="P195" i="47"/>
  <c r="P185" i="47"/>
  <c r="P180" i="47"/>
  <c r="P205" i="47"/>
  <c r="P183" i="47"/>
  <c r="P201" i="47"/>
  <c r="P230" i="47"/>
  <c r="P152" i="47"/>
  <c r="P159" i="47"/>
  <c r="P214" i="47"/>
  <c r="P229" i="47"/>
  <c r="P173" i="47"/>
  <c r="P212" i="47"/>
  <c r="P216" i="47"/>
  <c r="O174" i="47"/>
  <c r="O189" i="47"/>
  <c r="O211" i="47"/>
  <c r="O234" i="47"/>
  <c r="O171" i="47"/>
  <c r="O230" i="47"/>
  <c r="O231" i="47"/>
  <c r="O183" i="47"/>
  <c r="O167" i="47"/>
  <c r="O166" i="47"/>
  <c r="O204" i="47"/>
  <c r="O196" i="47"/>
  <c r="O153" i="47"/>
  <c r="O220" i="47"/>
  <c r="O175" i="47"/>
  <c r="O150" i="47"/>
  <c r="O221" i="47"/>
  <c r="O229" i="47"/>
  <c r="O184" i="47"/>
  <c r="J147" i="47"/>
  <c r="J149" i="47" s="1"/>
  <c r="J196" i="47"/>
  <c r="J228" i="47"/>
  <c r="J213" i="47"/>
  <c r="J169" i="47"/>
  <c r="J185" i="47"/>
  <c r="J157" i="47"/>
  <c r="J158" i="47"/>
  <c r="J201" i="47"/>
  <c r="J229" i="47"/>
  <c r="J233" i="47"/>
  <c r="J205" i="47"/>
  <c r="J154" i="47"/>
  <c r="J220" i="47"/>
  <c r="J197" i="47"/>
  <c r="J153" i="47"/>
  <c r="J218" i="47"/>
  <c r="J226" i="47"/>
  <c r="J172" i="47"/>
  <c r="J225" i="47"/>
  <c r="U210" i="47"/>
  <c r="U211" i="47"/>
  <c r="U158" i="47"/>
  <c r="U154" i="47"/>
  <c r="U213" i="47"/>
  <c r="U160" i="47"/>
  <c r="U167" i="47"/>
  <c r="U161" i="47"/>
  <c r="U231" i="47"/>
  <c r="U165" i="47"/>
  <c r="U191" i="47"/>
  <c r="U199" i="47"/>
  <c r="U201" i="47"/>
  <c r="U234" i="47"/>
  <c r="U216" i="47"/>
  <c r="U152" i="47"/>
  <c r="U203" i="47"/>
  <c r="U195" i="47"/>
  <c r="U182" i="47"/>
  <c r="U155" i="47"/>
  <c r="P228" i="47"/>
  <c r="P220" i="47"/>
  <c r="P206" i="47"/>
  <c r="P182" i="47"/>
  <c r="P190" i="47"/>
  <c r="P186" i="47"/>
  <c r="P155" i="47"/>
  <c r="P227" i="47"/>
  <c r="P188" i="47"/>
  <c r="P167" i="47"/>
  <c r="P189" i="47"/>
  <c r="P200" i="47"/>
  <c r="P219" i="47"/>
  <c r="P197" i="47"/>
  <c r="P156" i="47"/>
  <c r="P169" i="47"/>
  <c r="P235" i="47"/>
  <c r="P154" i="47"/>
  <c r="P174" i="47"/>
  <c r="P234" i="47"/>
  <c r="P204" i="47"/>
  <c r="O157" i="47"/>
  <c r="O212" i="47"/>
  <c r="O195" i="47"/>
  <c r="O214" i="47"/>
  <c r="O151" i="47"/>
  <c r="O202" i="47"/>
  <c r="O161" i="47"/>
  <c r="O236" i="47"/>
  <c r="O203" i="47"/>
  <c r="O186" i="47"/>
  <c r="O176" i="47"/>
  <c r="O182" i="47"/>
  <c r="O170" i="47"/>
  <c r="O154" i="47"/>
  <c r="O199" i="47"/>
  <c r="O165" i="47"/>
  <c r="O216" i="47"/>
  <c r="O168" i="47"/>
  <c r="J190" i="47"/>
  <c r="J165" i="47"/>
  <c r="J219" i="47"/>
  <c r="J186" i="47"/>
  <c r="J195" i="47"/>
  <c r="J189" i="47"/>
  <c r="J221" i="47"/>
  <c r="J202" i="47"/>
  <c r="J173" i="47"/>
  <c r="J230" i="47"/>
  <c r="J210" i="47"/>
  <c r="J232" i="47"/>
  <c r="J204" i="47"/>
  <c r="J180" i="47"/>
  <c r="J171" i="47"/>
  <c r="J227" i="47"/>
  <c r="K102" i="43"/>
  <c r="Y1128" i="79"/>
  <c r="D81" i="43" s="1"/>
  <c r="I210" i="47" s="1"/>
  <c r="G747" i="79"/>
  <c r="Z765" i="79"/>
  <c r="Z1308" i="79" s="1"/>
  <c r="Z1310" i="79" s="1"/>
  <c r="E84" i="43" s="1"/>
  <c r="Y765" i="79"/>
  <c r="Y1308" i="79" s="1"/>
  <c r="N235" i="47"/>
  <c r="N186" i="47"/>
  <c r="N196" i="47"/>
  <c r="N157" i="47"/>
  <c r="N146" i="47"/>
  <c r="N219" i="47"/>
  <c r="N200" i="47"/>
  <c r="N212" i="47"/>
  <c r="N187" i="47"/>
  <c r="N182" i="47"/>
  <c r="N150" i="47"/>
  <c r="N234" i="47"/>
  <c r="N233" i="47"/>
  <c r="N171" i="47"/>
  <c r="N205" i="47"/>
  <c r="N185" i="47"/>
  <c r="N180" i="47"/>
  <c r="N229" i="47"/>
  <c r="N144" i="47"/>
  <c r="N216" i="47"/>
  <c r="N218" i="47"/>
  <c r="N228" i="47"/>
  <c r="N154" i="47"/>
  <c r="N176" i="47"/>
  <c r="N190" i="47"/>
  <c r="N197" i="47"/>
  <c r="N155" i="47"/>
  <c r="N213" i="47"/>
  <c r="N167" i="47"/>
  <c r="N145" i="47"/>
  <c r="N211" i="47"/>
  <c r="N202" i="47"/>
  <c r="N188" i="47"/>
  <c r="N153" i="47"/>
  <c r="N139" i="47"/>
  <c r="N160" i="47"/>
  <c r="N227" i="47"/>
  <c r="N215" i="47"/>
  <c r="N199" i="47"/>
  <c r="N214" i="47"/>
  <c r="N206" i="47"/>
  <c r="N138" i="47"/>
  <c r="N165" i="47"/>
  <c r="N151" i="47"/>
  <c r="N156" i="47"/>
  <c r="N169" i="47"/>
  <c r="N230" i="47"/>
  <c r="N210" i="47"/>
  <c r="N159" i="47"/>
  <c r="N195" i="47"/>
  <c r="N172" i="47"/>
  <c r="N201" i="47"/>
  <c r="N236" i="47"/>
  <c r="N183" i="47"/>
  <c r="N170" i="47"/>
  <c r="N168" i="47"/>
  <c r="N198" i="47"/>
  <c r="N184" i="47"/>
  <c r="N175" i="47"/>
  <c r="N161" i="47"/>
  <c r="N231" i="47"/>
  <c r="N220" i="47"/>
  <c r="N158" i="47"/>
  <c r="N174" i="47"/>
  <c r="N217" i="47"/>
  <c r="N181" i="47"/>
  <c r="N137" i="47"/>
  <c r="N225" i="47"/>
  <c r="N142" i="47"/>
  <c r="N166" i="47"/>
  <c r="N173" i="47"/>
  <c r="N191" i="47"/>
  <c r="N204" i="47"/>
  <c r="N143" i="47"/>
  <c r="N226" i="47"/>
  <c r="N152" i="47"/>
  <c r="N189" i="47"/>
  <c r="N221" i="47"/>
  <c r="N141" i="47"/>
  <c r="N203" i="47"/>
  <c r="N136" i="47"/>
  <c r="N232" i="47"/>
  <c r="N140" i="47"/>
  <c r="E34" i="43"/>
  <c r="N135" i="47"/>
  <c r="U198" i="47"/>
  <c r="U169" i="47"/>
  <c r="U156" i="47"/>
  <c r="U196" i="47"/>
  <c r="U188" i="47"/>
  <c r="U230" i="47"/>
  <c r="U157" i="47"/>
  <c r="U229" i="47"/>
  <c r="U174" i="47"/>
  <c r="U217" i="47"/>
  <c r="U232" i="47"/>
  <c r="U205" i="47"/>
  <c r="U202" i="47"/>
  <c r="U220" i="47"/>
  <c r="U153" i="47"/>
  <c r="U183" i="47"/>
  <c r="U172" i="47"/>
  <c r="U171" i="47"/>
  <c r="P170" i="47"/>
  <c r="P158" i="47"/>
  <c r="P181" i="47"/>
  <c r="P168" i="47"/>
  <c r="P191" i="47"/>
  <c r="P236" i="47"/>
  <c r="P184" i="47"/>
  <c r="P199" i="47"/>
  <c r="P225" i="47"/>
  <c r="P215" i="47"/>
  <c r="P217" i="47"/>
  <c r="P165" i="47"/>
  <c r="P232" i="47"/>
  <c r="P211" i="47"/>
  <c r="P160" i="47"/>
  <c r="P161" i="47"/>
  <c r="P231" i="47"/>
  <c r="O158" i="47"/>
  <c r="O152" i="47"/>
  <c r="O173" i="47"/>
  <c r="O160" i="47"/>
  <c r="O235" i="47"/>
  <c r="O219" i="47"/>
  <c r="O228" i="47"/>
  <c r="O233" i="47"/>
  <c r="O156" i="47"/>
  <c r="O187" i="47"/>
  <c r="O200" i="47"/>
  <c r="O201" i="47"/>
  <c r="O198" i="47"/>
  <c r="O155" i="47"/>
  <c r="O227" i="47"/>
  <c r="O191" i="47"/>
  <c r="O226" i="47"/>
  <c r="J183" i="47"/>
  <c r="J206" i="47"/>
  <c r="J188" i="47"/>
  <c r="J168" i="47"/>
  <c r="J184" i="47"/>
  <c r="J181" i="47"/>
  <c r="J161" i="47"/>
  <c r="J191" i="47"/>
  <c r="J150" i="47"/>
  <c r="J152" i="47"/>
  <c r="J203" i="47"/>
  <c r="J170" i="47"/>
  <c r="J215" i="47"/>
  <c r="J198" i="47"/>
  <c r="J200" i="47"/>
  <c r="J216" i="47"/>
  <c r="J176" i="47"/>
  <c r="I138" i="47"/>
  <c r="I145" i="47"/>
  <c r="I136" i="47"/>
  <c r="I144" i="47"/>
  <c r="E29" i="43"/>
  <c r="I140" i="47"/>
  <c r="R78" i="43"/>
  <c r="I143" i="47"/>
  <c r="I141" i="47"/>
  <c r="I135" i="47"/>
  <c r="I142" i="47"/>
  <c r="I156" i="47"/>
  <c r="I139" i="47"/>
  <c r="I146" i="47"/>
  <c r="I137" i="47"/>
  <c r="T220" i="47"/>
  <c r="T166" i="47"/>
  <c r="T211" i="47"/>
  <c r="T234" i="47"/>
  <c r="T140" i="47"/>
  <c r="T168" i="47"/>
  <c r="T230" i="47"/>
  <c r="T212" i="47"/>
  <c r="T236" i="47"/>
  <c r="T150" i="47"/>
  <c r="T151" i="47"/>
  <c r="T225" i="47"/>
  <c r="T200" i="47"/>
  <c r="T226" i="47"/>
  <c r="T196" i="47"/>
  <c r="T138" i="47"/>
  <c r="T227" i="47"/>
  <c r="T190" i="47"/>
  <c r="T158" i="47"/>
  <c r="T188" i="47"/>
  <c r="T214" i="47"/>
  <c r="T213" i="47"/>
  <c r="T167" i="47"/>
  <c r="T184" i="47"/>
  <c r="T217" i="47"/>
  <c r="T160" i="47"/>
  <c r="T173" i="47"/>
  <c r="T229" i="47"/>
  <c r="T232" i="47"/>
  <c r="T180" i="47"/>
  <c r="T146" i="47"/>
  <c r="T187" i="47"/>
  <c r="T171" i="47"/>
  <c r="T136" i="47"/>
  <c r="T198" i="47"/>
  <c r="T221" i="47"/>
  <c r="T139" i="47"/>
  <c r="T183" i="47"/>
  <c r="T170" i="47"/>
  <c r="T206" i="47"/>
  <c r="T145" i="47"/>
  <c r="T144" i="47"/>
  <c r="T176" i="47"/>
  <c r="T210" i="47"/>
  <c r="T228" i="47"/>
  <c r="T153" i="47"/>
  <c r="T161" i="47"/>
  <c r="T201" i="47"/>
  <c r="T204" i="47"/>
  <c r="T205" i="47"/>
  <c r="T175" i="47"/>
  <c r="T157" i="47"/>
  <c r="T199" i="47"/>
  <c r="T235" i="47"/>
  <c r="T156" i="47"/>
  <c r="T186" i="47"/>
  <c r="T203" i="47"/>
  <c r="T189" i="47"/>
  <c r="T141" i="47"/>
  <c r="T142" i="47"/>
  <c r="T216" i="47"/>
  <c r="T215" i="47"/>
  <c r="T197" i="47"/>
  <c r="T195" i="47"/>
  <c r="T191" i="47"/>
  <c r="T219" i="47"/>
  <c r="T137" i="47"/>
  <c r="T155" i="47"/>
  <c r="T202" i="47"/>
  <c r="T218" i="47"/>
  <c r="T231" i="47"/>
  <c r="T143" i="47"/>
  <c r="T154" i="47"/>
  <c r="T174" i="47"/>
  <c r="T169" i="47"/>
  <c r="T152" i="47"/>
  <c r="T181" i="47"/>
  <c r="T159" i="47"/>
  <c r="T165" i="47"/>
  <c r="T182" i="47"/>
  <c r="T233" i="47"/>
  <c r="T172" i="47"/>
  <c r="T185" i="47"/>
  <c r="T135" i="47"/>
  <c r="E40" i="43"/>
  <c r="S221" i="47"/>
  <c r="S205" i="47"/>
  <c r="S171" i="47"/>
  <c r="S230" i="47"/>
  <c r="S215" i="47"/>
  <c r="S210" i="47"/>
  <c r="S203" i="47"/>
  <c r="S157" i="47"/>
  <c r="S232" i="47"/>
  <c r="S196" i="47"/>
  <c r="S152" i="47"/>
  <c r="S226" i="47"/>
  <c r="S166" i="47"/>
  <c r="S139" i="47"/>
  <c r="S176" i="47"/>
  <c r="S186" i="47"/>
  <c r="S141" i="47"/>
  <c r="S167" i="47"/>
  <c r="S231" i="47"/>
  <c r="S217" i="47"/>
  <c r="S191" i="47"/>
  <c r="S187" i="47"/>
  <c r="S211" i="47"/>
  <c r="S168" i="47"/>
  <c r="S181" i="47"/>
  <c r="S170" i="47"/>
  <c r="S233" i="47"/>
  <c r="S153" i="47"/>
  <c r="S212" i="47"/>
  <c r="S202" i="47"/>
  <c r="S182" i="47"/>
  <c r="S136" i="47"/>
  <c r="S190" i="47"/>
  <c r="S234" i="47"/>
  <c r="S159" i="47"/>
  <c r="S173" i="47"/>
  <c r="S219" i="47"/>
  <c r="S155" i="47"/>
  <c r="S165" i="47"/>
  <c r="S227" i="47"/>
  <c r="S144" i="47"/>
  <c r="S142" i="47"/>
  <c r="S229" i="47"/>
  <c r="S199" i="47"/>
  <c r="S188" i="47"/>
  <c r="S236" i="47"/>
  <c r="S198" i="47"/>
  <c r="S228" i="47"/>
  <c r="S183" i="47"/>
  <c r="S180" i="47"/>
  <c r="S158" i="47"/>
  <c r="S184" i="47"/>
  <c r="S225" i="47"/>
  <c r="S160" i="47"/>
  <c r="S197" i="47"/>
  <c r="S169" i="47"/>
  <c r="S138" i="47"/>
  <c r="S195" i="47"/>
  <c r="S185" i="47"/>
  <c r="S150" i="47"/>
  <c r="S143" i="47"/>
  <c r="S145" i="47"/>
  <c r="S172" i="47"/>
  <c r="S201" i="47"/>
  <c r="S214" i="47"/>
  <c r="S218" i="47"/>
  <c r="S175" i="47"/>
  <c r="S189" i="47"/>
  <c r="S235" i="47"/>
  <c r="S220" i="47"/>
  <c r="S151" i="47"/>
  <c r="S140" i="47"/>
  <c r="S213" i="47"/>
  <c r="S161" i="47"/>
  <c r="S200" i="47"/>
  <c r="S204" i="47"/>
  <c r="S156" i="47"/>
  <c r="S146" i="47"/>
  <c r="S216" i="47"/>
  <c r="S154" i="47"/>
  <c r="S174" i="47"/>
  <c r="S206" i="47"/>
  <c r="S137" i="47"/>
  <c r="E39" i="43"/>
  <c r="S135" i="47"/>
  <c r="V167" i="47"/>
  <c r="V232" i="47"/>
  <c r="V220" i="47"/>
  <c r="V221" i="47"/>
  <c r="V141" i="47"/>
  <c r="V151" i="47"/>
  <c r="V214" i="47"/>
  <c r="V196" i="47"/>
  <c r="V230" i="47"/>
  <c r="V155" i="47"/>
  <c r="V137" i="47"/>
  <c r="V188" i="47"/>
  <c r="V212" i="47"/>
  <c r="V171" i="47"/>
  <c r="V150" i="47"/>
  <c r="V143" i="47"/>
  <c r="V182" i="47"/>
  <c r="V226" i="47"/>
  <c r="V160" i="47"/>
  <c r="V215" i="47"/>
  <c r="V173" i="47"/>
  <c r="V211" i="47"/>
  <c r="V186" i="47"/>
  <c r="V225" i="47"/>
  <c r="V172" i="47"/>
  <c r="V191" i="47"/>
  <c r="V166" i="47"/>
  <c r="V228" i="47"/>
  <c r="V145" i="47"/>
  <c r="V153" i="47"/>
  <c r="V169" i="47"/>
  <c r="V183" i="47"/>
  <c r="V213" i="47"/>
  <c r="V138" i="47"/>
  <c r="V142" i="47"/>
  <c r="V197" i="47"/>
  <c r="V204" i="47"/>
  <c r="V156" i="47"/>
  <c r="V216" i="47"/>
  <c r="V152" i="47"/>
  <c r="V236" i="47"/>
  <c r="V168" i="47"/>
  <c r="V206" i="47"/>
  <c r="V146" i="47"/>
  <c r="V154" i="47"/>
  <c r="V201" i="47"/>
  <c r="V199" i="47"/>
  <c r="V170" i="47"/>
  <c r="V140" i="47"/>
  <c r="V176" i="47"/>
  <c r="V165" i="47"/>
  <c r="V203" i="47"/>
  <c r="V175" i="47"/>
  <c r="V234" i="47"/>
  <c r="V136" i="47"/>
  <c r="V187" i="47"/>
  <c r="V181" i="47"/>
  <c r="V231" i="47"/>
  <c r="V233" i="47"/>
  <c r="V189" i="47"/>
  <c r="V198" i="47"/>
  <c r="V185" i="47"/>
  <c r="V210" i="47"/>
  <c r="V195" i="47"/>
  <c r="V139" i="47"/>
  <c r="V174" i="47"/>
  <c r="V218" i="47"/>
  <c r="V200" i="47"/>
  <c r="V144" i="47"/>
  <c r="V159" i="47"/>
  <c r="V227" i="47"/>
  <c r="V190" i="47"/>
  <c r="V205" i="47"/>
  <c r="V158" i="47"/>
  <c r="V184" i="47"/>
  <c r="V219" i="47"/>
  <c r="V157" i="47"/>
  <c r="V229" i="47"/>
  <c r="V217" i="47"/>
  <c r="V235" i="47"/>
  <c r="V161" i="47"/>
  <c r="V180" i="47"/>
  <c r="V202" i="47"/>
  <c r="E42" i="43"/>
  <c r="V135" i="47"/>
  <c r="M171" i="47"/>
  <c r="M166" i="47"/>
  <c r="M196" i="47"/>
  <c r="M167" i="47"/>
  <c r="M174" i="47"/>
  <c r="M210" i="47"/>
  <c r="M168" i="47"/>
  <c r="M232" i="47"/>
  <c r="M144" i="47"/>
  <c r="M228" i="47"/>
  <c r="M156" i="47"/>
  <c r="M138" i="47"/>
  <c r="M170" i="47"/>
  <c r="M142" i="47"/>
  <c r="M160" i="47"/>
  <c r="M221" i="47"/>
  <c r="M203" i="47"/>
  <c r="M151" i="47"/>
  <c r="M157" i="47"/>
  <c r="M136" i="47"/>
  <c r="M184" i="47"/>
  <c r="M181" i="47"/>
  <c r="M183" i="47"/>
  <c r="M188" i="47"/>
  <c r="M150" i="47"/>
  <c r="M202" i="47"/>
  <c r="M195" i="47"/>
  <c r="M175" i="47"/>
  <c r="M139" i="47"/>
  <c r="M229" i="47"/>
  <c r="M212" i="47"/>
  <c r="M141" i="47"/>
  <c r="M235" i="47"/>
  <c r="M216" i="47"/>
  <c r="M213" i="47"/>
  <c r="M220" i="47"/>
  <c r="M180" i="47"/>
  <c r="M152" i="47"/>
  <c r="M158" i="47"/>
  <c r="M153" i="47"/>
  <c r="M219" i="47"/>
  <c r="M204" i="47"/>
  <c r="M199" i="47"/>
  <c r="M200" i="47"/>
  <c r="M176" i="47"/>
  <c r="M143" i="47"/>
  <c r="M182" i="47"/>
  <c r="M236" i="47"/>
  <c r="M227" i="47"/>
  <c r="M145" i="47"/>
  <c r="M218" i="47"/>
  <c r="M233" i="47"/>
  <c r="M155" i="47"/>
  <c r="M215" i="47"/>
  <c r="M230" i="47"/>
  <c r="M159" i="47"/>
  <c r="M186" i="47"/>
  <c r="M201" i="47"/>
  <c r="M226" i="47"/>
  <c r="M206" i="47"/>
  <c r="M217" i="47"/>
  <c r="M146" i="47"/>
  <c r="M173" i="47"/>
  <c r="M214" i="47"/>
  <c r="M198" i="47"/>
  <c r="M197" i="47"/>
  <c r="M169" i="47"/>
  <c r="M172" i="47"/>
  <c r="M234" i="47"/>
  <c r="M190" i="47"/>
  <c r="M154" i="47"/>
  <c r="M225" i="47"/>
  <c r="M231" i="47"/>
  <c r="M140" i="47"/>
  <c r="M189" i="47"/>
  <c r="M211" i="47"/>
  <c r="M185" i="47"/>
  <c r="M191" i="47"/>
  <c r="M187" i="47"/>
  <c r="M137" i="47"/>
  <c r="M205" i="47"/>
  <c r="M165" i="47"/>
  <c r="M161" i="47"/>
  <c r="E33" i="43"/>
  <c r="M135" i="47"/>
  <c r="R236" i="47"/>
  <c r="R210" i="47"/>
  <c r="R228" i="47"/>
  <c r="R212" i="47"/>
  <c r="R137" i="47"/>
  <c r="R213" i="47"/>
  <c r="R196" i="47"/>
  <c r="R167" i="47"/>
  <c r="R146" i="47"/>
  <c r="R150" i="47"/>
  <c r="R202" i="47"/>
  <c r="R214" i="47"/>
  <c r="R153" i="47"/>
  <c r="R141" i="47"/>
  <c r="R220" i="47"/>
  <c r="R206" i="47"/>
  <c r="R229" i="47"/>
  <c r="R200" i="47"/>
  <c r="R157" i="47"/>
  <c r="R219" i="47"/>
  <c r="R230" i="47"/>
  <c r="R204" i="47"/>
  <c r="R225" i="47"/>
  <c r="R156" i="47"/>
  <c r="R197" i="47"/>
  <c r="R221" i="47"/>
  <c r="R180" i="47"/>
  <c r="R234" i="47"/>
  <c r="R152" i="47"/>
  <c r="R185" i="47"/>
  <c r="R201" i="47"/>
  <c r="R172" i="47"/>
  <c r="R161" i="47"/>
  <c r="R160" i="47"/>
  <c r="R186" i="47"/>
  <c r="R203" i="47"/>
  <c r="R190" i="47"/>
  <c r="R144" i="47"/>
  <c r="R155" i="47"/>
  <c r="R195" i="47"/>
  <c r="R142" i="47"/>
  <c r="R211" i="47"/>
  <c r="R169" i="47"/>
  <c r="R188" i="47"/>
  <c r="R166" i="47"/>
  <c r="R217" i="47"/>
  <c r="R138" i="47"/>
  <c r="R159" i="47"/>
  <c r="R181" i="47"/>
  <c r="R175" i="47"/>
  <c r="R215" i="47"/>
  <c r="R199" i="47"/>
  <c r="R154" i="47"/>
  <c r="R176" i="47"/>
  <c r="R183" i="47"/>
  <c r="R165" i="47"/>
  <c r="R171" i="47"/>
  <c r="R143" i="47"/>
  <c r="R173" i="47"/>
  <c r="R232" i="47"/>
  <c r="R158" i="47"/>
  <c r="R174" i="47"/>
  <c r="R189" i="47"/>
  <c r="R140" i="47"/>
  <c r="R182" i="47"/>
  <c r="R168" i="47"/>
  <c r="R145" i="47"/>
  <c r="R218" i="47"/>
  <c r="R170" i="47"/>
  <c r="R226" i="47"/>
  <c r="R231" i="47"/>
  <c r="R198" i="47"/>
  <c r="R151" i="47"/>
  <c r="R227" i="47"/>
  <c r="R216" i="47"/>
  <c r="R233" i="47"/>
  <c r="R235" i="47"/>
  <c r="R136" i="47"/>
  <c r="R205" i="47"/>
  <c r="R184" i="47"/>
  <c r="R191" i="47"/>
  <c r="R139" i="47"/>
  <c r="R187" i="47"/>
  <c r="E38" i="43"/>
  <c r="R135" i="47"/>
  <c r="Q747" i="79"/>
  <c r="AA764" i="79"/>
  <c r="AA1126" i="79" s="1"/>
  <c r="AA1128" i="79" s="1"/>
  <c r="F81" i="43" s="1"/>
  <c r="U200" i="47"/>
  <c r="U189" i="47"/>
  <c r="U186" i="47"/>
  <c r="U187" i="47"/>
  <c r="U151" i="47"/>
  <c r="U197" i="47"/>
  <c r="U159" i="47"/>
  <c r="U219" i="47"/>
  <c r="U218" i="47"/>
  <c r="U214" i="47"/>
  <c r="U181" i="47"/>
  <c r="U176" i="47"/>
  <c r="U150" i="47"/>
  <c r="U228" i="47"/>
  <c r="U180" i="47"/>
  <c r="U212" i="47"/>
  <c r="U185" i="47"/>
  <c r="U170" i="47"/>
  <c r="U206" i="47"/>
  <c r="P213" i="47"/>
  <c r="P171" i="47"/>
  <c r="P198" i="47"/>
  <c r="P176" i="47"/>
  <c r="P157" i="47"/>
  <c r="P172" i="47"/>
  <c r="P175" i="47"/>
  <c r="P233" i="47"/>
  <c r="P203" i="47"/>
  <c r="P150" i="47"/>
  <c r="P166" i="47"/>
  <c r="P187" i="47"/>
  <c r="P226" i="47"/>
  <c r="P210" i="47"/>
  <c r="P196" i="47"/>
  <c r="P202" i="47"/>
  <c r="O190" i="47"/>
  <c r="O185" i="47"/>
  <c r="O210" i="47"/>
  <c r="O232" i="47"/>
  <c r="O188" i="47"/>
  <c r="O206" i="47"/>
  <c r="O205" i="47"/>
  <c r="O218" i="47"/>
  <c r="O213" i="47"/>
  <c r="O172" i="47"/>
  <c r="O180" i="47"/>
  <c r="O197" i="47"/>
  <c r="O159" i="47"/>
  <c r="O225" i="47"/>
  <c r="O217" i="47"/>
  <c r="O169" i="47"/>
  <c r="O215" i="47"/>
  <c r="J156" i="47"/>
  <c r="J155" i="47"/>
  <c r="J166" i="47"/>
  <c r="J217" i="47"/>
  <c r="J167" i="47"/>
  <c r="J159" i="47"/>
  <c r="J214" i="47"/>
  <c r="J151" i="47"/>
  <c r="J174" i="47"/>
  <c r="J175" i="47"/>
  <c r="J236" i="47"/>
  <c r="J231" i="47"/>
  <c r="J199" i="47"/>
  <c r="J160" i="47"/>
  <c r="J187" i="47"/>
  <c r="J234" i="47"/>
  <c r="J235" i="47"/>
  <c r="J212" i="47"/>
  <c r="J211" i="47"/>
  <c r="AM942" i="79"/>
  <c r="AM944" i="79" s="1"/>
  <c r="AM946" i="79" s="1"/>
  <c r="I159" i="47" l="1"/>
  <c r="P147" i="47"/>
  <c r="P149" i="47" s="1"/>
  <c r="I190" i="47"/>
  <c r="U147" i="47"/>
  <c r="U149" i="47" s="1"/>
  <c r="I200" i="47"/>
  <c r="I189" i="47"/>
  <c r="I219" i="47"/>
  <c r="I201" i="47"/>
  <c r="I185" i="47"/>
  <c r="I197" i="47"/>
  <c r="I173" i="47"/>
  <c r="I229" i="47"/>
  <c r="I218" i="47"/>
  <c r="I206" i="47"/>
  <c r="I220" i="47"/>
  <c r="I155" i="47"/>
  <c r="I228" i="47"/>
  <c r="I211" i="47"/>
  <c r="I152" i="47"/>
  <c r="I150" i="47"/>
  <c r="I234" i="47"/>
  <c r="I161" i="47"/>
  <c r="I195" i="47"/>
  <c r="I235" i="47"/>
  <c r="I213" i="47"/>
  <c r="I157" i="47"/>
  <c r="I203" i="47"/>
  <c r="I168" i="47"/>
  <c r="I204" i="47"/>
  <c r="I202" i="47"/>
  <c r="I198" i="47"/>
  <c r="I216" i="47"/>
  <c r="I187" i="47"/>
  <c r="I170" i="47"/>
  <c r="I175" i="47"/>
  <c r="I188" i="47"/>
  <c r="I215" i="47"/>
  <c r="I182" i="47"/>
  <c r="I226" i="47"/>
  <c r="I231" i="47"/>
  <c r="I230" i="47"/>
  <c r="I171" i="47"/>
  <c r="I180" i="47"/>
  <c r="I236" i="47"/>
  <c r="I214" i="47"/>
  <c r="I191" i="47"/>
  <c r="I153" i="47"/>
  <c r="I232" i="47"/>
  <c r="I166" i="47"/>
  <c r="I205" i="47"/>
  <c r="I227" i="47"/>
  <c r="I172" i="47"/>
  <c r="I225" i="47"/>
  <c r="I158" i="47"/>
  <c r="I186" i="47"/>
  <c r="I151" i="47"/>
  <c r="I160" i="47"/>
  <c r="I183" i="47"/>
  <c r="I174" i="47"/>
  <c r="I199" i="47"/>
  <c r="I221" i="47"/>
  <c r="I233" i="47"/>
  <c r="I165" i="47"/>
  <c r="I181" i="47"/>
  <c r="I196" i="47"/>
  <c r="I212" i="47"/>
  <c r="I184" i="47"/>
  <c r="I176" i="47"/>
  <c r="I169" i="47"/>
  <c r="I154" i="47"/>
  <c r="I217" i="47"/>
  <c r="I167" i="47"/>
  <c r="L147" i="47"/>
  <c r="L149" i="47" s="1"/>
  <c r="L162" i="47" s="1"/>
  <c r="L164" i="47" s="1"/>
  <c r="L177" i="47" s="1"/>
  <c r="L179" i="47" s="1"/>
  <c r="L192" i="47" s="1"/>
  <c r="L194" i="47" s="1"/>
  <c r="L207" i="47" s="1"/>
  <c r="L209" i="47" s="1"/>
  <c r="L222" i="47" s="1"/>
  <c r="L224" i="47" s="1"/>
  <c r="L237" i="47" s="1"/>
  <c r="G86" i="43" s="1"/>
  <c r="F32" i="43" s="1"/>
  <c r="G32" i="43" s="1"/>
  <c r="S147" i="47"/>
  <c r="S149" i="47" s="1"/>
  <c r="S162" i="47" s="1"/>
  <c r="S164" i="47" s="1"/>
  <c r="S177" i="47" s="1"/>
  <c r="S179" i="47" s="1"/>
  <c r="S192" i="47" s="1"/>
  <c r="S194" i="47" s="1"/>
  <c r="S207" i="47" s="1"/>
  <c r="S209" i="47" s="1"/>
  <c r="S222" i="47" s="1"/>
  <c r="S224" i="47" s="1"/>
  <c r="S237" i="47" s="1"/>
  <c r="N86" i="43" s="1"/>
  <c r="N147" i="47"/>
  <c r="N149" i="47" s="1"/>
  <c r="N162" i="47" s="1"/>
  <c r="N164" i="47" s="1"/>
  <c r="N177" i="47" s="1"/>
  <c r="N179" i="47" s="1"/>
  <c r="N192" i="47" s="1"/>
  <c r="N194" i="47" s="1"/>
  <c r="N207" i="47" s="1"/>
  <c r="N209" i="47" s="1"/>
  <c r="N222" i="47" s="1"/>
  <c r="N224" i="47" s="1"/>
  <c r="N237" i="47" s="1"/>
  <c r="I86" i="43" s="1"/>
  <c r="F34" i="43" s="1"/>
  <c r="G34" i="43" s="1"/>
  <c r="O162" i="47"/>
  <c r="O164" i="47" s="1"/>
  <c r="O177" i="47" s="1"/>
  <c r="O179" i="47" s="1"/>
  <c r="O192" i="47" s="1"/>
  <c r="O194" i="47" s="1"/>
  <c r="O207" i="47" s="1"/>
  <c r="O209" i="47" s="1"/>
  <c r="O222" i="47" s="1"/>
  <c r="O224" i="47" s="1"/>
  <c r="O237" i="47" s="1"/>
  <c r="J86" i="43" s="1"/>
  <c r="T147" i="47"/>
  <c r="T149" i="47" s="1"/>
  <c r="T162" i="47" s="1"/>
  <c r="T164" i="47" s="1"/>
  <c r="T177" i="47" s="1"/>
  <c r="T179" i="47" s="1"/>
  <c r="T192" i="47" s="1"/>
  <c r="T194" i="47" s="1"/>
  <c r="T207" i="47" s="1"/>
  <c r="T209" i="47" s="1"/>
  <c r="T222" i="47" s="1"/>
  <c r="T224" i="47" s="1"/>
  <c r="T237" i="47" s="1"/>
  <c r="O86" i="43" s="1"/>
  <c r="W137" i="47"/>
  <c r="W140" i="47"/>
  <c r="Y1310" i="79"/>
  <c r="D84" i="43" s="1"/>
  <c r="L102" i="43"/>
  <c r="L105" i="43" s="1"/>
  <c r="P162" i="47"/>
  <c r="P164" i="47" s="1"/>
  <c r="P177" i="47" s="1"/>
  <c r="P179" i="47" s="1"/>
  <c r="P192" i="47" s="1"/>
  <c r="P194" i="47" s="1"/>
  <c r="P207" i="47" s="1"/>
  <c r="P209" i="47" s="1"/>
  <c r="P222" i="47" s="1"/>
  <c r="P224" i="47" s="1"/>
  <c r="P237" i="47" s="1"/>
  <c r="K86" i="43" s="1"/>
  <c r="R147" i="47"/>
  <c r="R149" i="47" s="1"/>
  <c r="R162" i="47" s="1"/>
  <c r="R164" i="47" s="1"/>
  <c r="R177" i="47" s="1"/>
  <c r="R179" i="47" s="1"/>
  <c r="R192" i="47" s="1"/>
  <c r="R194" i="47" s="1"/>
  <c r="R207" i="47" s="1"/>
  <c r="R209" i="47" s="1"/>
  <c r="R222" i="47" s="1"/>
  <c r="R224" i="47" s="1"/>
  <c r="R237" i="47" s="1"/>
  <c r="M86" i="43" s="1"/>
  <c r="V147" i="47"/>
  <c r="V149" i="47" s="1"/>
  <c r="V162" i="47" s="1"/>
  <c r="V164" i="47" s="1"/>
  <c r="V177" i="47" s="1"/>
  <c r="V179" i="47" s="1"/>
  <c r="V192" i="47" s="1"/>
  <c r="V194" i="47" s="1"/>
  <c r="V207" i="47" s="1"/>
  <c r="V209" i="47" s="1"/>
  <c r="V222" i="47" s="1"/>
  <c r="V224" i="47" s="1"/>
  <c r="V237" i="47" s="1"/>
  <c r="Q86" i="43" s="1"/>
  <c r="W143" i="47"/>
  <c r="H19" i="43"/>
  <c r="W145" i="47"/>
  <c r="AA765" i="79"/>
  <c r="AA1308" i="79" s="1"/>
  <c r="AA1310" i="79" s="1"/>
  <c r="F84" i="43" s="1"/>
  <c r="R747" i="79"/>
  <c r="R81" i="43"/>
  <c r="Q147" i="47"/>
  <c r="Q149" i="47" s="1"/>
  <c r="Q162" i="47" s="1"/>
  <c r="Q164" i="47" s="1"/>
  <c r="Q177" i="47" s="1"/>
  <c r="Q179" i="47" s="1"/>
  <c r="Q192" i="47" s="1"/>
  <c r="Q194" i="47" s="1"/>
  <c r="Q207" i="47" s="1"/>
  <c r="Q209" i="47" s="1"/>
  <c r="Q222" i="47" s="1"/>
  <c r="Q224" i="47" s="1"/>
  <c r="Q237" i="47" s="1"/>
  <c r="L86" i="43" s="1"/>
  <c r="W146" i="47"/>
  <c r="W142" i="47"/>
  <c r="W141" i="47"/>
  <c r="W144" i="47"/>
  <c r="AM1126" i="79"/>
  <c r="AM1128" i="79" s="1"/>
  <c r="AM1130" i="79" s="1"/>
  <c r="J162" i="47"/>
  <c r="J164" i="47" s="1"/>
  <c r="J177" i="47" s="1"/>
  <c r="J179" i="47" s="1"/>
  <c r="J192" i="47" s="1"/>
  <c r="J194" i="47" s="1"/>
  <c r="J207" i="47" s="1"/>
  <c r="J209" i="47" s="1"/>
  <c r="J222" i="47" s="1"/>
  <c r="J224" i="47" s="1"/>
  <c r="J237" i="47" s="1"/>
  <c r="E86" i="43" s="1"/>
  <c r="F30" i="43" s="1"/>
  <c r="G30" i="43" s="1"/>
  <c r="K202" i="47"/>
  <c r="K182" i="47"/>
  <c r="K206" i="47"/>
  <c r="K229" i="47"/>
  <c r="K203" i="47"/>
  <c r="K221" i="47"/>
  <c r="K197" i="47"/>
  <c r="K236" i="47"/>
  <c r="K196" i="47"/>
  <c r="K214" i="47"/>
  <c r="K153" i="47"/>
  <c r="K175" i="47"/>
  <c r="K160" i="47"/>
  <c r="K154" i="47"/>
  <c r="K173" i="47"/>
  <c r="K167" i="47"/>
  <c r="K210" i="47"/>
  <c r="W210" i="47" s="1"/>
  <c r="K168" i="47"/>
  <c r="K189" i="47"/>
  <c r="K170" i="47"/>
  <c r="K181" i="47"/>
  <c r="K190" i="47"/>
  <c r="W190" i="47" s="1"/>
  <c r="K174" i="47"/>
  <c r="K184" i="47"/>
  <c r="K180" i="47"/>
  <c r="K226" i="47"/>
  <c r="K220" i="47"/>
  <c r="K188" i="47"/>
  <c r="K212" i="47"/>
  <c r="K216" i="47"/>
  <c r="K204" i="47"/>
  <c r="K233" i="47"/>
  <c r="K230" i="47"/>
  <c r="K161" i="47"/>
  <c r="K187" i="47"/>
  <c r="K227" i="47"/>
  <c r="K199" i="47"/>
  <c r="K155" i="47"/>
  <c r="K158" i="47"/>
  <c r="K211" i="47"/>
  <c r="K186" i="47"/>
  <c r="K183" i="47"/>
  <c r="K219" i="47"/>
  <c r="K235" i="47"/>
  <c r="K205" i="47"/>
  <c r="K166" i="47"/>
  <c r="K215" i="47"/>
  <c r="K150" i="47"/>
  <c r="K169" i="47"/>
  <c r="K185" i="47"/>
  <c r="K201" i="47"/>
  <c r="K217" i="47"/>
  <c r="K231" i="47"/>
  <c r="K152" i="47"/>
  <c r="K165" i="47"/>
  <c r="K198" i="47"/>
  <c r="K151" i="47"/>
  <c r="K171" i="47"/>
  <c r="K195" i="47"/>
  <c r="K159" i="47"/>
  <c r="W159" i="47" s="1"/>
  <c r="K218" i="47"/>
  <c r="K191" i="47"/>
  <c r="K232" i="47"/>
  <c r="W232" i="47" s="1"/>
  <c r="K228" i="47"/>
  <c r="W228" i="47" s="1"/>
  <c r="K157" i="47"/>
  <c r="K200" i="47"/>
  <c r="K172" i="47"/>
  <c r="W172" i="47" s="1"/>
  <c r="K156" i="47"/>
  <c r="W156" i="47" s="1"/>
  <c r="K176" i="47"/>
  <c r="K225" i="47"/>
  <c r="K234" i="47"/>
  <c r="K213" i="47"/>
  <c r="W213" i="47" s="1"/>
  <c r="M147" i="47"/>
  <c r="M149" i="47" s="1"/>
  <c r="M162" i="47" s="1"/>
  <c r="M164" i="47" s="1"/>
  <c r="M177" i="47" s="1"/>
  <c r="M179" i="47" s="1"/>
  <c r="M192" i="47" s="1"/>
  <c r="M194" i="47" s="1"/>
  <c r="M207" i="47" s="1"/>
  <c r="M209" i="47" s="1"/>
  <c r="M222" i="47" s="1"/>
  <c r="M224" i="47" s="1"/>
  <c r="M237" i="47" s="1"/>
  <c r="H86" i="43" s="1"/>
  <c r="W139" i="47"/>
  <c r="I147" i="47"/>
  <c r="I149" i="47" s="1"/>
  <c r="W135" i="47"/>
  <c r="E43" i="43"/>
  <c r="W136" i="47"/>
  <c r="W138" i="47"/>
  <c r="K105" i="43"/>
  <c r="U162" i="47"/>
  <c r="U164" i="47" s="1"/>
  <c r="U177" i="47" s="1"/>
  <c r="U179" i="47" s="1"/>
  <c r="U192" i="47" s="1"/>
  <c r="U194" i="47" s="1"/>
  <c r="U207" i="47" s="1"/>
  <c r="U209" i="47" s="1"/>
  <c r="U222" i="47" s="1"/>
  <c r="U224" i="47" s="1"/>
  <c r="U237" i="47" s="1"/>
  <c r="P86" i="43" s="1"/>
  <c r="W165" i="47" l="1"/>
  <c r="W189" i="47"/>
  <c r="W206" i="47"/>
  <c r="W233" i="47"/>
  <c r="W217" i="47"/>
  <c r="W195" i="47"/>
  <c r="W201" i="47"/>
  <c r="W219" i="47"/>
  <c r="W220" i="47"/>
  <c r="W153" i="47"/>
  <c r="W226" i="47"/>
  <c r="W186" i="47"/>
  <c r="W198" i="47"/>
  <c r="W167" i="47"/>
  <c r="W200" i="47"/>
  <c r="W216" i="47"/>
  <c r="W218" i="47"/>
  <c r="W197" i="47"/>
  <c r="W211" i="47"/>
  <c r="W173" i="47"/>
  <c r="W235" i="47"/>
  <c r="W185" i="47"/>
  <c r="W229" i="47"/>
  <c r="W168" i="47"/>
  <c r="W236" i="47"/>
  <c r="W150" i="47"/>
  <c r="W151" i="47"/>
  <c r="W155" i="47"/>
  <c r="W184" i="47"/>
  <c r="W204" i="47"/>
  <c r="W234" i="47"/>
  <c r="W215" i="47"/>
  <c r="W231" i="47"/>
  <c r="W181" i="47"/>
  <c r="W203" i="47"/>
  <c r="W180" i="47"/>
  <c r="W174" i="47"/>
  <c r="W152" i="47"/>
  <c r="W176" i="47"/>
  <c r="W227" i="47"/>
  <c r="W175" i="47"/>
  <c r="W187" i="47"/>
  <c r="W199" i="47"/>
  <c r="W188" i="47"/>
  <c r="W202" i="47"/>
  <c r="W170" i="47"/>
  <c r="W225" i="47"/>
  <c r="W166" i="47"/>
  <c r="W214" i="47"/>
  <c r="W221" i="47"/>
  <c r="W169" i="47"/>
  <c r="W230" i="47"/>
  <c r="W160" i="47"/>
  <c r="W196" i="47"/>
  <c r="W158" i="47"/>
  <c r="W191" i="47"/>
  <c r="W171" i="47"/>
  <c r="W183" i="47"/>
  <c r="W161" i="47"/>
  <c r="W154" i="47"/>
  <c r="W182" i="47"/>
  <c r="M102" i="43"/>
  <c r="M105" i="43" s="1"/>
  <c r="I162" i="47"/>
  <c r="I164" i="47" s="1"/>
  <c r="I177" i="47" s="1"/>
  <c r="I179" i="47" s="1"/>
  <c r="I192" i="47" s="1"/>
  <c r="I194" i="47" s="1"/>
  <c r="I207" i="47" s="1"/>
  <c r="I209" i="47" s="1"/>
  <c r="I222" i="47" s="1"/>
  <c r="I224" i="47" s="1"/>
  <c r="I237" i="47" s="1"/>
  <c r="D86" i="43" s="1"/>
  <c r="D87" i="43" s="1"/>
  <c r="W157" i="47"/>
  <c r="W205" i="47"/>
  <c r="W212" i="47"/>
  <c r="F40" i="43"/>
  <c r="G40" i="43" s="1"/>
  <c r="O87" i="43"/>
  <c r="G87" i="43"/>
  <c r="I87" i="43"/>
  <c r="E87" i="43"/>
  <c r="W147" i="47"/>
  <c r="K162" i="47"/>
  <c r="K164" i="47" s="1"/>
  <c r="K177" i="47" s="1"/>
  <c r="K179" i="47" s="1"/>
  <c r="K192" i="47" s="1"/>
  <c r="K194" i="47" s="1"/>
  <c r="K207" i="47" s="1"/>
  <c r="K209" i="47" s="1"/>
  <c r="K222" i="47" s="1"/>
  <c r="K224" i="47" s="1"/>
  <c r="K237" i="47" s="1"/>
  <c r="F86" i="43" s="1"/>
  <c r="R84" i="43"/>
  <c r="F41" i="43"/>
  <c r="G41" i="43" s="1"/>
  <c r="P87" i="43"/>
  <c r="F39" i="43"/>
  <c r="G39" i="43" s="1"/>
  <c r="N87" i="43"/>
  <c r="F35" i="43"/>
  <c r="G35" i="43" s="1"/>
  <c r="J87" i="43"/>
  <c r="AM1308" i="79"/>
  <c r="AM1310" i="79" s="1"/>
  <c r="AM1312" i="79" s="1"/>
  <c r="F33" i="43"/>
  <c r="G33" i="43" s="1"/>
  <c r="H87" i="43"/>
  <c r="F37" i="43"/>
  <c r="G37" i="43" s="1"/>
  <c r="L87" i="43"/>
  <c r="F42" i="43"/>
  <c r="G42" i="43" s="1"/>
  <c r="Q87" i="43"/>
  <c r="F36" i="43"/>
  <c r="G36" i="43" s="1"/>
  <c r="K87" i="43"/>
  <c r="F38" i="43"/>
  <c r="G38" i="43" s="1"/>
  <c r="M87" i="43"/>
  <c r="R86" i="43" l="1"/>
  <c r="H21" i="43" s="1"/>
  <c r="H22" i="43" s="1"/>
  <c r="F29" i="43"/>
  <c r="G29" i="43" s="1"/>
  <c r="F31" i="43"/>
  <c r="G31" i="43" s="1"/>
  <c r="F87" i="43"/>
  <c r="K107" i="43"/>
  <c r="W149" i="47"/>
  <c r="W162" i="47" s="1"/>
  <c r="R87" i="43" l="1"/>
  <c r="G43" i="43"/>
  <c r="F43" i="43"/>
  <c r="L107" i="43"/>
  <c r="L108" i="43" s="1"/>
  <c r="W164" i="47"/>
  <c r="W177" i="47" s="1"/>
  <c r="W179" i="47" s="1"/>
  <c r="W192" i="47" s="1"/>
  <c r="W194" i="47" s="1"/>
  <c r="W207" i="47" s="1"/>
  <c r="W209" i="47" s="1"/>
  <c r="W222" i="47" s="1"/>
  <c r="W224" i="47" s="1"/>
  <c r="W237" i="47" s="1"/>
  <c r="K108" i="43"/>
  <c r="M107" i="43" l="1"/>
  <c r="M108" i="43" s="1"/>
</calcChain>
</file>

<file path=xl/comments1.xml><?xml version="1.0" encoding="utf-8"?>
<comments xmlns="http://schemas.openxmlformats.org/spreadsheetml/2006/main">
  <authors>
    <author>James Crosbie</author>
    <author>Oana Stefan</author>
  </authors>
  <commentList>
    <comment ref="B58" authorId="0">
      <text>
        <r>
          <rPr>
            <b/>
            <sz val="9"/>
            <color indexed="81"/>
            <rFont val="Tahoma"/>
            <family val="2"/>
          </rPr>
          <t>James Crosbie:</t>
        </r>
        <r>
          <rPr>
            <sz val="9"/>
            <color indexed="81"/>
            <rFont val="Tahoma"/>
            <family val="2"/>
          </rPr>
          <t xml:space="preserve">
    '2016 Verified 2015 Results Adjustments
       and
'2017 Verified 2015 Results Adjustments</t>
        </r>
      </text>
    </comment>
    <comment ref="B122" authorId="0">
      <text>
        <r>
          <rPr>
            <b/>
            <sz val="9"/>
            <color indexed="81"/>
            <rFont val="Tahoma"/>
            <family val="2"/>
          </rPr>
          <t>James Crosbie:</t>
        </r>
        <r>
          <rPr>
            <sz val="9"/>
            <color indexed="81"/>
            <rFont val="Tahoma"/>
            <family val="2"/>
          </rPr>
          <t xml:space="preserve">
Added two rows from 017 Final Verified Annual LDC CDM Program Results_Brantford Power Inc._Report_20180629 of Inputed cells to 2021 LRMVA.xlsx
on sheet LDC Savings Persistence
    '2016 Verified 2015 Results Adjustments
         and
    '2017 Verified 2015 Results Adjustments
</t>
        </r>
      </text>
    </comment>
    <comment ref="B473" authorId="0">
      <text>
        <r>
          <rPr>
            <b/>
            <sz val="9"/>
            <color indexed="81"/>
            <rFont val="Tahoma"/>
            <family val="2"/>
          </rPr>
          <t>James Crosbie:</t>
        </r>
        <r>
          <rPr>
            <sz val="9"/>
            <color indexed="81"/>
            <rFont val="Tahoma"/>
            <family val="2"/>
          </rPr>
          <t xml:space="preserve">
The "Save on Energy Coupon Program" and "Save on Energy Instant Discount Program" added together. </t>
        </r>
      </text>
    </comment>
    <comment ref="E507" authorId="1">
      <text>
        <r>
          <rPr>
            <b/>
            <sz val="9"/>
            <color indexed="81"/>
            <rFont val="Tahoma"/>
            <family val="2"/>
          </rPr>
          <t>Oana Stefan:</t>
        </r>
        <r>
          <rPr>
            <sz val="9"/>
            <color indexed="81"/>
            <rFont val="Tahoma"/>
            <family val="2"/>
          </rPr>
          <t xml:space="preserve">
validate significant drop</t>
        </r>
      </text>
    </comment>
    <comment ref="D673" authorId="1">
      <text>
        <r>
          <rPr>
            <b/>
            <sz val="9"/>
            <color indexed="81"/>
            <rFont val="Tahoma"/>
            <family val="2"/>
          </rPr>
          <t>Oana Stefan:</t>
        </r>
        <r>
          <rPr>
            <sz val="9"/>
            <color indexed="81"/>
            <rFont val="Tahoma"/>
            <family val="2"/>
          </rPr>
          <t xml:space="preserve">
P&amp;C has 5044740 why would we include less? </t>
        </r>
      </text>
    </comment>
    <comment ref="O673" authorId="1">
      <text>
        <r>
          <rPr>
            <b/>
            <sz val="9"/>
            <color indexed="81"/>
            <rFont val="Tahoma"/>
            <family val="2"/>
          </rPr>
          <t>Oana Stefan:</t>
        </r>
        <r>
          <rPr>
            <sz val="9"/>
            <color indexed="81"/>
            <rFont val="Tahoma"/>
            <family val="2"/>
          </rPr>
          <t xml:space="preserve">
what is the source?</t>
        </r>
      </text>
    </comment>
  </commentList>
</comments>
</file>

<file path=xl/comments2.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<sst xmlns="http://schemas.openxmlformats.org/spreadsheetml/2006/main" count="3870" uniqueCount="844">
  <si>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</si>
  <si>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</si>
  <si>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</si>
  <si>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</si>
  <si>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</si>
  <si>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</si>
  <si>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</si>
  <si>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</si>
  <si>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</si>
  <si>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</si>
  <si>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</si>
  <si>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</si>
  <si>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</si>
  <si>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</si>
  <si>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</si>
  <si>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</si>
  <si>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</si>
  <si>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</si>
  <si>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</si>
  <si>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</si>
  <si>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</si>
  <si>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</si>
  <si>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</si>
  <si>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</si>
  <si>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</si>
  <si>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</si>
  <si>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</si>
  <si>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</si>
  <si>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</si>
  <si>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</si>
  <si>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</si>
  <si>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</si>
  <si>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</si>
  <si>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</si>
  <si>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</si>
  <si>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</si>
  <si>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</si>
  <si>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</si>
  <si>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</si>
  <si>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</si>
  <si>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</si>
  <si>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</si>
  <si>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</si>
  <si>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</si>
  <si>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</si>
  <si>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</si>
  <si>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</si>
  <si>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</si>
  <si>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</si>
  <si>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</si>
  <si>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</si>
  <si>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</si>
  <si>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</si>
  <si>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</si>
  <si>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</si>
  <si>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</si>
  <si>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</si>
  <si>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</si>
  <si>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</si>
  <si>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</si>
  <si>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</si>
  <si>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</si>
  <si>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</si>
  <si>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</si>
  <si>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</si>
  <si>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</si>
  <si>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</si>
  <si>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</si>
  <si>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</si>
  <si>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</si>
  <si>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</si>
  <si>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</si>
  <si>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</si>
  <si>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</si>
  <si>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</si>
  <si>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</si>
  <si>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</si>
  <si>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</si>
  <si>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</si>
  <si>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</si>
  <si>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</si>
  <si>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</si>
  <si>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</si>
  <si>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</si>
  <si>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</si>
  <si>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</si>
  <si>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</si>
  <si>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</si>
  <si>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</si>
  <si>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</si>
  <si>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</si>
  <si>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</si>
  <si>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</si>
  <si>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</si>
  <si>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</si>
  <si>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</si>
  <si>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</si>
  <si>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</si>
  <si>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</si>
  <si>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</si>
  <si>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</si>
  <si>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</si>
  <si>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</si>
  <si>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</si>
  <si>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</si>
  <si>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</si>
  <si>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</si>
  <si>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</si>
  <si>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</si>
  <si>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</si>
  <si>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</si>
  <si>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</si>
  <si>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</si>
  <si>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</si>
  <si>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</si>
  <si>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</si>
  <si>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</si>
  <si>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</si>
  <si>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</si>
  <si>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</si>
  <si>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</si>
  <si>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</si>
  <si>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</si>
  <si>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</si>
  <si>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</si>
  <si>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</si>
  <si>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</si>
  <si>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</si>
  <si>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</si>
  <si>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</si>
  <si>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</si>
  <si>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</si>
  <si>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</si>
  <si>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</si>
  <si>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</si>
  <si>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</si>
  <si>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</si>
  <si>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</si>
  <si>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</si>
  <si>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</si>
  <si>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</si>
  <si>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</si>
  <si>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</si>
  <si>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</si>
  <si>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</si>
  <si>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</si>
  <si>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</si>
  <si>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</si>
  <si>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</si>
  <si>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</si>
  <si>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</si>
  <si>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</si>
  <si>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</si>
  <si>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</si>
  <si>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</si>
  <si>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</si>
  <si>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</si>
  <si>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</si>
  <si>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</si>
  <si>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</si>
  <si>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</si>
  <si>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</si>
  <si>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</si>
  <si>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</si>
  <si>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</si>
  <si>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</si>
  <si>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</si>
  <si>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</si>
  <si>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</si>
  <si>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</si>
  <si>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</si>
  <si>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</si>
  <si>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</si>
  <si>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</si>
  <si>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</si>
  <si>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</si>
  <si>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</si>
  <si>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</si>
  <si>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</si>
  <si>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</si>
  <si>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</si>
  <si>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</si>
  <si>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</si>
  <si>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</si>
  <si>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</si>
  <si>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</si>
  <si>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</si>
  <si>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</si>
  <si>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</si>
  <si>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</si>
  <si>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</si>
  <si>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</si>
  <si>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</si>
  <si>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</si>
  <si>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</si>
  <si>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</si>
  <si>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</si>
  <si>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</si>
  <si>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</si>
  <si>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</si>
  <si>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</si>
  <si>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</si>
  <si>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</si>
  <si>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</si>
  <si>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</si>
  <si>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</si>
  <si>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</si>
  <si>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</si>
  <si>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</si>
  <si>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</si>
  <si>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</si>
  <si>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</si>
  <si>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</si>
  <si>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</si>
  <si>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</si>
  <si>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</si>
  <si>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</si>
  <si>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</si>
  <si>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</si>
  <si>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</si>
  <si>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</si>
  <si>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</si>
  <si>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</si>
  <si>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</si>
  <si>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</si>
  <si>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</si>
  <si>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</si>
  <si>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</si>
  <si>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</si>
  <si>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</si>
  <si>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</si>
  <si>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</si>
  <si>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</si>
  <si>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</si>
  <si>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</si>
  <si>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</si>
  <si>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</si>
  <si>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</si>
  <si>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</si>
  <si>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</si>
  <si>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</si>
  <si>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</si>
  <si>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</si>
  <si>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</si>
  <si>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</si>
  <si>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</si>
  <si>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</si>
  <si>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</si>
  <si>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</si>
  <si>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</si>
  <si>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</si>
  <si>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</si>
  <si>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</si>
  <si>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</si>
  <si>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</si>
  <si>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</si>
  <si>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</si>
  <si>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</si>
  <si>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</si>
  <si>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</si>
  <si>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</si>
  <si>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</si>
  <si>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</si>
  <si>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</si>
  <si>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</si>
  <si>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</si>
  <si>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</si>
  <si>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</si>
  <si>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</si>
  <si>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</si>
  <si>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</si>
  <si>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</si>
  <si>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</si>
  <si>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</si>
  <si>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</si>
  <si>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</si>
  <si>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</si>
  <si>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</si>
  <si>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</si>
  <si>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</si>
  <si>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</si>
  <si>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</si>
  <si>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</si>
  <si>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</si>
  <si>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</si>
  <si>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</si>
  <si>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</si>
  <si>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</si>
  <si>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</si>
  <si>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</si>
  <si>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</si>
  <si>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</si>
  <si>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</si>
  <si>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</si>
  <si>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</si>
  <si>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</si>
  <si>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</si>
  <si>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</si>
  <si>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</si>
  <si>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</si>
  <si>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</si>
  <si>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</si>
  <si>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</si>
  <si>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</si>
  <si>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</si>
  <si>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</si>
  <si>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</si>
  <si>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</si>
  <si>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</si>
  <si>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</si>
  <si>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</si>
  <si>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</si>
  <si>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</si>
  <si>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</si>
  <si>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</si>
  <si>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</si>
  <si>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</si>
  <si>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</si>
  <si>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</si>
  <si>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</si>
  <si>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</si>
  <si>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</si>
  <si>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</si>
  <si>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</si>
  <si>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</si>
  <si>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</si>
  <si>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</si>
  <si>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</si>
  <si>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</si>
  <si>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</si>
  <si>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</si>
  <si>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</si>
  <si>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</si>
  <si>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</si>
  <si>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</si>
  <si>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</si>
  <si>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</si>
  <si>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</si>
  <si>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</si>
  <si>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</si>
  <si>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</si>
  <si>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</si>
  <si>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</si>
  <si>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</si>
  <si>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</si>
  <si>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</si>
  <si>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</si>
  <si>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</si>
  <si>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</si>
  <si>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</si>
  <si>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</si>
  <si>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</si>
  <si>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</si>
  <si>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</si>
  <si>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</si>
  <si>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</si>
  <si>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</si>
  <si>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</si>
  <si>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</si>
  <si>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</si>
  <si>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</si>
  <si>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</si>
  <si>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</si>
  <si>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</si>
  <si>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</si>
  <si>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</si>
  <si>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</si>
  <si>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</si>
  <si>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</si>
  <si>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</si>
  <si>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</si>
  <si>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</si>
  <si>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</si>
  <si>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</si>
  <si>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</si>
  <si>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</si>
  <si>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</si>
  <si>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</si>
  <si>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</si>
  <si>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</si>
  <si>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</si>
  <si>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</si>
  <si>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</si>
  <si>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</si>
  <si>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</si>
  <si>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</si>
  <si>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</si>
  <si>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</si>
  <si>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</si>
  <si>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</si>
  <si>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</si>
  <si>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</si>
  <si>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</si>
  <si>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</si>
  <si>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</si>
  <si>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</si>
  <si>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</si>
  <si>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</si>
  <si>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</si>
  <si>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</si>
  <si>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</si>
  <si>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</si>
  <si>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</si>
  <si>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</si>
  <si>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</si>
  <si>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</si>
  <si>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</si>
  <si>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</si>
  <si>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</si>
  <si>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</si>
  <si>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</si>
  <si>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</si>
  <si>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</si>
  <si>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</si>
  <si>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</si>
  <si>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</si>
  <si>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</si>
  <si>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</si>
  <si>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</si>
  <si>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</si>
  <si>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</si>
  <si>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</si>
  <si>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</si>
  <si>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</si>
  <si>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</si>
  <si>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</si>
  <si>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</si>
  <si>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</si>
  <si>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</si>
  <si>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</si>
  <si>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</si>
  <si>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</si>
  <si>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</si>
  <si>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</si>
  <si>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</si>
  <si>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</si>
  <si>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</si>
  <si>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</si>
  <si>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</si>
  <si>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</si>
  <si>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</si>
  <si>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</si>
  <si>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</si>
  <si>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</si>
  <si>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</si>
  <si>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</si>
  <si>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</si>
  <si>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</si>
  <si>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</si>
  <si>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</si>
  <si>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</si>
  <si>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</si>
  <si>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</si>
  <si>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</si>
  <si>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</si>
  <si>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</si>
  <si>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</si>
  <si>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</si>
  <si>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</si>
  <si>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</si>
  <si>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</si>
  <si>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</si>
  <si>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</si>
  <si>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</si>
  <si>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</si>
  <si>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</si>
  <si>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</si>
  <si>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</si>
  <si>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</si>
  <si>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</si>
  <si>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</si>
  <si>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</si>
  <si>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</si>
  <si>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</si>
  <si>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</si>
  <si>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</si>
  <si>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</si>
  <si>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</si>
  <si>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</si>
  <si>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</si>
  <si>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</si>
  <si>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</si>
  <si>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</si>
  <si>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</si>
  <si>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</si>
  <si>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</si>
  <si>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</si>
  <si>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</si>
  <si>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</si>
  <si>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</si>
  <si>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</si>
  <si>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</si>
  <si>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</si>
  <si>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</si>
  <si>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</si>
  <si>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</si>
  <si>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</si>
  <si>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</si>
  <si>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</si>
  <si>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</si>
  <si>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</si>
  <si>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</si>
  <si>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</si>
  <si>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</si>
  <si>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</si>
  <si>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</si>
  <si>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</si>
  <si>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</si>
  <si>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</si>
  <si>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</si>
  <si>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</si>
  <si>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</si>
  <si>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</si>
  <si>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</si>
  <si>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</si>
  <si>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</si>
  <si>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</si>
  <si>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</si>
  <si>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</si>
  <si>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</si>
  <si>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</si>
  <si>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</si>
  <si>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</si>
  <si>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</si>
  <si>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</si>
  <si>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</si>
  <si>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</si>
  <si>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</si>
  <si>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</si>
  <si>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</si>
  <si>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</si>
  <si>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</si>
  <si>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</si>
  <si>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</si>
  <si>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</si>
  <si>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</si>
  <si>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</si>
  <si>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</si>
  <si>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</si>
  <si>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</si>
  <si>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</si>
  <si>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</si>
  <si>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</si>
  <si>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</si>
  <si>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</si>
  <si>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</si>
  <si>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</si>
  <si>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</si>
  <si>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</si>
  <si>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</si>
  <si>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</si>
  <si>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</si>
  <si>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</si>
  <si>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</si>
  <si>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</si>
  <si>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</si>
  <si>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</si>
  <si>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</si>
  <si>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</si>
  <si>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</si>
  <si>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</si>
  <si>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</si>
  <si>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</si>
  <si>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</si>
  <si>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</si>
  <si>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</si>
  <si>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</si>
  <si>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</si>
  <si>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</si>
  <si>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</si>
  <si>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</si>
  <si>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</si>
  <si>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</si>
  <si>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</si>
  <si>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</si>
  <si>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</si>
  <si>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</si>
  <si>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</si>
  <si>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</si>
  <si>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</si>
  <si>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</si>
  <si>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</si>
  <si>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</si>
  <si>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</si>
  <si>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</si>
  <si>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</si>
  <si>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</si>
  <si>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</si>
  <si>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</si>
  <si>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</si>
  <si>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</si>
  <si>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</si>
  <si>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</si>
  <si>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</si>
  <si>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</si>
  <si>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</si>
  <si>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</si>
  <si>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</si>
  <si>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</si>
  <si>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</si>
  <si>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</si>
  <si>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</si>
  <si>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</si>
  <si>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</si>
  <si>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</si>
  <si>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</si>
  <si>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</si>
  <si>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</si>
  <si>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</si>
  <si>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</si>
  <si>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</si>
  <si>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</si>
  <si>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</si>
  <si>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</si>
  <si>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</si>
  <si>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</si>
  <si>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</si>
  <si>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</si>
  <si>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</si>
  <si>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</si>
  <si>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</si>
  <si>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</si>
  <si>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</si>
  <si>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</si>
  <si>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</si>
  <si>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</si>
  <si>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</si>
  <si>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</si>
  <si>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</si>
  <si>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</si>
  <si>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</si>
  <si>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</si>
  <si>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</si>
  <si>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</si>
  <si>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</si>
  <si>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</si>
  <si>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</si>
  <si>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</si>
  <si>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</si>
  <si>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</si>
  <si>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</si>
  <si>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</si>
  <si>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</si>
  <si>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</si>
  <si>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</si>
  <si>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</si>
  <si>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</si>
  <si>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</si>
  <si>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</si>
  <si>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</si>
  <si>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</si>
  <si>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</si>
  <si>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</si>
  <si>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</si>
  <si>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</si>
  <si>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</si>
  <si>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</si>
  <si>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</si>
  <si>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</si>
  <si>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</si>
  <si>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</si>
  <si>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</si>
  <si>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</si>
  <si>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</si>
  <si>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</si>
  <si>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</si>
  <si>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</si>
  <si>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</si>
  <si>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</si>
  <si>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</si>
  <si>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</si>
  <si>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</si>
  <si>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</si>
  <si>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</si>
  <si>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</si>
  <si>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</si>
  <si>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</si>
  <si>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</si>
  <si>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</si>
  <si>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</si>
  <si>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</si>
  <si>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</si>
  <si>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</si>
  <si>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</si>
  <si>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</si>
  <si>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</si>
  <si>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</si>
  <si>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</si>
  <si>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</si>
  <si>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</si>
  <si>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</si>
  <si>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</si>
  <si>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</si>
  <si>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</si>
  <si>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</si>
  <si>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</si>
  <si>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</si>
  <si>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</si>
  <si>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</si>
  <si>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</si>
  <si>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</si>
  <si>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</si>
  <si>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</si>
  <si>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</si>
  <si>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</si>
  <si>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</si>
  <si>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</si>
  <si>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</si>
  <si>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</si>
  <si>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</si>
  <si>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</si>
  <si>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</si>
  <si>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</si>
  <si>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</si>
  <si>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</si>
  <si>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</si>
  <si>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</si>
  <si>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</si>
  <si>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</si>
  <si>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</si>
  <si>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</si>
  <si>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</si>
  <si>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</si>
  <si>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</si>
  <si>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</si>
  <si>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</si>
  <si>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</si>
  <si>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</si>
  <si>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</si>
  <si>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</si>
  <si>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</si>
  <si>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</si>
  <si>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</si>
  <si>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</si>
  <si>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</si>
  <si>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</si>
  <si>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</si>
  <si>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</si>
  <si>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</si>
  <si>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</si>
  <si>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</si>
  <si>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</si>
  <si>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</si>
  <si>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</si>
  <si>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</si>
  <si>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</si>
  <si>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</si>
  <si>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</si>
  <si>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</si>
  <si>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</si>
  <si>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</si>
  <si>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</si>
  <si>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</si>
  <si>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</si>
  <si>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</si>
  <si>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</si>
  <si>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</si>
  <si>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</si>
  <si>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</si>
  <si>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</si>
  <si>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</si>
  <si>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2016-2017</t>
  </si>
  <si>
    <t>2019 IRM application</t>
  </si>
  <si>
    <t>EB-2018-0020</t>
  </si>
  <si>
    <t>2022 COS Appliation</t>
  </si>
  <si>
    <t>2018-2019</t>
  </si>
  <si>
    <t xml:space="preserve">-  </t>
  </si>
  <si>
    <t>Home Depot Home Appliance Market Uplift Conservation Fund Pilot Program</t>
  </si>
  <si>
    <t>Save on Energy Instant Discount Program</t>
  </si>
  <si>
    <t>Whole Home Pilot Program</t>
  </si>
  <si>
    <t>Conservation Fund Pilot - Home Depot appliance market uplift</t>
  </si>
  <si>
    <t>2017 Settlement Agreement (EB-2016-0058), pp 40/42</t>
  </si>
  <si>
    <t>Save on Energy Smart Thermostat Program</t>
  </si>
  <si>
    <t>Save on Energy Retrofit Program - P4P</t>
  </si>
  <si>
    <t>GS&lt;50</t>
  </si>
  <si>
    <t>GS&gt;50</t>
  </si>
  <si>
    <t>Retrofit - 2011 Programs</t>
  </si>
  <si>
    <t>Retrofit - 2012 Programs</t>
  </si>
  <si>
    <t>Retrofit - 2013 Programs</t>
  </si>
  <si>
    <t>Retrofit - 2014 Programs</t>
  </si>
  <si>
    <t>High Performance New Construction - 2011-2013 Programs</t>
  </si>
  <si>
    <t>High Performance New Construction - 2014 Programs</t>
  </si>
  <si>
    <t>2015-2020</t>
  </si>
  <si>
    <t>HVAC Incentives Initaitive</t>
  </si>
  <si>
    <t>Low Income</t>
  </si>
  <si>
    <t>Home Depot appliance Market Uplift</t>
  </si>
  <si>
    <t>Residential Province-wide programs</t>
  </si>
  <si>
    <t xml:space="preserve">Save on Energy Home Assistance </t>
  </si>
  <si>
    <t>2016 Savings Persisting in 2021</t>
  </si>
  <si>
    <t>2017 Savings Persisting in 2021</t>
  </si>
  <si>
    <t>2018 Savings Persisting in 2021</t>
  </si>
  <si>
    <t>2021 Actuals</t>
  </si>
  <si>
    <t>2021 Forecast</t>
  </si>
  <si>
    <t>Table 5-g.  2021 Lost Revenues Work Form</t>
  </si>
  <si>
    <t>Actual CDM Savings in 2021</t>
  </si>
  <si>
    <t>Forecast CDM Savings in 2021</t>
  </si>
  <si>
    <t>2019 Savings Persisting in 2021</t>
  </si>
  <si>
    <t>2015 Savings Persisting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</si>
  <si>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</si>
  <si>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</si>
  <si>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</si>
  <si>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</si>
  <si>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</si>
  <si>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</si>
  <si>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</si>
  <si>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</si>
  <si>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</si>
  <si>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</si>
  <si>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Total Lost Revenues in 2021</t>
  </si>
  <si>
    <t>Forecast Lost Revenues in 2021</t>
  </si>
  <si>
    <t>LRAMVA in 2021</t>
  </si>
  <si>
    <t>Savings Persistence Report (2017 Final Verified Annual LDC CDM Program Results)</t>
  </si>
  <si>
    <t>2017 Results Persistence</t>
  </si>
  <si>
    <t>Participation and Cost Report - Brantford Power Inc. - 2019 04</t>
  </si>
  <si>
    <t>Estimated</t>
  </si>
  <si>
    <t xml:space="preserve"> 2018_2019 Summary</t>
  </si>
  <si>
    <t>2015 to 2017</t>
  </si>
  <si>
    <t>Unverified P&amp;C</t>
  </si>
  <si>
    <t>Additional 2018</t>
  </si>
  <si>
    <t xml:space="preserve">2019 Additional Savings </t>
  </si>
  <si>
    <t xml:space="preserve">May-Dec 19 SBL </t>
  </si>
  <si>
    <t>Persistence Report impacts for kWh:</t>
  </si>
  <si>
    <t>From  2017 Final Verified Annual LDC CDM Program Results_Brantford Power Inc._Report</t>
  </si>
  <si>
    <t>2018 and 2019 numbers from "Brantford Project Details - 2019 Unverified P&amp;C Report.xlsx",  "Participation and Cost Report - Brantford Power Inc. - 2019 04.xlsx" or "Brantford Project Details for April 2019 P&amp;C.xlsx".</t>
  </si>
  <si>
    <t xml:space="preserve">Average for the 2019 data and 2021 uses the same ratio as the program had in the past to project the 4th year persistence. </t>
  </si>
  <si>
    <t xml:space="preserve">For 2021 uses the same ratio as the program had in the past to project the persistence. </t>
  </si>
  <si>
    <t>Average for the 2019 data and for 2021 assumed the same rate of decline as seen from the past year.</t>
  </si>
  <si>
    <t xml:space="preserve">2021 uses the same ratio as the program had in the past to project the 4th year persistence. </t>
  </si>
  <si>
    <t xml:space="preserve">2019 to 2021 uses the same ratio as the program had in the past to project the persistence. </t>
  </si>
  <si>
    <t xml:space="preserve">For 2020 &amp; 2021 uses the same ratio as the program had in the past to project the persistence. </t>
  </si>
  <si>
    <t xml:space="preserve">Adjusted to correct gross number to net. </t>
  </si>
  <si>
    <t xml:space="preserve">Unverified P&amp;C </t>
  </si>
  <si>
    <t>Calculated</t>
  </si>
  <si>
    <t>Additional</t>
  </si>
  <si>
    <t>Persistence Report impacts for kW:</t>
  </si>
  <si>
    <t>Monitoring_and_Targeting_Program</t>
  </si>
  <si>
    <t>Ratio of past year programs kW to kWh.</t>
  </si>
  <si>
    <t>Using the ratio from the ISEO CDM Evaluation Reports.</t>
  </si>
  <si>
    <t>From Brantford Project Details for April 2019 P&amp;C.xlsx</t>
  </si>
  <si>
    <t>Assumes the same ratio of kW to KWh going forward.</t>
  </si>
  <si>
    <t>2019 numbers from Brantford Project Details - 2019 Unverified P&amp;C Report.xlsx and Participation and Cost Report - Brantford Power Inc. - 2019 04.xlsx</t>
  </si>
  <si>
    <t>EB-2021-0009</t>
  </si>
  <si>
    <t>HPNC</t>
  </si>
  <si>
    <t>supplemental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</si>
</sst>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3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Red]\(#,##0.00\)"/>
    <numFmt numFmtId="290" formatCode="#,##0_%_);\(#,##0\)_%;#,##0_%_);@_%_)"/>
  </numFmts>
  <fonts count="26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10"/>
      <name val="Frutiger 45 Light"/>
      <family val="2"/>
    </font>
    <font>
      <sz val="11"/>
      <color indexed="8"/>
      <name val="宋体"/>
      <charset val="134"/>
    </font>
    <font>
      <sz val="12"/>
      <name val="Goudy Old Style"/>
      <family val="1"/>
    </font>
    <font>
      <sz val="10"/>
      <name val="Helv"/>
    </font>
    <font>
      <sz val="9"/>
      <name val="Frutiger 45 Light"/>
    </font>
    <font>
      <sz val="11"/>
      <color theme="6" tint="-0.499984740745262"/>
      <name val="Arial"/>
      <family val="2"/>
    </font>
    <font>
      <b/>
      <sz val="16"/>
      <color theme="1"/>
      <name val="Calibri"/>
      <family val="2"/>
      <scheme val="minor"/>
    </font>
    <font>
      <sz val="11"/>
      <color theme="9" tint="-0.249977111117893"/>
      <name val="Calibri"/>
      <family val="2"/>
      <scheme val="minor"/>
    </font>
    <font>
      <sz val="11"/>
      <color theme="4" tint="-0.249977111117893"/>
      <name val="Calibri"/>
      <family val="2"/>
      <scheme val="minor"/>
    </font>
    <font>
      <sz val="12"/>
      <color theme="4" tint="-0.249977111117893"/>
      <name val="Calibri"/>
      <family val="2"/>
      <scheme val="minor"/>
    </font>
    <font>
      <b/>
      <sz val="11"/>
      <color theme="4" tint="-0.249977111117893"/>
      <name val="Calibri"/>
      <family val="2"/>
      <scheme val="minor"/>
    </font>
    <font>
      <u/>
      <sz val="11"/>
      <name val="Calibri"/>
      <family val="2"/>
      <scheme val="minor"/>
    </font>
    <font>
      <b/>
      <sz val="11"/>
      <color theme="2"/>
      <name val="Arial"/>
      <family val="2"/>
    </font>
    <font>
      <sz val="12"/>
      <color theme="0"/>
      <name val="Calibri"/>
      <family val="2"/>
      <scheme val="minor"/>
    </font>
  </fonts>
  <fills count="10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7030A0"/>
        <bgColor indexed="64"/>
      </patternFill>
    </fill>
  </fills>
  <borders count="161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bottom style="thin">
        <color indexed="8"/>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right/>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bottom style="thin">
        <color indexed="2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bottom style="medium">
        <color indexed="30"/>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bottom style="thin">
        <color indexed="8"/>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bottom style="thin">
        <color indexed="2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auto="1"/>
      </top>
      <bottom style="thin">
        <color auto="1"/>
      </bottom>
      <diagonal/>
    </border>
    <border>
      <left/>
      <right/>
      <top style="thin">
        <color auto="1"/>
      </top>
      <bottom style="double">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right/>
      <top style="thin">
        <color auto="1"/>
      </top>
      <bottom style="medium">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top/>
      <bottom style="medium">
        <color auto="1"/>
      </bottom>
      <diagonal/>
    </border>
    <border>
      <left/>
      <right style="thin">
        <color indexed="8"/>
      </right>
      <top style="thin">
        <color indexed="8"/>
      </top>
      <bottom/>
      <diagonal/>
    </border>
    <border>
      <left style="thin">
        <color auto="1"/>
      </left>
      <right style="hair">
        <color auto="1"/>
      </right>
      <top/>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bottom style="thin">
        <color indexed="28"/>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bottom style="thin">
        <color indexed="8"/>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right/>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bottom style="thin">
        <color indexed="2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22"/>
      </left>
      <right style="thin">
        <color indexed="22"/>
      </right>
      <top style="thin">
        <color indexed="22"/>
      </top>
      <bottom style="thin">
        <color indexed="22"/>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auto="1"/>
      </top>
      <bottom style="thin">
        <color auto="1"/>
      </bottom>
      <diagonal/>
    </border>
    <border>
      <left/>
      <right/>
      <top style="thin">
        <color auto="1"/>
      </top>
      <bottom style="double">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double">
        <color auto="1"/>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style="thin">
        <color indexed="64"/>
      </bottom>
      <diagonal/>
    </border>
    <border>
      <left/>
      <right/>
      <top/>
      <bottom style="thick">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ck">
        <color indexed="62"/>
      </bottom>
      <diagonal/>
    </border>
    <border>
      <left/>
      <right/>
      <top/>
      <bottom style="thick">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s>
  <cellStyleXfs count="2846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478" applyNumberFormat="0" applyProtection="0">
      <alignment horizontal="left" vertical="center"/>
    </xf>
    <xf numFmtId="171" fontId="85" fillId="0" borderId="500"/>
    <xf numFmtId="0" fontId="12" fillId="25" borderId="110" applyNumberFormat="0" applyProtection="0">
      <alignment horizontal="left" vertical="center"/>
    </xf>
    <xf numFmtId="0" fontId="12" fillId="25" borderId="110" applyNumberFormat="0" applyProtection="0">
      <alignment horizontal="left" vertical="center"/>
    </xf>
    <xf numFmtId="241" fontId="194" fillId="86" borderId="477" applyNumberFormat="0" applyBorder="0" applyAlignment="0" applyProtection="0">
      <alignment vertical="center"/>
    </xf>
    <xf numFmtId="0" fontId="97" fillId="0" borderId="358" applyNumberFormat="0" applyFill="0" applyAlignment="0" applyProtection="0"/>
    <xf numFmtId="0" fontId="83" fillId="0" borderId="358" applyNumberFormat="0" applyFont="0" applyFill="0" applyAlignment="0" applyProtection="0"/>
    <xf numFmtId="231" fontId="85" fillId="0" borderId="358" applyFont="0" applyFill="0" applyBorder="0" applyAlignment="0" applyProtection="0"/>
    <xf numFmtId="2" fontId="149" fillId="0" borderId="358"/>
    <xf numFmtId="14" fontId="85" fillId="0" borderId="358" applyFont="0" applyFill="0" applyBorder="0" applyAlignment="0" applyProtection="0"/>
    <xf numFmtId="0" fontId="12" fillId="60" borderId="125" applyNumberFormat="0">
      <alignment horizontal="centerContinuous" vertical="center" wrapText="1"/>
    </xf>
    <xf numFmtId="0" fontId="12" fillId="61" borderId="125" applyNumberFormat="0">
      <alignment horizontal="left" vertical="center"/>
    </xf>
    <xf numFmtId="0" fontId="101" fillId="80" borderId="476"/>
    <xf numFmtId="0" fontId="176" fillId="0" borderId="475">
      <alignment vertical="center"/>
    </xf>
    <xf numFmtId="260" fontId="164" fillId="0" borderId="472" applyBorder="0"/>
    <xf numFmtId="208" fontId="90" fillId="63" borderId="14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166" fontId="113" fillId="0" borderId="144">
      <protection locked="0"/>
    </xf>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10" fontId="108" fillId="65" borderId="110" applyNumberFormat="0" applyBorder="0" applyAlignment="0" applyProtection="0"/>
    <xf numFmtId="0" fontId="147" fillId="73" borderId="145">
      <alignment horizontal="left" vertical="center" wrapText="1"/>
    </xf>
    <xf numFmtId="0" fontId="12" fillId="0" borderId="110"/>
    <xf numFmtId="0" fontId="47" fillId="0" borderId="472">
      <alignment horizontal="left" vertical="center"/>
    </xf>
    <xf numFmtId="241" fontId="194" fillId="86" borderId="544" applyNumberFormat="0" applyBorder="0" applyAlignment="0" applyProtection="0">
      <alignment vertical="center"/>
    </xf>
    <xf numFmtId="1" fontId="121" fillId="69" borderId="473" applyNumberFormat="0" applyBorder="0" applyAlignment="0">
      <alignment horizontal="centerContinuous" vertical="center"/>
      <protection locked="0"/>
    </xf>
    <xf numFmtId="0" fontId="25" fillId="8" borderId="468" applyNumberFormat="0" applyAlignment="0" applyProtection="0"/>
    <xf numFmtId="0" fontId="12" fillId="24" borderId="469" applyNumberFormat="0" applyFont="0" applyAlignment="0" applyProtection="0"/>
    <xf numFmtId="0" fontId="17" fillId="21" borderId="468" applyNumberFormat="0" applyAlignment="0" applyProtection="0"/>
    <xf numFmtId="0" fontId="83" fillId="0" borderId="474" applyNumberFormat="0" applyFont="0" applyFill="0" applyAlignment="0" applyProtection="0"/>
    <xf numFmtId="260" fontId="164" fillId="0" borderId="138" applyBorder="0"/>
    <xf numFmtId="165" fontId="193" fillId="0" borderId="536" applyFill="0" applyAlignment="0" applyProtection="0"/>
    <xf numFmtId="171" fontId="85" fillId="0" borderId="545"/>
    <xf numFmtId="171" fontId="85" fillId="0" borderId="545"/>
    <xf numFmtId="0" fontId="11" fillId="81" borderId="478" applyNumberFormat="0" applyProtection="0">
      <alignment horizontal="center" vertical="center" wrapText="1"/>
    </xf>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0" fontId="12" fillId="61" borderId="468" applyNumberFormat="0">
      <alignment horizontal="left" vertical="center"/>
    </xf>
    <xf numFmtId="0" fontId="12" fillId="60" borderId="468" applyNumberFormat="0">
      <alignment horizontal="centerContinuous" vertical="center" wrapText="1"/>
    </xf>
    <xf numFmtId="241" fontId="194" fillId="86" borderId="146" applyNumberFormat="0" applyBorder="0" applyAlignment="0" applyProtection="0">
      <alignment vertical="center"/>
    </xf>
    <xf numFmtId="260" fontId="164" fillId="0" borderId="299" applyBorder="0"/>
    <xf numFmtId="171" fontId="12" fillId="0" borderId="358" applyBorder="0" applyProtection="0">
      <alignment horizontal="right" vertical="center"/>
    </xf>
    <xf numFmtId="0" fontId="189" fillId="83" borderId="358" applyBorder="0" applyProtection="0">
      <alignment horizontal="centerContinuous" vertical="center"/>
    </xf>
    <xf numFmtId="49" fontId="79" fillId="0" borderId="358">
      <alignment vertical="center"/>
    </xf>
    <xf numFmtId="283" fontId="79" fillId="0" borderId="358">
      <alignment horizontal="right"/>
    </xf>
    <xf numFmtId="0" fontId="147" fillId="73" borderId="145">
      <alignment horizontal="left" vertical="center" wrapText="1"/>
    </xf>
    <xf numFmtId="166" fontId="113" fillId="0" borderId="144">
      <protection locked="0"/>
    </xf>
    <xf numFmtId="208" fontId="90" fillId="63" borderId="143"/>
    <xf numFmtId="0" fontId="47" fillId="0" borderId="299">
      <alignment horizontal="left" vertical="center"/>
    </xf>
    <xf numFmtId="1" fontId="121" fillId="69" borderId="300" applyNumberFormat="0" applyBorder="0" applyAlignment="0">
      <alignment horizontal="centerContinuous" vertical="center"/>
      <protection locked="0"/>
    </xf>
    <xf numFmtId="241" fontId="194" fillId="86" borderId="477" applyNumberFormat="0" applyBorder="0" applyAlignment="0" applyProtection="0">
      <alignment vertical="center"/>
    </xf>
    <xf numFmtId="0" fontId="12" fillId="24" borderId="298" applyNumberFormat="0" applyFont="0" applyAlignment="0" applyProtection="0"/>
    <xf numFmtId="0" fontId="17" fillId="21" borderId="480" applyNumberFormat="0" applyAlignment="0" applyProtection="0"/>
    <xf numFmtId="0" fontId="25" fillId="8" borderId="480" applyNumberFormat="0" applyAlignment="0" applyProtection="0"/>
    <xf numFmtId="0" fontId="12" fillId="24" borderId="469" applyNumberFormat="0" applyFont="0" applyAlignment="0" applyProtection="0"/>
    <xf numFmtId="0" fontId="12" fillId="24" borderId="469" applyNumberFormat="0" applyFont="0" applyAlignment="0" applyProtection="0"/>
    <xf numFmtId="0" fontId="28" fillId="21" borderId="481" applyNumberFormat="0" applyAlignment="0" applyProtection="0"/>
    <xf numFmtId="0" fontId="30" fillId="0" borderId="482" applyNumberFormat="0" applyFill="0" applyAlignment="0" applyProtection="0"/>
    <xf numFmtId="0" fontId="17" fillId="21" borderId="480" applyNumberFormat="0" applyAlignment="0" applyProtection="0"/>
    <xf numFmtId="0" fontId="25" fillId="8" borderId="480" applyNumberFormat="0" applyAlignment="0" applyProtection="0"/>
    <xf numFmtId="0" fontId="12" fillId="24" borderId="469" applyNumberFormat="0" applyFont="0" applyAlignment="0" applyProtection="0"/>
    <xf numFmtId="0" fontId="12" fillId="24" borderId="469" applyNumberFormat="0" applyFont="0" applyAlignment="0" applyProtection="0"/>
    <xf numFmtId="0" fontId="28" fillId="21" borderId="481" applyNumberFormat="0" applyAlignment="0" applyProtection="0"/>
    <xf numFmtId="0" fontId="12" fillId="25" borderId="478" applyNumberFormat="0" applyProtection="0">
      <alignment horizontal="left" vertical="center"/>
    </xf>
    <xf numFmtId="0" fontId="12" fillId="25" borderId="478" applyNumberFormat="0" applyProtection="0">
      <alignment horizontal="left" vertical="center"/>
    </xf>
    <xf numFmtId="0" fontId="17" fillId="21" borderId="480" applyNumberFormat="0" applyAlignment="0" applyProtection="0"/>
    <xf numFmtId="0" fontId="25" fillId="8" borderId="480" applyNumberFormat="0" applyAlignment="0" applyProtection="0"/>
    <xf numFmtId="0" fontId="12" fillId="24" borderId="469" applyNumberFormat="0" applyFont="0" applyAlignment="0" applyProtection="0"/>
    <xf numFmtId="0" fontId="12" fillId="24" borderId="469" applyNumberFormat="0" applyFont="0" applyAlignment="0" applyProtection="0"/>
    <xf numFmtId="0" fontId="28" fillId="21" borderId="481" applyNumberFormat="0" applyAlignment="0" applyProtection="0"/>
    <xf numFmtId="0" fontId="30" fillId="0" borderId="482" applyNumberFormat="0" applyFill="0" applyAlignment="0" applyProtection="0"/>
    <xf numFmtId="0" fontId="17" fillId="21" borderId="480" applyNumberFormat="0" applyAlignment="0" applyProtection="0"/>
    <xf numFmtId="0" fontId="25" fillId="8" borderId="480" applyNumberFormat="0" applyAlignment="0" applyProtection="0"/>
    <xf numFmtId="283" fontId="79" fillId="0" borderId="358">
      <alignment horizontal="right"/>
    </xf>
    <xf numFmtId="171" fontId="85" fillId="0" borderId="500"/>
    <xf numFmtId="171" fontId="85" fillId="0" borderId="514"/>
    <xf numFmtId="171" fontId="85" fillId="0" borderId="528"/>
    <xf numFmtId="171" fontId="85" fillId="0" borderId="518"/>
    <xf numFmtId="165" fontId="193" fillId="0" borderId="540" applyFill="0" applyAlignment="0" applyProtection="0"/>
    <xf numFmtId="39" fontId="12" fillId="0" borderId="540">
      <protection locked="0"/>
    </xf>
    <xf numFmtId="171" fontId="85" fillId="0" borderId="528"/>
    <xf numFmtId="165" fontId="193" fillId="0" borderId="536" applyFill="0" applyAlignment="0" applyProtection="0"/>
    <xf numFmtId="39" fontId="12" fillId="0" borderId="536">
      <protection locked="0"/>
    </xf>
    <xf numFmtId="0" fontId="83" fillId="0" borderId="301" applyNumberFormat="0" applyFont="0" applyFill="0" applyAlignment="0" applyProtection="0"/>
    <xf numFmtId="171" fontId="85" fillId="0" borderId="518"/>
    <xf numFmtId="165" fontId="193" fillId="0" borderId="546" applyFill="0" applyAlignment="0" applyProtection="0"/>
    <xf numFmtId="0" fontId="12" fillId="25" borderId="478" applyNumberFormat="0" applyProtection="0">
      <alignment horizontal="left" vertical="center"/>
    </xf>
    <xf numFmtId="171" fontId="85" fillId="0" borderId="560"/>
    <xf numFmtId="39" fontId="12" fillId="0" borderId="563">
      <protection locked="0"/>
    </xf>
    <xf numFmtId="171" fontId="85" fillId="0" borderId="560"/>
    <xf numFmtId="165" fontId="193" fillId="0" borderId="563" applyFill="0" applyAlignment="0" applyProtection="0"/>
    <xf numFmtId="39" fontId="12" fillId="0" borderId="563">
      <protection locked="0"/>
    </xf>
    <xf numFmtId="241" fontId="194" fillId="86" borderId="513" applyNumberFormat="0" applyBorder="0" applyAlignment="0" applyProtection="0">
      <alignment vertical="center"/>
    </xf>
    <xf numFmtId="39" fontId="12" fillId="0" borderId="546">
      <protection locked="0"/>
    </xf>
    <xf numFmtId="171" fontId="85" fillId="0" borderId="572"/>
    <xf numFmtId="241" fontId="194" fillId="86" borderId="527" applyNumberFormat="0" applyBorder="0" applyAlignment="0" applyProtection="0">
      <alignment vertical="center"/>
    </xf>
    <xf numFmtId="165" fontId="193" fillId="0" borderId="568" applyFill="0" applyAlignment="0" applyProtection="0"/>
    <xf numFmtId="39" fontId="12" fillId="0" borderId="568">
      <protection locked="0"/>
    </xf>
    <xf numFmtId="171" fontId="85" fillId="0" borderId="572"/>
    <xf numFmtId="241" fontId="194" fillId="86" borderId="527" applyNumberFormat="0" applyBorder="0" applyAlignment="0" applyProtection="0">
      <alignment vertical="center"/>
    </xf>
    <xf numFmtId="165" fontId="193" fillId="0" borderId="568" applyFill="0" applyAlignment="0" applyProtection="0"/>
    <xf numFmtId="39" fontId="12" fillId="0" borderId="568">
      <protection locked="0"/>
    </xf>
    <xf numFmtId="241" fontId="194" fillId="86" borderId="477" applyNumberFormat="0" applyBorder="0" applyAlignment="0" applyProtection="0">
      <alignment vertical="center"/>
    </xf>
    <xf numFmtId="171" fontId="85" fillId="0" borderId="601"/>
    <xf numFmtId="165" fontId="193" fillId="0" borderId="596" applyFill="0" applyAlignment="0" applyProtection="0"/>
    <xf numFmtId="165" fontId="193" fillId="0" borderId="509" applyFill="0" applyAlignment="0" applyProtection="0"/>
    <xf numFmtId="39" fontId="12" fillId="0" borderId="509">
      <protection locked="0"/>
    </xf>
    <xf numFmtId="171" fontId="85" fillId="0" borderId="518"/>
    <xf numFmtId="171" fontId="85" fillId="0" borderId="498"/>
    <xf numFmtId="165" fontId="193" fillId="0" borderId="494" applyFill="0" applyAlignment="0" applyProtection="0"/>
    <xf numFmtId="39" fontId="12" fillId="0" borderId="536">
      <protection locked="0"/>
    </xf>
    <xf numFmtId="165" fontId="193" fillId="0" borderId="546" applyFill="0" applyAlignment="0" applyProtection="0"/>
    <xf numFmtId="165" fontId="193" fillId="0" borderId="546" applyFill="0" applyAlignment="0" applyProtection="0"/>
    <xf numFmtId="171" fontId="85" fillId="0" borderId="572"/>
    <xf numFmtId="165" fontId="193" fillId="0" borderId="568" applyFill="0" applyAlignment="0" applyProtection="0"/>
    <xf numFmtId="171" fontId="85" fillId="0" borderId="560"/>
    <xf numFmtId="165" fontId="193" fillId="0" borderId="563" applyFill="0" applyAlignment="0" applyProtection="0"/>
    <xf numFmtId="39" fontId="12" fillId="0" borderId="563">
      <protection locked="0"/>
    </xf>
    <xf numFmtId="241" fontId="194" fillId="86" borderId="487" applyNumberFormat="0" applyBorder="0" applyAlignment="0" applyProtection="0">
      <alignment vertical="center"/>
    </xf>
    <xf numFmtId="171" fontId="85" fillId="0" borderId="545"/>
    <xf numFmtId="241" fontId="194" fillId="86" borderId="477" applyNumberFormat="0" applyBorder="0" applyAlignment="0" applyProtection="0">
      <alignment vertical="center"/>
    </xf>
    <xf numFmtId="165" fontId="193" fillId="0" borderId="546" applyFill="0" applyAlignment="0" applyProtection="0"/>
    <xf numFmtId="241" fontId="194" fillId="86" borderId="527" applyNumberFormat="0" applyBorder="0" applyAlignment="0" applyProtection="0">
      <alignment vertical="center"/>
    </xf>
    <xf numFmtId="171" fontId="85" fillId="0" borderId="572"/>
    <xf numFmtId="171" fontId="85" fillId="0" borderId="590"/>
    <xf numFmtId="165" fontId="193" fillId="0" borderId="585" applyFill="0" applyAlignment="0" applyProtection="0"/>
    <xf numFmtId="39" fontId="12" fillId="0" borderId="585">
      <protection locked="0"/>
    </xf>
    <xf numFmtId="241" fontId="194" fillId="86" borderId="544" applyNumberFormat="0" applyBorder="0" applyAlignment="0" applyProtection="0">
      <alignment vertical="center"/>
    </xf>
    <xf numFmtId="241" fontId="194" fillId="86" borderId="527" applyNumberFormat="0" applyBorder="0" applyAlignment="0" applyProtection="0">
      <alignment vertical="center"/>
    </xf>
    <xf numFmtId="165" fontId="193" fillId="0" borderId="585" applyFill="0" applyAlignment="0" applyProtection="0"/>
    <xf numFmtId="39" fontId="12" fillId="0" borderId="585">
      <protection locked="0"/>
    </xf>
    <xf numFmtId="171" fontId="85" fillId="0" borderId="627"/>
    <xf numFmtId="241" fontId="194" fillId="86" borderId="477" applyNumberFormat="0" applyBorder="0" applyAlignment="0" applyProtection="0">
      <alignment vertical="center"/>
    </xf>
    <xf numFmtId="241" fontId="194" fillId="86" borderId="544" applyNumberFormat="0" applyBorder="0" applyAlignment="0" applyProtection="0">
      <alignment vertical="center"/>
    </xf>
    <xf numFmtId="241" fontId="194" fillId="86" borderId="559" applyNumberFormat="0" applyBorder="0" applyAlignment="0" applyProtection="0">
      <alignment vertical="center"/>
    </xf>
    <xf numFmtId="241" fontId="194" fillId="86" borderId="544" applyNumberFormat="0" applyBorder="0" applyAlignment="0" applyProtection="0">
      <alignment vertical="center"/>
    </xf>
    <xf numFmtId="241" fontId="194" fillId="86" borderId="559" applyNumberFormat="0" applyBorder="0" applyAlignment="0" applyProtection="0">
      <alignment vertical="center"/>
    </xf>
    <xf numFmtId="241" fontId="194" fillId="86" borderId="544" applyNumberFormat="0" applyBorder="0" applyAlignment="0" applyProtection="0">
      <alignment vertical="center"/>
    </xf>
    <xf numFmtId="241" fontId="194" fillId="86" borderId="573" applyNumberFormat="0" applyBorder="0" applyAlignment="0" applyProtection="0">
      <alignment vertical="center"/>
    </xf>
    <xf numFmtId="241" fontId="194" fillId="86" borderId="589" applyNumberFormat="0" applyBorder="0" applyAlignment="0" applyProtection="0">
      <alignment vertical="center"/>
    </xf>
    <xf numFmtId="241" fontId="194" fillId="86" borderId="589" applyNumberFormat="0" applyBorder="0" applyAlignment="0" applyProtection="0">
      <alignment vertical="center"/>
    </xf>
    <xf numFmtId="241" fontId="194" fillId="86" borderId="613" applyNumberFormat="0" applyBorder="0" applyAlignment="0" applyProtection="0">
      <alignment vertical="center"/>
    </xf>
    <xf numFmtId="241" fontId="194" fillId="86" borderId="626" applyNumberFormat="0" applyBorder="0" applyAlignment="0" applyProtection="0">
      <alignment vertical="center"/>
    </xf>
    <xf numFmtId="0" fontId="11" fillId="60" borderId="478" applyNumberFormat="0" applyProtection="0">
      <alignment horizontal="left" vertical="center" wrapText="1"/>
    </xf>
    <xf numFmtId="0" fontId="11" fillId="60" borderId="501" applyNumberFormat="0" applyProtection="0">
      <alignment horizontal="left" vertical="center" wrapText="1"/>
    </xf>
    <xf numFmtId="0" fontId="12" fillId="25" borderId="478" applyNumberFormat="0" applyProtection="0">
      <alignment horizontal="left" vertical="center" wrapText="1"/>
    </xf>
    <xf numFmtId="257" fontId="11" fillId="82" borderId="478" applyNumberFormat="0" applyProtection="0">
      <alignment horizontal="center" vertical="center" wrapText="1"/>
    </xf>
    <xf numFmtId="0" fontId="11" fillId="81" borderId="478" applyNumberFormat="0" applyProtection="0">
      <alignment horizontal="center" vertical="center"/>
    </xf>
    <xf numFmtId="0" fontId="11" fillId="81" borderId="478" applyNumberFormat="0" applyProtection="0">
      <alignment horizontal="center" vertical="center" wrapText="1"/>
    </xf>
    <xf numFmtId="0" fontId="183" fillId="81" borderId="478" applyNumberFormat="0" applyProtection="0">
      <alignment horizontal="center" vertical="center"/>
    </xf>
    <xf numFmtId="0" fontId="11" fillId="60" borderId="501" applyNumberFormat="0" applyProtection="0">
      <alignment horizontal="left" vertical="center" wrapText="1"/>
    </xf>
    <xf numFmtId="0" fontId="11" fillId="81" borderId="501" applyNumberFormat="0" applyProtection="0">
      <alignment horizontal="center" vertical="center" wrapText="1"/>
    </xf>
    <xf numFmtId="0" fontId="11" fillId="81" borderId="501" applyNumberFormat="0" applyProtection="0">
      <alignment horizontal="center" vertical="center"/>
    </xf>
    <xf numFmtId="0" fontId="11" fillId="81" borderId="501" applyNumberFormat="0" applyProtection="0">
      <alignment horizontal="center" vertical="center" wrapText="1"/>
    </xf>
    <xf numFmtId="0" fontId="183" fillId="81" borderId="501" applyNumberFormat="0" applyProtection="0">
      <alignment horizontal="center" vertical="center"/>
    </xf>
    <xf numFmtId="0" fontId="11" fillId="60" borderId="529" applyNumberFormat="0" applyProtection="0">
      <alignment horizontal="left" vertical="center" wrapText="1"/>
    </xf>
    <xf numFmtId="0" fontId="12" fillId="25" borderId="529" applyNumberFormat="0" applyProtection="0">
      <alignment horizontal="left" vertical="center" wrapText="1"/>
    </xf>
    <xf numFmtId="0" fontId="11" fillId="60" borderId="529" applyNumberFormat="0" applyProtection="0">
      <alignment horizontal="left" vertical="center" wrapText="1"/>
    </xf>
    <xf numFmtId="0" fontId="11" fillId="81" borderId="529" applyNumberFormat="0" applyProtection="0">
      <alignment horizontal="center" vertical="center" wrapText="1"/>
    </xf>
    <xf numFmtId="0" fontId="11" fillId="81" borderId="529" applyNumberFormat="0" applyProtection="0">
      <alignment horizontal="center" vertical="center"/>
    </xf>
    <xf numFmtId="0" fontId="11" fillId="81" borderId="529" applyNumberFormat="0" applyProtection="0">
      <alignment horizontal="center" vertical="center" wrapText="1"/>
    </xf>
    <xf numFmtId="0" fontId="183" fillId="81" borderId="529" applyNumberFormat="0" applyProtection="0">
      <alignment horizontal="center" vertical="center"/>
    </xf>
    <xf numFmtId="0" fontId="11" fillId="60" borderId="537" applyNumberFormat="0" applyProtection="0">
      <alignment horizontal="left" vertical="center" wrapText="1"/>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1" fillId="60" borderId="537" applyNumberFormat="0" applyProtection="0">
      <alignment horizontal="left" vertical="center" wrapText="1"/>
    </xf>
    <xf numFmtId="0" fontId="183" fillId="81" borderId="537" applyNumberFormat="0" applyProtection="0">
      <alignment horizontal="center" vertical="center"/>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83" fillId="81" borderId="537" applyNumberFormat="0" applyProtection="0">
      <alignment horizontal="center" vertical="center"/>
    </xf>
    <xf numFmtId="0" fontId="11" fillId="60" borderId="537" applyNumberFormat="0" applyProtection="0">
      <alignment horizontal="left" vertical="center" wrapText="1"/>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83" fillId="81" borderId="537" applyNumberFormat="0" applyProtection="0">
      <alignment horizontal="center" vertical="center"/>
    </xf>
    <xf numFmtId="0" fontId="12" fillId="25" borderId="553" applyNumberFormat="0" applyProtection="0">
      <alignment horizontal="left" vertical="center" wrapText="1"/>
    </xf>
    <xf numFmtId="257" fontId="11" fillId="82" borderId="553" applyNumberFormat="0" applyProtection="0">
      <alignment horizontal="center" vertical="center" wrapText="1"/>
    </xf>
    <xf numFmtId="0" fontId="11" fillId="60" borderId="553" applyNumberFormat="0" applyProtection="0">
      <alignment horizontal="left" vertical="center" wrapText="1"/>
    </xf>
    <xf numFmtId="0" fontId="11" fillId="81" borderId="553" applyNumberFormat="0" applyProtection="0">
      <alignment horizontal="center" vertical="center" wrapText="1"/>
    </xf>
    <xf numFmtId="0" fontId="11" fillId="81" borderId="553" applyNumberFormat="0" applyProtection="0">
      <alignment horizontal="center" vertical="center"/>
    </xf>
    <xf numFmtId="0" fontId="11" fillId="81" borderId="553" applyNumberFormat="0" applyProtection="0">
      <alignment horizontal="center" vertical="center" wrapText="1"/>
    </xf>
    <xf numFmtId="0" fontId="183" fillId="81" borderId="553" applyNumberFormat="0" applyProtection="0">
      <alignment horizontal="center" vertical="center"/>
    </xf>
    <xf numFmtId="0" fontId="11" fillId="60" borderId="553" applyNumberFormat="0" applyProtection="0">
      <alignment horizontal="left" vertical="center" wrapText="1"/>
    </xf>
    <xf numFmtId="0" fontId="12" fillId="25" borderId="553" applyNumberFormat="0" applyProtection="0">
      <alignment horizontal="left" vertical="center" wrapText="1"/>
    </xf>
    <xf numFmtId="0" fontId="11" fillId="60" borderId="553" applyNumberFormat="0" applyProtection="0">
      <alignment horizontal="left" vertical="center" wrapText="1"/>
    </xf>
    <xf numFmtId="0" fontId="11" fillId="60" borderId="553" applyNumberFormat="0" applyProtection="0">
      <alignment horizontal="left" vertical="center" wrapText="1"/>
    </xf>
    <xf numFmtId="0" fontId="11" fillId="81" borderId="553" applyNumberFormat="0" applyProtection="0">
      <alignment horizontal="center" vertical="center" wrapText="1"/>
    </xf>
    <xf numFmtId="0" fontId="11" fillId="81" borderId="553" applyNumberFormat="0" applyProtection="0">
      <alignment horizontal="center" vertical="center"/>
    </xf>
    <xf numFmtId="0" fontId="11" fillId="81" borderId="553" applyNumberFormat="0" applyProtection="0">
      <alignment horizontal="center" vertical="center" wrapText="1"/>
    </xf>
    <xf numFmtId="0" fontId="12" fillId="25" borderId="553" applyNumberFormat="0" applyProtection="0">
      <alignment horizontal="left" vertical="center" wrapText="1"/>
    </xf>
    <xf numFmtId="0" fontId="183" fillId="81" borderId="553" applyNumberFormat="0" applyProtection="0">
      <alignment horizontal="center" vertical="center"/>
    </xf>
    <xf numFmtId="257" fontId="11" fillId="82" borderId="553" applyNumberFormat="0" applyProtection="0">
      <alignment horizontal="center" vertical="center" wrapText="1"/>
    </xf>
    <xf numFmtId="0" fontId="11" fillId="60" borderId="553" applyNumberFormat="0" applyProtection="0">
      <alignment horizontal="left" vertical="center" wrapText="1"/>
    </xf>
    <xf numFmtId="0" fontId="11" fillId="81" borderId="553" applyNumberFormat="0" applyProtection="0">
      <alignment horizontal="center" vertical="center"/>
    </xf>
    <xf numFmtId="0" fontId="11" fillId="81" borderId="553" applyNumberFormat="0" applyProtection="0">
      <alignment horizontal="center" vertical="center" wrapText="1"/>
    </xf>
    <xf numFmtId="0" fontId="183" fillId="81" borderId="553" applyNumberFormat="0" applyProtection="0">
      <alignment horizontal="center" vertical="center"/>
    </xf>
    <xf numFmtId="0" fontId="11" fillId="60" borderId="561" applyNumberFormat="0" applyProtection="0">
      <alignment horizontal="left" vertical="center" wrapText="1"/>
    </xf>
    <xf numFmtId="0" fontId="12" fillId="25" borderId="561" applyNumberFormat="0" applyProtection="0">
      <alignment horizontal="left" vertical="center" wrapText="1"/>
    </xf>
    <xf numFmtId="257" fontId="11" fillId="82" borderId="561" applyNumberFormat="0" applyProtection="0">
      <alignment horizontal="center" vertical="center" wrapText="1"/>
    </xf>
    <xf numFmtId="0" fontId="11" fillId="60" borderId="561" applyNumberFormat="0" applyProtection="0">
      <alignment horizontal="left" vertical="center" wrapText="1"/>
    </xf>
    <xf numFmtId="0" fontId="11" fillId="81" borderId="561" applyNumberFormat="0" applyProtection="0">
      <alignment horizontal="center" vertical="center" wrapText="1"/>
    </xf>
    <xf numFmtId="0" fontId="11" fillId="81" borderId="561" applyNumberFormat="0" applyProtection="0">
      <alignment horizontal="center" vertical="center"/>
    </xf>
    <xf numFmtId="0" fontId="11" fillId="81" borderId="561" applyNumberFormat="0" applyProtection="0">
      <alignment horizontal="center" vertical="center" wrapText="1"/>
    </xf>
    <xf numFmtId="0" fontId="177" fillId="67" borderId="478">
      <alignment horizontal="center" vertical="center" wrapText="1"/>
      <protection hidden="1"/>
    </xf>
    <xf numFmtId="0" fontId="183" fillId="81" borderId="561" applyNumberFormat="0" applyProtection="0">
      <alignment horizontal="center" vertical="center"/>
    </xf>
    <xf numFmtId="0" fontId="11" fillId="60" borderId="553" applyNumberFormat="0" applyProtection="0">
      <alignment horizontal="left" vertical="center" wrapText="1"/>
    </xf>
    <xf numFmtId="0" fontId="12" fillId="25" borderId="553" applyNumberFormat="0" applyProtection="0">
      <alignment horizontal="left" vertical="center" wrapText="1"/>
    </xf>
    <xf numFmtId="0" fontId="177" fillId="67" borderId="501">
      <alignment horizontal="center" vertical="center" wrapText="1"/>
      <protection hidden="1"/>
    </xf>
    <xf numFmtId="257" fontId="11" fillId="82" borderId="553" applyNumberFormat="0" applyProtection="0">
      <alignment horizontal="center" vertical="center" wrapText="1"/>
    </xf>
    <xf numFmtId="0" fontId="11" fillId="60" borderId="553" applyNumberFormat="0" applyProtection="0">
      <alignment horizontal="left" vertical="center" wrapText="1"/>
    </xf>
    <xf numFmtId="0" fontId="11" fillId="81" borderId="553" applyNumberFormat="0" applyProtection="0">
      <alignment horizontal="center" vertical="center" wrapText="1"/>
    </xf>
    <xf numFmtId="0" fontId="11" fillId="81" borderId="553" applyNumberFormat="0" applyProtection="0">
      <alignment horizontal="center" vertical="center"/>
    </xf>
    <xf numFmtId="0" fontId="11" fillId="81" borderId="553" applyNumberFormat="0" applyProtection="0">
      <alignment horizontal="center" vertical="center" wrapText="1"/>
    </xf>
    <xf numFmtId="0" fontId="183" fillId="81" borderId="553" applyNumberFormat="0" applyProtection="0">
      <alignment horizontal="center" vertical="center"/>
    </xf>
    <xf numFmtId="0" fontId="11" fillId="60" borderId="577" applyNumberFormat="0" applyProtection="0">
      <alignment horizontal="left" vertical="center" wrapText="1"/>
    </xf>
    <xf numFmtId="0" fontId="177" fillId="67" borderId="529">
      <alignment horizontal="center" vertical="center" wrapText="1"/>
      <protection hidden="1"/>
    </xf>
    <xf numFmtId="0" fontId="12" fillId="25" borderId="577" applyNumberFormat="0" applyProtection="0">
      <alignment horizontal="left" vertical="center" wrapText="1"/>
    </xf>
    <xf numFmtId="257" fontId="11" fillId="82" borderId="577" applyNumberFormat="0" applyProtection="0">
      <alignment horizontal="center" vertical="center" wrapText="1"/>
    </xf>
    <xf numFmtId="0" fontId="11" fillId="60" borderId="577" applyNumberFormat="0" applyProtection="0">
      <alignment horizontal="left" vertical="center" wrapText="1"/>
    </xf>
    <xf numFmtId="0" fontId="11" fillId="81" borderId="577" applyNumberFormat="0" applyProtection="0">
      <alignment horizontal="center" vertical="center" wrapText="1"/>
    </xf>
    <xf numFmtId="0" fontId="11" fillId="81" borderId="577" applyNumberFormat="0" applyProtection="0">
      <alignment horizontal="center" vertical="center"/>
    </xf>
    <xf numFmtId="0" fontId="11" fillId="81" borderId="577" applyNumberFormat="0" applyProtection="0">
      <alignment horizontal="center" vertical="center" wrapText="1"/>
    </xf>
    <xf numFmtId="0" fontId="183" fillId="81" borderId="577" applyNumberFormat="0" applyProtection="0">
      <alignment horizontal="center" vertical="center"/>
    </xf>
    <xf numFmtId="0" fontId="11" fillId="60" borderId="577" applyNumberFormat="0" applyProtection="0">
      <alignment horizontal="left" vertical="center" wrapText="1"/>
    </xf>
    <xf numFmtId="0" fontId="12" fillId="25" borderId="577" applyNumberFormat="0" applyProtection="0">
      <alignment horizontal="left" vertical="center" wrapText="1"/>
    </xf>
    <xf numFmtId="0" fontId="177" fillId="67" borderId="537">
      <alignment horizontal="center" vertical="center" wrapText="1"/>
      <protection hidden="1"/>
    </xf>
    <xf numFmtId="257" fontId="11" fillId="82" borderId="577" applyNumberFormat="0" applyProtection="0">
      <alignment horizontal="center" vertical="center" wrapText="1"/>
    </xf>
    <xf numFmtId="0" fontId="11" fillId="60" borderId="577" applyNumberFormat="0" applyProtection="0">
      <alignment horizontal="left" vertical="center" wrapText="1"/>
    </xf>
    <xf numFmtId="0" fontId="11" fillId="81" borderId="577" applyNumberFormat="0" applyProtection="0">
      <alignment horizontal="center" vertical="center" wrapText="1"/>
    </xf>
    <xf numFmtId="0" fontId="11" fillId="81" borderId="577" applyNumberFormat="0" applyProtection="0">
      <alignment horizontal="center" vertical="center"/>
    </xf>
    <xf numFmtId="0" fontId="11" fillId="81" borderId="577" applyNumberFormat="0" applyProtection="0">
      <alignment horizontal="center" vertical="center" wrapText="1"/>
    </xf>
    <xf numFmtId="0" fontId="11" fillId="60" borderId="604" applyNumberFormat="0" applyProtection="0">
      <alignment horizontal="left" vertical="center" wrapText="1"/>
    </xf>
    <xf numFmtId="0" fontId="183" fillId="81" borderId="577" applyNumberFormat="0" applyProtection="0">
      <alignment horizontal="center" vertical="center"/>
    </xf>
    <xf numFmtId="0" fontId="12" fillId="25" borderId="604" applyNumberFormat="0" applyProtection="0">
      <alignment horizontal="left" vertical="center" wrapText="1"/>
    </xf>
    <xf numFmtId="0" fontId="177" fillId="67" borderId="537">
      <alignment horizontal="center" vertical="center" wrapText="1"/>
      <protection hidden="1"/>
    </xf>
    <xf numFmtId="257" fontId="11" fillId="82" borderId="604" applyNumberFormat="0" applyProtection="0">
      <alignment horizontal="center" vertical="center" wrapText="1"/>
    </xf>
    <xf numFmtId="0" fontId="11" fillId="60" borderId="618" applyNumberFormat="0" applyProtection="0">
      <alignment horizontal="left" vertical="center" wrapText="1"/>
    </xf>
    <xf numFmtId="0" fontId="11" fillId="60" borderId="604" applyNumberFormat="0" applyProtection="0">
      <alignment horizontal="left" vertical="center" wrapText="1"/>
    </xf>
    <xf numFmtId="0" fontId="11" fillId="81" borderId="604" applyNumberFormat="0" applyProtection="0">
      <alignment horizontal="center" vertical="center" wrapText="1"/>
    </xf>
    <xf numFmtId="0" fontId="11" fillId="81" borderId="604" applyNumberFormat="0" applyProtection="0">
      <alignment horizontal="center" vertical="center"/>
    </xf>
    <xf numFmtId="0" fontId="11" fillId="81" borderId="604" applyNumberFormat="0" applyProtection="0">
      <alignment horizontal="center" vertical="center" wrapText="1"/>
    </xf>
    <xf numFmtId="257" fontId="11" fillId="82" borderId="618" applyNumberFormat="0" applyProtection="0">
      <alignment horizontal="center" vertical="center" wrapText="1"/>
    </xf>
    <xf numFmtId="0" fontId="183" fillId="81" borderId="604" applyNumberFormat="0" applyProtection="0">
      <alignment horizontal="center" vertical="center"/>
    </xf>
    <xf numFmtId="0" fontId="11" fillId="60" borderId="618" applyNumberFormat="0" applyProtection="0">
      <alignment horizontal="left" vertical="center" wrapText="1"/>
    </xf>
    <xf numFmtId="0" fontId="177" fillId="67" borderId="537">
      <alignment horizontal="center" vertical="center" wrapText="1"/>
      <protection hidden="1"/>
    </xf>
    <xf numFmtId="0" fontId="11" fillId="81" borderId="618" applyNumberFormat="0" applyProtection="0">
      <alignment horizontal="center" vertical="center" wrapText="1"/>
    </xf>
    <xf numFmtId="0" fontId="11" fillId="81" borderId="618" applyNumberFormat="0" applyProtection="0">
      <alignment horizontal="center" vertical="center"/>
    </xf>
    <xf numFmtId="0" fontId="11" fillId="81" borderId="618" applyNumberFormat="0" applyProtection="0">
      <alignment horizontal="center" vertical="center" wrapText="1"/>
    </xf>
    <xf numFmtId="0" fontId="183" fillId="81" borderId="618" applyNumberFormat="0" applyProtection="0">
      <alignment horizontal="center" vertical="center"/>
    </xf>
    <xf numFmtId="0" fontId="177" fillId="67" borderId="553">
      <alignment horizontal="center" vertical="center" wrapText="1"/>
      <protection hidden="1"/>
    </xf>
    <xf numFmtId="0" fontId="177" fillId="67" borderId="553">
      <alignment horizontal="center" vertical="center" wrapText="1"/>
      <protection hidden="1"/>
    </xf>
    <xf numFmtId="0" fontId="177" fillId="67" borderId="553">
      <alignment horizontal="center" vertical="center" wrapText="1"/>
      <protection hidden="1"/>
    </xf>
    <xf numFmtId="165" fontId="193" fillId="0" borderId="614" applyFill="0" applyAlignment="0" applyProtection="0"/>
    <xf numFmtId="0" fontId="177" fillId="67" borderId="561">
      <alignment horizontal="center" vertical="center" wrapText="1"/>
      <protection hidden="1"/>
    </xf>
    <xf numFmtId="39" fontId="12" fillId="0" borderId="614">
      <protection locked="0"/>
    </xf>
    <xf numFmtId="0" fontId="177" fillId="67" borderId="553">
      <alignment horizontal="center" vertical="center" wrapText="1"/>
      <protection hidden="1"/>
    </xf>
    <xf numFmtId="241" fontId="194" fillId="86" borderId="146" applyNumberFormat="0" applyBorder="0" applyAlignment="0" applyProtection="0">
      <alignment vertical="center"/>
    </xf>
    <xf numFmtId="264" fontId="172" fillId="65" borderId="478" applyFill="0" applyBorder="0" applyAlignment="0" applyProtection="0">
      <alignment horizontal="right"/>
      <protection locked="0"/>
    </xf>
    <xf numFmtId="264" fontId="172" fillId="65" borderId="501" applyFill="0" applyBorder="0" applyAlignment="0" applyProtection="0">
      <alignment horizontal="right"/>
      <protection locked="0"/>
    </xf>
    <xf numFmtId="0" fontId="177" fillId="67" borderId="577">
      <alignment horizontal="center" vertical="center" wrapText="1"/>
      <protection hidden="1"/>
    </xf>
    <xf numFmtId="241" fontId="194" fillId="86" borderId="559" applyNumberFormat="0" applyBorder="0" applyAlignment="0" applyProtection="0">
      <alignment vertical="center"/>
    </xf>
    <xf numFmtId="241" fontId="194" fillId="86" borderId="573" applyNumberFormat="0" applyBorder="0" applyAlignment="0" applyProtection="0">
      <alignment vertical="center"/>
    </xf>
    <xf numFmtId="241" fontId="194" fillId="86" borderId="559" applyNumberFormat="0" applyBorder="0" applyAlignment="0" applyProtection="0">
      <alignment vertical="center"/>
    </xf>
    <xf numFmtId="49" fontId="79" fillId="0" borderId="358">
      <alignment vertical="center"/>
    </xf>
    <xf numFmtId="241" fontId="194" fillId="86" borderId="573" applyNumberFormat="0" applyBorder="0" applyAlignment="0" applyProtection="0">
      <alignment vertical="center"/>
    </xf>
    <xf numFmtId="0" fontId="12" fillId="60" borderId="480" applyNumberFormat="0">
      <alignment horizontal="centerContinuous" vertical="center" wrapText="1"/>
    </xf>
    <xf numFmtId="0" fontId="12" fillId="61" borderId="480" applyNumberFormat="0">
      <alignment horizontal="left" vertical="center"/>
    </xf>
    <xf numFmtId="241" fontId="194" fillId="86" borderId="573" applyNumberFormat="0" applyBorder="0" applyAlignment="0" applyProtection="0">
      <alignment vertical="center"/>
    </xf>
    <xf numFmtId="0" fontId="189" fillId="83" borderId="358" applyBorder="0" applyProtection="0">
      <alignment horizontal="centerContinuous" vertical="center"/>
    </xf>
    <xf numFmtId="171" fontId="12" fillId="0" borderId="358" applyBorder="0" applyProtection="0">
      <alignment horizontal="right" vertical="center"/>
    </xf>
    <xf numFmtId="241" fontId="194" fillId="86" borderId="600" applyNumberFormat="0" applyBorder="0" applyAlignment="0" applyProtection="0">
      <alignment vertical="center"/>
    </xf>
    <xf numFmtId="0" fontId="11" fillId="60" borderId="478" applyNumberFormat="0" applyProtection="0">
      <alignment horizontal="left" vertical="center" wrapText="1"/>
    </xf>
    <xf numFmtId="0" fontId="12" fillId="25" borderId="478" applyNumberFormat="0" applyProtection="0">
      <alignment horizontal="left" vertical="center" wrapText="1"/>
    </xf>
    <xf numFmtId="257" fontId="11" fillId="82" borderId="478" applyNumberFormat="0" applyProtection="0">
      <alignment horizontal="center" vertical="center" wrapText="1"/>
    </xf>
    <xf numFmtId="0" fontId="11" fillId="60" borderId="501" applyNumberFormat="0" applyProtection="0">
      <alignment horizontal="left" vertical="center" wrapText="1"/>
    </xf>
    <xf numFmtId="0" fontId="11" fillId="60" borderId="478" applyNumberFormat="0" applyProtection="0">
      <alignment horizontal="left" vertical="center" wrapText="1"/>
    </xf>
    <xf numFmtId="0" fontId="11" fillId="81" borderId="478" applyNumberFormat="0" applyProtection="0">
      <alignment horizontal="center" vertical="center" wrapText="1"/>
    </xf>
    <xf numFmtId="0" fontId="11" fillId="81" borderId="478" applyNumberFormat="0" applyProtection="0">
      <alignment horizontal="center" vertical="center"/>
    </xf>
    <xf numFmtId="0" fontId="11" fillId="81" borderId="478" applyNumberFormat="0" applyProtection="0">
      <alignment horizontal="center" vertical="center" wrapText="1"/>
    </xf>
    <xf numFmtId="0" fontId="12" fillId="25" borderId="501" applyNumberFormat="0" applyProtection="0">
      <alignment horizontal="left" vertical="center" wrapText="1"/>
    </xf>
    <xf numFmtId="0" fontId="183" fillId="81" borderId="478" applyNumberFormat="0" applyProtection="0">
      <alignment horizontal="center" vertical="center"/>
    </xf>
    <xf numFmtId="257" fontId="11" fillId="82" borderId="501" applyNumberFormat="0" applyProtection="0">
      <alignment horizontal="center" vertical="center" wrapText="1"/>
    </xf>
    <xf numFmtId="0" fontId="11" fillId="60" borderId="501" applyNumberFormat="0" applyProtection="0">
      <alignment horizontal="left" vertical="center" wrapText="1"/>
    </xf>
    <xf numFmtId="0" fontId="11" fillId="81" borderId="501" applyNumberFormat="0" applyProtection="0">
      <alignment horizontal="center" vertical="center" wrapText="1"/>
    </xf>
    <xf numFmtId="0" fontId="11" fillId="81" borderId="501" applyNumberFormat="0" applyProtection="0">
      <alignment horizontal="center" vertical="center"/>
    </xf>
    <xf numFmtId="0" fontId="11" fillId="81" borderId="501" applyNumberFormat="0" applyProtection="0">
      <alignment horizontal="center" vertical="center" wrapText="1"/>
    </xf>
    <xf numFmtId="0" fontId="183" fillId="81" borderId="501" applyNumberFormat="0" applyProtection="0">
      <alignment horizontal="center" vertical="center"/>
    </xf>
    <xf numFmtId="0" fontId="11" fillId="60" borderId="537" applyNumberFormat="0" applyProtection="0">
      <alignment horizontal="left" vertical="center" wrapText="1"/>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83" fillId="81" borderId="537" applyNumberFormat="0" applyProtection="0">
      <alignment horizontal="center" vertical="center"/>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1" fillId="60" borderId="537" applyNumberFormat="0" applyProtection="0">
      <alignment horizontal="left" vertical="center" wrapText="1"/>
    </xf>
    <xf numFmtId="0" fontId="183" fillId="81" borderId="537" applyNumberFormat="0" applyProtection="0">
      <alignment horizontal="center" vertical="center"/>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83" fillId="81" borderId="537" applyNumberFormat="0" applyProtection="0">
      <alignment horizontal="center" vertical="center"/>
    </xf>
    <xf numFmtId="0" fontId="11" fillId="60"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1" fillId="60" borderId="537" applyNumberFormat="0" applyProtection="0">
      <alignment horizontal="left" vertical="center" wrapText="1"/>
    </xf>
    <xf numFmtId="0" fontId="183" fillId="81" borderId="537" applyNumberFormat="0" applyProtection="0">
      <alignment horizontal="center" vertical="center"/>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83" fillId="81" borderId="537" applyNumberFormat="0" applyProtection="0">
      <alignment horizontal="center" vertical="center"/>
    </xf>
    <xf numFmtId="0" fontId="11" fillId="60" borderId="561" applyNumberFormat="0" applyProtection="0">
      <alignment horizontal="left" vertical="center" wrapText="1"/>
    </xf>
    <xf numFmtId="0" fontId="12" fillId="25" borderId="561" applyNumberFormat="0" applyProtection="0">
      <alignment horizontal="left" vertical="center" wrapText="1"/>
    </xf>
    <xf numFmtId="257" fontId="11" fillId="82" borderId="561" applyNumberFormat="0" applyProtection="0">
      <alignment horizontal="center" vertical="center" wrapText="1"/>
    </xf>
    <xf numFmtId="0" fontId="11" fillId="60" borderId="561" applyNumberFormat="0" applyProtection="0">
      <alignment horizontal="left" vertical="center" wrapText="1"/>
    </xf>
    <xf numFmtId="0" fontId="11" fillId="81" borderId="561" applyNumberFormat="0" applyProtection="0">
      <alignment horizontal="center" vertical="center" wrapText="1"/>
    </xf>
    <xf numFmtId="0" fontId="11" fillId="81" borderId="561" applyNumberFormat="0" applyProtection="0">
      <alignment horizontal="center" vertical="center"/>
    </xf>
    <xf numFmtId="0" fontId="11" fillId="81" borderId="561" applyNumberFormat="0" applyProtection="0">
      <alignment horizontal="center" vertical="center" wrapText="1"/>
    </xf>
    <xf numFmtId="0" fontId="11" fillId="60" borderId="553" applyNumberFormat="0" applyProtection="0">
      <alignment horizontal="left" vertical="center" wrapText="1"/>
    </xf>
    <xf numFmtId="0" fontId="183" fillId="81" borderId="561" applyNumberFormat="0" applyProtection="0">
      <alignment horizontal="center" vertical="center"/>
    </xf>
    <xf numFmtId="0" fontId="12" fillId="25" borderId="553" applyNumberFormat="0" applyProtection="0">
      <alignment horizontal="left" vertical="center" wrapText="1"/>
    </xf>
    <xf numFmtId="257" fontId="11" fillId="82" borderId="553" applyNumberFormat="0" applyProtection="0">
      <alignment horizontal="center" vertical="center" wrapText="1"/>
    </xf>
    <xf numFmtId="0" fontId="11" fillId="60" borderId="553" applyNumberFormat="0" applyProtection="0">
      <alignment horizontal="left" vertical="center" wrapText="1"/>
    </xf>
    <xf numFmtId="0" fontId="11" fillId="81" borderId="553" applyNumberFormat="0" applyProtection="0">
      <alignment horizontal="center" vertical="center" wrapText="1"/>
    </xf>
    <xf numFmtId="0" fontId="11" fillId="81" borderId="553" applyNumberFormat="0" applyProtection="0">
      <alignment horizontal="center" vertical="center"/>
    </xf>
    <xf numFmtId="0" fontId="11" fillId="81" borderId="553" applyNumberFormat="0" applyProtection="0">
      <alignment horizontal="center" vertical="center" wrapText="1"/>
    </xf>
    <xf numFmtId="0" fontId="183" fillId="81" borderId="553" applyNumberFormat="0" applyProtection="0">
      <alignment horizontal="center" vertical="center"/>
    </xf>
    <xf numFmtId="0" fontId="11" fillId="60" borderId="553" applyNumberFormat="0" applyProtection="0">
      <alignment horizontal="left" vertical="center" wrapText="1"/>
    </xf>
    <xf numFmtId="0" fontId="12" fillId="25" borderId="553" applyNumberFormat="0" applyProtection="0">
      <alignment horizontal="left" vertical="center" wrapText="1"/>
    </xf>
    <xf numFmtId="257" fontId="11" fillId="82" borderId="553" applyNumberFormat="0" applyProtection="0">
      <alignment horizontal="center" vertical="center" wrapText="1"/>
    </xf>
    <xf numFmtId="0" fontId="11" fillId="60" borderId="553" applyNumberFormat="0" applyProtection="0">
      <alignment horizontal="left" vertical="center" wrapText="1"/>
    </xf>
    <xf numFmtId="0" fontId="11" fillId="81" borderId="553" applyNumberFormat="0" applyProtection="0">
      <alignment horizontal="center" vertical="center" wrapText="1"/>
    </xf>
    <xf numFmtId="0" fontId="11" fillId="81" borderId="553" applyNumberFormat="0" applyProtection="0">
      <alignment horizontal="center" vertical="center"/>
    </xf>
    <xf numFmtId="0" fontId="11" fillId="81" borderId="553" applyNumberFormat="0" applyProtection="0">
      <alignment horizontal="center" vertical="center" wrapText="1"/>
    </xf>
    <xf numFmtId="0" fontId="11" fillId="60" borderId="537" applyNumberFormat="0" applyProtection="0">
      <alignment horizontal="left" vertical="center" wrapText="1"/>
    </xf>
    <xf numFmtId="0" fontId="183" fillId="81" borderId="553" applyNumberFormat="0" applyProtection="0">
      <alignment horizontal="center" vertical="center"/>
    </xf>
    <xf numFmtId="0" fontId="12" fillId="25" borderId="537" applyNumberFormat="0" applyProtection="0">
      <alignment horizontal="left" vertical="center" wrapText="1"/>
    </xf>
    <xf numFmtId="257" fontId="11" fillId="82" borderId="537" applyNumberFormat="0" applyProtection="0">
      <alignment horizontal="center" vertical="center" wrapText="1"/>
    </xf>
    <xf numFmtId="0" fontId="11" fillId="60" borderId="537" applyNumberFormat="0" applyProtection="0">
      <alignment horizontal="left" vertical="center" wrapText="1"/>
    </xf>
    <xf numFmtId="0" fontId="11" fillId="60" borderId="577" applyNumberFormat="0" applyProtection="0">
      <alignment horizontal="left"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xf>
    <xf numFmtId="0" fontId="11" fillId="81" borderId="537" applyNumberFormat="0" applyProtection="0">
      <alignment horizontal="center" vertical="center" wrapText="1"/>
    </xf>
    <xf numFmtId="0" fontId="183" fillId="81" borderId="537" applyNumberFormat="0" applyProtection="0">
      <alignment horizontal="center" vertical="center"/>
    </xf>
    <xf numFmtId="0" fontId="12" fillId="25" borderId="577" applyNumberFormat="0" applyProtection="0">
      <alignment horizontal="left" vertical="center" wrapText="1"/>
    </xf>
    <xf numFmtId="257" fontId="11" fillId="82" borderId="577" applyNumberFormat="0" applyProtection="0">
      <alignment horizontal="center" vertical="center" wrapText="1"/>
    </xf>
    <xf numFmtId="0" fontId="177" fillId="67" borderId="501">
      <alignment horizontal="center" vertical="center" wrapText="1"/>
      <protection hidden="1"/>
    </xf>
    <xf numFmtId="0" fontId="11" fillId="60" borderId="577" applyNumberFormat="0" applyProtection="0">
      <alignment horizontal="left" vertical="center" wrapText="1"/>
    </xf>
    <xf numFmtId="0" fontId="11" fillId="81" borderId="577" applyNumberFormat="0" applyProtection="0">
      <alignment horizontal="center" vertical="center" wrapText="1"/>
    </xf>
    <xf numFmtId="0" fontId="11" fillId="81" borderId="577" applyNumberFormat="0" applyProtection="0">
      <alignment horizontal="center" vertical="center"/>
    </xf>
    <xf numFmtId="0" fontId="11" fillId="81" borderId="577" applyNumberFormat="0" applyProtection="0">
      <alignment horizontal="center" vertical="center" wrapText="1"/>
    </xf>
    <xf numFmtId="0" fontId="183" fillId="81" borderId="577" applyNumberFormat="0" applyProtection="0">
      <alignment horizontal="center" vertical="center"/>
    </xf>
    <xf numFmtId="0" fontId="11" fillId="60" borderId="577" applyNumberFormat="0" applyProtection="0">
      <alignment horizontal="left" vertical="center" wrapText="1"/>
    </xf>
    <xf numFmtId="0" fontId="12" fillId="25" borderId="577" applyNumberFormat="0" applyProtection="0">
      <alignment horizontal="left" vertical="center" wrapText="1"/>
    </xf>
    <xf numFmtId="0" fontId="177" fillId="67" borderId="537">
      <alignment horizontal="center" vertical="center" wrapText="1"/>
      <protection hidden="1"/>
    </xf>
    <xf numFmtId="257" fontId="11" fillId="82" borderId="577" applyNumberFormat="0" applyProtection="0">
      <alignment horizontal="center" vertical="center" wrapText="1"/>
    </xf>
    <xf numFmtId="0" fontId="11" fillId="60" borderId="577" applyNumberFormat="0" applyProtection="0">
      <alignment horizontal="left" vertical="center" wrapText="1"/>
    </xf>
    <xf numFmtId="0" fontId="11" fillId="81" borderId="577" applyNumberFormat="0" applyProtection="0">
      <alignment horizontal="center" vertical="center" wrapText="1"/>
    </xf>
    <xf numFmtId="0" fontId="11" fillId="81" borderId="577" applyNumberFormat="0" applyProtection="0">
      <alignment horizontal="center" vertical="center"/>
    </xf>
    <xf numFmtId="0" fontId="11" fillId="81" borderId="577" applyNumberFormat="0" applyProtection="0">
      <alignment horizontal="center" vertical="center" wrapText="1"/>
    </xf>
    <xf numFmtId="0" fontId="183" fillId="81" borderId="577" applyNumberFormat="0" applyProtection="0">
      <alignment horizontal="center" vertical="center"/>
    </xf>
    <xf numFmtId="0" fontId="177" fillId="67" borderId="537">
      <alignment horizontal="center" vertical="center" wrapText="1"/>
      <protection hidden="1"/>
    </xf>
    <xf numFmtId="0" fontId="11" fillId="60" borderId="604" applyNumberFormat="0" applyProtection="0">
      <alignment horizontal="left" vertical="center" wrapText="1"/>
    </xf>
    <xf numFmtId="0" fontId="12" fillId="25" borderId="604" applyNumberFormat="0" applyProtection="0">
      <alignment horizontal="left" vertical="center" wrapText="1"/>
    </xf>
    <xf numFmtId="257" fontId="11" fillId="82" borderId="604" applyNumberFormat="0" applyProtection="0">
      <alignment horizontal="center" vertical="center" wrapText="1"/>
    </xf>
    <xf numFmtId="0" fontId="177" fillId="67" borderId="537">
      <alignment horizontal="center" vertical="center" wrapText="1"/>
      <protection hidden="1"/>
    </xf>
    <xf numFmtId="0" fontId="11" fillId="60" borderId="604" applyNumberFormat="0" applyProtection="0">
      <alignment horizontal="left" vertical="center" wrapText="1"/>
    </xf>
    <xf numFmtId="0" fontId="11" fillId="81" borderId="604" applyNumberFormat="0" applyProtection="0">
      <alignment horizontal="center" vertical="center" wrapText="1"/>
    </xf>
    <xf numFmtId="0" fontId="11" fillId="81" borderId="604" applyNumberFormat="0" applyProtection="0">
      <alignment horizontal="center" vertical="center"/>
    </xf>
    <xf numFmtId="0" fontId="11" fillId="81" borderId="604" applyNumberFormat="0" applyProtection="0">
      <alignment horizontal="center" vertical="center" wrapText="1"/>
    </xf>
    <xf numFmtId="0" fontId="183" fillId="81" borderId="604" applyNumberFormat="0" applyProtection="0">
      <alignment horizontal="center" vertical="center"/>
    </xf>
    <xf numFmtId="0" fontId="177" fillId="67" borderId="537">
      <alignment horizontal="center" vertical="center" wrapText="1"/>
      <protection hidden="1"/>
    </xf>
    <xf numFmtId="0" fontId="177" fillId="67" borderId="537">
      <alignment horizontal="center" vertical="center" wrapText="1"/>
      <protection hidden="1"/>
    </xf>
    <xf numFmtId="0" fontId="177" fillId="67" borderId="561">
      <alignment horizontal="center" vertical="center" wrapText="1"/>
      <protection hidden="1"/>
    </xf>
    <xf numFmtId="0" fontId="177" fillId="67" borderId="553">
      <alignment horizontal="center" vertical="center" wrapText="1"/>
      <protection hidden="1"/>
    </xf>
    <xf numFmtId="0" fontId="177" fillId="67" borderId="553">
      <alignment horizontal="center" vertical="center" wrapText="1"/>
      <protection hidden="1"/>
    </xf>
    <xf numFmtId="0" fontId="177" fillId="67" borderId="537">
      <alignment horizontal="center" vertical="center" wrapText="1"/>
      <protection hidden="1"/>
    </xf>
    <xf numFmtId="264" fontId="172" fillId="65" borderId="478" applyFill="0" applyBorder="0" applyAlignment="0" applyProtection="0">
      <alignment horizontal="right"/>
      <protection locked="0"/>
    </xf>
    <xf numFmtId="0" fontId="177" fillId="67" borderId="577">
      <alignment horizontal="center" vertical="center" wrapText="1"/>
      <protection hidden="1"/>
    </xf>
    <xf numFmtId="264" fontId="172" fillId="65" borderId="501" applyFill="0" applyBorder="0" applyAlignment="0" applyProtection="0">
      <alignment horizontal="right"/>
      <protection locked="0"/>
    </xf>
    <xf numFmtId="260" fontId="164" fillId="0" borderId="483" applyBorder="0"/>
    <xf numFmtId="0" fontId="177" fillId="67" borderId="577">
      <alignment horizontal="center" vertical="center" wrapText="1"/>
      <protection hidden="1"/>
    </xf>
    <xf numFmtId="264" fontId="172" fillId="65" borderId="529" applyFill="0" applyBorder="0" applyAlignment="0" applyProtection="0">
      <alignment horizontal="right"/>
      <protection locked="0"/>
    </xf>
    <xf numFmtId="260" fontId="164" fillId="0" borderId="506" applyBorder="0"/>
    <xf numFmtId="0" fontId="177" fillId="67" borderId="604">
      <alignment horizontal="center" vertical="center" wrapText="1"/>
      <protection hidden="1"/>
    </xf>
    <xf numFmtId="264" fontId="172" fillId="65" borderId="537" applyFill="0" applyBorder="0" applyAlignment="0" applyProtection="0">
      <alignment horizontal="right"/>
      <protection locked="0"/>
    </xf>
    <xf numFmtId="264" fontId="172" fillId="65" borderId="537" applyFill="0" applyBorder="0" applyAlignment="0" applyProtection="0">
      <alignment horizontal="right"/>
      <protection locked="0"/>
    </xf>
    <xf numFmtId="0" fontId="177" fillId="67" borderId="604">
      <alignment horizontal="center" vertical="center" wrapText="1"/>
      <protection hidden="1"/>
    </xf>
    <xf numFmtId="264" fontId="172" fillId="65" borderId="537" applyFill="0" applyBorder="0" applyAlignment="0" applyProtection="0">
      <alignment horizontal="right"/>
      <protection locked="0"/>
    </xf>
    <xf numFmtId="260" fontId="164" fillId="0" borderId="538" applyBorder="0"/>
    <xf numFmtId="0" fontId="177" fillId="67" borderId="618">
      <alignment horizontal="center" vertical="center" wrapText="1"/>
      <protection hidden="1"/>
    </xf>
    <xf numFmtId="264" fontId="172" fillId="65" borderId="537" applyFill="0" applyBorder="0" applyAlignment="0" applyProtection="0">
      <alignment horizontal="right"/>
      <protection locked="0"/>
    </xf>
    <xf numFmtId="264" fontId="172" fillId="65" borderId="537" applyFill="0" applyBorder="0" applyAlignment="0" applyProtection="0">
      <alignment horizontal="right"/>
      <protection locked="0"/>
    </xf>
    <xf numFmtId="260" fontId="164" fillId="0" borderId="533" applyBorder="0"/>
    <xf numFmtId="264" fontId="172" fillId="65" borderId="537" applyFill="0" applyBorder="0" applyAlignment="0" applyProtection="0">
      <alignment horizontal="right"/>
      <protection locked="0"/>
    </xf>
    <xf numFmtId="264" fontId="172" fillId="65" borderId="537" applyFill="0" applyBorder="0" applyAlignment="0" applyProtection="0">
      <alignment horizontal="right"/>
      <protection locked="0"/>
    </xf>
    <xf numFmtId="260" fontId="164" fillId="0" borderId="538" applyBorder="0"/>
    <xf numFmtId="264" fontId="172" fillId="65" borderId="537" applyFill="0" applyBorder="0" applyAlignment="0" applyProtection="0">
      <alignment horizontal="right"/>
      <protection locked="0"/>
    </xf>
    <xf numFmtId="260" fontId="164" fillId="0" borderId="533" applyBorder="0"/>
    <xf numFmtId="264" fontId="172" fillId="65" borderId="561" applyFill="0" applyBorder="0" applyAlignment="0" applyProtection="0">
      <alignment horizontal="right"/>
      <protection locked="0"/>
    </xf>
    <xf numFmtId="260" fontId="164" fillId="0" borderId="554" applyBorder="0"/>
    <xf numFmtId="264" fontId="172" fillId="65" borderId="553" applyFill="0" applyBorder="0" applyAlignment="0" applyProtection="0">
      <alignment horizontal="right"/>
      <protection locked="0"/>
    </xf>
    <xf numFmtId="260" fontId="164" fillId="0" borderId="555" applyBorder="0"/>
    <xf numFmtId="260" fontId="164" fillId="0" borderId="555" applyBorder="0"/>
    <xf numFmtId="264" fontId="172" fillId="65" borderId="561" applyFill="0" applyBorder="0" applyAlignment="0" applyProtection="0">
      <alignment horizontal="right"/>
      <protection locked="0"/>
    </xf>
    <xf numFmtId="264" fontId="172" fillId="65" borderId="553" applyFill="0" applyBorder="0" applyAlignment="0" applyProtection="0">
      <alignment horizontal="right"/>
      <protection locked="0"/>
    </xf>
    <xf numFmtId="208" fontId="90" fillId="63" borderId="484"/>
    <xf numFmtId="0" fontId="83" fillId="0" borderId="474" applyNumberFormat="0" applyFont="0" applyFill="0" applyAlignment="0" applyProtection="0"/>
    <xf numFmtId="264" fontId="172" fillId="65" borderId="537" applyFill="0" applyBorder="0" applyAlignment="0" applyProtection="0">
      <alignment horizontal="right"/>
      <protection locked="0"/>
    </xf>
    <xf numFmtId="260" fontId="164" fillId="0" borderId="574" applyBorder="0"/>
    <xf numFmtId="0" fontId="17" fillId="21" borderId="480" applyNumberFormat="0" applyAlignment="0" applyProtection="0"/>
    <xf numFmtId="264" fontId="172" fillId="65" borderId="577" applyFill="0" applyBorder="0" applyAlignment="0" applyProtection="0">
      <alignment horizontal="right"/>
      <protection locked="0"/>
    </xf>
    <xf numFmtId="260" fontId="164" fillId="0" borderId="554" applyBorder="0"/>
    <xf numFmtId="264" fontId="172" fillId="65" borderId="577" applyFill="0" applyBorder="0" applyAlignment="0" applyProtection="0">
      <alignment horizontal="right"/>
      <protection locked="0"/>
    </xf>
    <xf numFmtId="260" fontId="164" fillId="0" borderId="581" applyBorder="0"/>
    <xf numFmtId="264" fontId="172" fillId="65" borderId="604" applyFill="0" applyBorder="0" applyAlignment="0" applyProtection="0">
      <alignment horizontal="right"/>
      <protection locked="0"/>
    </xf>
    <xf numFmtId="260" fontId="164" fillId="0" borderId="609" applyBorder="0"/>
    <xf numFmtId="264" fontId="172" fillId="65" borderId="553" applyFill="0" applyBorder="0" applyAlignment="0" applyProtection="0">
      <alignment horizontal="right"/>
      <protection locked="0"/>
    </xf>
    <xf numFmtId="264" fontId="172" fillId="65" borderId="553" applyFill="0" applyBorder="0" applyAlignment="0" applyProtection="0">
      <alignment horizontal="right"/>
      <protection locked="0"/>
    </xf>
    <xf numFmtId="264" fontId="172" fillId="65" borderId="618" applyFill="0" applyBorder="0" applyAlignment="0" applyProtection="0">
      <alignment horizontal="right"/>
      <protection locked="0"/>
    </xf>
    <xf numFmtId="264" fontId="172" fillId="65" borderId="553" applyFill="0" applyBorder="0" applyAlignment="0" applyProtection="0">
      <alignment horizontal="right"/>
      <protection locked="0"/>
    </xf>
    <xf numFmtId="264" fontId="172" fillId="65" borderId="577" applyFill="0" applyBorder="0" applyAlignment="0" applyProtection="0">
      <alignment horizontal="right"/>
      <protection locked="0"/>
    </xf>
    <xf numFmtId="264" fontId="172" fillId="65" borderId="604" applyFill="0" applyBorder="0" applyAlignment="0" applyProtection="0">
      <alignment horizontal="right"/>
      <protection locked="0"/>
    </xf>
    <xf numFmtId="264" fontId="172" fillId="65" borderId="553" applyFill="0" applyBorder="0" applyAlignment="0" applyProtection="0">
      <alignment horizontal="right"/>
      <protection locked="0"/>
    </xf>
    <xf numFmtId="0" fontId="12" fillId="24" borderId="469" applyNumberFormat="0" applyFont="0" applyAlignment="0" applyProtection="0"/>
    <xf numFmtId="166" fontId="113" fillId="0" borderId="485">
      <protection locked="0"/>
    </xf>
    <xf numFmtId="171" fontId="85" fillId="0" borderId="627"/>
    <xf numFmtId="6" fontId="193" fillId="0" borderId="614" applyFill="0" applyAlignment="0" applyProtection="0"/>
    <xf numFmtId="260" fontId="164" fillId="0" borderId="533" applyBorder="0"/>
    <xf numFmtId="241" fontId="194" fillId="86" borderId="636" applyNumberFormat="0" applyBorder="0" applyAlignment="0" applyProtection="0">
      <alignment vertical="center"/>
    </xf>
    <xf numFmtId="264" fontId="172" fillId="65" borderId="577" applyFill="0" applyBorder="0" applyAlignment="0" applyProtection="0">
      <alignment horizontal="right"/>
      <protection locked="0"/>
    </xf>
    <xf numFmtId="260" fontId="164" fillId="0" borderId="533" applyBorder="0"/>
    <xf numFmtId="171" fontId="85" fillId="0" borderId="498"/>
    <xf numFmtId="0" fontId="11" fillId="60" borderId="628" applyNumberFormat="0" applyProtection="0">
      <alignment horizontal="left" vertical="center" wrapText="1"/>
    </xf>
    <xf numFmtId="0" fontId="12" fillId="25" borderId="628" applyNumberFormat="0" applyProtection="0">
      <alignment horizontal="left" vertical="center" wrapText="1"/>
    </xf>
    <xf numFmtId="257" fontId="11" fillId="82" borderId="628" applyNumberFormat="0" applyProtection="0">
      <alignment horizontal="center" vertical="center" wrapText="1"/>
    </xf>
    <xf numFmtId="0" fontId="11" fillId="60" borderId="628" applyNumberFormat="0" applyProtection="0">
      <alignment horizontal="left" vertical="center" wrapText="1"/>
    </xf>
    <xf numFmtId="0" fontId="11" fillId="81" borderId="628" applyNumberFormat="0" applyProtection="0">
      <alignment horizontal="center" vertical="center" wrapText="1"/>
    </xf>
    <xf numFmtId="260" fontId="164" fillId="0" borderId="554" applyBorder="0"/>
    <xf numFmtId="0" fontId="11" fillId="81" borderId="628" applyNumberFormat="0" applyProtection="0">
      <alignment horizontal="center" vertical="center"/>
    </xf>
    <xf numFmtId="0" fontId="11" fillId="81" borderId="628" applyNumberFormat="0" applyProtection="0">
      <alignment horizontal="center" vertical="center" wrapText="1"/>
    </xf>
    <xf numFmtId="260" fontId="164" fillId="0" borderId="554" applyBorder="0"/>
    <xf numFmtId="0" fontId="183" fillId="81" borderId="628" applyNumberFormat="0" applyProtection="0">
      <alignment horizontal="center" vertical="center"/>
    </xf>
    <xf numFmtId="260" fontId="164" fillId="0" borderId="555" applyBorder="0"/>
    <xf numFmtId="260" fontId="164" fillId="0" borderId="574" applyBorder="0"/>
    <xf numFmtId="260" fontId="164" fillId="0" borderId="554" applyBorder="0"/>
    <xf numFmtId="260" fontId="164" fillId="0" borderId="609" applyBorder="0"/>
    <xf numFmtId="260" fontId="164" fillId="0" borderId="609" applyBorder="0"/>
    <xf numFmtId="264" fontId="172" fillId="65" borderId="628" applyFill="0" applyBorder="0" applyAlignment="0" applyProtection="0">
      <alignment horizontal="right"/>
      <protection locked="0"/>
    </xf>
    <xf numFmtId="0" fontId="25" fillId="8" borderId="480" applyNumberFormat="0" applyAlignment="0" applyProtection="0"/>
    <xf numFmtId="1" fontId="121" fillId="69" borderId="479" applyNumberFormat="0" applyBorder="0" applyAlignment="0">
      <alignment horizontal="centerContinuous" vertical="center"/>
      <protection locked="0"/>
    </xf>
    <xf numFmtId="260" fontId="164" fillId="0" borderId="609" applyBorder="0"/>
    <xf numFmtId="0" fontId="147" fillId="73" borderId="486">
      <alignment horizontal="left" vertical="center" wrapText="1"/>
    </xf>
    <xf numFmtId="166" fontId="113" fillId="0" borderId="485">
      <protection locked="0"/>
    </xf>
    <xf numFmtId="208" fontId="90" fillId="63" borderId="484"/>
    <xf numFmtId="237" fontId="12" fillId="71" borderId="478" applyNumberFormat="0" applyFont="0" applyBorder="0" applyAlignment="0" applyProtection="0"/>
    <xf numFmtId="0" fontId="47" fillId="0" borderId="483">
      <alignment horizontal="left" vertical="center"/>
    </xf>
    <xf numFmtId="0" fontId="14" fillId="24" borderId="630" applyNumberFormat="0" applyFont="0" applyAlignment="0" applyProtection="0"/>
    <xf numFmtId="0" fontId="14" fillId="24" borderId="630" applyNumberFormat="0" applyFont="0" applyAlignment="0" applyProtection="0"/>
    <xf numFmtId="0" fontId="147" fillId="73" borderId="466">
      <alignment horizontal="left" vertical="center" wrapText="1"/>
    </xf>
    <xf numFmtId="166" fontId="113" fillId="0" borderId="517">
      <protection locked="0"/>
    </xf>
    <xf numFmtId="208" fontId="90" fillId="63" borderId="516"/>
    <xf numFmtId="0" fontId="147" fillId="73" borderId="526">
      <alignment horizontal="left" vertical="center" wrapText="1"/>
    </xf>
    <xf numFmtId="166" fontId="113" fillId="0" borderId="525">
      <protection locked="0"/>
    </xf>
    <xf numFmtId="208" fontId="90" fillId="63" borderId="524"/>
    <xf numFmtId="10" fontId="108" fillId="65" borderId="478" applyNumberFormat="0" applyBorder="0" applyAlignment="0" applyProtection="0"/>
    <xf numFmtId="0" fontId="147" fillId="73" borderId="486">
      <alignment horizontal="left" vertical="center" wrapText="1"/>
    </xf>
    <xf numFmtId="0" fontId="147" fillId="73" borderId="543">
      <alignment horizontal="left" vertical="center" wrapText="1"/>
    </xf>
    <xf numFmtId="166" fontId="113" fillId="0" borderId="542">
      <protection locked="0"/>
    </xf>
    <xf numFmtId="208" fontId="90" fillId="63" borderId="541"/>
    <xf numFmtId="0" fontId="147" fillId="73" borderId="526">
      <alignment horizontal="left" vertical="center" wrapText="1"/>
    </xf>
    <xf numFmtId="166" fontId="113" fillId="0" borderId="525">
      <protection locked="0"/>
    </xf>
    <xf numFmtId="208" fontId="90" fillId="63" borderId="524"/>
    <xf numFmtId="0" fontId="12" fillId="0" borderId="478"/>
    <xf numFmtId="0" fontId="147" fillId="73" borderId="466">
      <alignment horizontal="left" vertical="center" wrapText="1"/>
    </xf>
    <xf numFmtId="166" fontId="113" fillId="0" borderId="517">
      <protection locked="0"/>
    </xf>
    <xf numFmtId="0" fontId="147" fillId="73" borderId="543">
      <alignment horizontal="left" vertical="center" wrapText="1"/>
    </xf>
    <xf numFmtId="166" fontId="113" fillId="0" borderId="542">
      <protection locked="0"/>
    </xf>
    <xf numFmtId="208" fontId="90" fillId="63" borderId="541"/>
    <xf numFmtId="0" fontId="147" fillId="73" borderId="558">
      <alignment horizontal="left" vertical="center" wrapText="1"/>
    </xf>
    <xf numFmtId="166" fontId="113" fillId="0" borderId="557">
      <protection locked="0"/>
    </xf>
    <xf numFmtId="208" fontId="90" fillId="63" borderId="556"/>
    <xf numFmtId="0" fontId="147" fillId="73" borderId="543">
      <alignment horizontal="left" vertical="center" wrapText="1"/>
    </xf>
    <xf numFmtId="166" fontId="113" fillId="0" borderId="542">
      <protection locked="0"/>
    </xf>
    <xf numFmtId="208" fontId="90" fillId="63" borderId="541"/>
    <xf numFmtId="0" fontId="147" fillId="73" borderId="571">
      <alignment horizontal="left" vertical="center" wrapText="1"/>
    </xf>
    <xf numFmtId="166" fontId="113" fillId="0" borderId="570">
      <protection locked="0"/>
    </xf>
    <xf numFmtId="208" fontId="90" fillId="63" borderId="569"/>
    <xf numFmtId="0" fontId="147" fillId="73" borderId="558">
      <alignment horizontal="left" vertical="center" wrapText="1"/>
    </xf>
    <xf numFmtId="166" fontId="113" fillId="0" borderId="557">
      <protection locked="0"/>
    </xf>
    <xf numFmtId="208" fontId="90" fillId="63" borderId="556"/>
    <xf numFmtId="0" fontId="147" fillId="73" borderId="543">
      <alignment horizontal="left" vertical="center" wrapText="1"/>
    </xf>
    <xf numFmtId="166" fontId="113" fillId="0" borderId="542">
      <protection locked="0"/>
    </xf>
    <xf numFmtId="208" fontId="90" fillId="63" borderId="541"/>
    <xf numFmtId="0" fontId="147" fillId="73" borderId="571">
      <alignment horizontal="left" vertical="center" wrapText="1"/>
    </xf>
    <xf numFmtId="166" fontId="113" fillId="0" borderId="570">
      <protection locked="0"/>
    </xf>
    <xf numFmtId="208" fontId="90" fillId="63" borderId="569"/>
    <xf numFmtId="0" fontId="147" fillId="73" borderId="588">
      <alignment horizontal="left" vertical="center" wrapText="1"/>
    </xf>
    <xf numFmtId="166" fontId="113" fillId="0" borderId="587">
      <protection locked="0"/>
    </xf>
    <xf numFmtId="208" fontId="90" fillId="63" borderId="586"/>
    <xf numFmtId="0" fontId="147" fillId="73" borderId="588">
      <alignment horizontal="left" vertical="center" wrapText="1"/>
    </xf>
    <xf numFmtId="166" fontId="113" fillId="0" borderId="587">
      <protection locked="0"/>
    </xf>
    <xf numFmtId="208" fontId="90" fillId="63" borderId="586"/>
    <xf numFmtId="0" fontId="147" fillId="73" borderId="612">
      <alignment horizontal="left" vertical="center" wrapText="1"/>
    </xf>
    <xf numFmtId="166" fontId="113" fillId="0" borderId="611">
      <protection locked="0"/>
    </xf>
    <xf numFmtId="208" fontId="90" fillId="63" borderId="610"/>
    <xf numFmtId="0" fontId="147" fillId="73" borderId="625">
      <alignment horizontal="left" vertical="center" wrapText="1"/>
    </xf>
    <xf numFmtId="166" fontId="113" fillId="0" borderId="624">
      <protection locked="0"/>
    </xf>
    <xf numFmtId="208" fontId="90" fillId="63" borderId="623"/>
    <xf numFmtId="0" fontId="12" fillId="0" borderId="478"/>
    <xf numFmtId="0" fontId="12" fillId="0" borderId="501"/>
    <xf numFmtId="0" fontId="147" fillId="73" borderId="486">
      <alignment horizontal="left" vertical="center" wrapText="1"/>
    </xf>
    <xf numFmtId="0" fontId="12" fillId="0" borderId="537"/>
    <xf numFmtId="10" fontId="108" fillId="65" borderId="478" applyNumberFormat="0" applyBorder="0" applyAlignment="0" applyProtection="0"/>
    <xf numFmtId="10" fontId="108" fillId="65" borderId="501" applyNumberFormat="0" applyBorder="0" applyAlignment="0" applyProtection="0"/>
    <xf numFmtId="0" fontId="12" fillId="0" borderId="537"/>
    <xf numFmtId="0" fontId="47" fillId="0" borderId="483">
      <alignment horizontal="left" vertical="center"/>
    </xf>
    <xf numFmtId="237" fontId="12" fillId="71" borderId="478" applyNumberFormat="0" applyFont="0" applyBorder="0" applyAlignment="0" applyProtection="0"/>
    <xf numFmtId="208" fontId="90" fillId="63" borderId="495"/>
    <xf numFmtId="166" fontId="113" fillId="0" borderId="496">
      <protection locked="0"/>
    </xf>
    <xf numFmtId="0" fontId="147" fillId="73" borderId="497">
      <alignment horizontal="left" vertical="center" wrapText="1"/>
    </xf>
    <xf numFmtId="0" fontId="147" fillId="73" borderId="526">
      <alignment horizontal="left" vertical="center" wrapText="1"/>
    </xf>
    <xf numFmtId="0" fontId="12" fillId="0" borderId="537"/>
    <xf numFmtId="1" fontId="121" fillId="69" borderId="492" applyNumberFormat="0" applyBorder="0" applyAlignment="0">
      <alignment horizontal="centerContinuous" vertical="center"/>
      <protection locked="0"/>
    </xf>
    <xf numFmtId="0" fontId="147" fillId="73" borderId="466">
      <alignment horizontal="left" vertical="center" wrapText="1"/>
    </xf>
    <xf numFmtId="0" fontId="25" fillId="8" borderId="488" applyNumberFormat="0" applyAlignment="0" applyProtection="0"/>
    <xf numFmtId="0" fontId="47" fillId="0" borderId="506">
      <alignment horizontal="left" vertical="center"/>
    </xf>
    <xf numFmtId="10" fontId="108" fillId="65" borderId="537" applyNumberFormat="0" applyBorder="0" applyAlignment="0" applyProtection="0"/>
    <xf numFmtId="237" fontId="12" fillId="71" borderId="501" applyNumberFormat="0" applyFont="0" applyBorder="0" applyAlignment="0" applyProtection="0"/>
    <xf numFmtId="0" fontId="12" fillId="0" borderId="537"/>
    <xf numFmtId="1" fontId="121" fillId="69" borderId="507" applyNumberFormat="0" applyBorder="0" applyAlignment="0">
      <alignment horizontal="centerContinuous" vertical="center"/>
      <protection locked="0"/>
    </xf>
    <xf numFmtId="0" fontId="147" fillId="73" borderId="526">
      <alignment horizontal="left" vertical="center" wrapText="1"/>
    </xf>
    <xf numFmtId="0" fontId="25" fillId="8" borderId="502" applyNumberFormat="0" applyAlignment="0" applyProtection="0"/>
    <xf numFmtId="10" fontId="108" fillId="65" borderId="537" applyNumberFormat="0" applyBorder="0" applyAlignment="0" applyProtection="0"/>
    <xf numFmtId="0" fontId="12" fillId="0" borderId="537"/>
    <xf numFmtId="0" fontId="47" fillId="0" borderId="538">
      <alignment horizontal="left" vertical="center"/>
    </xf>
    <xf numFmtId="237" fontId="12" fillId="71" borderId="537" applyNumberFormat="0" applyFont="0" applyBorder="0" applyAlignment="0" applyProtection="0"/>
    <xf numFmtId="0" fontId="147" fillId="73" borderId="466">
      <alignment horizontal="left" vertical="center" wrapText="1"/>
    </xf>
    <xf numFmtId="0" fontId="25" fillId="8" borderId="520" applyNumberFormat="0" applyAlignment="0" applyProtection="0"/>
    <xf numFmtId="10" fontId="108" fillId="65" borderId="537" applyNumberFormat="0" applyBorder="0" applyAlignment="0" applyProtection="0"/>
    <xf numFmtId="1" fontId="121" fillId="69" borderId="539" applyNumberFormat="0" applyBorder="0" applyAlignment="0">
      <alignment horizontal="centerContinuous" vertical="center"/>
      <protection locked="0"/>
    </xf>
    <xf numFmtId="0" fontId="25" fillId="8" borderId="520" applyNumberFormat="0" applyAlignment="0" applyProtection="0"/>
    <xf numFmtId="0" fontId="47" fillId="0" borderId="533">
      <alignment horizontal="left" vertical="center"/>
    </xf>
    <xf numFmtId="0" fontId="12" fillId="0" borderId="561"/>
    <xf numFmtId="0" fontId="147" fillId="73" borderId="543">
      <alignment horizontal="left" vertical="center" wrapText="1"/>
    </xf>
    <xf numFmtId="237" fontId="12" fillId="71" borderId="537" applyNumberFormat="0" applyFont="0" applyBorder="0" applyAlignment="0" applyProtection="0"/>
    <xf numFmtId="10" fontId="108" fillId="65" borderId="537" applyNumberFormat="0" applyBorder="0" applyAlignment="0" applyProtection="0"/>
    <xf numFmtId="1" fontId="121" fillId="69" borderId="539" applyNumberFormat="0" applyBorder="0" applyAlignment="0">
      <alignment horizontal="centerContinuous" vertical="center"/>
      <protection locked="0"/>
    </xf>
    <xf numFmtId="0" fontId="12" fillId="0" borderId="553"/>
    <xf numFmtId="0" fontId="25" fillId="8" borderId="520" applyNumberFormat="0" applyAlignment="0" applyProtection="0"/>
    <xf numFmtId="0" fontId="47" fillId="0" borderId="538">
      <alignment horizontal="left" vertical="center"/>
    </xf>
    <xf numFmtId="237" fontId="12" fillId="71" borderId="537" applyNumberFormat="0" applyFont="0" applyBorder="0" applyAlignment="0" applyProtection="0"/>
    <xf numFmtId="0" fontId="147" fillId="73" borderId="543">
      <alignment horizontal="left" vertical="center" wrapText="1"/>
    </xf>
    <xf numFmtId="1" fontId="121" fillId="69" borderId="539" applyNumberFormat="0" applyBorder="0" applyAlignment="0">
      <alignment horizontal="centerContinuous" vertical="center"/>
      <protection locked="0"/>
    </xf>
    <xf numFmtId="10" fontId="108" fillId="65" borderId="537" applyNumberFormat="0" applyBorder="0" applyAlignment="0" applyProtection="0"/>
    <xf numFmtId="0" fontId="25" fillId="8" borderId="520" applyNumberFormat="0" applyAlignment="0" applyProtection="0"/>
    <xf numFmtId="0" fontId="47" fillId="0" borderId="533">
      <alignment horizontal="left" vertical="center"/>
    </xf>
    <xf numFmtId="237" fontId="12" fillId="71" borderId="537" applyNumberFormat="0" applyFont="0" applyBorder="0" applyAlignment="0" applyProtection="0"/>
    <xf numFmtId="0" fontId="147" fillId="73" borderId="558">
      <alignment horizontal="left" vertical="center" wrapText="1"/>
    </xf>
    <xf numFmtId="0" fontId="12" fillId="0" borderId="553"/>
    <xf numFmtId="1" fontId="121" fillId="69" borderId="539" applyNumberFormat="0" applyBorder="0" applyAlignment="0">
      <alignment horizontal="centerContinuous" vertical="center"/>
      <protection locked="0"/>
    </xf>
    <xf numFmtId="10" fontId="108" fillId="65" borderId="561" applyNumberFormat="0" applyBorder="0" applyAlignment="0" applyProtection="0"/>
    <xf numFmtId="0" fontId="25" fillId="8" borderId="530" applyNumberFormat="0" applyAlignment="0" applyProtection="0"/>
    <xf numFmtId="0" fontId="47" fillId="0" borderId="554">
      <alignment horizontal="left" vertical="center"/>
    </xf>
    <xf numFmtId="0" fontId="147" fillId="73" borderId="558">
      <alignment horizontal="left" vertical="center" wrapText="1"/>
    </xf>
    <xf numFmtId="237" fontId="12" fillId="71" borderId="537" applyNumberFormat="0" applyFont="0" applyBorder="0" applyAlignment="0" applyProtection="0"/>
    <xf numFmtId="0" fontId="12" fillId="0" borderId="537"/>
    <xf numFmtId="10" fontId="108" fillId="65" borderId="553" applyNumberFormat="0" applyBorder="0" applyAlignment="0" applyProtection="0"/>
    <xf numFmtId="1" fontId="121" fillId="69" borderId="539" applyNumberFormat="0" applyBorder="0" applyAlignment="0">
      <alignment horizontal="centerContinuous" vertical="center"/>
      <protection locked="0"/>
    </xf>
    <xf numFmtId="0" fontId="25" fillId="8" borderId="530" applyNumberFormat="0" applyAlignment="0" applyProtection="0"/>
    <xf numFmtId="0" fontId="12" fillId="0" borderId="577"/>
    <xf numFmtId="0" fontId="147" fillId="73" borderId="571">
      <alignment horizontal="left" vertical="center" wrapText="1"/>
    </xf>
    <xf numFmtId="0" fontId="47" fillId="0" borderId="555">
      <alignment horizontal="left" vertical="center"/>
    </xf>
    <xf numFmtId="237" fontId="12" fillId="71" borderId="561" applyNumberFormat="0" applyFont="0" applyBorder="0" applyAlignment="0" applyProtection="0"/>
    <xf numFmtId="0" fontId="147" fillId="73" borderId="558">
      <alignment horizontal="left" vertical="center" wrapText="1"/>
    </xf>
    <xf numFmtId="1" fontId="121" fillId="69" borderId="562" applyNumberFormat="0" applyBorder="0" applyAlignment="0">
      <alignment horizontal="centerContinuous" vertical="center"/>
      <protection locked="0"/>
    </xf>
    <xf numFmtId="0" fontId="12" fillId="0" borderId="577"/>
    <xf numFmtId="0" fontId="47" fillId="0" borderId="555">
      <alignment horizontal="left" vertical="center"/>
    </xf>
    <xf numFmtId="237" fontId="12" fillId="71" borderId="553" applyNumberFormat="0" applyFont="0" applyBorder="0" applyAlignment="0" applyProtection="0"/>
    <xf numFmtId="1" fontId="121" fillId="69" borderId="547" applyNumberFormat="0" applyBorder="0" applyAlignment="0">
      <alignment horizontal="centerContinuous" vertical="center"/>
      <protection locked="0"/>
    </xf>
    <xf numFmtId="0" fontId="147" fillId="73" borderId="543">
      <alignment horizontal="left" vertical="center" wrapText="1"/>
    </xf>
    <xf numFmtId="0" fontId="25" fillId="8" borderId="549" applyNumberFormat="0" applyAlignment="0" applyProtection="0"/>
    <xf numFmtId="14" fontId="85" fillId="0" borderId="358" applyFont="0" applyFill="0" applyBorder="0" applyAlignment="0" applyProtection="0"/>
    <xf numFmtId="10" fontId="108" fillId="65" borderId="537" applyNumberFormat="0" applyBorder="0" applyAlignment="0" applyProtection="0"/>
    <xf numFmtId="2" fontId="149" fillId="0" borderId="358"/>
    <xf numFmtId="241" fontId="194" fillId="86" borderId="487" applyNumberFormat="0" applyBorder="0" applyAlignment="0" applyProtection="0">
      <alignment vertical="center"/>
    </xf>
    <xf numFmtId="171" fontId="85" fillId="0" borderId="500"/>
    <xf numFmtId="0" fontId="147" fillId="73" borderId="571">
      <alignment horizontal="left" vertical="center" wrapText="1"/>
    </xf>
    <xf numFmtId="0" fontId="47" fillId="0" borderId="574">
      <alignment horizontal="left" vertical="center"/>
    </xf>
    <xf numFmtId="237" fontId="12" fillId="71" borderId="553" applyNumberFormat="0" applyFont="0" applyBorder="0" applyAlignment="0" applyProtection="0"/>
    <xf numFmtId="10" fontId="108" fillId="65" borderId="577" applyNumberFormat="0" applyBorder="0" applyAlignment="0" applyProtection="0"/>
    <xf numFmtId="0" fontId="12" fillId="0" borderId="604"/>
    <xf numFmtId="1" fontId="121" fillId="69" borderId="547" applyNumberFormat="0" applyBorder="0" applyAlignment="0">
      <alignment horizontal="centerContinuous" vertical="center"/>
      <protection locked="0"/>
    </xf>
    <xf numFmtId="0" fontId="147" fillId="73" borderId="571">
      <alignment horizontal="left" vertical="center" wrapText="1"/>
    </xf>
    <xf numFmtId="0" fontId="25" fillId="8" borderId="549" applyNumberFormat="0" applyAlignment="0" applyProtection="0"/>
    <xf numFmtId="0" fontId="47" fillId="0" borderId="554">
      <alignment horizontal="left" vertical="center"/>
    </xf>
    <xf numFmtId="241" fontId="194" fillId="86" borderId="477" applyNumberFormat="0" applyBorder="0" applyAlignment="0" applyProtection="0">
      <alignment vertical="center"/>
    </xf>
    <xf numFmtId="171" fontId="85" fillId="0" borderId="518"/>
    <xf numFmtId="237" fontId="12" fillId="71" borderId="537" applyNumberFormat="0" applyFont="0" applyBorder="0" applyAlignment="0" applyProtection="0"/>
    <xf numFmtId="241" fontId="194" fillId="86" borderId="527" applyNumberFormat="0" applyBorder="0" applyAlignment="0" applyProtection="0">
      <alignment vertical="center"/>
    </xf>
    <xf numFmtId="171" fontId="85" fillId="0" borderId="528"/>
    <xf numFmtId="10" fontId="108" fillId="65" borderId="577" applyNumberFormat="0" applyBorder="0" applyAlignment="0" applyProtection="0"/>
    <xf numFmtId="1" fontId="121" fillId="69" borderId="539" applyNumberFormat="0" applyBorder="0" applyAlignment="0">
      <alignment horizontal="centerContinuous" vertical="center"/>
      <protection locked="0"/>
    </xf>
    <xf numFmtId="0" fontId="47" fillId="0" borderId="581">
      <alignment horizontal="left" vertical="center"/>
    </xf>
    <xf numFmtId="237" fontId="12" fillId="71" borderId="577" applyNumberFormat="0" applyFont="0" applyBorder="0" applyAlignment="0" applyProtection="0"/>
    <xf numFmtId="0" fontId="25" fillId="8" borderId="520" applyNumberFormat="0" applyAlignment="0" applyProtection="0"/>
    <xf numFmtId="0" fontId="147" fillId="73" borderId="599">
      <alignment horizontal="left" vertical="center" wrapText="1"/>
    </xf>
    <xf numFmtId="1" fontId="121" fillId="69" borderId="582" applyNumberFormat="0" applyBorder="0" applyAlignment="0">
      <alignment horizontal="centerContinuous" vertical="center"/>
      <protection locked="0"/>
    </xf>
    <xf numFmtId="0" fontId="12" fillId="24" borderId="499" applyNumberFormat="0" applyFont="0" applyAlignment="0" applyProtection="0"/>
    <xf numFmtId="0" fontId="25" fillId="8" borderId="578" applyNumberFormat="0" applyAlignment="0" applyProtection="0"/>
    <xf numFmtId="0" fontId="147" fillId="73" borderId="612">
      <alignment horizontal="left" vertical="center" wrapText="1"/>
    </xf>
    <xf numFmtId="0" fontId="47" fillId="0" borderId="581">
      <alignment horizontal="left" vertical="center"/>
    </xf>
    <xf numFmtId="237" fontId="12" fillId="71" borderId="577" applyNumberFormat="0" applyFont="0" applyBorder="0" applyAlignment="0" applyProtection="0"/>
    <xf numFmtId="241" fontId="194" fillId="86" borderId="544" applyNumberFormat="0" applyBorder="0" applyAlignment="0" applyProtection="0">
      <alignment vertical="center"/>
    </xf>
    <xf numFmtId="10" fontId="108" fillId="65" borderId="604" applyNumberFormat="0" applyBorder="0" applyAlignment="0" applyProtection="0"/>
    <xf numFmtId="166" fontId="113" fillId="0" borderId="511">
      <protection locked="0"/>
    </xf>
    <xf numFmtId="208" fontId="90" fillId="63" borderId="524"/>
    <xf numFmtId="241" fontId="194" fillId="86" borderId="544" applyNumberFormat="0" applyBorder="0" applyAlignment="0" applyProtection="0">
      <alignment vertical="center"/>
    </xf>
    <xf numFmtId="260" fontId="164" fillId="0" borderId="533" applyBorder="0"/>
    <xf numFmtId="1" fontId="121" fillId="69" borderId="582" applyNumberFormat="0" applyBorder="0" applyAlignment="0">
      <alignment horizontal="centerContinuous" vertical="center"/>
      <protection locked="0"/>
    </xf>
    <xf numFmtId="0" fontId="83" fillId="0" borderId="519" applyNumberFormat="0" applyFont="0" applyFill="0" applyAlignment="0" applyProtection="0"/>
    <xf numFmtId="241" fontId="194" fillId="86" borderId="559" applyNumberFormat="0" applyBorder="0" applyAlignment="0" applyProtection="0">
      <alignment vertical="center"/>
    </xf>
    <xf numFmtId="0" fontId="83" fillId="0" borderId="508" applyNumberFormat="0" applyFont="0" applyFill="0" applyAlignment="0" applyProtection="0"/>
    <xf numFmtId="166" fontId="113" fillId="0" borderId="542">
      <protection locked="0"/>
    </xf>
    <xf numFmtId="208" fontId="90" fillId="63" borderId="510"/>
    <xf numFmtId="0" fontId="17" fillId="21" borderId="520" applyNumberFormat="0" applyAlignment="0" applyProtection="0"/>
    <xf numFmtId="166" fontId="113" fillId="0" borderId="517">
      <protection locked="0"/>
    </xf>
    <xf numFmtId="171" fontId="85" fillId="0" borderId="545"/>
    <xf numFmtId="0" fontId="12" fillId="24" borderId="503" applyNumberFormat="0" applyFont="0" applyAlignment="0" applyProtection="0"/>
    <xf numFmtId="0" fontId="25" fillId="8" borderId="578" applyNumberFormat="0" applyAlignment="0" applyProtection="0"/>
    <xf numFmtId="241" fontId="194" fillId="86" borderId="527" applyNumberFormat="0" applyBorder="0" applyAlignment="0" applyProtection="0">
      <alignment vertical="center"/>
    </xf>
    <xf numFmtId="171" fontId="85" fillId="0" borderId="528"/>
    <xf numFmtId="166" fontId="113" fillId="0" borderId="525">
      <protection locked="0"/>
    </xf>
    <xf numFmtId="0" fontId="12" fillId="24" borderId="521" applyNumberFormat="0" applyFont="0" applyAlignment="0" applyProtection="0"/>
    <xf numFmtId="0" fontId="47" fillId="0" borderId="609">
      <alignment horizontal="left" vertical="center"/>
    </xf>
    <xf numFmtId="237" fontId="12" fillId="71" borderId="604" applyNumberFormat="0" applyFont="0" applyBorder="0" applyAlignment="0" applyProtection="0"/>
    <xf numFmtId="0" fontId="25" fillId="8" borderId="592" applyNumberFormat="0" applyAlignment="0" applyProtection="0"/>
    <xf numFmtId="166" fontId="113" fillId="0" borderId="517">
      <protection locked="0"/>
    </xf>
    <xf numFmtId="1" fontId="121" fillId="69" borderId="602" applyNumberFormat="0" applyBorder="0" applyAlignment="0">
      <alignment horizontal="centerContinuous" vertical="center"/>
      <protection locked="0"/>
    </xf>
    <xf numFmtId="241" fontId="194" fillId="86" borderId="477" applyNumberFormat="0" applyBorder="0" applyAlignment="0" applyProtection="0">
      <alignment vertical="center"/>
    </xf>
    <xf numFmtId="171" fontId="85" fillId="0" borderId="518"/>
    <xf numFmtId="0" fontId="25" fillId="8" borderId="605" applyNumberFormat="0" applyAlignment="0" applyProtection="0"/>
    <xf numFmtId="241" fontId="194" fillId="86" borderId="544" applyNumberFormat="0" applyBorder="0" applyAlignment="0" applyProtection="0">
      <alignment vertical="center"/>
    </xf>
    <xf numFmtId="171" fontId="85" fillId="0" borderId="545"/>
    <xf numFmtId="0" fontId="12" fillId="24" borderId="521" applyNumberFormat="0" applyFont="0" applyAlignment="0" applyProtection="0"/>
    <xf numFmtId="241" fontId="194" fillId="86" borderId="559" applyNumberFormat="0" applyBorder="0" applyAlignment="0" applyProtection="0">
      <alignment vertical="center"/>
    </xf>
    <xf numFmtId="171" fontId="85" fillId="0" borderId="560"/>
    <xf numFmtId="0" fontId="17" fillId="21" borderId="488" applyNumberFormat="0" applyAlignment="0" applyProtection="0"/>
    <xf numFmtId="241" fontId="194" fillId="86" borderId="544" applyNumberFormat="0" applyBorder="0" applyAlignment="0" applyProtection="0">
      <alignment vertical="center"/>
    </xf>
    <xf numFmtId="171" fontId="85" fillId="0" borderId="545"/>
    <xf numFmtId="0" fontId="83" fillId="0" borderId="493" applyNumberFormat="0" applyFont="0" applyFill="0" applyAlignment="0" applyProtection="0"/>
    <xf numFmtId="166" fontId="113" fillId="0" borderId="542">
      <protection locked="0"/>
    </xf>
    <xf numFmtId="0" fontId="12" fillId="24" borderId="521" applyNumberFormat="0" applyFont="0" applyAlignment="0" applyProtection="0"/>
    <xf numFmtId="208" fontId="90" fillId="63" borderId="484"/>
    <xf numFmtId="0" fontId="17" fillId="21" borderId="502" applyNumberFormat="0" applyAlignment="0" applyProtection="0"/>
    <xf numFmtId="0" fontId="83" fillId="0" borderId="519" applyNumberFormat="0" applyFont="0" applyFill="0" applyAlignment="0" applyProtection="0"/>
    <xf numFmtId="0" fontId="30" fillId="0" borderId="471" applyNumberFormat="0" applyFill="0" applyAlignment="0" applyProtection="0"/>
    <xf numFmtId="0" fontId="28" fillId="21" borderId="470" applyNumberFormat="0" applyAlignment="0" applyProtection="0"/>
    <xf numFmtId="0" fontId="12" fillId="24" borderId="469" applyNumberFormat="0" applyFont="0" applyAlignment="0" applyProtection="0"/>
    <xf numFmtId="0" fontId="12" fillId="24" borderId="469" applyNumberFormat="0" applyFont="0" applyAlignment="0" applyProtection="0"/>
    <xf numFmtId="0" fontId="25" fillId="8" borderId="468" applyNumberFormat="0" applyAlignment="0" applyProtection="0"/>
    <xf numFmtId="0" fontId="17" fillId="21" borderId="468" applyNumberFormat="0" applyAlignment="0" applyProtection="0"/>
    <xf numFmtId="0" fontId="30" fillId="0" borderId="471" applyNumberFormat="0" applyFill="0" applyAlignment="0" applyProtection="0"/>
    <xf numFmtId="0" fontId="28" fillId="21" borderId="470" applyNumberFormat="0" applyAlignment="0" applyProtection="0"/>
    <xf numFmtId="0" fontId="12" fillId="24" borderId="469" applyNumberFormat="0" applyFont="0" applyAlignment="0" applyProtection="0"/>
    <xf numFmtId="0" fontId="12" fillId="24" borderId="469" applyNumberFormat="0" applyFont="0" applyAlignment="0" applyProtection="0"/>
    <xf numFmtId="0" fontId="25" fillId="8" borderId="468" applyNumberFormat="0" applyAlignment="0" applyProtection="0"/>
    <xf numFmtId="0" fontId="17" fillId="21" borderId="468" applyNumberFormat="0" applyAlignment="0" applyProtection="0"/>
    <xf numFmtId="0" fontId="30" fillId="0" borderId="471" applyNumberFormat="0" applyFill="0" applyAlignment="0" applyProtection="0"/>
    <xf numFmtId="0" fontId="28" fillId="21" borderId="470" applyNumberFormat="0" applyAlignment="0" applyProtection="0"/>
    <xf numFmtId="0" fontId="12" fillId="24" borderId="469" applyNumberFormat="0" applyFont="0" applyAlignment="0" applyProtection="0"/>
    <xf numFmtId="0" fontId="12" fillId="24" borderId="469" applyNumberFormat="0" applyFont="0" applyAlignment="0" applyProtection="0"/>
    <xf numFmtId="0" fontId="25" fillId="8" borderId="468" applyNumberFormat="0" applyAlignment="0" applyProtection="0"/>
    <xf numFmtId="0" fontId="17" fillId="21" borderId="468" applyNumberFormat="0" applyAlignment="0" applyProtection="0"/>
    <xf numFmtId="0" fontId="30" fillId="0" borderId="471" applyNumberFormat="0" applyFill="0" applyAlignment="0" applyProtection="0"/>
    <xf numFmtId="0" fontId="28" fillId="21" borderId="470" applyNumberFormat="0" applyAlignment="0" applyProtection="0"/>
    <xf numFmtId="0" fontId="12" fillId="24" borderId="469" applyNumberFormat="0" applyFont="0" applyAlignment="0" applyProtection="0"/>
    <xf numFmtId="0" fontId="12" fillId="24" borderId="469" applyNumberFormat="0" applyFont="0" applyAlignment="0" applyProtection="0"/>
    <xf numFmtId="0" fontId="25" fillId="8" borderId="468" applyNumberFormat="0" applyAlignment="0" applyProtection="0"/>
    <xf numFmtId="0" fontId="17" fillId="21" borderId="468" applyNumberFormat="0" applyAlignment="0" applyProtection="0"/>
    <xf numFmtId="0" fontId="12" fillId="24" borderId="298" applyNumberFormat="0" applyFont="0" applyAlignment="0" applyProtection="0"/>
    <xf numFmtId="0" fontId="12" fillId="24" borderId="298" applyNumberFormat="0" applyFont="0" applyAlignment="0" applyProtection="0"/>
    <xf numFmtId="0" fontId="28" fillId="21" borderId="481" applyNumberFormat="0" applyAlignment="0" applyProtection="0"/>
    <xf numFmtId="0" fontId="12" fillId="24" borderId="298" applyNumberFormat="0" applyFont="0" applyAlignment="0" applyProtection="0"/>
    <xf numFmtId="0" fontId="12" fillId="24" borderId="298" applyNumberFormat="0" applyFont="0" applyAlignment="0" applyProtection="0"/>
    <xf numFmtId="0" fontId="12" fillId="24" borderId="469" applyNumberFormat="0" applyFont="0" applyAlignment="0" applyProtection="0"/>
    <xf numFmtId="0" fontId="12" fillId="24" borderId="298" applyNumberFormat="0" applyFont="0" applyAlignment="0" applyProtection="0"/>
    <xf numFmtId="0" fontId="12" fillId="24" borderId="298" applyNumberFormat="0" applyFont="0" applyAlignment="0" applyProtection="0"/>
    <xf numFmtId="0" fontId="30" fillId="0" borderId="482" applyNumberFormat="0" applyFill="0" applyAlignment="0" applyProtection="0"/>
    <xf numFmtId="0" fontId="12" fillId="24" borderId="298" applyNumberFormat="0" applyFont="0" applyAlignment="0" applyProtection="0"/>
    <xf numFmtId="0" fontId="12" fillId="24" borderId="298" applyNumberFormat="0" applyFont="0" applyAlignment="0" applyProtection="0"/>
    <xf numFmtId="0" fontId="30" fillId="0" borderId="482" applyNumberFormat="0" applyFill="0" applyAlignment="0" applyProtection="0"/>
    <xf numFmtId="39" fontId="12" fillId="0" borderId="546">
      <protection locked="0"/>
    </xf>
    <xf numFmtId="171" fontId="85" fillId="0" borderId="590"/>
    <xf numFmtId="0" fontId="12" fillId="25" borderId="501" applyNumberFormat="0" applyProtection="0">
      <alignment horizontal="left" vertical="center" wrapText="1"/>
    </xf>
    <xf numFmtId="257" fontId="11" fillId="82" borderId="529" applyNumberFormat="0" applyProtection="0">
      <alignment horizontal="center" vertical="center" wrapText="1"/>
    </xf>
    <xf numFmtId="0" fontId="11" fillId="81" borderId="537" applyNumberFormat="0" applyProtection="0">
      <alignment horizontal="center" vertical="center" wrapText="1"/>
    </xf>
    <xf numFmtId="0" fontId="11" fillId="81" borderId="537" applyNumberFormat="0" applyProtection="0">
      <alignment horizontal="center" vertical="center" wrapText="1"/>
    </xf>
    <xf numFmtId="0" fontId="11" fillId="60" borderId="553" applyNumberFormat="0" applyProtection="0">
      <alignment horizontal="left" vertical="center" wrapText="1"/>
    </xf>
    <xf numFmtId="257" fontId="11" fillId="82" borderId="553" applyNumberFormat="0" applyProtection="0">
      <alignment horizontal="center" vertical="center" wrapText="1"/>
    </xf>
    <xf numFmtId="0" fontId="11" fillId="81" borderId="553" applyNumberFormat="0" applyProtection="0">
      <alignment horizontal="center" vertical="center" wrapText="1"/>
    </xf>
    <xf numFmtId="0" fontId="12" fillId="25" borderId="618" applyNumberFormat="0" applyProtection="0">
      <alignment horizontal="left" vertical="center" wrapText="1"/>
    </xf>
    <xf numFmtId="0" fontId="12" fillId="25" borderId="537" applyNumberFormat="0" applyProtection="0">
      <alignment horizontal="left" vertical="center" wrapText="1"/>
    </xf>
    <xf numFmtId="0" fontId="177" fillId="67" borderId="478">
      <alignment horizontal="center" vertical="center" wrapText="1"/>
      <protection hidden="1"/>
    </xf>
    <xf numFmtId="0" fontId="177" fillId="67" borderId="577">
      <alignment horizontal="center" vertical="center" wrapText="1"/>
      <protection hidden="1"/>
    </xf>
    <xf numFmtId="260" fontId="164" fillId="0" borderId="581" applyBorder="0"/>
    <xf numFmtId="0" fontId="177" fillId="67" borderId="628">
      <alignment horizontal="center" vertical="center" wrapText="1"/>
      <protection hidden="1"/>
    </xf>
    <xf numFmtId="208" fontId="90" fillId="63" borderId="516"/>
    <xf numFmtId="0" fontId="147" fillId="73" borderId="512">
      <alignment horizontal="left" vertical="center" wrapText="1"/>
    </xf>
    <xf numFmtId="10" fontId="108" fillId="65" borderId="553" applyNumberFormat="0" applyBorder="0" applyAlignment="0" applyProtection="0"/>
    <xf numFmtId="166" fontId="113" fillId="0" borderId="485">
      <protection locked="0"/>
    </xf>
    <xf numFmtId="171" fontId="85" fillId="0" borderId="545"/>
    <xf numFmtId="39" fontId="12" fillId="0" borderId="536">
      <protection locked="0"/>
    </xf>
    <xf numFmtId="165" fontId="193" fillId="0" borderId="546" applyFill="0" applyAlignment="0" applyProtection="0"/>
    <xf numFmtId="283" fontId="79" fillId="0" borderId="5">
      <alignment horizontal="right"/>
    </xf>
    <xf numFmtId="283" fontId="79" fillId="0" borderId="86">
      <alignment horizontal="right"/>
    </xf>
    <xf numFmtId="283" fontId="79" fillId="0" borderId="86">
      <alignment horizontal="right"/>
    </xf>
    <xf numFmtId="171" fontId="85" fillId="0" borderId="159"/>
    <xf numFmtId="171" fontId="85" fillId="0" borderId="173"/>
    <xf numFmtId="278" fontId="173" fillId="70" borderId="11" applyBorder="0">
      <alignment horizontal="right" vertical="center"/>
      <protection locked="0"/>
    </xf>
    <xf numFmtId="171" fontId="85" fillId="0" borderId="188"/>
    <xf numFmtId="171" fontId="85" fillId="0" borderId="178"/>
    <xf numFmtId="165" fontId="193" fillId="0" borderId="200" applyFill="0" applyAlignment="0" applyProtection="0"/>
    <xf numFmtId="39" fontId="12" fillId="0" borderId="200">
      <protection locked="0"/>
    </xf>
    <xf numFmtId="171" fontId="85" fillId="0" borderId="188"/>
    <xf numFmtId="165" fontId="193" fillId="0" borderId="196" applyFill="0" applyAlignment="0" applyProtection="0"/>
    <xf numFmtId="39" fontId="12" fillId="0" borderId="196">
      <protection locked="0"/>
    </xf>
    <xf numFmtId="171" fontId="85" fillId="0" borderId="178"/>
    <xf numFmtId="165" fontId="193" fillId="0" borderId="200" applyFill="0" applyAlignment="0" applyProtection="0"/>
    <xf numFmtId="39" fontId="12" fillId="0" borderId="200">
      <protection locked="0"/>
    </xf>
    <xf numFmtId="171" fontId="85" fillId="0" borderId="205"/>
    <xf numFmtId="165" fontId="193" fillId="0" borderId="206" applyFill="0" applyAlignment="0" applyProtection="0"/>
    <xf numFmtId="39" fontId="12" fillId="0" borderId="206">
      <protection locked="0"/>
    </xf>
    <xf numFmtId="171" fontId="85" fillId="0" borderId="205"/>
    <xf numFmtId="165" fontId="193" fillId="0" borderId="206" applyFill="0" applyAlignment="0" applyProtection="0"/>
    <xf numFmtId="39" fontId="12" fillId="0" borderId="206">
      <protection locked="0"/>
    </xf>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220"/>
    <xf numFmtId="165" fontId="193" fillId="0" borderId="223" applyFill="0" applyAlignment="0" applyProtection="0"/>
    <xf numFmtId="39" fontId="12" fillId="0" borderId="223">
      <protection locked="0"/>
    </xf>
    <xf numFmtId="171" fontId="85" fillId="0" borderId="220"/>
    <xf numFmtId="165" fontId="193" fillId="0" borderId="223" applyFill="0" applyAlignment="0" applyProtection="0"/>
    <xf numFmtId="39" fontId="12" fillId="0" borderId="223">
      <protection locked="0"/>
    </xf>
    <xf numFmtId="171" fontId="85" fillId="0" borderId="232"/>
    <xf numFmtId="278" fontId="173" fillId="70" borderId="11" applyBorder="0">
      <alignment horizontal="right" vertical="center"/>
      <protection locked="0"/>
    </xf>
    <xf numFmtId="171" fontId="85" fillId="0" borderId="220"/>
    <xf numFmtId="165" fontId="193" fillId="0" borderId="223" applyFill="0" applyAlignment="0" applyProtection="0"/>
    <xf numFmtId="39" fontId="12" fillId="0" borderId="223">
      <protection locked="0"/>
    </xf>
    <xf numFmtId="171" fontId="85" fillId="0" borderId="205"/>
    <xf numFmtId="241" fontId="194" fillId="86" borderId="150" applyNumberFormat="0" applyBorder="0" applyAlignment="0" applyProtection="0">
      <alignment vertical="center"/>
    </xf>
    <xf numFmtId="165" fontId="193" fillId="0" borderId="206" applyFill="0" applyAlignment="0" applyProtection="0"/>
    <xf numFmtId="241" fontId="194" fillId="86" borderId="172" applyNumberFormat="0" applyBorder="0" applyAlignment="0" applyProtection="0">
      <alignment vertical="center"/>
    </xf>
    <xf numFmtId="39" fontId="12" fillId="0" borderId="206">
      <protection locked="0"/>
    </xf>
    <xf numFmtId="171" fontId="85" fillId="0" borderId="232"/>
    <xf numFmtId="241" fontId="194" fillId="86" borderId="187" applyNumberFormat="0" applyBorder="0" applyAlignment="0" applyProtection="0">
      <alignment vertical="center"/>
    </xf>
    <xf numFmtId="165" fontId="193" fillId="0" borderId="228" applyFill="0" applyAlignment="0" applyProtection="0"/>
    <xf numFmtId="39" fontId="12" fillId="0" borderId="228">
      <protection locked="0"/>
    </xf>
    <xf numFmtId="171" fontId="85" fillId="0" borderId="232"/>
    <xf numFmtId="241" fontId="194" fillId="86" borderId="187" applyNumberFormat="0" applyBorder="0" applyAlignment="0" applyProtection="0">
      <alignment vertical="center"/>
    </xf>
    <xf numFmtId="165" fontId="193" fillId="0" borderId="228" applyFill="0" applyAlignment="0" applyProtection="0"/>
    <xf numFmtId="39" fontId="12" fillId="0" borderId="228">
      <protection locked="0"/>
    </xf>
    <xf numFmtId="241" fontId="12" fillId="25" borderId="83" applyNumberFormat="0" applyProtection="0">
      <alignment horizontal="centerContinuous" vertical="center"/>
    </xf>
    <xf numFmtId="241" fontId="194" fillId="86" borderId="177" applyNumberFormat="0" applyBorder="0" applyAlignment="0" applyProtection="0">
      <alignment vertical="center"/>
    </xf>
    <xf numFmtId="241" fontId="12" fillId="25" borderId="83" applyNumberFormat="0" applyAlignment="0">
      <alignment vertical="center"/>
    </xf>
    <xf numFmtId="171" fontId="85" fillId="0" borderId="261"/>
    <xf numFmtId="49" fontId="79" fillId="0" borderId="5">
      <alignment vertical="center"/>
    </xf>
    <xf numFmtId="241" fontId="194" fillId="86" borderId="204" applyNumberFormat="0" applyBorder="0" applyAlignment="0" applyProtection="0">
      <alignment vertical="center"/>
    </xf>
    <xf numFmtId="165" fontId="193" fillId="0" borderId="256" applyFill="0" applyAlignment="0" applyProtection="0"/>
    <xf numFmtId="39" fontId="12" fillId="0" borderId="256">
      <protection locked="0"/>
    </xf>
    <xf numFmtId="171" fontId="85" fillId="0" borderId="275"/>
    <xf numFmtId="283" fontId="79" fillId="0" borderId="86">
      <alignment horizontal="right"/>
    </xf>
    <xf numFmtId="283" fontId="79" fillId="0" borderId="86">
      <alignment horizontal="right"/>
    </xf>
    <xf numFmtId="283" fontId="79" fillId="0" borderId="5">
      <alignment horizontal="right"/>
    </xf>
    <xf numFmtId="283" fontId="79" fillId="0" borderId="86">
      <alignment horizontal="right"/>
    </xf>
    <xf numFmtId="278" fontId="173" fillId="70" borderId="89" applyBorder="0">
      <alignment horizontal="right" vertical="center"/>
      <protection locked="0"/>
    </xf>
    <xf numFmtId="171" fontId="85" fillId="0" borderId="159"/>
    <xf numFmtId="165" fontId="193" fillId="0" borderId="168" applyFill="0" applyAlignment="0" applyProtection="0"/>
    <xf numFmtId="39" fontId="12" fillId="0" borderId="168">
      <protection locked="0"/>
    </xf>
    <xf numFmtId="171" fontId="85" fillId="0" borderId="178"/>
    <xf numFmtId="171" fontId="85" fillId="0" borderId="94"/>
    <xf numFmtId="165" fontId="193" fillId="0" borderId="65" applyFill="0" applyAlignment="0" applyProtection="0"/>
    <xf numFmtId="39" fontId="12" fillId="0" borderId="65">
      <protection locked="0"/>
    </xf>
    <xf numFmtId="171" fontId="85" fillId="0" borderId="188"/>
    <xf numFmtId="165" fontId="193" fillId="0" borderId="196" applyFill="0" applyAlignment="0" applyProtection="0"/>
    <xf numFmtId="39" fontId="12" fillId="0" borderId="196">
      <protection locked="0"/>
    </xf>
    <xf numFmtId="278" fontId="173" fillId="70" borderId="89" applyBorder="0">
      <alignment horizontal="right" vertical="center"/>
      <protection locked="0"/>
    </xf>
    <xf numFmtId="171" fontId="85" fillId="0" borderId="205"/>
    <xf numFmtId="171" fontId="85" fillId="0" borderId="188"/>
    <xf numFmtId="165" fontId="193" fillId="0" borderId="196" applyFill="0" applyAlignment="0" applyProtection="0"/>
    <xf numFmtId="39" fontId="12" fillId="0" borderId="196">
      <protection locked="0"/>
    </xf>
    <xf numFmtId="171" fontId="85" fillId="0" borderId="178"/>
    <xf numFmtId="165" fontId="193" fillId="0" borderId="200" applyFill="0" applyAlignment="0" applyProtection="0"/>
    <xf numFmtId="39" fontId="12" fillId="0" borderId="200">
      <protection locked="0"/>
    </xf>
    <xf numFmtId="171" fontId="85" fillId="0" borderId="205"/>
    <xf numFmtId="165" fontId="193" fillId="0" borderId="206" applyFill="0" applyAlignment="0" applyProtection="0"/>
    <xf numFmtId="39" fontId="12" fillId="0" borderId="206">
      <protection locked="0"/>
    </xf>
    <xf numFmtId="171" fontId="85" fillId="0" borderId="220"/>
    <xf numFmtId="171" fontId="85" fillId="0" borderId="205"/>
    <xf numFmtId="165" fontId="193" fillId="0" borderId="206" applyFill="0" applyAlignment="0" applyProtection="0"/>
    <xf numFmtId="39" fontId="12" fillId="0" borderId="206">
      <protection locked="0"/>
    </xf>
    <xf numFmtId="171" fontId="85" fillId="0" borderId="232"/>
    <xf numFmtId="165" fontId="193" fillId="0" borderId="228" applyFill="0" applyAlignment="0" applyProtection="0"/>
    <xf numFmtId="39" fontId="12" fillId="0" borderId="228">
      <protection locked="0"/>
    </xf>
    <xf numFmtId="171" fontId="85" fillId="0" borderId="220"/>
    <xf numFmtId="165" fontId="193" fillId="0" borderId="223" applyFill="0" applyAlignment="0" applyProtection="0"/>
    <xf numFmtId="39" fontId="12" fillId="0" borderId="223">
      <protection locked="0"/>
    </xf>
    <xf numFmtId="241" fontId="194" fillId="86" borderId="150" applyNumberFormat="0" applyBorder="0" applyAlignment="0" applyProtection="0">
      <alignment vertical="center"/>
    </xf>
    <xf numFmtId="49" fontId="79" fillId="0" borderId="86">
      <alignment vertical="center"/>
    </xf>
    <xf numFmtId="171" fontId="85" fillId="0" borderId="205"/>
    <xf numFmtId="241" fontId="12" fillId="25" borderId="83" applyNumberFormat="0" applyProtection="0">
      <alignment horizontal="centerContinuous" vertical="center"/>
    </xf>
    <xf numFmtId="241" fontId="194" fillId="86" borderId="177" applyNumberFormat="0" applyBorder="0" applyAlignment="0" applyProtection="0">
      <alignment vertical="center"/>
    </xf>
    <xf numFmtId="241" fontId="12" fillId="25" borderId="83" applyNumberFormat="0" applyAlignment="0">
      <alignment vertical="center"/>
    </xf>
    <xf numFmtId="165" fontId="193" fillId="0" borderId="206" applyFill="0" applyAlignment="0" applyProtection="0"/>
    <xf numFmtId="39" fontId="12" fillId="0" borderId="206">
      <protection locked="0"/>
    </xf>
    <xf numFmtId="241" fontId="194" fillId="86" borderId="187" applyNumberFormat="0" applyBorder="0" applyAlignment="0" applyProtection="0">
      <alignment vertical="center"/>
    </xf>
    <xf numFmtId="171" fontId="85" fillId="0" borderId="232"/>
    <xf numFmtId="171" fontId="85" fillId="0" borderId="250"/>
    <xf numFmtId="165" fontId="193" fillId="0" borderId="245" applyFill="0" applyAlignment="0" applyProtection="0"/>
    <xf numFmtId="39" fontId="12" fillId="0" borderId="245">
      <protection locked="0"/>
    </xf>
    <xf numFmtId="241" fontId="12" fillId="25" borderId="83" applyNumberFormat="0" applyProtection="0">
      <alignment horizontal="centerContinuous" vertical="center"/>
    </xf>
    <xf numFmtId="241" fontId="194" fillId="86" borderId="204" applyNumberFormat="0" applyBorder="0" applyAlignment="0" applyProtection="0">
      <alignment vertical="center"/>
    </xf>
    <xf numFmtId="241" fontId="12" fillId="25" borderId="83" applyNumberFormat="0" applyAlignment="0">
      <alignment vertical="center"/>
    </xf>
    <xf numFmtId="0" fontId="189" fillId="83" borderId="86" applyBorder="0" applyProtection="0">
      <alignment horizontal="centerContinuous" vertical="center"/>
    </xf>
    <xf numFmtId="171" fontId="85" fillId="0" borderId="250"/>
    <xf numFmtId="171" fontId="12" fillId="0" borderId="86" applyBorder="0" applyProtection="0">
      <alignment horizontal="right" vertical="center"/>
    </xf>
    <xf numFmtId="241" fontId="12" fillId="25" borderId="83" applyNumberFormat="0" applyProtection="0">
      <alignment horizontal="centerContinuous" vertical="center"/>
    </xf>
    <xf numFmtId="241" fontId="194" fillId="86" borderId="187" applyNumberFormat="0" applyBorder="0" applyAlignment="0" applyProtection="0">
      <alignment vertical="center"/>
    </xf>
    <xf numFmtId="241" fontId="12" fillId="25" borderId="83" applyNumberFormat="0" applyAlignment="0">
      <alignment vertical="center"/>
    </xf>
    <xf numFmtId="49" fontId="79" fillId="0" borderId="86">
      <alignment vertical="center"/>
    </xf>
    <xf numFmtId="165" fontId="193" fillId="0" borderId="245" applyFill="0" applyAlignment="0" applyProtection="0"/>
    <xf numFmtId="39" fontId="12" fillId="0" borderId="245">
      <protection locked="0"/>
    </xf>
    <xf numFmtId="171" fontId="85" fillId="0" borderId="287"/>
    <xf numFmtId="241" fontId="194" fillId="86" borderId="177" applyNumberFormat="0" applyBorder="0" applyAlignment="0" applyProtection="0">
      <alignment vertical="center"/>
    </xf>
    <xf numFmtId="241" fontId="12" fillId="25" borderId="83" applyNumberFormat="0" applyProtection="0">
      <alignment horizontal="centerContinuous" vertical="center"/>
    </xf>
    <xf numFmtId="241" fontId="194" fillId="86" borderId="204" applyNumberFormat="0" applyBorder="0" applyAlignment="0" applyProtection="0">
      <alignment vertical="center"/>
    </xf>
    <xf numFmtId="241" fontId="12" fillId="25" borderId="83" applyNumberFormat="0" applyAlignment="0">
      <alignment vertical="center"/>
    </xf>
    <xf numFmtId="0" fontId="189" fillId="83" borderId="86" applyBorder="0" applyProtection="0">
      <alignment horizontal="centerContinuous" vertical="center"/>
    </xf>
    <xf numFmtId="171" fontId="12" fillId="0" borderId="86" applyBorder="0" applyProtection="0">
      <alignment horizontal="right" vertical="center"/>
    </xf>
    <xf numFmtId="241" fontId="194" fillId="86" borderId="219" applyNumberFormat="0" applyBorder="0" applyAlignment="0" applyProtection="0">
      <alignment vertical="center"/>
    </xf>
    <xf numFmtId="49" fontId="79" fillId="0" borderId="5">
      <alignment vertical="center"/>
    </xf>
    <xf numFmtId="241" fontId="194" fillId="86" borderId="204" applyNumberFormat="0" applyBorder="0" applyAlignment="0" applyProtection="0">
      <alignment vertical="center"/>
    </xf>
    <xf numFmtId="49" fontId="79" fillId="0" borderId="86">
      <alignment vertical="center"/>
    </xf>
    <xf numFmtId="241" fontId="194" fillId="86" borderId="219" applyNumberFormat="0" applyBorder="0" applyAlignment="0" applyProtection="0">
      <alignment vertical="center"/>
    </xf>
    <xf numFmtId="0" fontId="189" fillId="83" borderId="5" applyBorder="0" applyProtection="0">
      <alignment horizontal="centerContinuous" vertical="center"/>
    </xf>
    <xf numFmtId="171" fontId="12" fillId="0" borderId="5" applyBorder="0" applyProtection="0">
      <alignment horizontal="right" vertical="center"/>
    </xf>
    <xf numFmtId="241" fontId="194" fillId="86" borderId="204" applyNumberFormat="0" applyBorder="0" applyAlignment="0" applyProtection="0">
      <alignment vertical="center"/>
    </xf>
    <xf numFmtId="0" fontId="189" fillId="83" borderId="86" applyBorder="0" applyProtection="0">
      <alignment horizontal="centerContinuous" vertical="center"/>
    </xf>
    <xf numFmtId="171" fontId="12" fillId="0" borderId="86" applyBorder="0" applyProtection="0">
      <alignment horizontal="right" vertical="center"/>
    </xf>
    <xf numFmtId="241" fontId="12" fillId="25" borderId="83" applyNumberFormat="0" applyProtection="0">
      <alignment horizontal="centerContinuous" vertical="center"/>
    </xf>
    <xf numFmtId="241" fontId="194" fillId="86" borderId="233" applyNumberFormat="0" applyBorder="0" applyAlignment="0" applyProtection="0">
      <alignment vertical="center"/>
    </xf>
    <xf numFmtId="241" fontId="12" fillId="25" borderId="83" applyNumberFormat="0" applyAlignment="0">
      <alignment vertical="center"/>
    </xf>
    <xf numFmtId="241" fontId="12" fillId="25" borderId="83" applyNumberFormat="0" applyProtection="0">
      <alignment horizontal="centerContinuous" vertical="center"/>
    </xf>
    <xf numFmtId="241" fontId="194" fillId="86" borderId="249" applyNumberFormat="0" applyBorder="0" applyAlignment="0" applyProtection="0">
      <alignment vertical="center"/>
    </xf>
    <xf numFmtId="241" fontId="12" fillId="25" borderId="83" applyNumberFormat="0" applyAlignment="0">
      <alignment vertical="center"/>
    </xf>
    <xf numFmtId="241" fontId="194" fillId="86" borderId="249" applyNumberFormat="0" applyBorder="0" applyAlignment="0" applyProtection="0">
      <alignment vertical="center"/>
    </xf>
    <xf numFmtId="241" fontId="12" fillId="25" borderId="83" applyNumberFormat="0" applyProtection="0">
      <alignment horizontal="centerContinuous" vertical="center"/>
    </xf>
    <xf numFmtId="241" fontId="194" fillId="86" borderId="273" applyNumberFormat="0" applyBorder="0" applyAlignment="0" applyProtection="0">
      <alignment vertical="center"/>
    </xf>
    <xf numFmtId="241" fontId="194" fillId="86" borderId="286" applyNumberFormat="0" applyBorder="0" applyAlignment="0" applyProtection="0">
      <alignment vertical="center"/>
    </xf>
    <xf numFmtId="241" fontId="12" fillId="25" borderId="83" applyNumberFormat="0" applyAlignment="0">
      <alignment vertical="center"/>
    </xf>
    <xf numFmtId="0" fontId="11" fillId="60" borderId="110" applyNumberFormat="0" applyProtection="0">
      <alignment horizontal="left" vertical="center" wrapText="1"/>
    </xf>
    <xf numFmtId="0" fontId="11" fillId="60" borderId="160" applyNumberFormat="0" applyProtection="0">
      <alignment horizontal="left" vertical="center" wrapText="1"/>
    </xf>
    <xf numFmtId="0" fontId="12" fillId="25" borderId="110" applyNumberFormat="0" applyProtection="0">
      <alignment horizontal="left" vertical="center" wrapText="1"/>
    </xf>
    <xf numFmtId="257" fontId="11" fillId="82" borderId="110" applyNumberFormat="0" applyProtection="0">
      <alignment horizontal="center" vertical="center" wrapText="1"/>
    </xf>
    <xf numFmtId="0" fontId="12" fillId="25" borderId="160" applyNumberFormat="0" applyProtection="0">
      <alignment horizontal="left" vertical="center" wrapText="1"/>
    </xf>
    <xf numFmtId="257" fontId="11" fillId="82" borderId="160" applyNumberFormat="0" applyProtection="0">
      <alignment horizontal="center" vertical="center" wrapText="1"/>
    </xf>
    <xf numFmtId="0" fontId="11" fillId="60" borderId="110" applyNumberFormat="0" applyProtection="0">
      <alignment horizontal="left" vertical="center" wrapText="1"/>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83" fillId="81" borderId="110" applyNumberFormat="0" applyProtection="0">
      <alignment horizontal="center" vertical="center"/>
    </xf>
    <xf numFmtId="0" fontId="11" fillId="60" borderId="160" applyNumberFormat="0" applyProtection="0">
      <alignment horizontal="left" vertical="center" wrapText="1"/>
    </xf>
    <xf numFmtId="0" fontId="11" fillId="81" borderId="160" applyNumberFormat="0" applyProtection="0">
      <alignment horizontal="center" vertical="center" wrapText="1"/>
    </xf>
    <xf numFmtId="0" fontId="11" fillId="81" borderId="160" applyNumberFormat="0" applyProtection="0">
      <alignment horizontal="center" vertical="center"/>
    </xf>
    <xf numFmtId="0" fontId="11" fillId="81" borderId="160" applyNumberFormat="0" applyProtection="0">
      <alignment horizontal="center" vertical="center" wrapText="1"/>
    </xf>
    <xf numFmtId="0" fontId="183" fillId="81" borderId="160" applyNumberFormat="0" applyProtection="0">
      <alignment horizontal="center" vertical="center"/>
    </xf>
    <xf numFmtId="0" fontId="11" fillId="60" borderId="189" applyNumberFormat="0" applyProtection="0">
      <alignment horizontal="left" vertical="center" wrapText="1"/>
    </xf>
    <xf numFmtId="0" fontId="12" fillId="25" borderId="189" applyNumberFormat="0" applyProtection="0">
      <alignment horizontal="left" vertical="center" wrapText="1"/>
    </xf>
    <xf numFmtId="257" fontId="11" fillId="82" borderId="189" applyNumberFormat="0" applyProtection="0">
      <alignment horizontal="center" vertical="center" wrapText="1"/>
    </xf>
    <xf numFmtId="0" fontId="11" fillId="60" borderId="189" applyNumberFormat="0" applyProtection="0">
      <alignment horizontal="left" vertical="center" wrapText="1"/>
    </xf>
    <xf numFmtId="0" fontId="11" fillId="81" borderId="189" applyNumberFormat="0" applyProtection="0">
      <alignment horizontal="center" vertical="center" wrapText="1"/>
    </xf>
    <xf numFmtId="0" fontId="11" fillId="81" borderId="189" applyNumberFormat="0" applyProtection="0">
      <alignment horizontal="center" vertical="center"/>
    </xf>
    <xf numFmtId="0" fontId="11" fillId="81" borderId="189" applyNumberFormat="0" applyProtection="0">
      <alignment horizontal="center" vertical="center" wrapText="1"/>
    </xf>
    <xf numFmtId="0" fontId="183" fillId="81" borderId="189" applyNumberFormat="0" applyProtection="0">
      <alignment horizontal="center" vertical="center"/>
    </xf>
    <xf numFmtId="0" fontId="11" fillId="60" borderId="197" applyNumberFormat="0" applyProtection="0">
      <alignment horizontal="left" vertical="center" wrapText="1"/>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1" fillId="60" borderId="197" applyNumberFormat="0" applyProtection="0">
      <alignment horizontal="left" vertical="center" wrapText="1"/>
    </xf>
    <xf numFmtId="0" fontId="183" fillId="81" borderId="197" applyNumberFormat="0" applyProtection="0">
      <alignment horizontal="center" vertical="center"/>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1" fillId="60" borderId="197" applyNumberFormat="0" applyProtection="0">
      <alignment horizontal="left" vertical="center" wrapText="1"/>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1" fillId="60" borderId="213" applyNumberFormat="0" applyProtection="0">
      <alignment horizontal="left" vertical="center" wrapText="1"/>
    </xf>
    <xf numFmtId="0" fontId="12" fillId="25" borderId="213" applyNumberFormat="0" applyProtection="0">
      <alignment horizontal="left" vertical="center" wrapText="1"/>
    </xf>
    <xf numFmtId="257" fontId="11" fillId="82" borderId="213" applyNumberFormat="0" applyProtection="0">
      <alignment horizontal="center" vertical="center" wrapText="1"/>
    </xf>
    <xf numFmtId="0" fontId="11" fillId="60" borderId="213" applyNumberFormat="0" applyProtection="0">
      <alignment horizontal="left" vertical="center" wrapText="1"/>
    </xf>
    <xf numFmtId="0" fontId="11" fillId="81" borderId="213" applyNumberFormat="0" applyProtection="0">
      <alignment horizontal="center" vertical="center" wrapText="1"/>
    </xf>
    <xf numFmtId="0" fontId="11" fillId="81" borderId="213" applyNumberFormat="0" applyProtection="0">
      <alignment horizontal="center" vertical="center"/>
    </xf>
    <xf numFmtId="0" fontId="11" fillId="81" borderId="213" applyNumberFormat="0" applyProtection="0">
      <alignment horizontal="center" vertical="center" wrapText="1"/>
    </xf>
    <xf numFmtId="0" fontId="183" fillId="81" borderId="213" applyNumberFormat="0" applyProtection="0">
      <alignment horizontal="center" vertical="center"/>
    </xf>
    <xf numFmtId="0" fontId="11" fillId="60" borderId="213" applyNumberFormat="0" applyProtection="0">
      <alignment horizontal="left" vertical="center" wrapText="1"/>
    </xf>
    <xf numFmtId="0" fontId="12" fillId="25" borderId="213" applyNumberFormat="0" applyProtection="0">
      <alignment horizontal="left" vertical="center" wrapText="1"/>
    </xf>
    <xf numFmtId="257" fontId="11" fillId="82" borderId="213" applyNumberFormat="0" applyProtection="0">
      <alignment horizontal="center" vertical="center" wrapText="1"/>
    </xf>
    <xf numFmtId="0" fontId="11" fillId="60" borderId="213" applyNumberFormat="0" applyProtection="0">
      <alignment horizontal="left" vertical="center" wrapText="1"/>
    </xf>
    <xf numFmtId="0" fontId="11" fillId="60" borderId="213" applyNumberFormat="0" applyProtection="0">
      <alignment horizontal="left" vertical="center" wrapText="1"/>
    </xf>
    <xf numFmtId="0" fontId="11" fillId="81" borderId="213" applyNumberFormat="0" applyProtection="0">
      <alignment horizontal="center" vertical="center" wrapText="1"/>
    </xf>
    <xf numFmtId="0" fontId="11" fillId="81" borderId="213" applyNumberFormat="0" applyProtection="0">
      <alignment horizontal="center" vertical="center"/>
    </xf>
    <xf numFmtId="0" fontId="11" fillId="81" borderId="213" applyNumberFormat="0" applyProtection="0">
      <alignment horizontal="center" vertical="center" wrapText="1"/>
    </xf>
    <xf numFmtId="0" fontId="12" fillId="25" borderId="213" applyNumberFormat="0" applyProtection="0">
      <alignment horizontal="left" vertical="center" wrapText="1"/>
    </xf>
    <xf numFmtId="0" fontId="183" fillId="81" borderId="213" applyNumberFormat="0" applyProtection="0">
      <alignment horizontal="center" vertical="center"/>
    </xf>
    <xf numFmtId="257" fontId="11" fillId="82" borderId="213" applyNumberFormat="0" applyProtection="0">
      <alignment horizontal="center" vertical="center" wrapText="1"/>
    </xf>
    <xf numFmtId="0" fontId="11" fillId="60" borderId="213" applyNumberFormat="0" applyProtection="0">
      <alignment horizontal="left" vertical="center" wrapText="1"/>
    </xf>
    <xf numFmtId="0" fontId="11" fillId="81" borderId="213" applyNumberFormat="0" applyProtection="0">
      <alignment horizontal="center" vertical="center" wrapText="1"/>
    </xf>
    <xf numFmtId="0" fontId="11" fillId="81" borderId="213" applyNumberFormat="0" applyProtection="0">
      <alignment horizontal="center" vertical="center"/>
    </xf>
    <xf numFmtId="0" fontId="11" fillId="81" borderId="213" applyNumberFormat="0" applyProtection="0">
      <alignment horizontal="center" vertical="center" wrapText="1"/>
    </xf>
    <xf numFmtId="0" fontId="183" fillId="81" borderId="213" applyNumberFormat="0" applyProtection="0">
      <alignment horizontal="center" vertical="center"/>
    </xf>
    <xf numFmtId="0" fontId="11" fillId="60" borderId="221" applyNumberFormat="0" applyProtection="0">
      <alignment horizontal="left" vertical="center" wrapText="1"/>
    </xf>
    <xf numFmtId="0" fontId="12" fillId="25" borderId="221" applyNumberFormat="0" applyProtection="0">
      <alignment horizontal="left" vertical="center" wrapText="1"/>
    </xf>
    <xf numFmtId="257" fontId="11" fillId="82" borderId="221" applyNumberFormat="0" applyProtection="0">
      <alignment horizontal="center" vertical="center" wrapText="1"/>
    </xf>
    <xf numFmtId="0" fontId="11" fillId="60" borderId="221" applyNumberFormat="0" applyProtection="0">
      <alignment horizontal="left" vertical="center" wrapText="1"/>
    </xf>
    <xf numFmtId="0" fontId="11" fillId="81" borderId="221" applyNumberFormat="0" applyProtection="0">
      <alignment horizontal="center" vertical="center" wrapText="1"/>
    </xf>
    <xf numFmtId="0" fontId="11" fillId="81" borderId="221" applyNumberFormat="0" applyProtection="0">
      <alignment horizontal="center" vertical="center"/>
    </xf>
    <xf numFmtId="0" fontId="11" fillId="81" borderId="221" applyNumberFormat="0" applyProtection="0">
      <alignment horizontal="center" vertical="center" wrapText="1"/>
    </xf>
    <xf numFmtId="0" fontId="177" fillId="67" borderId="110">
      <alignment horizontal="center" vertical="center" wrapText="1"/>
      <protection hidden="1"/>
    </xf>
    <xf numFmtId="0" fontId="183" fillId="81" borderId="221" applyNumberFormat="0" applyProtection="0">
      <alignment horizontal="center" vertical="center"/>
    </xf>
    <xf numFmtId="0" fontId="11" fillId="60" borderId="213" applyNumberFormat="0" applyProtection="0">
      <alignment horizontal="left" vertical="center" wrapText="1"/>
    </xf>
    <xf numFmtId="0" fontId="12" fillId="25" borderId="213" applyNumberFormat="0" applyProtection="0">
      <alignment horizontal="left" vertical="center" wrapText="1"/>
    </xf>
    <xf numFmtId="0" fontId="177" fillId="67" borderId="160">
      <alignment horizontal="center" vertical="center" wrapText="1"/>
      <protection hidden="1"/>
    </xf>
    <xf numFmtId="257" fontId="11" fillId="82" borderId="213" applyNumberFormat="0" applyProtection="0">
      <alignment horizontal="center" vertical="center" wrapText="1"/>
    </xf>
    <xf numFmtId="0" fontId="11" fillId="60" borderId="213" applyNumberFormat="0" applyProtection="0">
      <alignment horizontal="left" vertical="center" wrapText="1"/>
    </xf>
    <xf numFmtId="237" fontId="181" fillId="0" borderId="76"/>
    <xf numFmtId="0" fontId="11" fillId="81" borderId="213" applyNumberFormat="0" applyProtection="0">
      <alignment horizontal="center" vertical="center" wrapText="1"/>
    </xf>
    <xf numFmtId="0" fontId="11" fillId="81" borderId="213" applyNumberFormat="0" applyProtection="0">
      <alignment horizontal="center" vertical="center"/>
    </xf>
    <xf numFmtId="0" fontId="11" fillId="81" borderId="213" applyNumberFormat="0" applyProtection="0">
      <alignment horizontal="center" vertical="center" wrapText="1"/>
    </xf>
    <xf numFmtId="0" fontId="183" fillId="81" borderId="213" applyNumberFormat="0" applyProtection="0">
      <alignment horizontal="center" vertical="center"/>
    </xf>
    <xf numFmtId="0" fontId="11" fillId="60" borderId="237" applyNumberFormat="0" applyProtection="0">
      <alignment horizontal="left" vertical="center" wrapText="1"/>
    </xf>
    <xf numFmtId="0" fontId="177" fillId="67" borderId="189">
      <alignment horizontal="center" vertical="center" wrapText="1"/>
      <protection hidden="1"/>
    </xf>
    <xf numFmtId="0" fontId="12" fillId="25" borderId="237" applyNumberFormat="0" applyProtection="0">
      <alignment horizontal="left" vertical="center" wrapText="1"/>
    </xf>
    <xf numFmtId="257" fontId="11" fillId="82" borderId="237" applyNumberFormat="0" applyProtection="0">
      <alignment horizontal="center" vertical="center" wrapText="1"/>
    </xf>
    <xf numFmtId="0" fontId="11" fillId="60" borderId="237" applyNumberFormat="0" applyProtection="0">
      <alignment horizontal="left" vertical="center" wrapText="1"/>
    </xf>
    <xf numFmtId="0" fontId="11" fillId="81" borderId="237" applyNumberFormat="0" applyProtection="0">
      <alignment horizontal="center" vertical="center" wrapText="1"/>
    </xf>
    <xf numFmtId="0" fontId="11" fillId="81" borderId="237" applyNumberFormat="0" applyProtection="0">
      <alignment horizontal="center" vertical="center"/>
    </xf>
    <xf numFmtId="237" fontId="181" fillId="0" borderId="76"/>
    <xf numFmtId="0" fontId="11" fillId="81" borderId="237" applyNumberFormat="0" applyProtection="0">
      <alignment horizontal="center" vertical="center" wrapText="1"/>
    </xf>
    <xf numFmtId="0" fontId="183" fillId="81" borderId="237" applyNumberFormat="0" applyProtection="0">
      <alignment horizontal="center" vertical="center"/>
    </xf>
    <xf numFmtId="0" fontId="11" fillId="60" borderId="237" applyNumberFormat="0" applyProtection="0">
      <alignment horizontal="left" vertical="center" wrapText="1"/>
    </xf>
    <xf numFmtId="0" fontId="12" fillId="25" borderId="237" applyNumberFormat="0" applyProtection="0">
      <alignment horizontal="left" vertical="center" wrapText="1"/>
    </xf>
    <xf numFmtId="0" fontId="177" fillId="67" borderId="197">
      <alignment horizontal="center" vertical="center" wrapText="1"/>
      <protection hidden="1"/>
    </xf>
    <xf numFmtId="257" fontId="11" fillId="82" borderId="237" applyNumberFormat="0" applyProtection="0">
      <alignment horizontal="center" vertical="center" wrapText="1"/>
    </xf>
    <xf numFmtId="0" fontId="11" fillId="60" borderId="237" applyNumberFormat="0" applyProtection="0">
      <alignment horizontal="left" vertical="center" wrapText="1"/>
    </xf>
    <xf numFmtId="237" fontId="181" fillId="0" borderId="76"/>
    <xf numFmtId="0" fontId="11" fillId="81" borderId="237" applyNumberFormat="0" applyProtection="0">
      <alignment horizontal="center" vertical="center" wrapText="1"/>
    </xf>
    <xf numFmtId="0" fontId="11" fillId="81" borderId="237" applyNumberFormat="0" applyProtection="0">
      <alignment horizontal="center" vertical="center"/>
    </xf>
    <xf numFmtId="0" fontId="11" fillId="81" borderId="237" applyNumberFormat="0" applyProtection="0">
      <alignment horizontal="center" vertical="center" wrapText="1"/>
    </xf>
    <xf numFmtId="0" fontId="11" fillId="60" borderId="264" applyNumberFormat="0" applyProtection="0">
      <alignment horizontal="left" vertical="center" wrapText="1"/>
    </xf>
    <xf numFmtId="0" fontId="183" fillId="81" borderId="237" applyNumberFormat="0" applyProtection="0">
      <alignment horizontal="center" vertical="center"/>
    </xf>
    <xf numFmtId="0" fontId="12" fillId="25" borderId="264" applyNumberFormat="0" applyProtection="0">
      <alignment horizontal="left" vertical="center" wrapText="1"/>
    </xf>
    <xf numFmtId="0" fontId="177" fillId="67" borderId="197">
      <alignment horizontal="center" vertical="center" wrapText="1"/>
      <protection hidden="1"/>
    </xf>
    <xf numFmtId="257" fontId="11" fillId="82" borderId="264" applyNumberFormat="0" applyProtection="0">
      <alignment horizontal="center" vertical="center" wrapText="1"/>
    </xf>
    <xf numFmtId="0" fontId="11" fillId="60" borderId="278" applyNumberFormat="0" applyProtection="0">
      <alignment horizontal="left" vertical="center" wrapText="1"/>
    </xf>
    <xf numFmtId="0" fontId="11" fillId="60" borderId="264" applyNumberFormat="0" applyProtection="0">
      <alignment horizontal="left" vertical="center" wrapText="1"/>
    </xf>
    <xf numFmtId="0" fontId="12" fillId="25" borderId="278" applyNumberFormat="0" applyProtection="0">
      <alignment horizontal="left" vertical="center" wrapText="1"/>
    </xf>
    <xf numFmtId="0" fontId="11" fillId="81" borderId="264" applyNumberFormat="0" applyProtection="0">
      <alignment horizontal="center" vertical="center" wrapText="1"/>
    </xf>
    <xf numFmtId="0" fontId="11" fillId="81" borderId="264" applyNumberFormat="0" applyProtection="0">
      <alignment horizontal="center" vertical="center"/>
    </xf>
    <xf numFmtId="0" fontId="11" fillId="81" borderId="264" applyNumberFormat="0" applyProtection="0">
      <alignment horizontal="center" vertical="center" wrapText="1"/>
    </xf>
    <xf numFmtId="257" fontId="11" fillId="82" borderId="278" applyNumberFormat="0" applyProtection="0">
      <alignment horizontal="center" vertical="center" wrapText="1"/>
    </xf>
    <xf numFmtId="0" fontId="183" fillId="81" borderId="264" applyNumberFormat="0" applyProtection="0">
      <alignment horizontal="center" vertical="center"/>
    </xf>
    <xf numFmtId="0" fontId="11" fillId="60" borderId="278" applyNumberFormat="0" applyProtection="0">
      <alignment horizontal="left" vertical="center" wrapText="1"/>
    </xf>
    <xf numFmtId="0" fontId="177" fillId="67" borderId="197">
      <alignment horizontal="center" vertical="center" wrapText="1"/>
      <protection hidden="1"/>
    </xf>
    <xf numFmtId="0" fontId="11" fillId="81" borderId="278" applyNumberFormat="0" applyProtection="0">
      <alignment horizontal="center" vertical="center" wrapText="1"/>
    </xf>
    <xf numFmtId="0" fontId="11" fillId="81" borderId="278" applyNumberFormat="0" applyProtection="0">
      <alignment horizontal="center" vertical="center"/>
    </xf>
    <xf numFmtId="0" fontId="11" fillId="81" borderId="278" applyNumberFormat="0" applyProtection="0">
      <alignment horizontal="center" vertical="center" wrapText="1"/>
    </xf>
    <xf numFmtId="0" fontId="183" fillId="81" borderId="278" applyNumberFormat="0" applyProtection="0">
      <alignment horizontal="center" vertical="center"/>
    </xf>
    <xf numFmtId="237" fontId="181" fillId="0" borderId="76"/>
    <xf numFmtId="0" fontId="177" fillId="67" borderId="213">
      <alignment horizontal="center" vertical="center" wrapText="1"/>
      <protection hidden="1"/>
    </xf>
    <xf numFmtId="0" fontId="177" fillId="67" borderId="213">
      <alignment horizontal="center" vertical="center" wrapText="1"/>
      <protection hidden="1"/>
    </xf>
    <xf numFmtId="0" fontId="177" fillId="67" borderId="213">
      <alignment horizontal="center" vertical="center" wrapText="1"/>
      <protection hidden="1"/>
    </xf>
    <xf numFmtId="165" fontId="193" fillId="0" borderId="274" applyFill="0" applyAlignment="0" applyProtection="0"/>
    <xf numFmtId="0" fontId="177" fillId="67" borderId="221">
      <alignment horizontal="center" vertical="center" wrapText="1"/>
      <protection hidden="1"/>
    </xf>
    <xf numFmtId="39" fontId="12" fillId="0" borderId="274">
      <protection locked="0"/>
    </xf>
    <xf numFmtId="0" fontId="177" fillId="67" borderId="213">
      <alignment horizontal="center" vertical="center" wrapText="1"/>
      <protection hidden="1"/>
    </xf>
    <xf numFmtId="237" fontId="181" fillId="0" borderId="76"/>
    <xf numFmtId="264" fontId="172" fillId="65" borderId="110" applyFill="0" applyBorder="0" applyAlignment="0" applyProtection="0">
      <alignment horizontal="right"/>
      <protection locked="0"/>
    </xf>
    <xf numFmtId="237" fontId="181" fillId="0" borderId="76"/>
    <xf numFmtId="264" fontId="172" fillId="65" borderId="160" applyFill="0" applyBorder="0" applyAlignment="0" applyProtection="0">
      <alignment horizontal="right"/>
      <protection locked="0"/>
    </xf>
    <xf numFmtId="0" fontId="177" fillId="67" borderId="237">
      <alignment horizontal="center" vertical="center" wrapText="1"/>
      <protection hidden="1"/>
    </xf>
    <xf numFmtId="241" fontId="194" fillId="86" borderId="219" applyNumberFormat="0" applyBorder="0" applyAlignment="0" applyProtection="0">
      <alignment vertical="center"/>
    </xf>
    <xf numFmtId="0" fontId="189" fillId="83" borderId="5" applyBorder="0" applyProtection="0">
      <alignment horizontal="centerContinuous" vertical="center"/>
    </xf>
    <xf numFmtId="241" fontId="12" fillId="25" borderId="83" applyNumberFormat="0" applyProtection="0">
      <alignment horizontal="centerContinuous" vertical="center"/>
    </xf>
    <xf numFmtId="171" fontId="12" fillId="0" borderId="5" applyBorder="0" applyProtection="0">
      <alignment horizontal="right" vertical="center"/>
    </xf>
    <xf numFmtId="241" fontId="12" fillId="25" borderId="83" applyNumberFormat="0" applyAlignment="0">
      <alignment vertical="center"/>
    </xf>
    <xf numFmtId="241" fontId="12" fillId="25" borderId="83" applyNumberFormat="0" applyProtection="0">
      <alignment horizontal="centerContinuous" vertical="center"/>
    </xf>
    <xf numFmtId="241" fontId="194" fillId="86" borderId="233" applyNumberFormat="0" applyBorder="0" applyAlignment="0" applyProtection="0">
      <alignment vertical="center"/>
    </xf>
    <xf numFmtId="241" fontId="12" fillId="25" borderId="83" applyNumberFormat="0" applyAlignment="0">
      <alignment vertical="center"/>
    </xf>
    <xf numFmtId="241" fontId="194" fillId="86" borderId="219" applyNumberFormat="0" applyBorder="0" applyAlignment="0" applyProtection="0">
      <alignment vertical="center"/>
    </xf>
    <xf numFmtId="49" fontId="79" fillId="0" borderId="86">
      <alignment vertical="center"/>
    </xf>
    <xf numFmtId="241" fontId="194" fillId="86" borderId="233" applyNumberFormat="0" applyBorder="0" applyAlignment="0" applyProtection="0">
      <alignment vertical="center"/>
    </xf>
    <xf numFmtId="49" fontId="79" fillId="0" borderId="86">
      <alignment vertical="center"/>
    </xf>
    <xf numFmtId="0" fontId="12" fillId="60" borderId="125" applyNumberFormat="0">
      <alignment horizontal="centerContinuous" vertical="center" wrapText="1"/>
    </xf>
    <xf numFmtId="0" fontId="12" fillId="61" borderId="125" applyNumberFormat="0">
      <alignment horizontal="left" vertical="center"/>
    </xf>
    <xf numFmtId="241" fontId="194" fillId="86" borderId="233" applyNumberFormat="0" applyBorder="0" applyAlignment="0" applyProtection="0">
      <alignment vertical="center"/>
    </xf>
    <xf numFmtId="0" fontId="189" fillId="83" borderId="86" applyBorder="0" applyProtection="0">
      <alignment horizontal="centerContinuous" vertical="center"/>
    </xf>
    <xf numFmtId="171" fontId="12" fillId="0" borderId="86" applyBorder="0" applyProtection="0">
      <alignment horizontal="right" vertical="center"/>
    </xf>
    <xf numFmtId="241" fontId="194" fillId="86" borderId="260" applyNumberFormat="0" applyBorder="0" applyAlignment="0" applyProtection="0">
      <alignment vertical="center"/>
    </xf>
    <xf numFmtId="0" fontId="189" fillId="83" borderId="86" applyBorder="0" applyProtection="0">
      <alignment horizontal="centerContinuous" vertical="center"/>
    </xf>
    <xf numFmtId="171" fontId="12" fillId="0" borderId="86" applyBorder="0" applyProtection="0">
      <alignment horizontal="right" vertical="center"/>
    </xf>
    <xf numFmtId="0" fontId="11" fillId="60" borderId="110" applyNumberFormat="0" applyProtection="0">
      <alignment horizontal="left" vertical="center" wrapText="1"/>
    </xf>
    <xf numFmtId="0" fontId="12" fillId="25" borderId="110" applyNumberFormat="0" applyProtection="0">
      <alignment horizontal="left" vertical="center" wrapText="1"/>
    </xf>
    <xf numFmtId="257" fontId="11" fillId="82" borderId="110" applyNumberFormat="0" applyProtection="0">
      <alignment horizontal="center" vertical="center" wrapText="1"/>
    </xf>
    <xf numFmtId="0" fontId="11" fillId="60" borderId="160" applyNumberFormat="0" applyProtection="0">
      <alignment horizontal="left" vertical="center" wrapText="1"/>
    </xf>
    <xf numFmtId="0" fontId="11" fillId="60" borderId="110" applyNumberFormat="0" applyProtection="0">
      <alignment horizontal="left" vertical="center" wrapText="1"/>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2" fillId="25" borderId="160" applyNumberFormat="0" applyProtection="0">
      <alignment horizontal="left" vertical="center" wrapText="1"/>
    </xf>
    <xf numFmtId="0" fontId="183" fillId="81" borderId="110" applyNumberFormat="0" applyProtection="0">
      <alignment horizontal="center" vertical="center"/>
    </xf>
    <xf numFmtId="257" fontId="11" fillId="82" borderId="160" applyNumberFormat="0" applyProtection="0">
      <alignment horizontal="center" vertical="center" wrapText="1"/>
    </xf>
    <xf numFmtId="0" fontId="11" fillId="60" borderId="160" applyNumberFormat="0" applyProtection="0">
      <alignment horizontal="left" vertical="center" wrapText="1"/>
    </xf>
    <xf numFmtId="0" fontId="11" fillId="81" borderId="160" applyNumberFormat="0" applyProtection="0">
      <alignment horizontal="center" vertical="center" wrapText="1"/>
    </xf>
    <xf numFmtId="0" fontId="11" fillId="81" borderId="160" applyNumberFormat="0" applyProtection="0">
      <alignment horizontal="center" vertical="center"/>
    </xf>
    <xf numFmtId="0" fontId="11" fillId="81" borderId="160" applyNumberFormat="0" applyProtection="0">
      <alignment horizontal="center" vertical="center" wrapText="1"/>
    </xf>
    <xf numFmtId="0" fontId="183" fillId="81" borderId="160" applyNumberFormat="0" applyProtection="0">
      <alignment horizontal="center" vertical="center"/>
    </xf>
    <xf numFmtId="0" fontId="11" fillId="60" borderId="197" applyNumberFormat="0" applyProtection="0">
      <alignment horizontal="left" vertical="center" wrapText="1"/>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1" fillId="60" borderId="197" applyNumberFormat="0" applyProtection="0">
      <alignment horizontal="left" vertical="center" wrapText="1"/>
    </xf>
    <xf numFmtId="0" fontId="183" fillId="81" borderId="197" applyNumberFormat="0" applyProtection="0">
      <alignment horizontal="center" vertical="center"/>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1" fillId="60" borderId="197" applyNumberFormat="0" applyProtection="0">
      <alignment horizontal="left" vertical="center" wrapText="1"/>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1" fillId="60" borderId="197" applyNumberFormat="0" applyProtection="0">
      <alignment horizontal="left" vertical="center" wrapText="1"/>
    </xf>
    <xf numFmtId="0" fontId="183" fillId="81" borderId="197" applyNumberFormat="0" applyProtection="0">
      <alignment horizontal="center" vertical="center"/>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1" fillId="60" borderId="19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1" fillId="60" borderId="221" applyNumberFormat="0" applyProtection="0">
      <alignment horizontal="left" vertical="center" wrapText="1"/>
    </xf>
    <xf numFmtId="0" fontId="12" fillId="25" borderId="221" applyNumberFormat="0" applyProtection="0">
      <alignment horizontal="left" vertical="center" wrapText="1"/>
    </xf>
    <xf numFmtId="257" fontId="11" fillId="82" borderId="221" applyNumberFormat="0" applyProtection="0">
      <alignment horizontal="center" vertical="center" wrapText="1"/>
    </xf>
    <xf numFmtId="0" fontId="11" fillId="60" borderId="221" applyNumberFormat="0" applyProtection="0">
      <alignment horizontal="left" vertical="center" wrapText="1"/>
    </xf>
    <xf numFmtId="0" fontId="11" fillId="81" borderId="221" applyNumberFormat="0" applyProtection="0">
      <alignment horizontal="center" vertical="center" wrapText="1"/>
    </xf>
    <xf numFmtId="0" fontId="11" fillId="81" borderId="221" applyNumberFormat="0" applyProtection="0">
      <alignment horizontal="center" vertical="center"/>
    </xf>
    <xf numFmtId="0" fontId="11" fillId="81" borderId="221" applyNumberFormat="0" applyProtection="0">
      <alignment horizontal="center" vertical="center" wrapText="1"/>
    </xf>
    <xf numFmtId="0" fontId="11" fillId="60" borderId="213" applyNumberFormat="0" applyProtection="0">
      <alignment horizontal="left" vertical="center" wrapText="1"/>
    </xf>
    <xf numFmtId="0" fontId="183" fillId="81" borderId="221" applyNumberFormat="0" applyProtection="0">
      <alignment horizontal="center" vertical="center"/>
    </xf>
    <xf numFmtId="0" fontId="12" fillId="25" borderId="213" applyNumberFormat="0" applyProtection="0">
      <alignment horizontal="left" vertical="center" wrapText="1"/>
    </xf>
    <xf numFmtId="257" fontId="11" fillId="82" borderId="213" applyNumberFormat="0" applyProtection="0">
      <alignment horizontal="center" vertical="center" wrapText="1"/>
    </xf>
    <xf numFmtId="0" fontId="11" fillId="60" borderId="213" applyNumberFormat="0" applyProtection="0">
      <alignment horizontal="left" vertical="center" wrapText="1"/>
    </xf>
    <xf numFmtId="0" fontId="11" fillId="81" borderId="213" applyNumberFormat="0" applyProtection="0">
      <alignment horizontal="center" vertical="center" wrapText="1"/>
    </xf>
    <xf numFmtId="0" fontId="11" fillId="81" borderId="213" applyNumberFormat="0" applyProtection="0">
      <alignment horizontal="center" vertical="center"/>
    </xf>
    <xf numFmtId="0" fontId="11" fillId="81" borderId="213" applyNumberFormat="0" applyProtection="0">
      <alignment horizontal="center" vertical="center" wrapText="1"/>
    </xf>
    <xf numFmtId="0" fontId="183" fillId="81" borderId="213" applyNumberFormat="0" applyProtection="0">
      <alignment horizontal="center" vertical="center"/>
    </xf>
    <xf numFmtId="0" fontId="11" fillId="60" borderId="213" applyNumberFormat="0" applyProtection="0">
      <alignment horizontal="left" vertical="center" wrapText="1"/>
    </xf>
    <xf numFmtId="0" fontId="12" fillId="25" borderId="213" applyNumberFormat="0" applyProtection="0">
      <alignment horizontal="left" vertical="center" wrapText="1"/>
    </xf>
    <xf numFmtId="257" fontId="11" fillId="82" borderId="213" applyNumberFormat="0" applyProtection="0">
      <alignment horizontal="center" vertical="center" wrapText="1"/>
    </xf>
    <xf numFmtId="0" fontId="11" fillId="60" borderId="213" applyNumberFormat="0" applyProtection="0">
      <alignment horizontal="left" vertical="center" wrapText="1"/>
    </xf>
    <xf numFmtId="0" fontId="11" fillId="81" borderId="213" applyNumberFormat="0" applyProtection="0">
      <alignment horizontal="center" vertical="center" wrapText="1"/>
    </xf>
    <xf numFmtId="0" fontId="11" fillId="81" borderId="213" applyNumberFormat="0" applyProtection="0">
      <alignment horizontal="center" vertical="center"/>
    </xf>
    <xf numFmtId="0" fontId="11" fillId="81" borderId="213" applyNumberFormat="0" applyProtection="0">
      <alignment horizontal="center" vertical="center" wrapText="1"/>
    </xf>
    <xf numFmtId="237" fontId="181" fillId="0" borderId="76"/>
    <xf numFmtId="0" fontId="11" fillId="60" borderId="197" applyNumberFormat="0" applyProtection="0">
      <alignment horizontal="left" vertical="center" wrapText="1"/>
    </xf>
    <xf numFmtId="0" fontId="183" fillId="81" borderId="213" applyNumberFormat="0" applyProtection="0">
      <alignment horizontal="center" vertical="center"/>
    </xf>
    <xf numFmtId="0" fontId="12" fillId="25" borderId="197" applyNumberFormat="0" applyProtection="0">
      <alignment horizontal="left" vertical="center" wrapText="1"/>
    </xf>
    <xf numFmtId="257" fontId="11" fillId="82" borderId="197" applyNumberFormat="0" applyProtection="0">
      <alignment horizontal="center" vertical="center" wrapText="1"/>
    </xf>
    <xf numFmtId="0" fontId="177" fillId="67" borderId="110">
      <alignment horizontal="center" vertical="center" wrapText="1"/>
      <protection hidden="1"/>
    </xf>
    <xf numFmtId="0" fontId="11" fillId="60" borderId="197" applyNumberFormat="0" applyProtection="0">
      <alignment horizontal="left" vertical="center" wrapText="1"/>
    </xf>
    <xf numFmtId="0" fontId="11" fillId="60" borderId="237" applyNumberFormat="0" applyProtection="0">
      <alignment horizontal="left" vertical="center" wrapText="1"/>
    </xf>
    <xf numFmtId="0" fontId="11" fillId="81" borderId="197" applyNumberFormat="0" applyProtection="0">
      <alignment horizontal="center" vertical="center" wrapText="1"/>
    </xf>
    <xf numFmtId="0" fontId="11" fillId="81" borderId="197" applyNumberFormat="0" applyProtection="0">
      <alignment horizontal="center" vertical="center"/>
    </xf>
    <xf numFmtId="0" fontId="11" fillId="81" borderId="197" applyNumberFormat="0" applyProtection="0">
      <alignment horizontal="center" vertical="center" wrapText="1"/>
    </xf>
    <xf numFmtId="0" fontId="183" fillId="81" borderId="197" applyNumberFormat="0" applyProtection="0">
      <alignment horizontal="center" vertical="center"/>
    </xf>
    <xf numFmtId="0" fontId="12" fillId="25" borderId="237" applyNumberFormat="0" applyProtection="0">
      <alignment horizontal="left" vertical="center" wrapText="1"/>
    </xf>
    <xf numFmtId="257" fontId="11" fillId="82" borderId="237" applyNumberFormat="0" applyProtection="0">
      <alignment horizontal="center" vertical="center" wrapText="1"/>
    </xf>
    <xf numFmtId="0" fontId="177" fillId="67" borderId="160">
      <alignment horizontal="center" vertical="center" wrapText="1"/>
      <protection hidden="1"/>
    </xf>
    <xf numFmtId="0" fontId="11" fillId="60" borderId="237" applyNumberFormat="0" applyProtection="0">
      <alignment horizontal="left" vertical="center" wrapText="1"/>
    </xf>
    <xf numFmtId="0" fontId="11" fillId="81" borderId="237" applyNumberFormat="0" applyProtection="0">
      <alignment horizontal="center" vertical="center" wrapText="1"/>
    </xf>
    <xf numFmtId="0" fontId="11" fillId="81" borderId="237" applyNumberFormat="0" applyProtection="0">
      <alignment horizontal="center" vertical="center"/>
    </xf>
    <xf numFmtId="0" fontId="11" fillId="81" borderId="237" applyNumberFormat="0" applyProtection="0">
      <alignment horizontal="center" vertical="center" wrapText="1"/>
    </xf>
    <xf numFmtId="0" fontId="183" fillId="81" borderId="237" applyNumberFormat="0" applyProtection="0">
      <alignment horizontal="center" vertical="center"/>
    </xf>
    <xf numFmtId="0" fontId="11" fillId="60" borderId="237" applyNumberFormat="0" applyProtection="0">
      <alignment horizontal="left" vertical="center" wrapText="1"/>
    </xf>
    <xf numFmtId="0" fontId="12" fillId="25" borderId="237" applyNumberFormat="0" applyProtection="0">
      <alignment horizontal="left" vertical="center" wrapText="1"/>
    </xf>
    <xf numFmtId="0" fontId="177" fillId="67" borderId="197">
      <alignment horizontal="center" vertical="center" wrapText="1"/>
      <protection hidden="1"/>
    </xf>
    <xf numFmtId="257" fontId="11" fillId="82" borderId="237" applyNumberFormat="0" applyProtection="0">
      <alignment horizontal="center" vertical="center" wrapText="1"/>
    </xf>
    <xf numFmtId="0" fontId="11" fillId="60" borderId="237" applyNumberFormat="0" applyProtection="0">
      <alignment horizontal="left" vertical="center" wrapText="1"/>
    </xf>
    <xf numFmtId="0" fontId="11" fillId="81" borderId="237" applyNumberFormat="0" applyProtection="0">
      <alignment horizontal="center" vertical="center" wrapText="1"/>
    </xf>
    <xf numFmtId="0" fontId="11" fillId="81" borderId="237" applyNumberFormat="0" applyProtection="0">
      <alignment horizontal="center" vertical="center"/>
    </xf>
    <xf numFmtId="0" fontId="11" fillId="81" borderId="237" applyNumberFormat="0" applyProtection="0">
      <alignment horizontal="center" vertical="center" wrapText="1"/>
    </xf>
    <xf numFmtId="0" fontId="183" fillId="81" borderId="237" applyNumberFormat="0" applyProtection="0">
      <alignment horizontal="center" vertical="center"/>
    </xf>
    <xf numFmtId="0" fontId="177" fillId="67" borderId="197">
      <alignment horizontal="center" vertical="center" wrapText="1"/>
      <protection hidden="1"/>
    </xf>
    <xf numFmtId="237" fontId="181" fillId="0" borderId="76"/>
    <xf numFmtId="0" fontId="11" fillId="60" borderId="264" applyNumberFormat="0" applyProtection="0">
      <alignment horizontal="left" vertical="center" wrapText="1"/>
    </xf>
    <xf numFmtId="0" fontId="12" fillId="25" borderId="264" applyNumberFormat="0" applyProtection="0">
      <alignment horizontal="left" vertical="center" wrapText="1"/>
    </xf>
    <xf numFmtId="257" fontId="11" fillId="82" borderId="264" applyNumberFormat="0" applyProtection="0">
      <alignment horizontal="center" vertical="center" wrapText="1"/>
    </xf>
    <xf numFmtId="0" fontId="177" fillId="67" borderId="197">
      <alignment horizontal="center" vertical="center" wrapText="1"/>
      <protection hidden="1"/>
    </xf>
    <xf numFmtId="0" fontId="11" fillId="60" borderId="264" applyNumberFormat="0" applyProtection="0">
      <alignment horizontal="left" vertical="center" wrapText="1"/>
    </xf>
    <xf numFmtId="0" fontId="11" fillId="81" borderId="264" applyNumberFormat="0" applyProtection="0">
      <alignment horizontal="center" vertical="center" wrapText="1"/>
    </xf>
    <xf numFmtId="0" fontId="11" fillId="81" borderId="264" applyNumberFormat="0" applyProtection="0">
      <alignment horizontal="center" vertical="center"/>
    </xf>
    <xf numFmtId="0" fontId="11" fillId="81" borderId="264" applyNumberFormat="0" applyProtection="0">
      <alignment horizontal="center" vertical="center" wrapText="1"/>
    </xf>
    <xf numFmtId="0" fontId="183" fillId="81" borderId="264" applyNumberFormat="0" applyProtection="0">
      <alignment horizontal="center" vertical="center"/>
    </xf>
    <xf numFmtId="0" fontId="177" fillId="67" borderId="197">
      <alignment horizontal="center" vertical="center" wrapText="1"/>
      <protection hidden="1"/>
    </xf>
    <xf numFmtId="0" fontId="177" fillId="67" borderId="197">
      <alignment horizontal="center" vertical="center" wrapText="1"/>
      <protection hidden="1"/>
    </xf>
    <xf numFmtId="0" fontId="177" fillId="67" borderId="221">
      <alignment horizontal="center" vertical="center" wrapText="1"/>
      <protection hidden="1"/>
    </xf>
    <xf numFmtId="237" fontId="181" fillId="0" borderId="76"/>
    <xf numFmtId="0" fontId="177" fillId="67" borderId="213">
      <alignment horizontal="center" vertical="center" wrapText="1"/>
      <protection hidden="1"/>
    </xf>
    <xf numFmtId="237" fontId="181" fillId="0" borderId="76"/>
    <xf numFmtId="0" fontId="177" fillId="67" borderId="213">
      <alignment horizontal="center" vertical="center" wrapText="1"/>
      <protection hidden="1"/>
    </xf>
    <xf numFmtId="0" fontId="177" fillId="67" borderId="197">
      <alignment horizontal="center" vertical="center" wrapText="1"/>
      <protection hidden="1"/>
    </xf>
    <xf numFmtId="0" fontId="177" fillId="67" borderId="237">
      <alignment horizontal="center" vertical="center" wrapText="1"/>
      <protection hidden="1"/>
    </xf>
    <xf numFmtId="264" fontId="172" fillId="65" borderId="110" applyFill="0" applyBorder="0" applyAlignment="0" applyProtection="0">
      <alignment horizontal="right"/>
      <protection locked="0"/>
    </xf>
    <xf numFmtId="0" fontId="177" fillId="67" borderId="237">
      <alignment horizontal="center" vertical="center" wrapText="1"/>
      <protection hidden="1"/>
    </xf>
    <xf numFmtId="264" fontId="172" fillId="65" borderId="160" applyFill="0" applyBorder="0" applyAlignment="0" applyProtection="0">
      <alignment horizontal="right"/>
      <protection locked="0"/>
    </xf>
    <xf numFmtId="260" fontId="164" fillId="0" borderId="138" applyBorder="0"/>
    <xf numFmtId="0" fontId="177" fillId="67" borderId="237">
      <alignment horizontal="center" vertical="center" wrapText="1"/>
      <protection hidden="1"/>
    </xf>
    <xf numFmtId="264" fontId="172" fillId="65" borderId="189" applyFill="0" applyBorder="0" applyAlignment="0" applyProtection="0">
      <alignment horizontal="right"/>
      <protection locked="0"/>
    </xf>
    <xf numFmtId="260" fontId="164" fillId="0" borderId="165" applyBorder="0"/>
    <xf numFmtId="0" fontId="177" fillId="67" borderId="264">
      <alignment horizontal="center" vertical="center" wrapText="1"/>
      <protection hidden="1"/>
    </xf>
    <xf numFmtId="264" fontId="172" fillId="65" borderId="197" applyFill="0" applyBorder="0" applyAlignment="0" applyProtection="0">
      <alignment horizontal="right"/>
      <protection locked="0"/>
    </xf>
    <xf numFmtId="237" fontId="181" fillId="0" borderId="76"/>
    <xf numFmtId="264" fontId="172" fillId="65" borderId="197" applyFill="0" applyBorder="0" applyAlignment="0" applyProtection="0">
      <alignment horizontal="right"/>
      <protection locked="0"/>
    </xf>
    <xf numFmtId="0" fontId="177" fillId="67" borderId="264">
      <alignment horizontal="center" vertical="center" wrapText="1"/>
      <protection hidden="1"/>
    </xf>
    <xf numFmtId="264" fontId="172" fillId="65" borderId="197" applyFill="0" applyBorder="0" applyAlignment="0" applyProtection="0">
      <alignment horizontal="right"/>
      <protection locked="0"/>
    </xf>
    <xf numFmtId="260" fontId="164" fillId="0" borderId="198" applyBorder="0"/>
    <xf numFmtId="0" fontId="177" fillId="67" borderId="278">
      <alignment horizontal="center" vertical="center" wrapText="1"/>
      <protection hidden="1"/>
    </xf>
    <xf numFmtId="264" fontId="172" fillId="65" borderId="197" applyFill="0" applyBorder="0" applyAlignment="0" applyProtection="0">
      <alignment horizontal="right"/>
      <protection locked="0"/>
    </xf>
    <xf numFmtId="229" fontId="81" fillId="65" borderId="87" applyFont="0" applyFill="0" applyBorder="0" applyAlignment="0" applyProtection="0"/>
    <xf numFmtId="264" fontId="172" fillId="65" borderId="197" applyFill="0" applyBorder="0" applyAlignment="0" applyProtection="0">
      <alignment horizontal="right"/>
      <protection locked="0"/>
    </xf>
    <xf numFmtId="260" fontId="164" fillId="0" borderId="193" applyBorder="0"/>
    <xf numFmtId="229" fontId="81" fillId="65" borderId="87" applyFont="0" applyFill="0" applyBorder="0" applyAlignment="0" applyProtection="0"/>
    <xf numFmtId="264" fontId="172" fillId="65" borderId="197" applyFill="0" applyBorder="0" applyAlignment="0" applyProtection="0">
      <alignment horizontal="right"/>
      <protection locked="0"/>
    </xf>
    <xf numFmtId="264" fontId="172" fillId="65" borderId="197" applyFill="0" applyBorder="0" applyAlignment="0" applyProtection="0">
      <alignment horizontal="right"/>
      <protection locked="0"/>
    </xf>
    <xf numFmtId="260" fontId="164" fillId="0" borderId="198" applyBorder="0"/>
    <xf numFmtId="264" fontId="172" fillId="65" borderId="197" applyFill="0" applyBorder="0" applyAlignment="0" applyProtection="0">
      <alignment horizontal="right"/>
      <protection locked="0"/>
    </xf>
    <xf numFmtId="260" fontId="164" fillId="0" borderId="193" applyBorder="0"/>
    <xf numFmtId="229" fontId="81" fillId="65" borderId="87" applyFont="0" applyFill="0" applyBorder="0" applyAlignment="0" applyProtection="0"/>
    <xf numFmtId="264" fontId="172" fillId="65" borderId="221" applyFill="0" applyBorder="0" applyAlignment="0" applyProtection="0">
      <alignment horizontal="right"/>
      <protection locked="0"/>
    </xf>
    <xf numFmtId="260" fontId="164" fillId="0" borderId="214" applyBorder="0"/>
    <xf numFmtId="264" fontId="172" fillId="65" borderId="213" applyFill="0" applyBorder="0" applyAlignment="0" applyProtection="0">
      <alignment horizontal="right"/>
      <protection locked="0"/>
    </xf>
    <xf numFmtId="260" fontId="164" fillId="0" borderId="215" applyBorder="0"/>
    <xf numFmtId="260" fontId="164" fillId="0" borderId="215" applyBorder="0"/>
    <xf numFmtId="264" fontId="172" fillId="65" borderId="221" applyFill="0" applyBorder="0" applyAlignment="0" applyProtection="0">
      <alignment horizontal="right"/>
      <protection locked="0"/>
    </xf>
    <xf numFmtId="264" fontId="172" fillId="65" borderId="213" applyFill="0" applyBorder="0" applyAlignment="0" applyProtection="0">
      <alignment horizontal="right"/>
      <protection locked="0"/>
    </xf>
    <xf numFmtId="208" fontId="90" fillId="63" borderId="147"/>
    <xf numFmtId="0" fontId="83" fillId="0" borderId="103" applyNumberFormat="0" applyFont="0" applyFill="0" applyAlignment="0" applyProtection="0"/>
    <xf numFmtId="264" fontId="172" fillId="65" borderId="197" applyFill="0" applyBorder="0" applyAlignment="0" applyProtection="0">
      <alignment horizontal="right"/>
      <protection locked="0"/>
    </xf>
    <xf numFmtId="260" fontId="164" fillId="0" borderId="234" applyBorder="0"/>
    <xf numFmtId="0" fontId="17" fillId="21" borderId="125" applyNumberFormat="0" applyAlignment="0" applyProtection="0"/>
    <xf numFmtId="264" fontId="172" fillId="65" borderId="237" applyFill="0" applyBorder="0" applyAlignment="0" applyProtection="0">
      <alignment horizontal="right"/>
      <protection locked="0"/>
    </xf>
    <xf numFmtId="260" fontId="164" fillId="0" borderId="214" applyBorder="0"/>
    <xf numFmtId="229" fontId="81" fillId="65" borderId="87" applyFont="0" applyFill="0" applyBorder="0" applyAlignment="0" applyProtection="0"/>
    <xf numFmtId="264" fontId="172" fillId="65" borderId="237" applyFill="0" applyBorder="0" applyAlignment="0" applyProtection="0">
      <alignment horizontal="right"/>
      <protection locked="0"/>
    </xf>
    <xf numFmtId="260" fontId="164" fillId="0" borderId="241" applyBorder="0"/>
    <xf numFmtId="229" fontId="81" fillId="65" borderId="87" applyFont="0" applyFill="0" applyBorder="0" applyAlignment="0" applyProtection="0"/>
    <xf numFmtId="260" fontId="164" fillId="0" borderId="241" applyBorder="0"/>
    <xf numFmtId="264" fontId="172" fillId="65" borderId="264" applyFill="0" applyBorder="0" applyAlignment="0" applyProtection="0">
      <alignment horizontal="right"/>
      <protection locked="0"/>
    </xf>
    <xf numFmtId="260" fontId="164" fillId="0" borderId="269" applyBorder="0"/>
    <xf numFmtId="229" fontId="81" fillId="65" borderId="87" applyFont="0" applyFill="0" applyBorder="0" applyAlignment="0" applyProtection="0"/>
    <xf numFmtId="264" fontId="172" fillId="65" borderId="213" applyFill="0" applyBorder="0" applyAlignment="0" applyProtection="0">
      <alignment horizontal="right"/>
      <protection locked="0"/>
    </xf>
    <xf numFmtId="264" fontId="172" fillId="65" borderId="213" applyFill="0" applyBorder="0" applyAlignment="0" applyProtection="0">
      <alignment horizontal="right"/>
      <protection locked="0"/>
    </xf>
    <xf numFmtId="264" fontId="172" fillId="65" borderId="278" applyFill="0" applyBorder="0" applyAlignment="0" applyProtection="0">
      <alignment horizontal="right"/>
      <protection locked="0"/>
    </xf>
    <xf numFmtId="264" fontId="172" fillId="65" borderId="213" applyFill="0" applyBorder="0" applyAlignment="0" applyProtection="0">
      <alignment horizontal="right"/>
      <protection locked="0"/>
    </xf>
    <xf numFmtId="264" fontId="172" fillId="65" borderId="237" applyFill="0" applyBorder="0" applyAlignment="0" applyProtection="0">
      <alignment horizontal="right"/>
      <protection locked="0"/>
    </xf>
    <xf numFmtId="264" fontId="172" fillId="65" borderId="264" applyFill="0" applyBorder="0" applyAlignment="0" applyProtection="0">
      <alignment horizontal="right"/>
      <protection locked="0"/>
    </xf>
    <xf numFmtId="264" fontId="172" fillId="65" borderId="213" applyFill="0" applyBorder="0" applyAlignment="0" applyProtection="0">
      <alignment horizontal="right"/>
      <protection locked="0"/>
    </xf>
    <xf numFmtId="0" fontId="12" fillId="24" borderId="127" applyNumberFormat="0" applyFont="0" applyAlignment="0" applyProtection="0"/>
    <xf numFmtId="166" fontId="113" fillId="0" borderId="148">
      <protection locked="0"/>
    </xf>
    <xf numFmtId="283" fontId="246" fillId="0" borderId="5">
      <alignment horizontal="right"/>
    </xf>
    <xf numFmtId="171" fontId="85" fillId="0" borderId="287"/>
    <xf numFmtId="6" fontId="193" fillId="0" borderId="274" applyFill="0" applyAlignment="0" applyProtection="0"/>
    <xf numFmtId="0" fontId="42" fillId="0" borderId="64" applyNumberFormat="0" applyFill="0" applyAlignment="0" applyProtection="0"/>
    <xf numFmtId="260" fontId="164" fillId="0" borderId="193" applyBorder="0"/>
    <xf numFmtId="229" fontId="81" fillId="65" borderId="87" applyFont="0" applyFill="0" applyBorder="0" applyAlignment="0" applyProtection="0"/>
    <xf numFmtId="49" fontId="246" fillId="0" borderId="5">
      <alignment vertical="center"/>
    </xf>
    <xf numFmtId="241" fontId="194" fillId="86" borderId="297" applyNumberFormat="0" applyBorder="0" applyAlignment="0" applyProtection="0">
      <alignment vertical="center"/>
    </xf>
    <xf numFmtId="264" fontId="172" fillId="65" borderId="237" applyFill="0" applyBorder="0" applyAlignment="0" applyProtection="0">
      <alignment horizontal="right"/>
      <protection locked="0"/>
    </xf>
    <xf numFmtId="0" fontId="189" fillId="83" borderId="5" applyBorder="0" applyProtection="0">
      <alignment horizontal="centerContinuous" vertical="center"/>
    </xf>
    <xf numFmtId="171" fontId="12" fillId="0" borderId="5" applyBorder="0" applyProtection="0">
      <alignment horizontal="right" vertical="center"/>
    </xf>
    <xf numFmtId="260" fontId="164" fillId="0" borderId="193" applyBorder="0"/>
    <xf numFmtId="171" fontId="85" fillId="0" borderId="94"/>
    <xf numFmtId="44" fontId="12" fillId="0" borderId="0" applyFont="0" applyFill="0" applyBorder="0" applyAlignment="0" applyProtection="0"/>
    <xf numFmtId="43" fontId="79" fillId="0" borderId="0" applyFont="0" applyFill="0" applyBorder="0" applyAlignment="0" applyProtection="0"/>
    <xf numFmtId="0" fontId="11" fillId="60" borderId="288" applyNumberFormat="0" applyProtection="0">
      <alignment horizontal="left" vertical="center" wrapText="1"/>
    </xf>
    <xf numFmtId="0" fontId="12" fillId="25" borderId="288" applyNumberFormat="0" applyProtection="0">
      <alignment horizontal="left" vertical="center" wrapText="1"/>
    </xf>
    <xf numFmtId="257" fontId="11" fillId="82" borderId="288" applyNumberFormat="0" applyProtection="0">
      <alignment horizontal="center" vertical="center" wrapText="1"/>
    </xf>
    <xf numFmtId="0" fontId="11" fillId="60" borderId="288" applyNumberFormat="0" applyProtection="0">
      <alignment horizontal="left" vertical="center" wrapText="1"/>
    </xf>
    <xf numFmtId="0" fontId="80" fillId="0" borderId="0">
      <alignment vertical="top"/>
    </xf>
    <xf numFmtId="0" fontId="11" fillId="81" borderId="288" applyNumberFormat="0" applyProtection="0">
      <alignment horizontal="center" vertical="center" wrapText="1"/>
    </xf>
    <xf numFmtId="260" fontId="164" fillId="0" borderId="214" applyBorder="0"/>
    <xf numFmtId="0" fontId="11" fillId="81" borderId="288" applyNumberFormat="0" applyProtection="0">
      <alignment horizontal="center" vertical="center"/>
    </xf>
    <xf numFmtId="0" fontId="11" fillId="81" borderId="288" applyNumberFormat="0" applyProtection="0">
      <alignment horizontal="center" vertical="center" wrapText="1"/>
    </xf>
    <xf numFmtId="229" fontId="81" fillId="65" borderId="87" applyFont="0" applyFill="0" applyBorder="0" applyAlignment="0" applyProtection="0"/>
    <xf numFmtId="260" fontId="164" fillId="0" borderId="214" applyBorder="0"/>
    <xf numFmtId="0" fontId="183" fillId="81" borderId="288" applyNumberFormat="0" applyProtection="0">
      <alignment horizontal="center" vertical="center"/>
    </xf>
    <xf numFmtId="260" fontId="164" fillId="0" borderId="215" applyBorder="0"/>
    <xf numFmtId="44" fontId="12" fillId="0" borderId="0" applyFont="0" applyFill="0" applyBorder="0" applyAlignment="0" applyProtection="0"/>
    <xf numFmtId="41" fontId="12" fillId="0" borderId="0" applyFont="0" applyFill="0" applyBorder="0" applyAlignment="0" applyProtection="0"/>
    <xf numFmtId="260" fontId="164" fillId="0" borderId="234" applyBorder="0"/>
    <xf numFmtId="260" fontId="164" fillId="0" borderId="214" applyBorder="0"/>
    <xf numFmtId="41" fontId="179" fillId="0" borderId="0"/>
    <xf numFmtId="42" fontId="178" fillId="0" borderId="0" applyFill="0" applyBorder="0" applyAlignment="0" applyProtection="0"/>
    <xf numFmtId="0" fontId="177" fillId="67" borderId="288">
      <alignment horizontal="center" vertical="center" wrapText="1"/>
      <protection hidden="1"/>
    </xf>
    <xf numFmtId="0" fontId="147" fillId="0" borderId="294">
      <alignment horizontal="center"/>
    </xf>
    <xf numFmtId="0" fontId="97" fillId="0" borderId="86" applyNumberFormat="0" applyFill="0" applyAlignment="0" applyProtection="0"/>
    <xf numFmtId="0" fontId="83" fillId="0" borderId="86" applyNumberFormat="0" applyFont="0" applyFill="0" applyAlignment="0" applyProtection="0"/>
    <xf numFmtId="231" fontId="85" fillId="0" borderId="86" applyFont="0" applyFill="0" applyBorder="0" applyAlignment="0" applyProtection="0"/>
    <xf numFmtId="260" fontId="164" fillId="0" borderId="269" applyBorder="0"/>
    <xf numFmtId="260" fontId="164" fillId="0" borderId="269" applyBorder="0"/>
    <xf numFmtId="9" fontId="12" fillId="0" borderId="0" applyFont="0" applyFill="0" applyBorder="0" applyAlignment="0" applyProtection="0"/>
    <xf numFmtId="264" fontId="172" fillId="65" borderId="288" applyFill="0" applyBorder="0" applyAlignment="0" applyProtection="0">
      <alignment horizontal="right"/>
      <protection locked="0"/>
    </xf>
    <xf numFmtId="0" fontId="25" fillId="8" borderId="125" applyNumberFormat="0" applyAlignment="0" applyProtection="0"/>
    <xf numFmtId="0" fontId="166" fillId="33" borderId="60" applyNumberFormat="0" applyAlignment="0" applyProtection="0"/>
    <xf numFmtId="1" fontId="121" fillId="69" borderId="118" applyNumberFormat="0" applyBorder="0" applyAlignment="0">
      <alignment horizontal="centerContinuous" vertical="center"/>
      <protection locked="0"/>
    </xf>
    <xf numFmtId="37" fontId="246" fillId="0" borderId="0" applyFill="0" applyBorder="0" applyProtection="0">
      <alignment horizontal="right"/>
    </xf>
    <xf numFmtId="261" fontId="250" fillId="0" borderId="0" applyBorder="0" applyProtection="0">
      <alignment horizontal="right"/>
    </xf>
    <xf numFmtId="260" fontId="164" fillId="0" borderId="269" applyBorder="0"/>
    <xf numFmtId="0" fontId="147" fillId="73" borderId="149">
      <alignment horizontal="left" vertical="center" wrapText="1"/>
    </xf>
    <xf numFmtId="166" fontId="113" fillId="0" borderId="148">
      <protection locked="0"/>
    </xf>
    <xf numFmtId="208" fontId="90" fillId="63" borderId="147"/>
    <xf numFmtId="237" fontId="12" fillId="71" borderId="110" applyNumberFormat="0" applyFont="0" applyBorder="0" applyAlignment="0" applyProtection="0"/>
    <xf numFmtId="0" fontId="47" fillId="0" borderId="138">
      <alignment horizontal="left" vertical="center"/>
    </xf>
    <xf numFmtId="0" fontId="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14" fillId="24" borderId="290" applyNumberFormat="0" applyFont="0" applyAlignment="0" applyProtection="0"/>
    <xf numFmtId="0" fontId="161" fillId="35" borderId="63" applyNumberFormat="0" applyFont="0" applyAlignment="0" applyProtection="0"/>
    <xf numFmtId="0" fontId="14" fillId="24" borderId="290" applyNumberFormat="0" applyFont="0" applyAlignment="0" applyProtection="0"/>
    <xf numFmtId="0" fontId="147" fillId="73" borderId="176">
      <alignment horizontal="left" vertical="center" wrapText="1"/>
    </xf>
    <xf numFmtId="166" fontId="113" fillId="0" borderId="175">
      <protection locked="0"/>
    </xf>
    <xf numFmtId="208" fontId="90" fillId="63" borderId="174"/>
    <xf numFmtId="0" fontId="147" fillId="73" borderId="186">
      <alignment horizontal="left" vertical="center" wrapText="1"/>
    </xf>
    <xf numFmtId="166" fontId="113" fillId="0" borderId="185">
      <protection locked="0"/>
    </xf>
    <xf numFmtId="208" fontId="90" fillId="63" borderId="184"/>
    <xf numFmtId="10" fontId="108" fillId="65" borderId="110" applyNumberFormat="0" applyBorder="0" applyAlignment="0" applyProtection="0"/>
    <xf numFmtId="0" fontId="147" fillId="73" borderId="149">
      <alignment horizontal="left" vertical="center" wrapText="1"/>
    </xf>
    <xf numFmtId="0" fontId="147" fillId="73" borderId="203">
      <alignment horizontal="left" vertical="center" wrapText="1"/>
    </xf>
    <xf numFmtId="166" fontId="113" fillId="0" borderId="202">
      <protection locked="0"/>
    </xf>
    <xf numFmtId="208" fontId="90" fillId="63" borderId="201"/>
    <xf numFmtId="0" fontId="147" fillId="73" borderId="186">
      <alignment horizontal="left" vertical="center" wrapText="1"/>
    </xf>
    <xf numFmtId="166" fontId="113" fillId="0" borderId="185">
      <protection locked="0"/>
    </xf>
    <xf numFmtId="208" fontId="90" fillId="63" borderId="184"/>
    <xf numFmtId="0" fontId="12" fillId="0" borderId="110"/>
    <xf numFmtId="0" fontId="147" fillId="73" borderId="176">
      <alignment horizontal="left" vertical="center" wrapText="1"/>
    </xf>
    <xf numFmtId="166" fontId="113" fillId="0" borderId="175">
      <protection locked="0"/>
    </xf>
    <xf numFmtId="208" fontId="90" fillId="63" borderId="174"/>
    <xf numFmtId="0" fontId="147" fillId="73" borderId="203">
      <alignment horizontal="left" vertical="center" wrapText="1"/>
    </xf>
    <xf numFmtId="166" fontId="113" fillId="0" borderId="202">
      <protection locked="0"/>
    </xf>
    <xf numFmtId="208" fontId="90" fillId="63" borderId="201"/>
    <xf numFmtId="0" fontId="147" fillId="73" borderId="218">
      <alignment horizontal="left" vertical="center" wrapText="1"/>
    </xf>
    <xf numFmtId="166" fontId="113" fillId="0" borderId="217">
      <protection locked="0"/>
    </xf>
    <xf numFmtId="208" fontId="90" fillId="63" borderId="216"/>
    <xf numFmtId="0" fontId="147" fillId="73" borderId="203">
      <alignment horizontal="left" vertical="center" wrapText="1"/>
    </xf>
    <xf numFmtId="166" fontId="113" fillId="0" borderId="202">
      <protection locked="0"/>
    </xf>
    <xf numFmtId="208" fontId="90" fillId="63" borderId="201"/>
    <xf numFmtId="0" fontId="147" fillId="73" borderId="231">
      <alignment horizontal="left" vertical="center" wrapText="1"/>
    </xf>
    <xf numFmtId="166" fontId="113" fillId="0" borderId="230">
      <protection locked="0"/>
    </xf>
    <xf numFmtId="208" fontId="90" fillId="63" borderId="229"/>
    <xf numFmtId="0" fontId="147" fillId="73" borderId="218">
      <alignment horizontal="left" vertical="center" wrapText="1"/>
    </xf>
    <xf numFmtId="166" fontId="113" fillId="0" borderId="217">
      <protection locked="0"/>
    </xf>
    <xf numFmtId="208" fontId="90" fillId="63" borderId="216"/>
    <xf numFmtId="0" fontId="147" fillId="73" borderId="203">
      <alignment horizontal="left" vertical="center" wrapText="1"/>
    </xf>
    <xf numFmtId="166" fontId="113" fillId="0" borderId="202">
      <protection locked="0"/>
    </xf>
    <xf numFmtId="208" fontId="90" fillId="63" borderId="201"/>
    <xf numFmtId="0" fontId="147" fillId="73" borderId="231">
      <alignment horizontal="left" vertical="center" wrapText="1"/>
    </xf>
    <xf numFmtId="166" fontId="113" fillId="0" borderId="230">
      <protection locked="0"/>
    </xf>
    <xf numFmtId="208" fontId="90" fillId="63" borderId="229"/>
    <xf numFmtId="257" fontId="6" fillId="0" borderId="0"/>
    <xf numFmtId="0" fontId="147" fillId="73" borderId="248">
      <alignment horizontal="left" vertical="center" wrapText="1"/>
    </xf>
    <xf numFmtId="166" fontId="113" fillId="0" borderId="247">
      <protection locked="0"/>
    </xf>
    <xf numFmtId="208" fontId="90" fillId="63" borderId="246"/>
    <xf numFmtId="0" fontId="147" fillId="73" borderId="248">
      <alignment horizontal="left" vertical="center" wrapText="1"/>
    </xf>
    <xf numFmtId="166" fontId="113" fillId="0" borderId="247">
      <protection locked="0"/>
    </xf>
    <xf numFmtId="208" fontId="90" fillId="63" borderId="246"/>
    <xf numFmtId="0" fontId="147" fillId="73" borderId="272">
      <alignment horizontal="left" vertical="center" wrapText="1"/>
    </xf>
    <xf numFmtId="166" fontId="113" fillId="0" borderId="271">
      <protection locked="0"/>
    </xf>
    <xf numFmtId="208" fontId="90" fillId="63" borderId="270"/>
    <xf numFmtId="0" fontId="147" fillId="73" borderId="285">
      <alignment horizontal="left" vertical="center" wrapText="1"/>
    </xf>
    <xf numFmtId="166" fontId="113" fillId="0" borderId="284">
      <protection locked="0"/>
    </xf>
    <xf numFmtId="208" fontId="90" fillId="63" borderId="283"/>
    <xf numFmtId="0" fontId="12" fillId="0" borderId="0"/>
    <xf numFmtId="0" fontId="12" fillId="0" borderId="110"/>
    <xf numFmtId="257" fontId="6" fillId="0" borderId="0"/>
    <xf numFmtId="0" fontId="12" fillId="0" borderId="160"/>
    <xf numFmtId="0" fontId="147" fillId="73" borderId="149">
      <alignment horizontal="left" vertical="center" wrapText="1"/>
    </xf>
    <xf numFmtId="241" fontId="12" fillId="65" borderId="77" applyNumberFormat="0" applyFont="0" applyBorder="0" applyAlignment="0">
      <alignment horizontal="right" vertical="center"/>
      <protection locked="0"/>
    </xf>
    <xf numFmtId="0" fontId="12" fillId="0" borderId="197"/>
    <xf numFmtId="10" fontId="108" fillId="65" borderId="110" applyNumberFormat="0" applyBorder="0" applyAlignment="0" applyProtection="0"/>
    <xf numFmtId="0" fontId="147" fillId="73" borderId="171">
      <alignment horizontal="left" vertical="center" wrapText="1"/>
    </xf>
    <xf numFmtId="238" fontId="87" fillId="0" borderId="76">
      <alignment horizontal="center"/>
    </xf>
    <xf numFmtId="10" fontId="108" fillId="65" borderId="160" applyNumberFormat="0" applyBorder="0" applyAlignment="0" applyProtection="0"/>
    <xf numFmtId="0" fontId="12" fillId="0" borderId="197"/>
    <xf numFmtId="0" fontId="47" fillId="0" borderId="138">
      <alignment horizontal="left" vertical="center"/>
    </xf>
    <xf numFmtId="0" fontId="47" fillId="0" borderId="151" applyNumberFormat="0" applyAlignment="0" applyProtection="0">
      <alignment horizontal="left" vertical="center"/>
    </xf>
    <xf numFmtId="237" fontId="12" fillId="71" borderId="110" applyNumberFormat="0" applyFont="0" applyBorder="0" applyAlignment="0" applyProtection="0"/>
    <xf numFmtId="208" fontId="90" fillId="63" borderId="143"/>
    <xf numFmtId="166" fontId="113" fillId="0" borderId="144">
      <protection locked="0"/>
    </xf>
    <xf numFmtId="0" fontId="147" fillId="73" borderId="145">
      <alignment horizontal="left" vertical="center" wrapText="1"/>
    </xf>
    <xf numFmtId="0" fontId="147" fillId="73" borderId="186">
      <alignment horizontal="left" vertical="center" wrapText="1"/>
    </xf>
    <xf numFmtId="0" fontId="12" fillId="0" borderId="197"/>
    <xf numFmtId="1" fontId="121" fillId="69" borderId="156" applyNumberFormat="0" applyBorder="0" applyAlignment="0">
      <alignment horizontal="centerContinuous" vertical="center"/>
      <protection locked="0"/>
    </xf>
    <xf numFmtId="0" fontId="147" fillId="73" borderId="176">
      <alignment horizontal="left" vertical="center" wrapText="1"/>
    </xf>
    <xf numFmtId="0" fontId="25" fillId="8" borderId="152" applyNumberFormat="0" applyAlignment="0" applyProtection="0"/>
    <xf numFmtId="0" fontId="47" fillId="0" borderId="165">
      <alignment horizontal="left" vertical="center"/>
    </xf>
    <xf numFmtId="10" fontId="108" fillId="65" borderId="197" applyNumberFormat="0" applyBorder="0" applyAlignment="0" applyProtection="0"/>
    <xf numFmtId="237" fontId="12" fillId="71" borderId="160" applyNumberFormat="0" applyFont="0" applyBorder="0" applyAlignment="0" applyProtection="0"/>
    <xf numFmtId="0" fontId="12" fillId="0" borderId="197"/>
    <xf numFmtId="227" fontId="78" fillId="0" borderId="72" applyNumberFormat="0" applyFill="0">
      <alignment horizontal="right"/>
    </xf>
    <xf numFmtId="227" fontId="78" fillId="0" borderId="72" applyNumberFormat="0" applyFill="0">
      <alignment horizontal="right"/>
    </xf>
    <xf numFmtId="1" fontId="121" fillId="69" borderId="166" applyNumberFormat="0" applyBorder="0" applyAlignment="0">
      <alignment horizontal="centerContinuous" vertical="center"/>
      <protection locked="0"/>
    </xf>
    <xf numFmtId="224" fontId="108" fillId="0" borderId="71" applyFont="0" applyFill="0" applyBorder="0" applyAlignment="0" applyProtection="0"/>
    <xf numFmtId="0" fontId="147" fillId="73" borderId="186">
      <alignment horizontal="left" vertical="center" wrapText="1"/>
    </xf>
    <xf numFmtId="0" fontId="25" fillId="8" borderId="161" applyNumberFormat="0" applyAlignment="0" applyProtection="0"/>
    <xf numFmtId="10" fontId="108" fillId="65" borderId="197" applyNumberFormat="0" applyBorder="0" applyAlignment="0" applyProtection="0"/>
    <xf numFmtId="0" fontId="12" fillId="0" borderId="197"/>
    <xf numFmtId="0" fontId="47" fillId="0" borderId="198">
      <alignment horizontal="left" vertical="center"/>
    </xf>
    <xf numFmtId="224" fontId="108" fillId="0" borderId="71" applyFont="0" applyFill="0" applyBorder="0" applyAlignment="0" applyProtection="0"/>
    <xf numFmtId="237" fontId="12" fillId="71" borderId="197" applyNumberFormat="0" applyFont="0" applyBorder="0" applyAlignment="0" applyProtection="0"/>
    <xf numFmtId="0" fontId="147" fillId="73" borderId="176">
      <alignment horizontal="left" vertical="center" wrapText="1"/>
    </xf>
    <xf numFmtId="0" fontId="25" fillId="8" borderId="180" applyNumberFormat="0" applyAlignment="0" applyProtection="0"/>
    <xf numFmtId="10" fontId="108" fillId="65" borderId="197" applyNumberFormat="0" applyBorder="0" applyAlignment="0" applyProtection="0"/>
    <xf numFmtId="1" fontId="121" fillId="69" borderId="199" applyNumberFormat="0" applyBorder="0" applyAlignment="0">
      <alignment horizontal="centerContinuous" vertical="center"/>
      <protection locked="0"/>
    </xf>
    <xf numFmtId="0" fontId="25" fillId="8" borderId="180" applyNumberFormat="0" applyAlignment="0" applyProtection="0"/>
    <xf numFmtId="224" fontId="108" fillId="0" borderId="71" applyFont="0" applyFill="0" applyBorder="0" applyAlignment="0" applyProtection="0"/>
    <xf numFmtId="0" fontId="47" fillId="0" borderId="193">
      <alignment horizontal="left" vertical="center"/>
    </xf>
    <xf numFmtId="0" fontId="12" fillId="0" borderId="221"/>
    <xf numFmtId="0" fontId="147" fillId="73" borderId="203">
      <alignment horizontal="left" vertical="center" wrapText="1"/>
    </xf>
    <xf numFmtId="237" fontId="12" fillId="71" borderId="197" applyNumberFormat="0" applyFont="0" applyBorder="0" applyAlignment="0" applyProtection="0"/>
    <xf numFmtId="241" fontId="12" fillId="65" borderId="77" applyNumberFormat="0" applyFont="0" applyBorder="0" applyAlignment="0">
      <alignment horizontal="right" vertical="center"/>
      <protection locked="0"/>
    </xf>
    <xf numFmtId="238" fontId="87" fillId="0" borderId="76">
      <alignment horizontal="center"/>
    </xf>
    <xf numFmtId="10" fontId="108" fillId="65" borderId="197" applyNumberFormat="0" applyBorder="0" applyAlignment="0" applyProtection="0"/>
    <xf numFmtId="224" fontId="108" fillId="0" borderId="71" applyFont="0" applyFill="0" applyBorder="0" applyAlignment="0" applyProtection="0"/>
    <xf numFmtId="1" fontId="121" fillId="69" borderId="199" applyNumberFormat="0" applyBorder="0" applyAlignment="0">
      <alignment horizontal="centerContinuous" vertical="center"/>
      <protection locked="0"/>
    </xf>
    <xf numFmtId="14" fontId="85" fillId="0" borderId="5" applyFont="0" applyFill="0" applyBorder="0" applyAlignment="0" applyProtection="0"/>
    <xf numFmtId="0" fontId="12" fillId="0" borderId="213"/>
    <xf numFmtId="0" fontId="25" fillId="8" borderId="180" applyNumberFormat="0" applyAlignment="0" applyProtection="0"/>
    <xf numFmtId="0" fontId="47" fillId="0" borderId="198">
      <alignment horizontal="left" vertical="center"/>
    </xf>
    <xf numFmtId="237" fontId="12" fillId="71" borderId="197" applyNumberFormat="0" applyFont="0" applyBorder="0" applyAlignment="0" applyProtection="0"/>
    <xf numFmtId="2" fontId="149" fillId="0" borderId="5"/>
    <xf numFmtId="0" fontId="147" fillId="73" borderId="203">
      <alignment horizontal="left" vertical="center" wrapText="1"/>
    </xf>
    <xf numFmtId="1" fontId="121" fillId="69" borderId="199" applyNumberFormat="0" applyBorder="0" applyAlignment="0">
      <alignment horizontal="centerContinuous" vertical="center"/>
      <protection locked="0"/>
    </xf>
    <xf numFmtId="10" fontId="108" fillId="65" borderId="197" applyNumberFormat="0" applyBorder="0" applyAlignment="0" applyProtection="0"/>
    <xf numFmtId="224" fontId="108" fillId="0" borderId="71" applyFont="0" applyFill="0" applyBorder="0" applyAlignment="0" applyProtection="0"/>
    <xf numFmtId="0" fontId="25" fillId="8" borderId="180" applyNumberFormat="0" applyAlignment="0" applyProtection="0"/>
    <xf numFmtId="0" fontId="47" fillId="0" borderId="193">
      <alignment horizontal="left" vertical="center"/>
    </xf>
    <xf numFmtId="237" fontId="12" fillId="71" borderId="197" applyNumberFormat="0" applyFont="0" applyBorder="0" applyAlignment="0" applyProtection="0"/>
    <xf numFmtId="0" fontId="147" fillId="73" borderId="218">
      <alignment horizontal="left" vertical="center" wrapText="1"/>
    </xf>
    <xf numFmtId="227" fontId="78" fillId="0" borderId="72" applyNumberFormat="0" applyFill="0">
      <alignment horizontal="right"/>
    </xf>
    <xf numFmtId="227" fontId="78" fillId="0" borderId="72" applyNumberFormat="0" applyFill="0">
      <alignment horizontal="right"/>
    </xf>
    <xf numFmtId="0" fontId="12" fillId="0" borderId="213"/>
    <xf numFmtId="224" fontId="108" fillId="0" borderId="71" applyFont="0" applyFill="0" applyBorder="0" applyAlignment="0" applyProtection="0"/>
    <xf numFmtId="1" fontId="121" fillId="69" borderId="199" applyNumberFormat="0" applyBorder="0" applyAlignment="0">
      <alignment horizontal="centerContinuous" vertical="center"/>
      <protection locked="0"/>
    </xf>
    <xf numFmtId="10" fontId="108" fillId="65" borderId="221" applyNumberFormat="0" applyBorder="0" applyAlignment="0" applyProtection="0"/>
    <xf numFmtId="0" fontId="25" fillId="8" borderId="190" applyNumberFormat="0" applyAlignment="0" applyProtection="0"/>
    <xf numFmtId="0" fontId="47" fillId="0" borderId="214">
      <alignment horizontal="left" vertical="center"/>
    </xf>
    <xf numFmtId="0" fontId="147" fillId="73" borderId="218">
      <alignment horizontal="left" vertical="center" wrapText="1"/>
    </xf>
    <xf numFmtId="237" fontId="12" fillId="71" borderId="197" applyNumberFormat="0" applyFont="0" applyBorder="0" applyAlignment="0" applyProtection="0"/>
    <xf numFmtId="0" fontId="12" fillId="0" borderId="197"/>
    <xf numFmtId="10" fontId="108" fillId="65" borderId="213" applyNumberFormat="0" applyBorder="0" applyAlignment="0" applyProtection="0"/>
    <xf numFmtId="224" fontId="108" fillId="0" borderId="71" applyFont="0" applyFill="0" applyBorder="0" applyAlignment="0" applyProtection="0"/>
    <xf numFmtId="1" fontId="121" fillId="69" borderId="199" applyNumberFormat="0" applyBorder="0" applyAlignment="0">
      <alignment horizontal="centerContinuous" vertical="center"/>
      <protection locked="0"/>
    </xf>
    <xf numFmtId="0" fontId="25" fillId="8" borderId="190" applyNumberFormat="0" applyAlignment="0" applyProtection="0"/>
    <xf numFmtId="0" fontId="12" fillId="0" borderId="237"/>
    <xf numFmtId="0" fontId="147" fillId="73" borderId="231">
      <alignment horizontal="left" vertical="center" wrapText="1"/>
    </xf>
    <xf numFmtId="0" fontId="47" fillId="0" borderId="215">
      <alignment horizontal="left" vertical="center"/>
    </xf>
    <xf numFmtId="237" fontId="12" fillId="71" borderId="221" applyNumberFormat="0" applyFont="0" applyBorder="0" applyAlignment="0" applyProtection="0"/>
    <xf numFmtId="238" fontId="87" fillId="0" borderId="76">
      <alignment horizontal="center"/>
    </xf>
    <xf numFmtId="231" fontId="85" fillId="0" borderId="5" applyFont="0" applyFill="0" applyBorder="0" applyAlignment="0" applyProtection="0"/>
    <xf numFmtId="224" fontId="108" fillId="0" borderId="71" applyFont="0" applyFill="0" applyBorder="0" applyAlignment="0" applyProtection="0"/>
    <xf numFmtId="0" fontId="147" fillId="73" borderId="218">
      <alignment horizontal="left" vertical="center" wrapText="1"/>
    </xf>
    <xf numFmtId="1" fontId="121" fillId="69" borderId="222" applyNumberFormat="0" applyBorder="0" applyAlignment="0">
      <alignment horizontal="centerContinuous" vertical="center"/>
      <protection locked="0"/>
    </xf>
    <xf numFmtId="0" fontId="12" fillId="0" borderId="237"/>
    <xf numFmtId="0" fontId="47" fillId="0" borderId="215">
      <alignment horizontal="left" vertical="center"/>
    </xf>
    <xf numFmtId="237" fontId="12" fillId="71" borderId="213" applyNumberFormat="0" applyFont="0" applyBorder="0" applyAlignment="0" applyProtection="0"/>
    <xf numFmtId="10" fontId="108" fillId="65" borderId="213" applyNumberFormat="0" applyBorder="0" applyAlignment="0" applyProtection="0"/>
    <xf numFmtId="238" fontId="87" fillId="0" borderId="76">
      <alignment horizontal="center"/>
    </xf>
    <xf numFmtId="1" fontId="121" fillId="69" borderId="207" applyNumberFormat="0" applyBorder="0" applyAlignment="0">
      <alignment horizontal="centerContinuous" vertical="center"/>
      <protection locked="0"/>
    </xf>
    <xf numFmtId="0" fontId="147" fillId="73" borderId="203">
      <alignment horizontal="left" vertical="center" wrapText="1"/>
    </xf>
    <xf numFmtId="0" fontId="25" fillId="8" borderId="209" applyNumberFormat="0" applyAlignment="0" applyProtection="0"/>
    <xf numFmtId="257" fontId="6" fillId="0" borderId="0"/>
    <xf numFmtId="224" fontId="108" fillId="0" borderId="71" applyFont="0" applyFill="0" applyBorder="0" applyAlignment="0" applyProtection="0"/>
    <xf numFmtId="14" fontId="85" fillId="0" borderId="86" applyFont="0" applyFill="0" applyBorder="0" applyAlignment="0" applyProtection="0"/>
    <xf numFmtId="10" fontId="108" fillId="65" borderId="197" applyNumberFormat="0" applyBorder="0" applyAlignment="0" applyProtection="0"/>
    <xf numFmtId="257" fontId="6" fillId="0" borderId="0"/>
    <xf numFmtId="2" fontId="149" fillId="0" borderId="86"/>
    <xf numFmtId="241" fontId="194" fillId="86" borderId="150" applyNumberFormat="0" applyBorder="0" applyAlignment="0" applyProtection="0">
      <alignment vertical="center"/>
    </xf>
    <xf numFmtId="171" fontId="85" fillId="0" borderId="159"/>
    <xf numFmtId="0" fontId="147" fillId="73" borderId="231">
      <alignment horizontal="left" vertical="center" wrapText="1"/>
    </xf>
    <xf numFmtId="227" fontId="78" fillId="0" borderId="72" applyNumberFormat="0" applyFill="0">
      <alignment horizontal="right"/>
    </xf>
    <xf numFmtId="227" fontId="78" fillId="0" borderId="72" applyNumberFormat="0" applyFill="0">
      <alignment horizontal="right"/>
    </xf>
    <xf numFmtId="224" fontId="108" fillId="0" borderId="71" applyFont="0" applyFill="0" applyBorder="0" applyAlignment="0" applyProtection="0"/>
    <xf numFmtId="0" fontId="47" fillId="0" borderId="234">
      <alignment horizontal="left" vertical="center"/>
    </xf>
    <xf numFmtId="237" fontId="12" fillId="71" borderId="213" applyNumberFormat="0" applyFont="0" applyBorder="0" applyAlignment="0" applyProtection="0"/>
    <xf numFmtId="235" fontId="101" fillId="68" borderId="11">
      <alignment horizontal="left"/>
    </xf>
    <xf numFmtId="10" fontId="108" fillId="65" borderId="237" applyNumberFormat="0" applyBorder="0" applyAlignment="0" applyProtection="0"/>
    <xf numFmtId="0" fontId="12" fillId="0" borderId="264"/>
    <xf numFmtId="14" fontId="85" fillId="0" borderId="86" applyFont="0" applyFill="0" applyBorder="0" applyAlignment="0" applyProtection="0"/>
    <xf numFmtId="2" fontId="149" fillId="0" borderId="86"/>
    <xf numFmtId="1" fontId="121" fillId="69" borderId="207" applyNumberFormat="0" applyBorder="0" applyAlignment="0">
      <alignment horizontal="centerContinuous" vertical="center"/>
      <protection locked="0"/>
    </xf>
    <xf numFmtId="0" fontId="147" fillId="73" borderId="231">
      <alignment horizontal="left" vertical="center" wrapText="1"/>
    </xf>
    <xf numFmtId="0" fontId="25" fillId="8" borderId="209" applyNumberFormat="0" applyAlignment="0" applyProtection="0"/>
    <xf numFmtId="0" fontId="47" fillId="0" borderId="214">
      <alignment horizontal="left" vertical="center"/>
    </xf>
    <xf numFmtId="241" fontId="194" fillId="86" borderId="177" applyNumberFormat="0" applyBorder="0" applyAlignment="0" applyProtection="0">
      <alignment vertical="center"/>
    </xf>
    <xf numFmtId="171" fontId="85" fillId="0" borderId="178"/>
    <xf numFmtId="227" fontId="78" fillId="0" borderId="72" applyNumberFormat="0" applyFill="0">
      <alignment horizontal="right"/>
    </xf>
    <xf numFmtId="227" fontId="78" fillId="0" borderId="72" applyNumberFormat="0" applyFill="0">
      <alignment horizontal="right"/>
    </xf>
    <xf numFmtId="237" fontId="12" fillId="71" borderId="197" applyNumberFormat="0" applyFont="0" applyBorder="0" applyAlignment="0" applyProtection="0"/>
    <xf numFmtId="224" fontId="108" fillId="0" borderId="71" applyFont="0" applyFill="0" applyBorder="0" applyAlignment="0" applyProtection="0"/>
    <xf numFmtId="241" fontId="194" fillId="86" borderId="187" applyNumberFormat="0" applyBorder="0" applyAlignment="0" applyProtection="0">
      <alignment vertical="center"/>
    </xf>
    <xf numFmtId="171" fontId="85" fillId="0" borderId="188"/>
    <xf numFmtId="10" fontId="108" fillId="65" borderId="237" applyNumberFormat="0" applyBorder="0" applyAlignment="0" applyProtection="0"/>
    <xf numFmtId="1" fontId="121" fillId="69" borderId="199" applyNumberFormat="0" applyBorder="0" applyAlignment="0">
      <alignment horizontal="centerContinuous" vertical="center"/>
      <protection locked="0"/>
    </xf>
    <xf numFmtId="224" fontId="108" fillId="0" borderId="71" applyFont="0" applyFill="0" applyBorder="0" applyAlignment="0" applyProtection="0"/>
    <xf numFmtId="0" fontId="47" fillId="0" borderId="241">
      <alignment horizontal="left" vertical="center"/>
    </xf>
    <xf numFmtId="237" fontId="12" fillId="71" borderId="237" applyNumberFormat="0" applyFont="0" applyBorder="0" applyAlignment="0" applyProtection="0"/>
    <xf numFmtId="0" fontId="25" fillId="8" borderId="180" applyNumberFormat="0" applyAlignment="0" applyProtection="0"/>
    <xf numFmtId="0" fontId="147" fillId="73" borderId="259">
      <alignment horizontal="left" vertical="center" wrapText="1"/>
    </xf>
    <xf numFmtId="166" fontId="113" fillId="0" borderId="148">
      <protection locked="0"/>
    </xf>
    <xf numFmtId="1" fontId="121" fillId="69" borderId="242" applyNumberFormat="0" applyBorder="0" applyAlignment="0">
      <alignment horizontal="centerContinuous" vertical="center"/>
      <protection locked="0"/>
    </xf>
    <xf numFmtId="0" fontId="12" fillId="24" borderId="158" applyNumberFormat="0" applyFont="0" applyAlignment="0" applyProtection="0"/>
    <xf numFmtId="0" fontId="25" fillId="8" borderId="238" applyNumberFormat="0" applyAlignment="0" applyProtection="0"/>
    <xf numFmtId="0" fontId="147" fillId="73" borderId="272">
      <alignment horizontal="left" vertical="center" wrapText="1"/>
    </xf>
    <xf numFmtId="224" fontId="108" fillId="0" borderId="71" applyFont="0" applyFill="0" applyBorder="0" applyAlignment="0" applyProtection="0"/>
    <xf numFmtId="0" fontId="47" fillId="0" borderId="241">
      <alignment horizontal="left" vertical="center"/>
    </xf>
    <xf numFmtId="237" fontId="12" fillId="71" borderId="237" applyNumberFormat="0" applyFont="0" applyBorder="0" applyAlignment="0" applyProtection="0"/>
    <xf numFmtId="241" fontId="194" fillId="86" borderId="204" applyNumberFormat="0" applyBorder="0" applyAlignment="0" applyProtection="0">
      <alignment vertical="center"/>
    </xf>
    <xf numFmtId="171" fontId="85" fillId="0" borderId="205"/>
    <xf numFmtId="10" fontId="108" fillId="65" borderId="264" applyNumberFormat="0" applyBorder="0" applyAlignment="0" applyProtection="0"/>
    <xf numFmtId="231" fontId="85" fillId="0" borderId="86" applyFont="0" applyFill="0" applyBorder="0" applyAlignment="0" applyProtection="0"/>
    <xf numFmtId="260" fontId="164" fillId="0" borderId="193" applyBorder="0"/>
    <xf numFmtId="1" fontId="121" fillId="69" borderId="242" applyNumberFormat="0" applyBorder="0" applyAlignment="0">
      <alignment horizontal="centerContinuous" vertical="center"/>
      <protection locked="0"/>
    </xf>
    <xf numFmtId="235" fontId="101" fillId="68" borderId="11">
      <alignment horizontal="left"/>
    </xf>
    <xf numFmtId="224" fontId="108" fillId="0" borderId="71" applyFont="0" applyFill="0" applyBorder="0" applyAlignment="0" applyProtection="0"/>
    <xf numFmtId="166" fontId="113" fillId="0" borderId="170">
      <protection locked="0"/>
    </xf>
    <xf numFmtId="0" fontId="12" fillId="24" borderId="162" applyNumberFormat="0" applyFont="0" applyAlignment="0" applyProtection="0"/>
    <xf numFmtId="0" fontId="25" fillId="8" borderId="238" applyNumberFormat="0" applyAlignment="0" applyProtection="0"/>
    <xf numFmtId="241" fontId="194" fillId="86" borderId="187" applyNumberFormat="0" applyBorder="0" applyAlignment="0" applyProtection="0">
      <alignment vertical="center"/>
    </xf>
    <xf numFmtId="171" fontId="85" fillId="0" borderId="188"/>
    <xf numFmtId="231" fontId="85" fillId="0" borderId="86" applyFont="0" applyFill="0" applyBorder="0" applyAlignment="0" applyProtection="0"/>
    <xf numFmtId="224" fontId="108" fillId="0" borderId="71" applyFont="0" applyFill="0" applyBorder="0" applyAlignment="0" applyProtection="0"/>
    <xf numFmtId="166" fontId="113" fillId="0" borderId="185">
      <protection locked="0"/>
    </xf>
    <xf numFmtId="0" fontId="12" fillId="24" borderId="181" applyNumberFormat="0" applyFont="0" applyAlignment="0" applyProtection="0"/>
    <xf numFmtId="0" fontId="47" fillId="0" borderId="269">
      <alignment horizontal="left" vertical="center"/>
    </xf>
    <xf numFmtId="1" fontId="121" fillId="69" borderId="222" applyNumberFormat="0" applyBorder="0" applyAlignment="0">
      <alignment horizontal="centerContinuous" vertical="center"/>
      <protection locked="0"/>
    </xf>
    <xf numFmtId="237" fontId="12" fillId="71" borderId="264" applyNumberFormat="0" applyFont="0" applyBorder="0" applyAlignment="0" applyProtection="0"/>
    <xf numFmtId="0" fontId="25" fillId="8" borderId="252" applyNumberFormat="0" applyAlignment="0" applyProtection="0"/>
    <xf numFmtId="166" fontId="113" fillId="0" borderId="175">
      <protection locked="0"/>
    </xf>
    <xf numFmtId="1" fontId="121" fillId="69" borderId="262" applyNumberFormat="0" applyBorder="0" applyAlignment="0">
      <alignment horizontal="centerContinuous" vertical="center"/>
      <protection locked="0"/>
    </xf>
    <xf numFmtId="241" fontId="194" fillId="86" borderId="177" applyNumberFormat="0" applyBorder="0" applyAlignment="0" applyProtection="0">
      <alignment vertical="center"/>
    </xf>
    <xf numFmtId="171" fontId="85" fillId="0" borderId="178"/>
    <xf numFmtId="0" fontId="25" fillId="8" borderId="265" applyNumberFormat="0" applyAlignment="0" applyProtection="0"/>
    <xf numFmtId="224" fontId="108" fillId="0" borderId="71" applyFont="0" applyFill="0" applyBorder="0" applyAlignment="0" applyProtection="0"/>
    <xf numFmtId="241" fontId="194" fillId="86" borderId="204" applyNumberFormat="0" applyBorder="0" applyAlignment="0" applyProtection="0">
      <alignment vertical="center"/>
    </xf>
    <xf numFmtId="171" fontId="85" fillId="0" borderId="205"/>
    <xf numFmtId="166" fontId="113" fillId="0" borderId="185">
      <protection locked="0"/>
    </xf>
    <xf numFmtId="224" fontId="108" fillId="0" borderId="71" applyFont="0" applyFill="0" applyBorder="0" applyAlignment="0" applyProtection="0"/>
    <xf numFmtId="166" fontId="113" fillId="0" borderId="175">
      <protection locked="0"/>
    </xf>
    <xf numFmtId="0" fontId="12" fillId="24" borderId="181" applyNumberFormat="0" applyFont="0" applyAlignment="0" applyProtection="0"/>
    <xf numFmtId="241" fontId="194" fillId="86" borderId="219" applyNumberFormat="0" applyBorder="0" applyAlignment="0" applyProtection="0">
      <alignment vertical="center"/>
    </xf>
    <xf numFmtId="171" fontId="85" fillId="0" borderId="220"/>
    <xf numFmtId="0" fontId="17" fillId="21" borderId="152" applyNumberFormat="0" applyAlignment="0" applyProtection="0"/>
    <xf numFmtId="241" fontId="194" fillId="86" borderId="204" applyNumberFormat="0" applyBorder="0" applyAlignment="0" applyProtection="0">
      <alignment vertical="center"/>
    </xf>
    <xf numFmtId="171" fontId="85" fillId="0" borderId="205"/>
    <xf numFmtId="0" fontId="83" fillId="0" borderId="157" applyNumberFormat="0" applyFont="0" applyFill="0" applyAlignment="0" applyProtection="0"/>
    <xf numFmtId="166" fontId="113" fillId="0" borderId="202">
      <protection locked="0"/>
    </xf>
    <xf numFmtId="0" fontId="12" fillId="24" borderId="181" applyNumberFormat="0" applyFont="0" applyAlignment="0" applyProtection="0"/>
    <xf numFmtId="208" fontId="90" fillId="63" borderId="147"/>
    <xf numFmtId="0" fontId="17" fillId="21" borderId="161" applyNumberFormat="0" applyAlignment="0" applyProtection="0"/>
    <xf numFmtId="0" fontId="83" fillId="0" borderId="167" applyNumberFormat="0" applyFont="0" applyFill="0" applyAlignment="0" applyProtection="0"/>
    <xf numFmtId="171" fontId="85" fillId="0" borderId="232"/>
    <xf numFmtId="166" fontId="113" fillId="0" borderId="202">
      <protection locked="0"/>
    </xf>
    <xf numFmtId="208" fontId="90" fillId="63" borderId="169"/>
    <xf numFmtId="0" fontId="17" fillId="21" borderId="180" applyNumberFormat="0" applyAlignment="0" applyProtection="0"/>
    <xf numFmtId="0" fontId="83" fillId="0" borderId="179" applyNumberFormat="0" applyFont="0" applyFill="0" applyAlignment="0" applyProtection="0"/>
    <xf numFmtId="241" fontId="194" fillId="86" borderId="219" applyNumberFormat="0" applyBorder="0" applyAlignment="0" applyProtection="0">
      <alignment vertical="center"/>
    </xf>
    <xf numFmtId="171" fontId="85" fillId="0" borderId="220"/>
    <xf numFmtId="0" fontId="17" fillId="21" borderId="180" applyNumberFormat="0" applyAlignment="0" applyProtection="0"/>
    <xf numFmtId="208" fontId="90" fillId="63" borderId="184"/>
    <xf numFmtId="241" fontId="194" fillId="86" borderId="204" applyNumberFormat="0" applyBorder="0" applyAlignment="0" applyProtection="0">
      <alignment vertical="center"/>
    </xf>
    <xf numFmtId="0" fontId="83" fillId="0" borderId="179" applyNumberFormat="0" applyFont="0" applyFill="0" applyAlignment="0" applyProtection="0"/>
    <xf numFmtId="171" fontId="85" fillId="0" borderId="205"/>
    <xf numFmtId="166" fontId="113" fillId="0" borderId="217">
      <protection locked="0"/>
    </xf>
    <xf numFmtId="208" fontId="90" fillId="63" borderId="174"/>
    <xf numFmtId="167" fontId="87" fillId="0" borderId="200" applyFont="0"/>
    <xf numFmtId="166" fontId="113" fillId="0" borderId="217">
      <protection locked="0"/>
    </xf>
    <xf numFmtId="0" fontId="17" fillId="21" borderId="180" applyNumberFormat="0" applyAlignment="0" applyProtection="0"/>
    <xf numFmtId="0" fontId="83" fillId="0" borderId="195" applyNumberFormat="0" applyFont="0" applyFill="0" applyAlignment="0" applyProtection="0"/>
    <xf numFmtId="241" fontId="194" fillId="86" borderId="233" applyNumberFormat="0" applyBorder="0" applyAlignment="0" applyProtection="0">
      <alignment vertical="center"/>
    </xf>
    <xf numFmtId="171" fontId="85" fillId="0" borderId="232"/>
    <xf numFmtId="208" fontId="90" fillId="63" borderId="184"/>
    <xf numFmtId="0" fontId="17" fillId="21" borderId="180" applyNumberFormat="0" applyAlignment="0" applyProtection="0"/>
    <xf numFmtId="167" fontId="87" fillId="0" borderId="196" applyFont="0"/>
    <xf numFmtId="0" fontId="83" fillId="0" borderId="179" applyNumberFormat="0" applyFont="0" applyFill="0" applyAlignment="0" applyProtection="0"/>
    <xf numFmtId="166" fontId="113" fillId="0" borderId="230">
      <protection locked="0"/>
    </xf>
    <xf numFmtId="0" fontId="99" fillId="0" borderId="69" applyNumberFormat="0" applyFont="0" applyFill="0" applyAlignment="0" applyProtection="0">
      <alignment horizontal="centerContinuous"/>
    </xf>
    <xf numFmtId="208" fontId="90" fillId="63" borderId="174"/>
    <xf numFmtId="241" fontId="194" fillId="86" borderId="249" applyNumberFormat="0" applyBorder="0" applyAlignment="0" applyProtection="0">
      <alignment vertical="center"/>
    </xf>
    <xf numFmtId="171" fontId="85" fillId="0" borderId="250"/>
    <xf numFmtId="260" fontId="164" fillId="0" borderId="138" applyBorder="0"/>
    <xf numFmtId="166" fontId="113" fillId="0" borderId="217">
      <protection locked="0"/>
    </xf>
    <xf numFmtId="167" fontId="87" fillId="0" borderId="200" applyFont="0"/>
    <xf numFmtId="260" fontId="164" fillId="0" borderId="165" applyBorder="0"/>
    <xf numFmtId="0" fontId="17" fillId="21" borderId="190" applyNumberFormat="0" applyAlignment="0" applyProtection="0"/>
    <xf numFmtId="264" fontId="172" fillId="65" borderId="110" applyFill="0" applyBorder="0" applyAlignment="0" applyProtection="0">
      <alignment horizontal="right"/>
      <protection locked="0"/>
    </xf>
    <xf numFmtId="0" fontId="12" fillId="0" borderId="0"/>
    <xf numFmtId="0" fontId="83" fillId="0" borderId="179" applyNumberFormat="0" applyFont="0" applyFill="0" applyAlignment="0" applyProtection="0"/>
    <xf numFmtId="166" fontId="113" fillId="0" borderId="202">
      <protection locked="0"/>
    </xf>
    <xf numFmtId="208" fontId="90" fillId="63" borderId="201"/>
    <xf numFmtId="241" fontId="194" fillId="86" borderId="249" applyNumberFormat="0" applyBorder="0" applyAlignment="0" applyProtection="0">
      <alignment vertical="center"/>
    </xf>
    <xf numFmtId="171" fontId="85" fillId="0" borderId="250"/>
    <xf numFmtId="167" fontId="87" fillId="0" borderId="206" applyFont="0"/>
    <xf numFmtId="257" fontId="12" fillId="0" borderId="0"/>
    <xf numFmtId="241" fontId="194" fillId="86" borderId="273" applyNumberFormat="0" applyBorder="0" applyAlignment="0" applyProtection="0">
      <alignment vertical="center"/>
    </xf>
    <xf numFmtId="0" fontId="17" fillId="21" borderId="190" applyNumberFormat="0" applyAlignment="0" applyProtection="0"/>
    <xf numFmtId="0" fontId="83" fillId="0" borderId="208" applyNumberFormat="0" applyFont="0" applyFill="0" applyAlignment="0" applyProtection="0"/>
    <xf numFmtId="166" fontId="113" fillId="0" borderId="230">
      <protection locked="0"/>
    </xf>
    <xf numFmtId="0" fontId="83" fillId="0" borderId="5" applyNumberFormat="0" applyFont="0" applyFill="0" applyAlignment="0" applyProtection="0"/>
    <xf numFmtId="0" fontId="97" fillId="0" borderId="5" applyNumberFormat="0" applyFill="0" applyAlignment="0" applyProtection="0"/>
    <xf numFmtId="257" fontId="12" fillId="0" borderId="0"/>
    <xf numFmtId="208" fontId="90" fillId="63" borderId="201"/>
    <xf numFmtId="0" fontId="12" fillId="0" borderId="288"/>
    <xf numFmtId="241" fontId="194" fillId="86" borderId="286" applyNumberFormat="0" applyBorder="0" applyAlignment="0" applyProtection="0">
      <alignment vertical="center"/>
    </xf>
    <xf numFmtId="171" fontId="85" fillId="0" borderId="287"/>
    <xf numFmtId="167" fontId="87" fillId="0" borderId="206" applyFont="0"/>
    <xf numFmtId="166" fontId="113" fillId="0" borderId="230">
      <protection locked="0"/>
    </xf>
    <xf numFmtId="208" fontId="90" fillId="63" borderId="216"/>
    <xf numFmtId="0" fontId="17" fillId="21" borderId="209" applyNumberFormat="0" applyAlignment="0" applyProtection="0"/>
    <xf numFmtId="167" fontId="87" fillId="0" borderId="223" applyFont="0"/>
    <xf numFmtId="0" fontId="177" fillId="67" borderId="110">
      <alignment horizontal="center" vertical="center" wrapText="1"/>
      <protection hidden="1"/>
    </xf>
    <xf numFmtId="0" fontId="83" fillId="0" borderId="208" applyNumberFormat="0" applyFont="0" applyFill="0" applyAlignment="0" applyProtection="0"/>
    <xf numFmtId="0" fontId="99" fillId="0" borderId="69" applyNumberFormat="0" applyFont="0" applyFill="0" applyAlignment="0" applyProtection="0">
      <alignment horizontal="centerContinuous"/>
    </xf>
    <xf numFmtId="166" fontId="113" fillId="0" borderId="258">
      <protection locked="0"/>
    </xf>
    <xf numFmtId="0" fontId="12" fillId="24" borderId="253" applyNumberFormat="0" applyFont="0" applyAlignment="0" applyProtection="0"/>
    <xf numFmtId="208" fontId="90" fillId="63" borderId="216"/>
    <xf numFmtId="0" fontId="147" fillId="73" borderId="296">
      <alignment horizontal="left" vertical="center" wrapText="1"/>
    </xf>
    <xf numFmtId="167" fontId="87" fillId="0" borderId="223" applyFont="0"/>
    <xf numFmtId="166" fontId="113" fillId="0" borderId="271">
      <protection locked="0"/>
    </xf>
    <xf numFmtId="0" fontId="25" fillId="8" borderId="289" applyNumberFormat="0" applyAlignment="0" applyProtection="0"/>
    <xf numFmtId="0" fontId="142" fillId="32" borderId="59" applyNumberFormat="0" applyAlignment="0" applyProtection="0"/>
    <xf numFmtId="0" fontId="25" fillId="8" borderId="289" applyNumberFormat="0" applyAlignment="0" applyProtection="0"/>
    <xf numFmtId="0" fontId="25" fillId="8" borderId="289" applyNumberFormat="0" applyAlignment="0" applyProtection="0"/>
    <xf numFmtId="10" fontId="108" fillId="65" borderId="288" applyNumberFormat="0" applyBorder="0" applyAlignment="0" applyProtection="0"/>
    <xf numFmtId="0" fontId="83" fillId="0" borderId="11" applyNumberFormat="0" applyFont="0" applyFill="0" applyAlignment="0" applyProtection="0"/>
    <xf numFmtId="0" fontId="99" fillId="0" borderId="69" applyNumberFormat="0" applyFont="0" applyFill="0" applyAlignment="0" applyProtection="0">
      <alignment horizontal="centerContinuous"/>
    </xf>
    <xf numFmtId="1" fontId="94" fillId="64" borderId="11" applyNumberFormat="0" applyBorder="0" applyAlignment="0">
      <alignment horizontal="center" vertical="top" wrapText="1"/>
      <protection hidden="1"/>
    </xf>
    <xf numFmtId="0" fontId="17" fillId="21" borderId="209" applyNumberFormat="0" applyAlignment="0" applyProtection="0"/>
    <xf numFmtId="208" fontId="90" fillId="63" borderId="229"/>
    <xf numFmtId="165" fontId="88" fillId="0" borderId="10" applyNumberFormat="0" applyFont="0" applyBorder="0" applyProtection="0">
      <alignment horizontal="right"/>
    </xf>
    <xf numFmtId="207" fontId="12" fillId="0" borderId="10">
      <alignment horizontal="right"/>
      <protection locked="0"/>
    </xf>
    <xf numFmtId="205" fontId="88" fillId="0" borderId="10" applyFill="0">
      <alignment horizontal="right"/>
    </xf>
    <xf numFmtId="3" fontId="12" fillId="0" borderId="10" applyFill="0">
      <alignment horizontal="right"/>
    </xf>
    <xf numFmtId="204" fontId="88" fillId="0" borderId="10" applyFill="0">
      <alignment horizontal="right"/>
    </xf>
    <xf numFmtId="204" fontId="88" fillId="0" borderId="10">
      <alignment horizontal="right"/>
    </xf>
    <xf numFmtId="0" fontId="134" fillId="0" borderId="75" applyNumberFormat="0" applyFill="0" applyBorder="0" applyAlignment="0" applyProtection="0">
      <alignment horizontal="left"/>
    </xf>
    <xf numFmtId="0" fontId="83" fillId="0" borderId="208" applyNumberFormat="0" applyFont="0" applyFill="0" applyAlignment="0" applyProtection="0"/>
    <xf numFmtId="208" fontId="90" fillId="63" borderId="216"/>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0" fontId="47" fillId="0" borderId="269">
      <alignment horizontal="left" vertical="center"/>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167" fontId="87" fillId="0" borderId="223" applyFont="0"/>
    <xf numFmtId="0" fontId="17" fillId="21" borderId="180" applyNumberFormat="0" applyAlignment="0" applyProtection="0"/>
    <xf numFmtId="237" fontId="12" fillId="71" borderId="288" applyNumberFormat="0" applyFont="0" applyBorder="0" applyAlignment="0" applyProtection="0"/>
    <xf numFmtId="0" fontId="83" fillId="0" borderId="208" applyNumberFormat="0" applyFont="0" applyFill="0" applyAlignment="0" applyProtection="0"/>
    <xf numFmtId="203" fontId="12" fillId="0" borderId="10">
      <alignment horizontal="right"/>
    </xf>
    <xf numFmtId="1" fontId="121" fillId="69" borderId="276" applyNumberFormat="0" applyBorder="0" applyAlignment="0">
      <alignment horizontal="centerContinuous" vertical="center"/>
      <protection locked="0"/>
    </xf>
    <xf numFmtId="208" fontId="90" fillId="63" borderId="201"/>
    <xf numFmtId="0" fontId="25" fillId="8" borderId="289" applyNumberFormat="0" applyAlignment="0" applyProtection="0"/>
    <xf numFmtId="0" fontId="17" fillId="21" borderId="238" applyNumberFormat="0" applyAlignment="0" applyProtection="0"/>
    <xf numFmtId="167" fontId="87" fillId="0" borderId="206" applyFont="0"/>
    <xf numFmtId="42" fontId="118" fillId="0" borderId="0" applyFill="0" applyBorder="0" applyAlignment="0" applyProtection="0"/>
    <xf numFmtId="0" fontId="83" fillId="0" borderId="243" applyNumberFormat="0" applyFont="0" applyFill="0" applyAlignment="0" applyProtection="0"/>
    <xf numFmtId="42" fontId="80" fillId="0" borderId="0"/>
    <xf numFmtId="0" fontId="83" fillId="0" borderId="86" applyNumberFormat="0" applyFont="0" applyFill="0" applyAlignment="0" applyProtection="0"/>
    <xf numFmtId="0" fontId="97" fillId="0" borderId="86" applyNumberFormat="0" applyFill="0" applyAlignment="0" applyProtection="0"/>
    <xf numFmtId="42" fontId="116" fillId="0" borderId="0"/>
    <xf numFmtId="0" fontId="106" fillId="0" borderId="0" applyFont="0" applyFill="0" applyBorder="0" applyAlignment="0" applyProtection="0"/>
    <xf numFmtId="208" fontId="90" fillId="63" borderId="229"/>
    <xf numFmtId="227" fontId="249" fillId="0" borderId="72" applyNumberFormat="0" applyFill="0">
      <alignment horizontal="right"/>
    </xf>
    <xf numFmtId="227" fontId="249" fillId="0" borderId="72" applyNumberFormat="0" applyFill="0">
      <alignment horizontal="right"/>
    </xf>
    <xf numFmtId="0" fontId="12" fillId="61" borderId="152" applyNumberFormat="0">
      <alignment horizontal="left" vertical="center"/>
    </xf>
    <xf numFmtId="0" fontId="12" fillId="60" borderId="152"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7" fontId="87" fillId="0" borderId="228" applyFont="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41" fontId="194" fillId="86" borderId="150" applyNumberFormat="0" applyBorder="0" applyAlignment="0" applyProtection="0">
      <alignment vertical="center"/>
    </xf>
    <xf numFmtId="44" fontId="6" fillId="0" borderId="0" applyFont="0" applyFill="0" applyBorder="0" applyAlignment="0" applyProtection="0"/>
    <xf numFmtId="44" fontId="6" fillId="0" borderId="0" applyFont="0" applyFill="0" applyBorder="0" applyAlignment="0" applyProtection="0"/>
    <xf numFmtId="0" fontId="17" fillId="21" borderId="238"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3" fillId="0" borderId="243" applyNumberFormat="0" applyFont="0" applyFill="0" applyAlignment="0" applyProtection="0"/>
    <xf numFmtId="44" fontId="19" fillId="0" borderId="0" applyFont="0" applyFill="0" applyBorder="0" applyAlignment="0" applyProtection="0"/>
    <xf numFmtId="0" fontId="83" fillId="0" borderId="11" applyNumberFormat="0" applyFont="0" applyFill="0" applyAlignment="0" applyProtection="0"/>
    <xf numFmtId="0" fontId="83" fillId="0" borderId="86"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0" fontId="97" fillId="0" borderId="86" applyNumberFormat="0" applyFill="0" applyAlignment="0" applyProtection="0"/>
    <xf numFmtId="44" fontId="6" fillId="0" borderId="0" applyFont="0" applyFill="0" applyBorder="0" applyAlignment="0" applyProtection="0"/>
    <xf numFmtId="44" fontId="6" fillId="0" borderId="0" applyFont="0" applyFill="0" applyBorder="0" applyAlignment="0" applyProtection="0"/>
    <xf numFmtId="1" fontId="94" fillId="64" borderId="11" applyNumberFormat="0" applyBorder="0" applyAlignment="0">
      <alignment horizontal="center" vertical="top" wrapText="1"/>
      <protection hidden="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8" fontId="90" fillId="63" borderId="229"/>
    <xf numFmtId="165" fontId="88" fillId="0" borderId="10" applyNumberFormat="0" applyFont="0" applyBorder="0" applyProtection="0">
      <alignment horizontal="right"/>
    </xf>
    <xf numFmtId="207" fontId="12" fillId="0" borderId="10">
      <alignment horizontal="right"/>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5" fontId="88" fillId="0" borderId="10" applyFill="0">
      <alignment horizontal="right"/>
    </xf>
    <xf numFmtId="3" fontId="12" fillId="0" borderId="10" applyFill="0">
      <alignment horizontal="right"/>
    </xf>
    <xf numFmtId="204" fontId="88" fillId="0" borderId="10" applyFill="0">
      <alignment horizontal="right"/>
    </xf>
    <xf numFmtId="204" fontId="88" fillId="0" borderId="10">
      <alignment horizontal="right"/>
    </xf>
    <xf numFmtId="44" fontId="6" fillId="0" borderId="0" applyFont="0" applyFill="0" applyBorder="0" applyAlignment="0" applyProtection="0"/>
    <xf numFmtId="167" fontId="87" fillId="0" borderId="228" applyFont="0"/>
    <xf numFmtId="260" fontId="164" fillId="0" borderId="198" applyBorder="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60" fontId="164" fillId="0" borderId="155" applyBorder="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9" fontId="81" fillId="65" borderId="87" applyFont="0" applyFill="0" applyBorder="0" applyAlignment="0" applyProtection="0"/>
    <xf numFmtId="44" fontId="19" fillId="0" borderId="0" applyFont="0" applyFill="0" applyBorder="0" applyAlignment="0" applyProtection="0"/>
    <xf numFmtId="0" fontId="17" fillId="21" borderId="252"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3" fillId="0" borderId="251"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9" fontId="81" fillId="65" borderId="87" applyFont="0" applyFill="0" applyBorder="0" applyAlignment="0" applyProtection="0"/>
    <xf numFmtId="44" fontId="6" fillId="0" borderId="0" applyFont="0" applyFill="0" applyBorder="0" applyAlignment="0" applyProtection="0"/>
    <xf numFmtId="203" fontId="12" fillId="0" borderId="1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265"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208" fontId="90" fillId="63" borderId="257"/>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 fontId="149" fillId="0" borderId="86"/>
    <xf numFmtId="260" fontId="164" fillId="0" borderId="215" applyBorder="0"/>
    <xf numFmtId="14" fontId="85" fillId="0" borderId="86"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60" fontId="164" fillId="0" borderId="234" applyBorder="0"/>
    <xf numFmtId="260" fontId="164" fillId="0" borderId="215" applyBorder="0"/>
    <xf numFmtId="44" fontId="6" fillId="0" borderId="0" applyFont="0" applyFill="0" applyBorder="0" applyAlignment="0" applyProtection="0"/>
    <xf numFmtId="0" fontId="83" fillId="0" borderId="263" applyNumberFormat="0" applyFont="0" applyFill="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7" fontId="87" fillId="0" borderId="256" applyFont="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8" fontId="90" fillId="63" borderId="27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7" fontId="87" fillId="0" borderId="274" applyFont="0"/>
    <xf numFmtId="44" fontId="6" fillId="0" borderId="0" applyFont="0" applyFill="0" applyBorder="0" applyAlignment="0" applyProtection="0"/>
    <xf numFmtId="0" fontId="12" fillId="61" borderId="161" applyNumberFormat="0">
      <alignment horizontal="lef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60" borderId="161"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1" fontId="12" fillId="0" borderId="86" applyBorder="0" applyProtection="0">
      <alignment horizontal="right" vertical="center"/>
    </xf>
    <xf numFmtId="44"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44" fontId="6" fillId="0" borderId="0" applyFont="0" applyFill="0" applyBorder="0" applyAlignment="0" applyProtection="0"/>
    <xf numFmtId="283" fontId="79" fillId="0" borderId="86">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47" fillId="73" borderId="186">
      <alignment horizontal="left" vertical="center" wrapText="1"/>
    </xf>
    <xf numFmtId="166" fontId="113" fillId="0" borderId="185">
      <protection locked="0"/>
    </xf>
    <xf numFmtId="208" fontId="90" fillId="63" borderId="184"/>
    <xf numFmtId="0" fontId="147" fillId="73" borderId="171">
      <alignment horizontal="left" vertical="center" wrapText="1"/>
    </xf>
    <xf numFmtId="166" fontId="113" fillId="0" borderId="170">
      <protection locked="0"/>
    </xf>
    <xf numFmtId="208" fontId="90" fillId="63" borderId="169"/>
    <xf numFmtId="0" fontId="147" fillId="73" borderId="176">
      <alignment horizontal="left" vertical="center" wrapText="1"/>
    </xf>
    <xf numFmtId="166" fontId="113" fillId="0" borderId="175">
      <protection locked="0"/>
    </xf>
    <xf numFmtId="208" fontId="90" fillId="63" borderId="174"/>
    <xf numFmtId="0" fontId="147" fillId="73" borderId="186">
      <alignment horizontal="left" vertical="center" wrapText="1"/>
    </xf>
    <xf numFmtId="166" fontId="113" fillId="0" borderId="185">
      <protection locked="0"/>
    </xf>
    <xf numFmtId="208" fontId="90" fillId="63" borderId="184"/>
    <xf numFmtId="0" fontId="147" fillId="73" borderId="149">
      <alignment horizontal="left" vertical="center" wrapText="1"/>
    </xf>
    <xf numFmtId="166" fontId="113" fillId="0" borderId="148">
      <protection locked="0"/>
    </xf>
    <xf numFmtId="208" fontId="90" fillId="63" borderId="147"/>
    <xf numFmtId="0" fontId="147" fillId="73" borderId="176">
      <alignment horizontal="left" vertical="center" wrapText="1"/>
    </xf>
    <xf numFmtId="166" fontId="113" fillId="0" borderId="175">
      <protection locked="0"/>
    </xf>
    <xf numFmtId="208" fontId="90" fillId="63" borderId="174"/>
    <xf numFmtId="0" fontId="147" fillId="73" borderId="203">
      <alignment horizontal="left" vertical="center" wrapText="1"/>
    </xf>
    <xf numFmtId="166" fontId="113" fillId="0" borderId="202">
      <protection locked="0"/>
    </xf>
    <xf numFmtId="208" fontId="90" fillId="63" borderId="201"/>
    <xf numFmtId="0" fontId="147" fillId="73" borderId="203">
      <alignment horizontal="left" vertical="center" wrapText="1"/>
    </xf>
    <xf numFmtId="166" fontId="113" fillId="0" borderId="202">
      <protection locked="0"/>
    </xf>
    <xf numFmtId="208" fontId="90" fillId="63" borderId="201"/>
    <xf numFmtId="0" fontId="147" fillId="73" borderId="218">
      <alignment horizontal="left" vertical="center" wrapText="1"/>
    </xf>
    <xf numFmtId="166" fontId="113" fillId="0" borderId="217">
      <protection locked="0"/>
    </xf>
    <xf numFmtId="208" fontId="90" fillId="63" borderId="216"/>
    <xf numFmtId="0" fontId="147" fillId="73" borderId="231">
      <alignment horizontal="left" vertical="center" wrapText="1"/>
    </xf>
    <xf numFmtId="166" fontId="113" fillId="0" borderId="230">
      <protection locked="0"/>
    </xf>
    <xf numFmtId="208" fontId="90" fillId="63" borderId="229"/>
    <xf numFmtId="0" fontId="147" fillId="73" borderId="218">
      <alignment horizontal="left" vertical="center" wrapText="1"/>
    </xf>
    <xf numFmtId="166" fontId="113" fillId="0" borderId="217">
      <protection locked="0"/>
    </xf>
    <xf numFmtId="208" fontId="90" fillId="63" borderId="216"/>
    <xf numFmtId="0" fontId="147" fillId="73" borderId="218">
      <alignment horizontal="left" vertical="center" wrapText="1"/>
    </xf>
    <xf numFmtId="166" fontId="113" fillId="0" borderId="217">
      <protection locked="0"/>
    </xf>
    <xf numFmtId="208" fontId="90" fillId="63" borderId="216"/>
    <xf numFmtId="0" fontId="147" fillId="73" borderId="203">
      <alignment horizontal="left" vertical="center" wrapText="1"/>
    </xf>
    <xf numFmtId="166" fontId="113" fillId="0" borderId="202">
      <protection locked="0"/>
    </xf>
    <xf numFmtId="208" fontId="90" fillId="63" borderId="201"/>
    <xf numFmtId="0" fontId="147" fillId="73" borderId="231">
      <alignment horizontal="left" vertical="center" wrapText="1"/>
    </xf>
    <xf numFmtId="166" fontId="113" fillId="0" borderId="230">
      <protection locked="0"/>
    </xf>
    <xf numFmtId="208" fontId="90" fillId="63" borderId="229"/>
    <xf numFmtId="0" fontId="147" fillId="73" borderId="231">
      <alignment horizontal="left" vertical="center" wrapText="1"/>
    </xf>
    <xf numFmtId="166" fontId="113" fillId="0" borderId="230">
      <protection locked="0"/>
    </xf>
    <xf numFmtId="208" fontId="90" fillId="63" borderId="229"/>
    <xf numFmtId="0" fontId="147" fillId="73" borderId="259">
      <alignment horizontal="left" vertical="center" wrapText="1"/>
    </xf>
    <xf numFmtId="166" fontId="113" fillId="0" borderId="258">
      <protection locked="0"/>
    </xf>
    <xf numFmtId="208" fontId="90" fillId="63" borderId="257"/>
    <xf numFmtId="0" fontId="147" fillId="73" borderId="272">
      <alignment horizontal="left" vertical="center" wrapText="1"/>
    </xf>
    <xf numFmtId="166" fontId="113" fillId="0" borderId="271">
      <protection locked="0"/>
    </xf>
    <xf numFmtId="208" fontId="90" fillId="63" borderId="270"/>
    <xf numFmtId="0" fontId="147" fillId="73" borderId="149">
      <alignment horizontal="left" vertical="center" wrapText="1"/>
    </xf>
    <xf numFmtId="166" fontId="113" fillId="0" borderId="148">
      <protection locked="0"/>
    </xf>
    <xf numFmtId="208" fontId="90" fillId="63" borderId="147"/>
    <xf numFmtId="0" fontId="12" fillId="0" borderId="160"/>
    <xf numFmtId="0" fontId="12" fillId="0" borderId="189"/>
    <xf numFmtId="0" fontId="12" fillId="0" borderId="110"/>
    <xf numFmtId="0" fontId="12" fillId="0" borderId="197"/>
    <xf numFmtId="0" fontId="12" fillId="0" borderId="197"/>
    <xf numFmtId="0" fontId="147" fillId="73" borderId="149">
      <alignment horizontal="left" vertical="center" wrapText="1"/>
    </xf>
    <xf numFmtId="0" fontId="12" fillId="0" borderId="197"/>
    <xf numFmtId="14" fontId="85" fillId="0" borderId="86" applyFont="0" applyFill="0" applyBorder="0" applyAlignment="0" applyProtection="0"/>
    <xf numFmtId="10" fontId="108" fillId="65" borderId="160" applyNumberFormat="0" applyBorder="0" applyAlignment="0" applyProtection="0"/>
    <xf numFmtId="0" fontId="147" fillId="73" borderId="176">
      <alignment horizontal="left" vertical="center" wrapText="1"/>
    </xf>
    <xf numFmtId="2" fontId="149" fillId="0" borderId="86"/>
    <xf numFmtId="0" fontId="147" fillId="73" borderId="186">
      <alignment horizontal="left" vertical="center" wrapText="1"/>
    </xf>
    <xf numFmtId="0" fontId="12" fillId="0" borderId="213"/>
    <xf numFmtId="0" fontId="147" fillId="73" borderId="145">
      <alignment horizontal="left" vertical="center" wrapText="1"/>
    </xf>
    <xf numFmtId="10" fontId="108" fillId="65" borderId="189" applyNumberFormat="0" applyBorder="0" applyAlignment="0" applyProtection="0"/>
    <xf numFmtId="10" fontId="108" fillId="65" borderId="110" applyNumberFormat="0" applyBorder="0" applyAlignment="0" applyProtection="0"/>
    <xf numFmtId="0" fontId="147" fillId="73" borderId="203">
      <alignment horizontal="left" vertical="center" wrapText="1"/>
    </xf>
    <xf numFmtId="0" fontId="12" fillId="0" borderId="213"/>
    <xf numFmtId="0" fontId="12" fillId="0" borderId="213"/>
    <xf numFmtId="0" fontId="47" fillId="0" borderId="165">
      <alignment horizontal="left" vertical="center"/>
    </xf>
    <xf numFmtId="238" fontId="87" fillId="0" borderId="76">
      <alignment horizontal="center"/>
    </xf>
    <xf numFmtId="237" fontId="12" fillId="71" borderId="160" applyNumberFormat="0" applyFont="0" applyBorder="0" applyAlignment="0" applyProtection="0"/>
    <xf numFmtId="10" fontId="108" fillId="65" borderId="197" applyNumberFormat="0" applyBorder="0" applyAlignment="0" applyProtection="0"/>
    <xf numFmtId="14" fontId="85" fillId="0" borderId="86" applyFont="0" applyFill="0" applyBorder="0" applyAlignment="0" applyProtection="0"/>
    <xf numFmtId="0" fontId="147" fillId="73" borderId="186">
      <alignment horizontal="left" vertical="center" wrapText="1"/>
    </xf>
    <xf numFmtId="1" fontId="121" fillId="69" borderId="166" applyNumberFormat="0" applyBorder="0" applyAlignment="0">
      <alignment horizontal="centerContinuous" vertical="center"/>
      <protection locked="0"/>
    </xf>
    <xf numFmtId="235" fontId="101" fillId="68" borderId="89">
      <alignment horizontal="left"/>
    </xf>
    <xf numFmtId="2" fontId="149" fillId="0" borderId="86"/>
    <xf numFmtId="10" fontId="108" fillId="65" borderId="197" applyNumberFormat="0" applyBorder="0" applyAlignment="0" applyProtection="0"/>
    <xf numFmtId="0" fontId="147" fillId="73" borderId="176">
      <alignment horizontal="left" vertical="center" wrapText="1"/>
    </xf>
    <xf numFmtId="0" fontId="25" fillId="8" borderId="161" applyNumberFormat="0" applyAlignment="0" applyProtection="0"/>
    <xf numFmtId="0" fontId="47" fillId="0" borderId="155">
      <alignment horizontal="left" vertical="center"/>
    </xf>
    <xf numFmtId="0" fontId="47" fillId="0" borderId="193">
      <alignment horizontal="left" vertical="center"/>
    </xf>
    <xf numFmtId="237" fontId="12" fillId="71" borderId="110" applyNumberFormat="0" applyFont="0" applyBorder="0" applyAlignment="0" applyProtection="0"/>
    <xf numFmtId="0" fontId="12" fillId="0" borderId="221"/>
    <xf numFmtId="238" fontId="87" fillId="0" borderId="76">
      <alignment horizontal="center"/>
    </xf>
    <xf numFmtId="237" fontId="12" fillId="71" borderId="189" applyNumberFormat="0" applyFont="0" applyBorder="0" applyAlignment="0" applyProtection="0"/>
    <xf numFmtId="10" fontId="108" fillId="65" borderId="197" applyNumberFormat="0" applyBorder="0" applyAlignment="0" applyProtection="0"/>
    <xf numFmtId="1" fontId="121" fillId="69" borderId="118" applyNumberFormat="0" applyBorder="0" applyAlignment="0">
      <alignment horizontal="centerContinuous" vertical="center"/>
      <protection locked="0"/>
    </xf>
    <xf numFmtId="1" fontId="121" fillId="69" borderId="156" applyNumberFormat="0" applyBorder="0" applyAlignment="0">
      <alignment horizontal="centerContinuous" vertical="center"/>
      <protection locked="0"/>
    </xf>
    <xf numFmtId="0" fontId="147" fillId="73" borderId="203">
      <alignment horizontal="left" vertical="center" wrapText="1"/>
    </xf>
    <xf numFmtId="1" fontId="121" fillId="69" borderId="194" applyNumberFormat="0" applyBorder="0" applyAlignment="0">
      <alignment horizontal="centerContinuous" vertical="center"/>
      <protection locked="0"/>
    </xf>
    <xf numFmtId="0" fontId="25" fillId="8" borderId="161" applyNumberFormat="0" applyAlignment="0" applyProtection="0"/>
    <xf numFmtId="224" fontId="108" fillId="0" borderId="71" applyFont="0" applyFill="0" applyBorder="0" applyAlignment="0" applyProtection="0"/>
    <xf numFmtId="0" fontId="25" fillId="8" borderId="152" applyNumberFormat="0" applyAlignment="0" applyProtection="0"/>
    <xf numFmtId="238" fontId="87" fillId="0" borderId="76">
      <alignment horizontal="center"/>
    </xf>
    <xf numFmtId="0" fontId="47" fillId="0" borderId="193">
      <alignment horizontal="left" vertical="center"/>
    </xf>
    <xf numFmtId="0" fontId="25" fillId="8" borderId="190" applyNumberFormat="0" applyAlignment="0" applyProtection="0"/>
    <xf numFmtId="237" fontId="12" fillId="71" borderId="197" applyNumberFormat="0" applyFont="0" applyBorder="0" applyAlignment="0" applyProtection="0"/>
    <xf numFmtId="0" fontId="12" fillId="0" borderId="213"/>
    <xf numFmtId="10" fontId="108" fillId="65" borderId="213" applyNumberFormat="0" applyBorder="0" applyAlignment="0" applyProtection="0"/>
    <xf numFmtId="227" fontId="78" fillId="0" borderId="72" applyNumberFormat="0" applyFill="0">
      <alignment horizontal="right"/>
    </xf>
    <xf numFmtId="227" fontId="78" fillId="0" borderId="72" applyNumberFormat="0" applyFill="0">
      <alignment horizontal="right"/>
    </xf>
    <xf numFmtId="0" fontId="147" fillId="73" borderId="218">
      <alignment horizontal="left" vertical="center" wrapText="1"/>
    </xf>
    <xf numFmtId="1" fontId="121" fillId="69" borderId="199" applyNumberFormat="0" applyBorder="0" applyAlignment="0">
      <alignment horizontal="centerContinuous" vertical="center"/>
      <protection locked="0"/>
    </xf>
    <xf numFmtId="224" fontId="108" fillId="0" borderId="71" applyFont="0" applyFill="0" applyBorder="0" applyAlignment="0" applyProtection="0"/>
    <xf numFmtId="224" fontId="108" fillId="0" borderId="71" applyFont="0" applyFill="0" applyBorder="0" applyAlignment="0" applyProtection="0"/>
    <xf numFmtId="231" fontId="85" fillId="0" borderId="86" applyFont="0" applyFill="0" applyBorder="0" applyAlignment="0" applyProtection="0"/>
    <xf numFmtId="0" fontId="47" fillId="0" borderId="193">
      <alignment horizontal="left" vertical="center"/>
    </xf>
    <xf numFmtId="237" fontId="12" fillId="71" borderId="197" applyNumberFormat="0" applyFont="0" applyBorder="0" applyAlignment="0" applyProtection="0"/>
    <xf numFmtId="0" fontId="25" fillId="8" borderId="180" applyNumberFormat="0" applyAlignment="0" applyProtection="0"/>
    <xf numFmtId="224" fontId="108" fillId="0" borderId="71" applyFont="0" applyFill="0" applyBorder="0" applyAlignment="0" applyProtection="0"/>
    <xf numFmtId="0" fontId="147" fillId="73" borderId="203">
      <alignment horizontal="left" vertical="center" wrapText="1"/>
    </xf>
    <xf numFmtId="10" fontId="108" fillId="65" borderId="213" applyNumberFormat="0" applyBorder="0" applyAlignment="0" applyProtection="0"/>
    <xf numFmtId="14" fontId="85" fillId="0" borderId="5" applyFont="0" applyFill="0" applyBorder="0" applyAlignment="0" applyProtection="0"/>
    <xf numFmtId="0" fontId="47" fillId="0" borderId="198">
      <alignment horizontal="left" vertical="center"/>
    </xf>
    <xf numFmtId="0" fontId="12" fillId="0" borderId="237"/>
    <xf numFmtId="238" fontId="87" fillId="0" borderId="76">
      <alignment horizontal="center"/>
    </xf>
    <xf numFmtId="1" fontId="121" fillId="69" borderId="199" applyNumberFormat="0" applyBorder="0" applyAlignment="0">
      <alignment horizontal="centerContinuous" vertical="center"/>
      <protection locked="0"/>
    </xf>
    <xf numFmtId="237" fontId="12" fillId="71" borderId="197" applyNumberFormat="0" applyFont="0" applyBorder="0" applyAlignment="0" applyProtection="0"/>
    <xf numFmtId="14" fontId="85" fillId="0" borderId="86" applyFont="0" applyFill="0" applyBorder="0" applyAlignment="0" applyProtection="0"/>
    <xf numFmtId="10" fontId="108" fillId="65" borderId="213" applyNumberFormat="0" applyBorder="0" applyAlignment="0" applyProtection="0"/>
    <xf numFmtId="0" fontId="25" fillId="8" borderId="180" applyNumberFormat="0" applyAlignment="0" applyProtection="0"/>
    <xf numFmtId="227" fontId="78" fillId="0" borderId="72" applyNumberFormat="0" applyFill="0">
      <alignment horizontal="right"/>
    </xf>
    <xf numFmtId="227" fontId="78" fillId="0" borderId="72" applyNumberFormat="0" applyFill="0">
      <alignment horizontal="right"/>
    </xf>
    <xf numFmtId="2" fontId="149" fillId="0" borderId="5"/>
    <xf numFmtId="224" fontId="108" fillId="0" borderId="71" applyFont="0" applyFill="0" applyBorder="0" applyAlignment="0" applyProtection="0"/>
    <xf numFmtId="0" fontId="147" fillId="73" borderId="231">
      <alignment horizontal="left" vertical="center" wrapText="1"/>
    </xf>
    <xf numFmtId="0" fontId="12" fillId="0" borderId="237"/>
    <xf numFmtId="1" fontId="121" fillId="69" borderId="199" applyNumberFormat="0" applyBorder="0" applyAlignment="0">
      <alignment horizontal="centerContinuous" vertical="center"/>
      <protection locked="0"/>
    </xf>
    <xf numFmtId="2" fontId="149" fillId="0" borderId="86"/>
    <xf numFmtId="241" fontId="12" fillId="65" borderId="77" applyNumberFormat="0" applyFont="0" applyBorder="0" applyAlignment="0">
      <alignment horizontal="right" vertical="center"/>
      <protection locked="0"/>
    </xf>
    <xf numFmtId="0" fontId="47" fillId="0" borderId="214">
      <alignment horizontal="left" vertical="center"/>
    </xf>
    <xf numFmtId="0" fontId="147" fillId="73" borderId="218">
      <alignment horizontal="left" vertical="center" wrapText="1"/>
    </xf>
    <xf numFmtId="237" fontId="12" fillId="71" borderId="213" applyNumberFormat="0" applyFont="0" applyBorder="0" applyAlignment="0" applyProtection="0"/>
    <xf numFmtId="0" fontId="25" fillId="8" borderId="180" applyNumberFormat="0" applyAlignment="0" applyProtection="0"/>
    <xf numFmtId="227" fontId="78" fillId="0" borderId="72" applyNumberFormat="0" applyFill="0">
      <alignment horizontal="right"/>
    </xf>
    <xf numFmtId="227" fontId="78" fillId="0" borderId="72" applyNumberFormat="0" applyFill="0">
      <alignment horizontal="right"/>
    </xf>
    <xf numFmtId="224" fontId="108" fillId="0" borderId="71" applyFont="0" applyFill="0" applyBorder="0" applyAlignment="0" applyProtection="0"/>
    <xf numFmtId="0" fontId="12" fillId="0" borderId="264"/>
    <xf numFmtId="10" fontId="108" fillId="65" borderId="221" applyNumberFormat="0" applyBorder="0" applyAlignment="0" applyProtection="0"/>
    <xf numFmtId="1" fontId="121" fillId="69" borderId="207" applyNumberFormat="0" applyBorder="0" applyAlignment="0">
      <alignment horizontal="centerContinuous" vertical="center"/>
      <protection locked="0"/>
    </xf>
    <xf numFmtId="235" fontId="101" fillId="68" borderId="89">
      <alignment horizontal="left"/>
    </xf>
    <xf numFmtId="231" fontId="85" fillId="0" borderId="86" applyFont="0" applyFill="0" applyBorder="0" applyAlignment="0" applyProtection="0"/>
    <xf numFmtId="0" fontId="47" fillId="0" borderId="215">
      <alignment horizontal="left" vertical="center"/>
    </xf>
    <xf numFmtId="0" fontId="12" fillId="0" borderId="278"/>
    <xf numFmtId="0" fontId="25" fillId="8" borderId="209" applyNumberFormat="0" applyAlignment="0" applyProtection="0"/>
    <xf numFmtId="224" fontId="108" fillId="0" borderId="71" applyFont="0" applyFill="0" applyBorder="0" applyAlignment="0" applyProtection="0"/>
    <xf numFmtId="237" fontId="12" fillId="71" borderId="213" applyNumberFormat="0" applyFont="0" applyBorder="0" applyAlignment="0" applyProtection="0"/>
    <xf numFmtId="0" fontId="147" fillId="73" borderId="203">
      <alignment horizontal="left" vertical="center" wrapText="1"/>
    </xf>
    <xf numFmtId="241" fontId="12" fillId="65" borderId="77" applyNumberFormat="0" applyFont="0" applyBorder="0" applyAlignment="0">
      <alignment horizontal="right" vertical="center"/>
      <protection locked="0"/>
    </xf>
    <xf numFmtId="0" fontId="47" fillId="0" borderId="214">
      <alignment horizontal="left" vertical="center"/>
    </xf>
    <xf numFmtId="237" fontId="12" fillId="71" borderId="213" applyNumberFormat="0" applyFont="0" applyBorder="0" applyAlignment="0" applyProtection="0"/>
    <xf numFmtId="1" fontId="121" fillId="69" borderId="207" applyNumberFormat="0" applyBorder="0" applyAlignment="0">
      <alignment horizontal="centerContinuous" vertical="center"/>
      <protection locked="0"/>
    </xf>
    <xf numFmtId="10" fontId="108" fillId="65" borderId="213" applyNumberFormat="0" applyBorder="0" applyAlignment="0" applyProtection="0"/>
    <xf numFmtId="227" fontId="78" fillId="0" borderId="72" applyNumberFormat="0" applyFill="0">
      <alignment horizontal="right"/>
    </xf>
    <xf numFmtId="227" fontId="78" fillId="0" borderId="72" applyNumberFormat="0" applyFill="0">
      <alignment horizontal="right"/>
    </xf>
    <xf numFmtId="224" fontId="108" fillId="0" borderId="71" applyFont="0" applyFill="0" applyBorder="0" applyAlignment="0" applyProtection="0"/>
    <xf numFmtId="0" fontId="25" fillId="8" borderId="209" applyNumberFormat="0" applyAlignment="0" applyProtection="0"/>
    <xf numFmtId="1" fontId="121" fillId="69" borderId="207" applyNumberFormat="0" applyBorder="0" applyAlignment="0">
      <alignment horizontal="centerContinuous" vertical="center"/>
      <protection locked="0"/>
    </xf>
    <xf numFmtId="0" fontId="147" fillId="73" borderId="231">
      <alignment horizontal="left" vertical="center" wrapText="1"/>
    </xf>
    <xf numFmtId="0" fontId="147" fillId="73" borderId="248">
      <alignment horizontal="left" vertical="center" wrapText="1"/>
    </xf>
    <xf numFmtId="0" fontId="25" fillId="8" borderId="209" applyNumberFormat="0" applyAlignment="0" applyProtection="0"/>
    <xf numFmtId="0" fontId="47" fillId="0" borderId="234">
      <alignment horizontal="left" vertical="center"/>
    </xf>
    <xf numFmtId="237" fontId="12" fillId="71" borderId="221" applyNumberFormat="0" applyFont="0" applyBorder="0" applyAlignment="0" applyProtection="0"/>
    <xf numFmtId="10" fontId="108" fillId="65" borderId="237" applyNumberFormat="0" applyBorder="0" applyAlignment="0" applyProtection="0"/>
    <xf numFmtId="224" fontId="108" fillId="0" borderId="71" applyFont="0" applyFill="0" applyBorder="0" applyAlignment="0" applyProtection="0"/>
    <xf numFmtId="0" fontId="147" fillId="73" borderId="248">
      <alignment horizontal="left" vertical="center" wrapText="1"/>
    </xf>
    <xf numFmtId="1" fontId="121" fillId="69" borderId="235" applyNumberFormat="0" applyBorder="0" applyAlignment="0">
      <alignment horizontal="centerContinuous" vertical="center"/>
      <protection locked="0"/>
    </xf>
    <xf numFmtId="224" fontId="108" fillId="0" borderId="71" applyFont="0" applyFill="0" applyBorder="0" applyAlignment="0" applyProtection="0"/>
    <xf numFmtId="10" fontId="108" fillId="65" borderId="237" applyNumberFormat="0" applyBorder="0" applyAlignment="0" applyProtection="0"/>
    <xf numFmtId="0" fontId="47" fillId="0" borderId="214">
      <alignment horizontal="left" vertical="center"/>
    </xf>
    <xf numFmtId="0" fontId="147" fillId="73" borderId="272">
      <alignment horizontal="left" vertical="center" wrapText="1"/>
    </xf>
    <xf numFmtId="0" fontId="25" fillId="8" borderId="224" applyNumberFormat="0" applyAlignment="0" applyProtection="0"/>
    <xf numFmtId="237" fontId="12" fillId="71" borderId="213" applyNumberFormat="0" applyFont="0" applyBorder="0" applyAlignment="0" applyProtection="0"/>
    <xf numFmtId="238" fontId="87" fillId="0" borderId="76">
      <alignment horizontal="center"/>
    </xf>
    <xf numFmtId="231" fontId="85" fillId="0" borderId="5" applyFont="0" applyFill="0" applyBorder="0" applyAlignment="0" applyProtection="0"/>
    <xf numFmtId="238" fontId="87" fillId="0" borderId="76">
      <alignment horizontal="center"/>
    </xf>
    <xf numFmtId="10" fontId="108" fillId="65" borderId="264" applyNumberFormat="0" applyBorder="0" applyAlignment="0" applyProtection="0"/>
    <xf numFmtId="0" fontId="147" fillId="73" borderId="285">
      <alignment horizontal="left" vertical="center" wrapText="1"/>
    </xf>
    <xf numFmtId="231" fontId="85" fillId="0" borderId="86" applyFont="0" applyFill="0" applyBorder="0" applyAlignment="0" applyProtection="0"/>
    <xf numFmtId="224" fontId="108" fillId="0" borderId="71" applyFont="0" applyFill="0" applyBorder="0" applyAlignment="0" applyProtection="0"/>
    <xf numFmtId="1" fontId="121" fillId="69" borderId="207" applyNumberFormat="0" applyBorder="0" applyAlignment="0">
      <alignment horizontal="centerContinuous" vertical="center"/>
      <protection locked="0"/>
    </xf>
    <xf numFmtId="0" fontId="47" fillId="0" borderId="234">
      <alignment horizontal="left" vertical="center"/>
    </xf>
    <xf numFmtId="224" fontId="108" fillId="0" borderId="71" applyFont="0" applyFill="0" applyBorder="0" applyAlignment="0" applyProtection="0"/>
    <xf numFmtId="10" fontId="108" fillId="65" borderId="278" applyNumberFormat="0" applyBorder="0" applyAlignment="0" applyProtection="0"/>
    <xf numFmtId="0" fontId="47" fillId="0" borderId="215">
      <alignment horizontal="left" vertical="center"/>
    </xf>
    <xf numFmtId="237" fontId="12" fillId="71" borderId="237" applyNumberFormat="0" applyFont="0" applyBorder="0" applyAlignment="0" applyProtection="0"/>
    <xf numFmtId="1" fontId="121" fillId="69" borderId="207" applyNumberFormat="0" applyBorder="0" applyAlignment="0">
      <alignment horizontal="centerContinuous" vertical="center"/>
      <protection locked="0"/>
    </xf>
    <xf numFmtId="0" fontId="47" fillId="0" borderId="215">
      <alignment horizontal="left" vertical="center"/>
    </xf>
    <xf numFmtId="0" fontId="25" fillId="8" borderId="209" applyNumberFormat="0" applyAlignment="0" applyProtection="0"/>
    <xf numFmtId="224" fontId="108" fillId="0" borderId="71" applyFont="0" applyFill="0" applyBorder="0" applyAlignment="0" applyProtection="0"/>
    <xf numFmtId="1" fontId="121" fillId="69" borderId="242" applyNumberFormat="0" applyBorder="0" applyAlignment="0">
      <alignment horizontal="centerContinuous" vertical="center"/>
      <protection locked="0"/>
    </xf>
    <xf numFmtId="237" fontId="12" fillId="71" borderId="237" applyNumberFormat="0" applyFont="0" applyBorder="0" applyAlignment="0" applyProtection="0"/>
    <xf numFmtId="238" fontId="87" fillId="0" borderId="76">
      <alignment horizontal="center"/>
    </xf>
    <xf numFmtId="0" fontId="25" fillId="8" borderId="238" applyNumberFormat="0" applyAlignment="0" applyProtection="0"/>
    <xf numFmtId="0" fontId="47" fillId="0" borderId="269">
      <alignment horizontal="left" vertical="center"/>
    </xf>
    <xf numFmtId="1" fontId="121" fillId="69" borderId="242" applyNumberFormat="0" applyBorder="0" applyAlignment="0">
      <alignment horizontal="centerContinuous" vertical="center"/>
      <protection locked="0"/>
    </xf>
    <xf numFmtId="237" fontId="12" fillId="71" borderId="264" applyNumberFormat="0" applyFont="0" applyBorder="0" applyAlignment="0" applyProtection="0"/>
    <xf numFmtId="227" fontId="78" fillId="0" borderId="72" applyNumberFormat="0" applyFill="0">
      <alignment horizontal="right"/>
    </xf>
    <xf numFmtId="227" fontId="78" fillId="0" borderId="72" applyNumberFormat="0" applyFill="0">
      <alignment horizontal="right"/>
    </xf>
    <xf numFmtId="224" fontId="108" fillId="0" borderId="71" applyFont="0" applyFill="0" applyBorder="0" applyAlignment="0" applyProtection="0"/>
    <xf numFmtId="0" fontId="25" fillId="8" borderId="238" applyNumberFormat="0" applyAlignment="0" applyProtection="0"/>
    <xf numFmtId="227" fontId="78" fillId="0" borderId="72" applyNumberFormat="0" applyFill="0">
      <alignment horizontal="right"/>
    </xf>
    <xf numFmtId="227" fontId="78" fillId="0" borderId="72" applyNumberFormat="0" applyFill="0">
      <alignment horizontal="right"/>
    </xf>
    <xf numFmtId="0" fontId="47" fillId="0" borderId="269">
      <alignment horizontal="left" vertical="center"/>
    </xf>
    <xf numFmtId="224" fontId="108" fillId="0" borderId="71" applyFont="0" applyFill="0" applyBorder="0" applyAlignment="0" applyProtection="0"/>
    <xf numFmtId="237" fontId="12" fillId="71" borderId="278" applyNumberFormat="0" applyFont="0" applyBorder="0" applyAlignment="0" applyProtection="0"/>
    <xf numFmtId="1" fontId="121" fillId="69" borderId="262" applyNumberFormat="0" applyBorder="0" applyAlignment="0">
      <alignment horizontal="centerContinuous" vertical="center"/>
      <protection locked="0"/>
    </xf>
    <xf numFmtId="0" fontId="25" fillId="8" borderId="265" applyNumberFormat="0" applyAlignment="0" applyProtection="0"/>
    <xf numFmtId="1" fontId="121" fillId="69" borderId="276" applyNumberFormat="0" applyBorder="0" applyAlignment="0">
      <alignment horizontal="centerContinuous" vertical="center"/>
      <protection locked="0"/>
    </xf>
    <xf numFmtId="224" fontId="108" fillId="0" borderId="71" applyFont="0" applyFill="0" applyBorder="0" applyAlignment="0" applyProtection="0"/>
    <xf numFmtId="0" fontId="25" fillId="8" borderId="279" applyNumberFormat="0" applyAlignment="0" applyProtection="0"/>
    <xf numFmtId="224" fontId="108" fillId="0" borderId="71" applyFont="0" applyFill="0" applyBorder="0" applyAlignment="0" applyProtection="0"/>
    <xf numFmtId="241" fontId="194" fillId="86" borderId="187" applyNumberFormat="0" applyBorder="0" applyAlignment="0" applyProtection="0">
      <alignment vertical="center"/>
    </xf>
    <xf numFmtId="171" fontId="85" fillId="0" borderId="188"/>
    <xf numFmtId="241" fontId="194" fillId="86" borderId="172" applyNumberFormat="0" applyBorder="0" applyAlignment="0" applyProtection="0">
      <alignment vertical="center"/>
    </xf>
    <xf numFmtId="171" fontId="85" fillId="0" borderId="173"/>
    <xf numFmtId="227" fontId="78" fillId="0" borderId="72" applyNumberFormat="0" applyFill="0">
      <alignment horizontal="right"/>
    </xf>
    <xf numFmtId="227" fontId="78" fillId="0" borderId="72" applyNumberFormat="0" applyFill="0">
      <alignment horizontal="right"/>
    </xf>
    <xf numFmtId="224" fontId="108" fillId="0" borderId="71" applyFont="0" applyFill="0" applyBorder="0" applyAlignment="0" applyProtection="0"/>
    <xf numFmtId="241" fontId="194" fillId="86" borderId="150" applyNumberFormat="0" applyBorder="0" applyAlignment="0" applyProtection="0">
      <alignment vertical="center"/>
    </xf>
    <xf numFmtId="171" fontId="85" fillId="0" borderId="159"/>
    <xf numFmtId="241" fontId="194" fillId="86" borderId="187" applyNumberFormat="0" applyBorder="0" applyAlignment="0" applyProtection="0">
      <alignment vertical="center"/>
    </xf>
    <xf numFmtId="171" fontId="85" fillId="0" borderId="178"/>
    <xf numFmtId="241" fontId="194" fillId="86" borderId="187" applyNumberFormat="0" applyBorder="0" applyAlignment="0" applyProtection="0">
      <alignment vertical="center"/>
    </xf>
    <xf numFmtId="171" fontId="85" fillId="0" borderId="188"/>
    <xf numFmtId="166" fontId="113" fillId="0" borderId="148">
      <protection locked="0"/>
    </xf>
    <xf numFmtId="0" fontId="12" fillId="24" borderId="162" applyNumberFormat="0" applyFont="0" applyAlignment="0" applyProtection="0"/>
    <xf numFmtId="241" fontId="194" fillId="86" borderId="177" applyNumberFormat="0" applyBorder="0" applyAlignment="0" applyProtection="0">
      <alignment vertical="center"/>
    </xf>
    <xf numFmtId="166" fontId="113" fillId="0" borderId="144">
      <protection locked="0"/>
    </xf>
    <xf numFmtId="166" fontId="113" fillId="0" borderId="175">
      <protection locked="0"/>
    </xf>
    <xf numFmtId="0" fontId="12" fillId="24" borderId="162" applyNumberFormat="0" applyFont="0" applyAlignment="0" applyProtection="0"/>
    <xf numFmtId="166" fontId="113" fillId="0" borderId="185">
      <protection locked="0"/>
    </xf>
    <xf numFmtId="241" fontId="194" fillId="86" borderId="204" applyNumberFormat="0" applyBorder="0" applyAlignment="0" applyProtection="0">
      <alignment vertical="center"/>
    </xf>
    <xf numFmtId="171" fontId="85" fillId="0" borderId="205"/>
    <xf numFmtId="241" fontId="194" fillId="86" borderId="204" applyNumberFormat="0" applyBorder="0" applyAlignment="0" applyProtection="0">
      <alignment vertical="center"/>
    </xf>
    <xf numFmtId="171" fontId="85" fillId="0" borderId="205"/>
    <xf numFmtId="166" fontId="113" fillId="0" borderId="202">
      <protection locked="0"/>
    </xf>
    <xf numFmtId="0" fontId="12" fillId="24" borderId="181" applyNumberFormat="0" applyFont="0" applyAlignment="0" applyProtection="0"/>
    <xf numFmtId="241" fontId="194" fillId="86" borderId="219" applyNumberFormat="0" applyBorder="0" applyAlignment="0" applyProtection="0">
      <alignment vertical="center"/>
    </xf>
    <xf numFmtId="171" fontId="85" fillId="0" borderId="220"/>
    <xf numFmtId="166" fontId="113" fillId="0" borderId="185">
      <protection locked="0"/>
    </xf>
    <xf numFmtId="44" fontId="6" fillId="0" borderId="0" applyFont="0" applyFill="0" applyBorder="0" applyAlignment="0" applyProtection="0"/>
    <xf numFmtId="171" fontId="85" fillId="0" borderId="232"/>
    <xf numFmtId="166" fontId="113" fillId="0" borderId="175">
      <protection locked="0"/>
    </xf>
    <xf numFmtId="0" fontId="12" fillId="24" borderId="181" applyNumberFormat="0" applyFont="0" applyAlignment="0" applyProtection="0"/>
    <xf numFmtId="44" fontId="6" fillId="0" borderId="0" applyFont="0" applyFill="0" applyBorder="0" applyAlignment="0" applyProtection="0"/>
    <xf numFmtId="171" fontId="85" fillId="0" borderId="220"/>
    <xf numFmtId="166" fontId="113" fillId="0" borderId="202">
      <protection locked="0"/>
    </xf>
    <xf numFmtId="0" fontId="12" fillId="24" borderId="210" applyNumberFormat="0" applyFont="0" applyAlignment="0" applyProtection="0"/>
    <xf numFmtId="241" fontId="194" fillId="86" borderId="219" applyNumberFormat="0" applyBorder="0" applyAlignment="0" applyProtection="0">
      <alignment vertical="center"/>
    </xf>
    <xf numFmtId="171" fontId="85" fillId="0" borderId="220"/>
    <xf numFmtId="241" fontId="194" fillId="86" borderId="204" applyNumberFormat="0" applyBorder="0" applyAlignment="0" applyProtection="0">
      <alignment vertical="center"/>
    </xf>
    <xf numFmtId="171" fontId="85" fillId="0" borderId="205"/>
    <xf numFmtId="166" fontId="113" fillId="0" borderId="217">
      <protection locked="0"/>
    </xf>
    <xf numFmtId="0" fontId="12" fillId="24" borderId="210" applyNumberFormat="0" applyFont="0" applyAlignment="0" applyProtection="0"/>
    <xf numFmtId="0" fontId="17" fillId="21" borderId="161" applyNumberFormat="0" applyAlignment="0" applyProtection="0"/>
    <xf numFmtId="44" fontId="6" fillId="0" borderId="0" applyFont="0" applyFill="0" applyBorder="0" applyAlignment="0" applyProtection="0"/>
    <xf numFmtId="171" fontId="85" fillId="0" borderId="232"/>
    <xf numFmtId="166" fontId="113" fillId="0" borderId="202">
      <protection locked="0"/>
    </xf>
    <xf numFmtId="0" fontId="83" fillId="0" borderId="167" applyNumberFormat="0" applyFont="0" applyFill="0" applyAlignment="0" applyProtection="0"/>
    <xf numFmtId="0" fontId="83" fillId="0" borderId="89" applyNumberFormat="0" applyFont="0" applyFill="0" applyAlignment="0" applyProtection="0"/>
    <xf numFmtId="0" fontId="12" fillId="24" borderId="210" applyNumberFormat="0" applyFont="0" applyAlignment="0" applyProtection="0"/>
    <xf numFmtId="1" fontId="94" fillId="64" borderId="89" applyNumberFormat="0" applyBorder="0" applyAlignment="0">
      <alignment horizontal="center" vertical="top" wrapText="1"/>
      <protection hidden="1"/>
    </xf>
    <xf numFmtId="0" fontId="17" fillId="21" borderId="152" applyNumberFormat="0" applyAlignment="0" applyProtection="0"/>
    <xf numFmtId="208" fontId="90" fillId="63" borderId="147"/>
    <xf numFmtId="165" fontId="88" fillId="0" borderId="88" applyNumberFormat="0" applyFont="0" applyBorder="0" applyProtection="0">
      <alignment horizontal="right"/>
    </xf>
    <xf numFmtId="207" fontId="12" fillId="0" borderId="88">
      <alignment horizontal="right"/>
      <protection locked="0"/>
    </xf>
    <xf numFmtId="205" fontId="88" fillId="0" borderId="88" applyFill="0">
      <alignment horizontal="right"/>
    </xf>
    <xf numFmtId="3" fontId="12" fillId="0" borderId="88" applyFill="0">
      <alignment horizontal="right"/>
    </xf>
    <xf numFmtId="0" fontId="83" fillId="0" borderId="157" applyNumberFormat="0" applyFont="0" applyFill="0" applyAlignment="0" applyProtection="0"/>
    <xf numFmtId="204" fontId="88" fillId="0" borderId="88" applyFill="0">
      <alignment horizontal="right"/>
    </xf>
    <xf numFmtId="204" fontId="88" fillId="0" borderId="88">
      <alignment horizontal="right"/>
    </xf>
    <xf numFmtId="167" fontId="87" fillId="0" borderId="168" applyFont="0"/>
    <xf numFmtId="241" fontId="194" fillId="86" borderId="233" applyNumberFormat="0" applyBorder="0" applyAlignment="0" applyProtection="0">
      <alignment vertical="center"/>
    </xf>
    <xf numFmtId="0" fontId="17" fillId="21" borderId="161" applyNumberFormat="0" applyAlignment="0" applyProtection="0"/>
    <xf numFmtId="166" fontId="113" fillId="0" borderId="230">
      <protection locked="0"/>
    </xf>
    <xf numFmtId="0" fontId="83" fillId="0" borderId="103" applyNumberFormat="0" applyFont="0" applyFill="0" applyAlignment="0" applyProtection="0"/>
    <xf numFmtId="208" fontId="90" fillId="63" borderId="143"/>
    <xf numFmtId="0" fontId="12" fillId="24" borderId="225" applyNumberFormat="0" applyFont="0" applyAlignment="0" applyProtection="0"/>
    <xf numFmtId="0" fontId="17" fillId="21" borderId="190" applyNumberFormat="0" applyAlignment="0" applyProtection="0"/>
    <xf numFmtId="167" fontId="87" fillId="0" borderId="65" applyFont="0"/>
    <xf numFmtId="166" fontId="113" fillId="0" borderId="217">
      <protection locked="0"/>
    </xf>
    <xf numFmtId="0" fontId="83" fillId="0" borderId="195" applyNumberFormat="0" applyFont="0" applyFill="0" applyAlignment="0" applyProtection="0"/>
    <xf numFmtId="0" fontId="12" fillId="24" borderId="225" applyNumberFormat="0" applyFont="0" applyAlignment="0" applyProtection="0"/>
    <xf numFmtId="208" fontId="90" fillId="63" borderId="174"/>
    <xf numFmtId="0" fontId="83" fillId="0" borderId="86" applyNumberFormat="0" applyFont="0" applyFill="0" applyAlignment="0" applyProtection="0"/>
    <xf numFmtId="0" fontId="99" fillId="0" borderId="69" applyNumberFormat="0" applyFont="0" applyFill="0" applyAlignment="0" applyProtection="0">
      <alignment horizontal="centerContinuous"/>
    </xf>
    <xf numFmtId="0" fontId="97" fillId="0" borderId="86" applyNumberFormat="0" applyFill="0" applyAlignment="0" applyProtection="0"/>
    <xf numFmtId="203" fontId="12" fillId="0" borderId="88">
      <alignment horizontal="right"/>
    </xf>
    <xf numFmtId="241" fontId="194" fillId="86" borderId="260" applyNumberFormat="0" applyBorder="0" applyAlignment="0" applyProtection="0">
      <alignment vertical="center"/>
    </xf>
    <xf numFmtId="208" fontId="90" fillId="63" borderId="184"/>
    <xf numFmtId="171" fontId="85" fillId="0" borderId="261"/>
    <xf numFmtId="0" fontId="17" fillId="21" borderId="180" applyNumberFormat="0" applyAlignment="0" applyProtection="0"/>
    <xf numFmtId="167" fontId="87" fillId="0" borderId="196" applyFont="0"/>
    <xf numFmtId="44" fontId="6" fillId="0" borderId="0" applyFont="0" applyFill="0" applyBorder="0" applyAlignment="0" applyProtection="0"/>
    <xf numFmtId="171" fontId="85" fillId="0" borderId="275"/>
    <xf numFmtId="166" fontId="113" fillId="0" borderId="202">
      <protection locked="0"/>
    </xf>
    <xf numFmtId="0" fontId="83" fillId="0" borderId="179" applyNumberFormat="0" applyFont="0" applyFill="0" applyAlignment="0" applyProtection="0"/>
    <xf numFmtId="208" fontId="90" fillId="63" borderId="201"/>
    <xf numFmtId="0" fontId="17" fillId="21" borderId="180" applyNumberFormat="0" applyAlignment="0" applyProtection="0"/>
    <xf numFmtId="0" fontId="83" fillId="0" borderId="179" applyNumberFormat="0" applyFont="0" applyFill="0" applyAlignment="0" applyProtection="0"/>
    <xf numFmtId="166" fontId="113" fillId="0" borderId="230">
      <protection locked="0"/>
    </xf>
    <xf numFmtId="0" fontId="99" fillId="0" borderId="69" applyNumberFormat="0" applyFont="0" applyFill="0" applyAlignment="0" applyProtection="0">
      <alignment horizontal="centerContinuous"/>
    </xf>
    <xf numFmtId="0" fontId="12" fillId="24" borderId="210" applyNumberFormat="0" applyFont="0" applyAlignment="0" applyProtection="0"/>
    <xf numFmtId="0" fontId="17" fillId="21" borderId="180" applyNumberFormat="0" applyAlignment="0" applyProtection="0"/>
    <xf numFmtId="208" fontId="90" fillId="63" borderId="184"/>
    <xf numFmtId="166" fontId="113" fillId="0" borderId="247">
      <protection locked="0"/>
    </xf>
    <xf numFmtId="0" fontId="12" fillId="24" borderId="244" applyNumberFormat="0" applyFont="0" applyAlignment="0" applyProtection="0"/>
    <xf numFmtId="0" fontId="83" fillId="0" borderId="179" applyNumberFormat="0" applyFont="0" applyFill="0" applyAlignment="0" applyProtection="0"/>
    <xf numFmtId="167" fontId="87" fillId="0" borderId="196" applyFont="0"/>
    <xf numFmtId="0" fontId="83" fillId="0" borderId="86" applyNumberFormat="0" applyFont="0" applyFill="0" applyAlignment="0" applyProtection="0"/>
    <xf numFmtId="0" fontId="97" fillId="0" borderId="86" applyNumberFormat="0" applyFill="0" applyAlignment="0" applyProtection="0"/>
    <xf numFmtId="208" fontId="90" fillId="63" borderId="174"/>
    <xf numFmtId="166" fontId="113" fillId="0" borderId="247">
      <protection locked="0"/>
    </xf>
    <xf numFmtId="0" fontId="17" fillId="21" borderId="209" applyNumberFormat="0" applyAlignment="0" applyProtection="0"/>
    <xf numFmtId="0" fontId="12" fillId="24" borderId="244" applyNumberFormat="0" applyFont="0" applyAlignment="0" applyProtection="0"/>
    <xf numFmtId="167" fontId="87" fillId="0" borderId="200" applyFont="0"/>
    <xf numFmtId="241" fontId="194" fillId="86" borderId="150" applyNumberFormat="0" applyBorder="0" applyAlignment="0" applyProtection="0">
      <alignment vertical="center"/>
    </xf>
    <xf numFmtId="0" fontId="83" fillId="0" borderId="208" applyNumberFormat="0" applyFont="0" applyFill="0" applyAlignment="0" applyProtection="0"/>
    <xf numFmtId="0" fontId="83" fillId="0" borderId="89" applyNumberFormat="0" applyFont="0" applyFill="0" applyAlignment="0" applyProtection="0"/>
    <xf numFmtId="0" fontId="99" fillId="0" borderId="69" applyNumberFormat="0" applyFont="0" applyFill="0" applyAlignment="0" applyProtection="0">
      <alignment horizontal="centerContinuous"/>
    </xf>
    <xf numFmtId="1" fontId="94" fillId="64" borderId="89" applyNumberFormat="0" applyBorder="0" applyAlignment="0">
      <alignment horizontal="center" vertical="top" wrapText="1"/>
      <protection hidden="1"/>
    </xf>
    <xf numFmtId="166" fontId="113" fillId="0" borderId="271">
      <protection locked="0"/>
    </xf>
    <xf numFmtId="0" fontId="12" fillId="24" borderId="266" applyNumberFormat="0" applyFont="0" applyAlignment="0" applyProtection="0"/>
    <xf numFmtId="208" fontId="90" fillId="63" borderId="201"/>
    <xf numFmtId="165" fontId="88" fillId="0" borderId="88" applyNumberFormat="0" applyFont="0" applyBorder="0" applyProtection="0">
      <alignment horizontal="right"/>
    </xf>
    <xf numFmtId="207" fontId="12" fillId="0" borderId="88">
      <alignment horizontal="right"/>
      <protection locked="0"/>
    </xf>
    <xf numFmtId="205" fontId="88" fillId="0" borderId="88" applyFill="0">
      <alignment horizontal="right"/>
    </xf>
    <xf numFmtId="3" fontId="12" fillId="0" borderId="88" applyFill="0">
      <alignment horizontal="right"/>
    </xf>
    <xf numFmtId="204" fontId="88" fillId="0" borderId="88" applyFill="0">
      <alignment horizontal="right"/>
    </xf>
    <xf numFmtId="204" fontId="88" fillId="0" borderId="88">
      <alignment horizontal="right"/>
    </xf>
    <xf numFmtId="167" fontId="87" fillId="0" borderId="206" applyFont="0"/>
    <xf numFmtId="0" fontId="17" fillId="21" borderId="209" applyNumberFormat="0" applyAlignment="0" applyProtection="0"/>
    <xf numFmtId="166" fontId="113" fillId="0" borderId="284">
      <protection locked="0"/>
    </xf>
    <xf numFmtId="0" fontId="83" fillId="0" borderId="208" applyNumberFormat="0" applyFont="0" applyFill="0" applyAlignment="0" applyProtection="0"/>
    <xf numFmtId="0" fontId="12" fillId="24" borderId="280" applyNumberFormat="0" applyFont="0" applyAlignment="0" applyProtection="0"/>
    <xf numFmtId="0" fontId="17" fillId="21" borderId="209" applyNumberFormat="0" applyAlignment="0" applyProtection="0"/>
    <xf numFmtId="208" fontId="90" fillId="63" borderId="216"/>
    <xf numFmtId="0" fontId="83" fillId="0" borderId="208" applyNumberFormat="0" applyFont="0" applyFill="0" applyAlignment="0" applyProtection="0"/>
    <xf numFmtId="203" fontId="12" fillId="0" borderId="88">
      <alignment horizontal="right"/>
    </xf>
    <xf numFmtId="208" fontId="90" fillId="63" borderId="201"/>
    <xf numFmtId="167" fontId="87" fillId="0" borderId="206" applyFont="0"/>
    <xf numFmtId="0" fontId="83" fillId="0" borderId="5" applyNumberFormat="0" applyFont="0" applyFill="0" applyAlignment="0" applyProtection="0"/>
    <xf numFmtId="0" fontId="97" fillId="0" borderId="5" applyNumberFormat="0" applyFill="0" applyAlignment="0" applyProtection="0"/>
    <xf numFmtId="0" fontId="17" fillId="21" borderId="224" applyNumberFormat="0" applyAlignment="0" applyProtection="0"/>
    <xf numFmtId="0" fontId="83" fillId="0" borderId="236" applyNumberFormat="0" applyFont="0" applyFill="0" applyAlignment="0" applyProtection="0"/>
    <xf numFmtId="0" fontId="83" fillId="0" borderId="86" applyNumberFormat="0" applyFont="0" applyFill="0" applyAlignment="0" applyProtection="0"/>
    <xf numFmtId="208" fontId="90" fillId="63" borderId="229"/>
    <xf numFmtId="0" fontId="97" fillId="0" borderId="86" applyNumberFormat="0" applyFill="0" applyAlignment="0" applyProtection="0"/>
    <xf numFmtId="167" fontId="87" fillId="0" borderId="228" applyFont="0"/>
    <xf numFmtId="208" fontId="90" fillId="63" borderId="216"/>
    <xf numFmtId="167" fontId="87" fillId="0" borderId="223" applyFont="0"/>
    <xf numFmtId="0" fontId="83" fillId="0" borderId="208" applyNumberFormat="0" applyFont="0" applyFill="0" applyAlignment="0" applyProtection="0"/>
    <xf numFmtId="208" fontId="90" fillId="63" borderId="201"/>
    <xf numFmtId="0" fontId="17" fillId="21" borderId="209" applyNumberFormat="0" applyAlignment="0" applyProtection="0"/>
    <xf numFmtId="167" fontId="87" fillId="0" borderId="206" applyFont="0"/>
    <xf numFmtId="0" fontId="83" fillId="0" borderId="208" applyNumberFormat="0" applyFont="0" applyFill="0" applyAlignment="0" applyProtection="0"/>
    <xf numFmtId="0" fontId="99" fillId="0" borderId="69" applyNumberFormat="0" applyFont="0" applyFill="0" applyAlignment="0" applyProtection="0">
      <alignment horizontal="centerContinuous"/>
    </xf>
    <xf numFmtId="0" fontId="17" fillId="21" borderId="238" applyNumberFormat="0" applyAlignment="0" applyProtection="0"/>
    <xf numFmtId="208" fontId="90" fillId="63" borderId="229"/>
    <xf numFmtId="0" fontId="83" fillId="0" borderId="243" applyNumberFormat="0" applyFont="0" applyFill="0" applyAlignment="0" applyProtection="0"/>
    <xf numFmtId="0" fontId="99" fillId="0" borderId="69" applyNumberFormat="0" applyFont="0" applyFill="0" applyAlignment="0" applyProtection="0">
      <alignment horizontal="centerContinuous"/>
    </xf>
    <xf numFmtId="0" fontId="17" fillId="21" borderId="238" applyNumberFormat="0" applyAlignment="0" applyProtection="0"/>
    <xf numFmtId="208" fontId="90" fillId="63" borderId="246"/>
    <xf numFmtId="0" fontId="83" fillId="0" borderId="243" applyNumberFormat="0" applyFont="0" applyFill="0" applyAlignment="0" applyProtection="0"/>
    <xf numFmtId="167" fontId="87" fillId="0" borderId="245" applyFont="0"/>
    <xf numFmtId="0" fontId="17" fillId="21" borderId="265" applyNumberFormat="0" applyAlignment="0" applyProtection="0"/>
    <xf numFmtId="208" fontId="90" fillId="63" borderId="246"/>
    <xf numFmtId="0" fontId="83" fillId="0" borderId="263" applyNumberFormat="0" applyFont="0" applyFill="0" applyAlignment="0" applyProtection="0"/>
    <xf numFmtId="167" fontId="87" fillId="0" borderId="245" applyFont="0"/>
    <xf numFmtId="0" fontId="17" fillId="21" borderId="279" applyNumberFormat="0" applyAlignment="0" applyProtection="0"/>
    <xf numFmtId="208" fontId="90" fillId="63" borderId="270"/>
    <xf numFmtId="0" fontId="83" fillId="0" borderId="277" applyNumberFormat="0" applyFont="0" applyFill="0" applyAlignment="0" applyProtection="0"/>
    <xf numFmtId="0" fontId="99" fillId="0" borderId="69" applyNumberFormat="0" applyFont="0" applyFill="0" applyAlignment="0" applyProtection="0">
      <alignment horizontal="centerContinuous"/>
    </xf>
    <xf numFmtId="208" fontId="90" fillId="63" borderId="283"/>
    <xf numFmtId="0" fontId="12" fillId="61" borderId="161" applyNumberFormat="0">
      <alignment horizontal="left" vertical="center"/>
    </xf>
    <xf numFmtId="0" fontId="12" fillId="60" borderId="161" applyNumberFormat="0">
      <alignment horizontal="centerContinuous" vertical="center" wrapText="1"/>
    </xf>
    <xf numFmtId="0" fontId="12" fillId="61" borderId="152" applyNumberFormat="0">
      <alignment horizontal="left" vertical="center"/>
    </xf>
    <xf numFmtId="0" fontId="12" fillId="60" borderId="152"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190" applyNumberFormat="0" applyAlignment="0" applyProtection="0"/>
    <xf numFmtId="0" fontId="25" fillId="8" borderId="190"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8" fillId="21" borderId="191" applyNumberFormat="0" applyAlignment="0" applyProtection="0"/>
    <xf numFmtId="0" fontId="30" fillId="0" borderId="192" applyNumberFormat="0" applyFill="0" applyAlignment="0" applyProtection="0"/>
    <xf numFmtId="0" fontId="12" fillId="61" borderId="180" applyNumberFormat="0">
      <alignment horizontal="left" vertical="center"/>
    </xf>
    <xf numFmtId="0" fontId="12" fillId="60" borderId="180"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0" fontId="12" fillId="61" borderId="161" applyNumberFormat="0">
      <alignment horizontal="left" vertical="center"/>
    </xf>
    <xf numFmtId="0" fontId="12" fillId="60" borderId="161" applyNumberFormat="0">
      <alignment horizontal="centerContinuous" vertical="center" wrapText="1"/>
    </xf>
    <xf numFmtId="0" fontId="12" fillId="61" borderId="190" applyNumberFormat="0">
      <alignment horizontal="left" vertical="center"/>
    </xf>
    <xf numFmtId="0" fontId="12" fillId="60" borderId="190"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61" borderId="180" applyNumberFormat="0">
      <alignment horizontal="left" vertical="center"/>
    </xf>
    <xf numFmtId="0" fontId="12" fillId="60" borderId="180"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7" fillId="21" borderId="190" applyNumberFormat="0" applyAlignment="0" applyProtection="0"/>
    <xf numFmtId="0" fontId="25" fillId="8" borderId="190"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61" borderId="180" applyNumberFormat="0">
      <alignment horizontal="left" vertical="center"/>
    </xf>
    <xf numFmtId="0" fontId="12" fillId="60" borderId="180" applyNumberFormat="0">
      <alignment horizontal="centerContinuous" vertical="center" wrapText="1"/>
    </xf>
    <xf numFmtId="0" fontId="12" fillId="61" borderId="180" applyNumberFormat="0">
      <alignment horizontal="left" vertical="center"/>
    </xf>
    <xf numFmtId="0" fontId="12" fillId="60" borderId="180"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91" fillId="0" borderId="0" applyFont="0" applyFill="0" applyBorder="0" applyAlignment="0" applyProtection="0"/>
    <xf numFmtId="0" fontId="12" fillId="61" borderId="180" applyNumberFormat="0">
      <alignment horizontal="left" vertical="center"/>
    </xf>
    <xf numFmtId="0" fontId="12" fillId="61" borderId="180" applyNumberFormat="0">
      <alignment horizontal="left" vertical="center"/>
    </xf>
    <xf numFmtId="0" fontId="12" fillId="60" borderId="180" applyNumberFormat="0">
      <alignment horizontal="centerContinuous" vertical="center" wrapText="1"/>
    </xf>
    <xf numFmtId="0" fontId="12" fillId="61" borderId="180" applyNumberFormat="0">
      <alignment horizontal="left" vertical="center"/>
    </xf>
    <xf numFmtId="0" fontId="12" fillId="60" borderId="180" applyNumberFormat="0">
      <alignment horizontal="centerContinuous" vertical="center" wrapText="1"/>
    </xf>
    <xf numFmtId="44" fontId="77"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60" borderId="180" applyNumberFormat="0">
      <alignment horizontal="centerContinuous" vertical="center" wrapText="1"/>
    </xf>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61" borderId="190" applyNumberFormat="0">
      <alignment horizontal="left" vertical="center"/>
    </xf>
    <xf numFmtId="0" fontId="12" fillId="60" borderId="190"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61" borderId="190" applyNumberFormat="0">
      <alignment horizontal="left" vertical="center"/>
    </xf>
    <xf numFmtId="0" fontId="12" fillId="61" borderId="209" applyNumberFormat="0">
      <alignment horizontal="left" vertical="center"/>
    </xf>
    <xf numFmtId="0" fontId="12" fillId="60" borderId="209" applyNumberFormat="0">
      <alignment horizontal="centerContinuous" vertical="center" wrapText="1"/>
    </xf>
    <xf numFmtId="0" fontId="12" fillId="60" borderId="190"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2" fillId="61" borderId="209" applyNumberFormat="0">
      <alignment horizontal="left" vertical="center"/>
    </xf>
    <xf numFmtId="0" fontId="12" fillId="60" borderId="209" applyNumberFormat="0">
      <alignment horizontal="centerContinuous" vertical="center" wrapText="1"/>
    </xf>
    <xf numFmtId="0" fontId="12" fillId="61" borderId="209" applyNumberFormat="0">
      <alignment horizontal="left" vertical="center"/>
    </xf>
    <xf numFmtId="0" fontId="12" fillId="60" borderId="209" applyNumberFormat="0">
      <alignment horizontal="centerContinuous" vertical="center" wrapText="1"/>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113" fillId="0" borderId="295">
      <protection locked="0"/>
    </xf>
    <xf numFmtId="0" fontId="12" fillId="25" borderId="110" applyNumberFormat="0" applyProtection="0">
      <alignment horizontal="left" vertical="center"/>
    </xf>
    <xf numFmtId="0" fontId="12" fillId="25" borderId="110" applyNumberFormat="0" applyProtection="0">
      <alignment horizontal="left" vertical="center"/>
    </xf>
    <xf numFmtId="224" fontId="108" fillId="0" borderId="71" applyFont="0" applyFill="0" applyBorder="0" applyAlignment="0" applyProtection="0"/>
    <xf numFmtId="0" fontId="12" fillId="24" borderId="290"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25" borderId="160" applyNumberFormat="0" applyProtection="0">
      <alignment horizontal="left" vertical="center"/>
    </xf>
    <xf numFmtId="0" fontId="12" fillId="25" borderId="160" applyNumberFormat="0" applyProtection="0">
      <alignment horizontal="left" vertical="center"/>
    </xf>
    <xf numFmtId="43" fontId="8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61" borderId="209" applyNumberFormat="0">
      <alignment horizontal="left" vertical="center"/>
    </xf>
    <xf numFmtId="0" fontId="12" fillId="60" borderId="209" applyNumberFormat="0">
      <alignment horizontal="centerContinuous" vertical="center" wrapText="1"/>
    </xf>
    <xf numFmtId="43" fontId="6" fillId="0" borderId="0" applyFont="0" applyFill="0" applyBorder="0" applyAlignment="0" applyProtection="0"/>
    <xf numFmtId="0" fontId="30" fillId="0" borderId="154" applyNumberFormat="0" applyFill="0" applyAlignment="0" applyProtection="0"/>
    <xf numFmtId="0" fontId="28" fillId="21" borderId="15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25" fillId="8" borderId="152" applyNumberFormat="0" applyAlignment="0" applyProtection="0"/>
    <xf numFmtId="0" fontId="17" fillId="21" borderId="152" applyNumberFormat="0" applyAlignment="0" applyProtection="0"/>
    <xf numFmtId="0" fontId="30" fillId="0" borderId="154" applyNumberFormat="0" applyFill="0" applyAlignment="0" applyProtection="0"/>
    <xf numFmtId="0" fontId="28" fillId="21" borderId="153" applyNumberFormat="0" applyAlignment="0" applyProtection="0"/>
    <xf numFmtId="43" fontId="6" fillId="0" borderId="0" applyFont="0" applyFill="0" applyBorder="0" applyAlignment="0" applyProtection="0"/>
    <xf numFmtId="0" fontId="25" fillId="8" borderId="152" applyNumberFormat="0" applyAlignment="0" applyProtection="0"/>
    <xf numFmtId="0" fontId="17" fillId="21" borderId="152" applyNumberFormat="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2" fillId="25" borderId="160" applyNumberFormat="0" applyProtection="0">
      <alignment horizontal="left" vertical="center"/>
    </xf>
    <xf numFmtId="0" fontId="12" fillId="25" borderId="160" applyNumberFormat="0" applyProtection="0">
      <alignment horizontal="left" vertical="center"/>
    </xf>
    <xf numFmtId="0" fontId="30" fillId="0" borderId="154" applyNumberFormat="0" applyFill="0" applyAlignment="0" applyProtection="0"/>
    <xf numFmtId="0" fontId="28" fillId="21" borderId="153" applyNumberFormat="0" applyAlignment="0" applyProtection="0"/>
    <xf numFmtId="0" fontId="25" fillId="8" borderId="152" applyNumberFormat="0" applyAlignment="0" applyProtection="0"/>
    <xf numFmtId="0" fontId="17" fillId="21" borderId="152" applyNumberFormat="0" applyAlignment="0" applyProtection="0"/>
    <xf numFmtId="0" fontId="30" fillId="0" borderId="154"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28" fillId="21" borderId="153" applyNumberFormat="0" applyAlignment="0" applyProtection="0"/>
    <xf numFmtId="0" fontId="30" fillId="0" borderId="164" applyNumberFormat="0" applyFill="0" applyAlignment="0" applyProtection="0"/>
    <xf numFmtId="0" fontId="28" fillId="21" borderId="163"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5" fillId="8" borderId="161" applyNumberFormat="0" applyAlignment="0" applyProtection="0"/>
    <xf numFmtId="0" fontId="17" fillId="21" borderId="161" applyNumberFormat="0" applyAlignment="0" applyProtection="0"/>
    <xf numFmtId="0" fontId="30" fillId="0" borderId="164" applyNumberFormat="0" applyFill="0" applyAlignment="0" applyProtection="0"/>
    <xf numFmtId="0" fontId="25" fillId="8" borderId="152" applyNumberFormat="0" applyAlignment="0" applyProtection="0"/>
    <xf numFmtId="0" fontId="28" fillId="21" borderId="163"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5" fillId="8" borderId="161" applyNumberFormat="0" applyAlignment="0" applyProtection="0"/>
    <xf numFmtId="0" fontId="17" fillId="21" borderId="161" applyNumberFormat="0" applyAlignment="0" applyProtection="0"/>
    <xf numFmtId="0" fontId="17" fillId="21" borderId="152" applyNumberFormat="0" applyAlignment="0" applyProtection="0"/>
    <xf numFmtId="0" fontId="30" fillId="0" borderId="164" applyNumberFormat="0" applyFill="0" applyAlignment="0" applyProtection="0"/>
    <xf numFmtId="0" fontId="28" fillId="21" borderId="163" applyNumberFormat="0" applyAlignment="0" applyProtection="0"/>
    <xf numFmtId="0" fontId="30" fillId="0" borderId="164" applyNumberFormat="0" applyFill="0" applyAlignment="0" applyProtection="0"/>
    <xf numFmtId="0" fontId="28" fillId="21" borderId="163"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5" fillId="8" borderId="161" applyNumberFormat="0" applyAlignment="0" applyProtection="0"/>
    <xf numFmtId="0" fontId="17" fillId="21" borderId="161" applyNumberFormat="0" applyAlignment="0" applyProtection="0"/>
    <xf numFmtId="0" fontId="30" fillId="0" borderId="164" applyNumberFormat="0" applyFill="0" applyAlignment="0" applyProtection="0"/>
    <xf numFmtId="0" fontId="28" fillId="21" borderId="163"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5" fillId="8" borderId="161" applyNumberFormat="0" applyAlignment="0" applyProtection="0"/>
    <xf numFmtId="0" fontId="17" fillId="21" borderId="161" applyNumberFormat="0" applyAlignment="0" applyProtection="0"/>
    <xf numFmtId="0" fontId="12" fillId="25" borderId="160" applyNumberFormat="0" applyProtection="0">
      <alignment horizontal="left" vertical="center"/>
    </xf>
    <xf numFmtId="0" fontId="12" fillId="25" borderId="160" applyNumberFormat="0" applyProtection="0">
      <alignment horizontal="left" vertical="center"/>
    </xf>
    <xf numFmtId="0" fontId="17" fillId="21" borderId="224" applyNumberFormat="0" applyAlignment="0" applyProtection="0"/>
    <xf numFmtId="43" fontId="6" fillId="0" borderId="0" applyFont="0" applyFill="0" applyBorder="0" applyAlignment="0" applyProtection="0"/>
    <xf numFmtId="0" fontId="30" fillId="0" borderId="164" applyNumberFormat="0" applyFill="0" applyAlignment="0" applyProtection="0"/>
    <xf numFmtId="0" fontId="28" fillId="21" borderId="163"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5" fillId="8" borderId="161" applyNumberFormat="0" applyAlignment="0" applyProtection="0"/>
    <xf numFmtId="0" fontId="17" fillId="21" borderId="161" applyNumberFormat="0" applyAlignment="0" applyProtection="0"/>
    <xf numFmtId="43" fontId="6" fillId="0" borderId="0" applyFont="0" applyFill="0" applyBorder="0" applyAlignment="0" applyProtection="0"/>
    <xf numFmtId="0" fontId="30" fillId="0" borderId="164" applyNumberFormat="0" applyFill="0" applyAlignment="0" applyProtection="0"/>
    <xf numFmtId="43" fontId="6" fillId="0" borderId="0" applyFont="0" applyFill="0" applyBorder="0" applyAlignment="0" applyProtection="0"/>
    <xf numFmtId="0" fontId="12" fillId="25" borderId="160" applyNumberFormat="0" applyProtection="0">
      <alignment horizontal="left" vertical="center"/>
    </xf>
    <xf numFmtId="0" fontId="12" fillId="24" borderId="162" applyNumberFormat="0" applyFont="0" applyAlignment="0" applyProtection="0"/>
    <xf numFmtId="0" fontId="12" fillId="24" borderId="162" applyNumberFormat="0" applyFont="0" applyAlignment="0" applyProtection="0"/>
    <xf numFmtId="0" fontId="25" fillId="8" borderId="161" applyNumberFormat="0" applyAlignment="0" applyProtection="0"/>
    <xf numFmtId="0" fontId="17" fillId="21" borderId="161" applyNumberFormat="0" applyAlignment="0" applyProtection="0"/>
    <xf numFmtId="43" fontId="6" fillId="0" borderId="0" applyFont="0" applyFill="0" applyBorder="0" applyAlignment="0" applyProtection="0"/>
    <xf numFmtId="0" fontId="12" fillId="25" borderId="160" applyNumberFormat="0" applyProtection="0">
      <alignment horizontal="left" vertical="center"/>
    </xf>
    <xf numFmtId="0" fontId="30" fillId="0" borderId="164" applyNumberFormat="0" applyFill="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8" fillId="21" borderId="163" applyNumberFormat="0" applyAlignment="0" applyProtection="0"/>
    <xf numFmtId="0" fontId="12" fillId="24" borderId="162" applyNumberFormat="0" applyFont="0" applyAlignment="0" applyProtection="0"/>
    <xf numFmtId="0" fontId="12" fillId="24" borderId="162" applyNumberFormat="0" applyFont="0" applyAlignment="0" applyProtection="0"/>
    <xf numFmtId="43" fontId="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8" fillId="21" borderId="16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8" borderId="161" applyNumberFormat="0" applyAlignment="0" applyProtection="0"/>
    <xf numFmtId="43" fontId="6" fillId="0" borderId="0" applyFont="0" applyFill="0" applyBorder="0" applyAlignment="0" applyProtection="0"/>
    <xf numFmtId="0" fontId="12" fillId="24" borderId="162" applyNumberFormat="0" applyFont="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7" fillId="21" borderId="152" applyNumberFormat="0" applyAlignment="0" applyProtection="0"/>
    <xf numFmtId="0" fontId="12" fillId="24" borderId="162" applyNumberFormat="0" applyFont="0" applyAlignment="0" applyProtection="0"/>
    <xf numFmtId="0" fontId="25" fillId="8" borderId="152"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3" applyNumberFormat="0" applyAlignment="0" applyProtection="0"/>
    <xf numFmtId="0" fontId="30" fillId="0" borderId="154" applyNumberFormat="0" applyFill="0" applyAlignment="0" applyProtection="0"/>
    <xf numFmtId="0" fontId="17" fillId="21" borderId="152" applyNumberFormat="0" applyAlignment="0" applyProtection="0"/>
    <xf numFmtId="0" fontId="25" fillId="8" borderId="152"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3" applyNumberFormat="0" applyAlignment="0" applyProtection="0"/>
    <xf numFmtId="0" fontId="30" fillId="0" borderId="154"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52" applyNumberFormat="0" applyAlignment="0" applyProtection="0"/>
    <xf numFmtId="0" fontId="25" fillId="8" borderId="152"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3" applyNumberFormat="0" applyAlignment="0" applyProtection="0"/>
    <xf numFmtId="0" fontId="30" fillId="0" borderId="154" applyNumberFormat="0" applyFill="0" applyAlignment="0" applyProtection="0"/>
    <xf numFmtId="0" fontId="17" fillId="21" borderId="152" applyNumberFormat="0" applyAlignment="0" applyProtection="0"/>
    <xf numFmtId="0" fontId="25" fillId="8" borderId="152"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3" applyNumberFormat="0" applyAlignment="0" applyProtection="0"/>
    <xf numFmtId="0" fontId="30" fillId="0" borderId="154"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8" borderId="161" applyNumberFormat="0" applyAlignment="0" applyProtection="0"/>
    <xf numFmtId="43" fontId="6" fillId="0" borderId="0" applyFont="0" applyFill="0" applyBorder="0" applyAlignment="0" applyProtection="0"/>
    <xf numFmtId="0" fontId="17" fillId="21" borderId="161" applyNumberFormat="0" applyAlignment="0" applyProtection="0"/>
    <xf numFmtId="0" fontId="12" fillId="24" borderId="225" applyNumberFormat="0" applyFont="0" applyAlignment="0" applyProtection="0"/>
    <xf numFmtId="0" fontId="12" fillId="61" borderId="224" applyNumberFormat="0">
      <alignment horizontal="left" vertical="center"/>
    </xf>
    <xf numFmtId="0" fontId="12" fillId="25" borderId="189" applyNumberFormat="0" applyProtection="0">
      <alignment horizontal="left" vertical="center"/>
    </xf>
    <xf numFmtId="0" fontId="12" fillId="25" borderId="189" applyNumberFormat="0" applyProtection="0">
      <alignment horizontal="left" vertical="center"/>
    </xf>
    <xf numFmtId="0" fontId="12" fillId="60" borderId="224" applyNumberFormat="0">
      <alignment horizontal="centerContinuous" vertical="center" wrapText="1"/>
    </xf>
    <xf numFmtId="229" fontId="81" fillId="65" borderId="87" applyFont="0" applyFill="0" applyBorder="0" applyAlignment="0" applyProtection="0"/>
    <xf numFmtId="0" fontId="25" fillId="8" borderId="224" applyNumberFormat="0" applyAlignment="0" applyProtection="0"/>
    <xf numFmtId="0" fontId="17" fillId="21" borderId="16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61" borderId="209" applyNumberFormat="0">
      <alignment horizontal="left" vertical="center"/>
    </xf>
    <xf numFmtId="0" fontId="12" fillId="60" borderId="209" applyNumberFormat="0">
      <alignment horizontal="centerContinuous" vertical="center"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7" fillId="21" borderId="161" applyNumberFormat="0" applyAlignment="0" applyProtection="0"/>
    <xf numFmtId="43" fontId="6" fillId="0" borderId="0" applyFont="0" applyFill="0" applyBorder="0" applyAlignment="0" applyProtection="0"/>
    <xf numFmtId="0" fontId="25" fillId="8" borderId="161"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8" fillId="21" borderId="163" applyNumberFormat="0" applyAlignment="0" applyProtection="0"/>
    <xf numFmtId="0" fontId="30" fillId="0" borderId="164" applyNumberFormat="0" applyFill="0" applyAlignment="0" applyProtection="0"/>
    <xf numFmtId="0" fontId="17" fillId="21" borderId="161" applyNumberFormat="0" applyAlignment="0" applyProtection="0"/>
    <xf numFmtId="0" fontId="25" fillId="8" borderId="161"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8" fillId="21" borderId="163" applyNumberFormat="0" applyAlignment="0" applyProtection="0"/>
    <xf numFmtId="0" fontId="30" fillId="0" borderId="164" applyNumberFormat="0" applyFill="0" applyAlignment="0" applyProtection="0"/>
    <xf numFmtId="0" fontId="12" fillId="25" borderId="160" applyNumberFormat="0" applyProtection="0">
      <alignment horizontal="left" vertical="center"/>
    </xf>
    <xf numFmtId="0" fontId="12" fillId="25" borderId="160" applyNumberFormat="0" applyProtection="0">
      <alignment horizontal="left" vertical="center"/>
    </xf>
    <xf numFmtId="0" fontId="17" fillId="21" borderId="161" applyNumberFormat="0" applyAlignment="0" applyProtection="0"/>
    <xf numFmtId="0" fontId="25" fillId="8" borderId="161"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8" fillId="21" borderId="163" applyNumberFormat="0" applyAlignment="0" applyProtection="0"/>
    <xf numFmtId="0" fontId="30" fillId="0" borderId="164" applyNumberFormat="0" applyFill="0" applyAlignment="0" applyProtection="0"/>
    <xf numFmtId="0" fontId="17" fillId="21" borderId="161" applyNumberFormat="0" applyAlignment="0" applyProtection="0"/>
    <xf numFmtId="0" fontId="25" fillId="8" borderId="161" applyNumberFormat="0" applyAlignment="0" applyProtection="0"/>
    <xf numFmtId="0" fontId="12" fillId="24" borderId="162" applyNumberFormat="0" applyFont="0" applyAlignment="0" applyProtection="0"/>
    <xf numFmtId="0" fontId="12" fillId="24" borderId="162" applyNumberFormat="0" applyFont="0" applyAlignment="0" applyProtection="0"/>
    <xf numFmtId="0" fontId="28" fillId="21" borderId="163" applyNumberFormat="0" applyAlignment="0" applyProtection="0"/>
    <xf numFmtId="0" fontId="30" fillId="0" borderId="164"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0" fontId="30" fillId="0" borderId="183" applyNumberFormat="0" applyFill="0" applyAlignment="0" applyProtection="0"/>
    <xf numFmtId="0" fontId="28" fillId="21" borderId="182" applyNumberFormat="0" applyAlignment="0" applyProtection="0"/>
    <xf numFmtId="0" fontId="30" fillId="0" borderId="192" applyNumberFormat="0" applyFill="0" applyAlignment="0" applyProtection="0"/>
    <xf numFmtId="0" fontId="28" fillId="21" borderId="191" applyNumberFormat="0" applyAlignment="0" applyProtection="0"/>
    <xf numFmtId="0" fontId="25" fillId="8" borderId="190" applyNumberFormat="0" applyAlignment="0" applyProtection="0"/>
    <xf numFmtId="0" fontId="17" fillId="21" borderId="190" applyNumberFormat="0" applyAlignment="0" applyProtection="0"/>
    <xf numFmtId="0" fontId="30" fillId="0" borderId="192" applyNumberFormat="0" applyFill="0" applyAlignment="0" applyProtection="0"/>
    <xf numFmtId="0" fontId="28" fillId="21" borderId="191" applyNumberFormat="0" applyAlignment="0" applyProtection="0"/>
    <xf numFmtId="0" fontId="25" fillId="8" borderId="190" applyNumberFormat="0" applyAlignment="0" applyProtection="0"/>
    <xf numFmtId="0" fontId="17" fillId="21" borderId="190" applyNumberFormat="0" applyAlignment="0" applyProtection="0"/>
    <xf numFmtId="0" fontId="12" fillId="25" borderId="189" applyNumberFormat="0" applyProtection="0">
      <alignment horizontal="left" vertical="center"/>
    </xf>
    <xf numFmtId="0" fontId="12" fillId="25" borderId="189" applyNumberFormat="0" applyProtection="0">
      <alignment horizontal="left" vertical="center"/>
    </xf>
    <xf numFmtId="0" fontId="30" fillId="0" borderId="192" applyNumberFormat="0" applyFill="0" applyAlignment="0" applyProtection="0"/>
    <xf numFmtId="0" fontId="28" fillId="21" borderId="191" applyNumberFormat="0" applyAlignment="0" applyProtection="0"/>
    <xf numFmtId="0" fontId="25" fillId="8" borderId="190" applyNumberFormat="0" applyAlignment="0" applyProtection="0"/>
    <xf numFmtId="0" fontId="17" fillId="21" borderId="190" applyNumberFormat="0" applyAlignment="0" applyProtection="0"/>
    <xf numFmtId="0" fontId="30" fillId="0" borderId="192" applyNumberFormat="0" applyFill="0" applyAlignment="0" applyProtection="0"/>
    <xf numFmtId="0" fontId="12" fillId="25" borderId="197" applyNumberFormat="0" applyProtection="0">
      <alignment horizontal="left" vertical="center"/>
    </xf>
    <xf numFmtId="0" fontId="12" fillId="25" borderId="189" applyNumberFormat="0" applyProtection="0">
      <alignment horizontal="left" vertical="center"/>
    </xf>
    <xf numFmtId="0" fontId="12" fillId="25" borderId="189" applyNumberFormat="0" applyProtection="0">
      <alignment horizontal="left" vertical="center"/>
    </xf>
    <xf numFmtId="0" fontId="12" fillId="25" borderId="197" applyNumberFormat="0" applyProtection="0">
      <alignment horizontal="left" vertical="center"/>
    </xf>
    <xf numFmtId="0" fontId="28" fillId="21" borderId="19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8" borderId="190"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7" fillId="21" borderId="190" applyNumberFormat="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61" borderId="180" applyNumberFormat="0">
      <alignment horizontal="left" vertical="center"/>
    </xf>
    <xf numFmtId="0" fontId="12" fillId="60" borderId="180" applyNumberFormat="0">
      <alignment horizontal="centerContinuous" vertical="center"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8" borderId="180" applyNumberFormat="0" applyAlignment="0" applyProtection="0"/>
    <xf numFmtId="0" fontId="17" fillId="21" borderId="180" applyNumberFormat="0" applyAlignment="0" applyProtection="0"/>
    <xf numFmtId="0" fontId="30" fillId="0" borderId="183" applyNumberFormat="0" applyFill="0" applyAlignment="0" applyProtection="0"/>
    <xf numFmtId="0" fontId="28" fillId="21" borderId="18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8" borderId="180" applyNumberFormat="0" applyAlignment="0" applyProtection="0"/>
    <xf numFmtId="0" fontId="17" fillId="21" borderId="180" applyNumberFormat="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0" fontId="12" fillId="25" borderId="197" applyNumberFormat="0" applyProtection="0">
      <alignment horizontal="left" vertical="center"/>
    </xf>
    <xf numFmtId="0" fontId="30" fillId="0" borderId="183" applyNumberFormat="0" applyFill="0" applyAlignment="0" applyProtection="0"/>
    <xf numFmtId="0" fontId="28" fillId="21" borderId="182" applyNumberFormat="0" applyAlignment="0" applyProtection="0"/>
    <xf numFmtId="0" fontId="25" fillId="8" borderId="180" applyNumberFormat="0" applyAlignment="0" applyProtection="0"/>
    <xf numFmtId="0" fontId="17" fillId="21" borderId="180"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28" fillId="21" borderId="182" applyNumberFormat="0" applyAlignment="0" applyProtection="0"/>
    <xf numFmtId="0" fontId="25" fillId="8" borderId="180" applyNumberFormat="0" applyAlignment="0" applyProtection="0"/>
    <xf numFmtId="0" fontId="17" fillId="21" borderId="180" applyNumberFormat="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2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61" borderId="238" applyNumberFormat="0">
      <alignment horizontal="left" vertical="center"/>
    </xf>
    <xf numFmtId="0" fontId="12" fillId="60" borderId="238" applyNumberFormat="0">
      <alignment horizontal="centerContinuous" vertical="center" wrapText="1"/>
    </xf>
    <xf numFmtId="43" fontId="6" fillId="0" borderId="0" applyFont="0" applyFill="0" applyBorder="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2" fillId="61" borderId="209" applyNumberFormat="0">
      <alignment horizontal="left" vertical="center"/>
    </xf>
    <xf numFmtId="0" fontId="12" fillId="60" borderId="209" applyNumberFormat="0">
      <alignment horizontal="centerContinuous" vertical="center" wrapText="1"/>
    </xf>
    <xf numFmtId="0" fontId="28" fillId="21" borderId="191" applyNumberFormat="0" applyAlignment="0" applyProtection="0"/>
    <xf numFmtId="0" fontId="30" fillId="0" borderId="192" applyNumberFormat="0" applyFill="0" applyAlignment="0" applyProtection="0"/>
    <xf numFmtId="0" fontId="12" fillId="25" borderId="189" applyNumberFormat="0" applyProtection="0">
      <alignment horizontal="left" vertical="center"/>
    </xf>
    <xf numFmtId="0" fontId="12" fillId="25" borderId="189" applyNumberFormat="0" applyProtection="0">
      <alignment horizontal="left" vertical="center"/>
    </xf>
    <xf numFmtId="0" fontId="17" fillId="21" borderId="190" applyNumberFormat="0" applyAlignment="0" applyProtection="0"/>
    <xf numFmtId="0" fontId="25" fillId="8" borderId="190" applyNumberFormat="0" applyAlignment="0" applyProtection="0"/>
    <xf numFmtId="0" fontId="28" fillId="21" borderId="191" applyNumberFormat="0" applyAlignment="0" applyProtection="0"/>
    <xf numFmtId="0" fontId="30" fillId="0" borderId="192" applyNumberFormat="0" applyFill="0" applyAlignment="0" applyProtection="0"/>
    <xf numFmtId="0" fontId="17" fillId="21" borderId="190" applyNumberFormat="0" applyAlignment="0" applyProtection="0"/>
    <xf numFmtId="0" fontId="25" fillId="8" borderId="190" applyNumberFormat="0" applyAlignment="0" applyProtection="0"/>
    <xf numFmtId="0" fontId="28" fillId="21" borderId="191" applyNumberFormat="0" applyAlignment="0" applyProtection="0"/>
    <xf numFmtId="0" fontId="30" fillId="0" borderId="192" applyNumberFormat="0" applyFill="0" applyAlignment="0" applyProtection="0"/>
    <xf numFmtId="0" fontId="12" fillId="61" borderId="238" applyNumberFormat="0">
      <alignment horizontal="left" vertical="center"/>
    </xf>
    <xf numFmtId="0" fontId="12" fillId="60" borderId="238" applyNumberFormat="0">
      <alignment horizontal="centerContinuous" vertical="center" wrapText="1"/>
    </xf>
    <xf numFmtId="0" fontId="12" fillId="25" borderId="197" applyNumberFormat="0" applyProtection="0">
      <alignment horizontal="left" vertical="center"/>
    </xf>
    <xf numFmtId="0" fontId="12" fillId="25" borderId="197" applyNumberFormat="0" applyProtection="0">
      <alignment horizontal="lef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7" fillId="21" borderId="180" applyNumberFormat="0" applyAlignment="0" applyProtection="0"/>
    <xf numFmtId="43" fontId="105" fillId="0" borderId="0" applyFont="0" applyFill="0" applyBorder="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30" fillId="0" borderId="183" applyNumberFormat="0" applyFill="0" applyAlignment="0" applyProtection="0"/>
    <xf numFmtId="0" fontId="28" fillId="21" borderId="182" applyNumberFormat="0" applyAlignment="0" applyProtection="0"/>
    <xf numFmtId="43" fontId="101" fillId="0" borderId="0" applyFont="0" applyFill="0" applyBorder="0" applyAlignment="0" applyProtection="0"/>
    <xf numFmtId="0" fontId="25" fillId="8" borderId="180" applyNumberFormat="0" applyAlignment="0" applyProtection="0"/>
    <xf numFmtId="0" fontId="30" fillId="0" borderId="183" applyNumberFormat="0" applyFill="0" applyAlignment="0" applyProtection="0"/>
    <xf numFmtId="0" fontId="28" fillId="21" borderId="182"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5" fillId="8" borderId="180" applyNumberFormat="0" applyAlignment="0" applyProtection="0"/>
    <xf numFmtId="0" fontId="17" fillId="21" borderId="180" applyNumberFormat="0" applyAlignment="0" applyProtection="0"/>
    <xf numFmtId="0" fontId="30" fillId="0" borderId="183" applyNumberFormat="0" applyFill="0" applyAlignment="0" applyProtection="0"/>
    <xf numFmtId="0" fontId="28" fillId="21" borderId="182"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5" fillId="8" borderId="180" applyNumberFormat="0" applyAlignment="0" applyProtection="0"/>
    <xf numFmtId="0" fontId="17" fillId="21" borderId="180" applyNumberFormat="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30" fillId="0" borderId="183" applyNumberFormat="0" applyFill="0" applyAlignment="0" applyProtection="0"/>
    <xf numFmtId="0" fontId="28" fillId="21" borderId="182"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5" fillId="8" borderId="180" applyNumberFormat="0" applyAlignment="0" applyProtection="0"/>
    <xf numFmtId="0" fontId="17" fillId="21" borderId="180"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28" fillId="21" borderId="182"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5" fillId="8" borderId="180" applyNumberFormat="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80" applyNumberFormat="0" applyAlignment="0" applyProtection="0"/>
    <xf numFmtId="0" fontId="17" fillId="21" borderId="180" applyNumberFormat="0" applyAlignment="0" applyProtection="0"/>
    <xf numFmtId="0" fontId="25" fillId="8" borderId="180" applyNumberFormat="0" applyAlignment="0" applyProtection="0"/>
    <xf numFmtId="0" fontId="30" fillId="0" borderId="183" applyNumberFormat="0" applyFill="0" applyAlignment="0" applyProtection="0"/>
    <xf numFmtId="0" fontId="28" fillId="21" borderId="182" applyNumberForma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80" applyNumberFormat="0" applyAlignment="0" applyProtection="0"/>
    <xf numFmtId="0" fontId="25" fillId="8" borderId="180" applyNumberFormat="0" applyAlignment="0" applyProtection="0"/>
    <xf numFmtId="0" fontId="25" fillId="8" borderId="180" applyNumberFormat="0" applyAlignment="0" applyProtection="0"/>
    <xf numFmtId="0" fontId="17" fillId="21" borderId="180" applyNumberForma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28" fillId="21" borderId="182" applyNumberFormat="0" applyAlignment="0" applyProtection="0"/>
    <xf numFmtId="0" fontId="30" fillId="0" borderId="183" applyNumberFormat="0" applyFill="0" applyAlignment="0" applyProtection="0"/>
    <xf numFmtId="43" fontId="248" fillId="0" borderId="0" applyFont="0" applyFill="0" applyBorder="0" applyAlignment="0" applyProtection="0"/>
    <xf numFmtId="43" fontId="105" fillId="0" borderId="0" applyFont="0" applyFill="0" applyBorder="0" applyAlignment="0" applyProtection="0"/>
    <xf numFmtId="0" fontId="30" fillId="0" borderId="183" applyNumberFormat="0" applyFill="0" applyAlignment="0" applyProtection="0"/>
    <xf numFmtId="0" fontId="28" fillId="21" borderId="182" applyNumberFormat="0" applyAlignment="0" applyProtection="0"/>
    <xf numFmtId="43" fontId="12" fillId="0" borderId="0" applyFont="0" applyFill="0" applyBorder="0" applyAlignment="0" applyProtection="0"/>
    <xf numFmtId="0" fontId="25" fillId="8" borderId="180" applyNumberFormat="0" applyAlignment="0" applyProtection="0"/>
    <xf numFmtId="0" fontId="17" fillId="21" borderId="180"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28" fillId="21" borderId="182" applyNumberFormat="0" applyAlignment="0" applyProtection="0"/>
    <xf numFmtId="43" fontId="105"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12" fillId="61" borderId="238" applyNumberFormat="0">
      <alignment horizontal="left" vertical="center"/>
    </xf>
    <xf numFmtId="0" fontId="12" fillId="60" borderId="238" applyNumberFormat="0">
      <alignment horizontal="centerContinuous" vertical="center" wrapText="1"/>
    </xf>
    <xf numFmtId="43" fontId="247" fillId="0" borderId="0" applyFont="0" applyFill="0" applyBorder="0" applyAlignment="0" applyProtection="0"/>
    <xf numFmtId="43" fontId="14" fillId="0" borderId="0" applyFont="0" applyFill="0" applyBorder="0" applyAlignment="0" applyProtection="0"/>
    <xf numFmtId="0" fontId="25" fillId="8" borderId="180" applyNumberFormat="0" applyAlignment="0" applyProtection="0"/>
    <xf numFmtId="171" fontId="85" fillId="0" borderId="178"/>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7" fillId="21" borderId="180" applyNumberFormat="0" applyAlignment="0" applyProtection="0"/>
    <xf numFmtId="43" fontId="12" fillId="0" borderId="0" applyFont="0" applyFill="0" applyBorder="0" applyAlignment="0" applyProtection="0"/>
    <xf numFmtId="0" fontId="25" fillId="8" borderId="180" applyNumberFormat="0" applyAlignment="0" applyProtection="0"/>
    <xf numFmtId="0" fontId="17" fillId="21" borderId="180" applyNumberFormat="0" applyAlignment="0" applyProtection="0"/>
    <xf numFmtId="43" fontId="12" fillId="0" borderId="0" applyFont="0" applyFill="0" applyBorder="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80" applyNumberFormat="0" applyAlignment="0" applyProtection="0"/>
    <xf numFmtId="0" fontId="25" fillId="8" borderId="180"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28" fillId="21" borderId="182" applyNumberFormat="0" applyAlignment="0" applyProtection="0"/>
    <xf numFmtId="0" fontId="30" fillId="0" borderId="183" applyNumberFormat="0" applyFill="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290" fontId="106" fillId="0" borderId="0" applyFont="0" applyFill="0" applyBorder="0" applyAlignment="0" applyProtection="0">
      <alignment horizontal="right"/>
    </xf>
    <xf numFmtId="41" fontId="103" fillId="0" borderId="0" applyFont="0" applyBorder="0">
      <alignment horizontal="right"/>
    </xf>
    <xf numFmtId="0" fontId="25" fillId="8" borderId="190" applyNumberFormat="0" applyAlignment="0" applyProtection="0"/>
    <xf numFmtId="0" fontId="17" fillId="21" borderId="190" applyNumberFormat="0" applyAlignment="0" applyProtection="0"/>
    <xf numFmtId="0" fontId="12" fillId="61" borderId="238" applyNumberFormat="0">
      <alignment horizontal="left" vertical="center"/>
    </xf>
    <xf numFmtId="0" fontId="12" fillId="60" borderId="238" applyNumberFormat="0">
      <alignment horizontal="centerContinuous" vertical="center" wrapText="1"/>
    </xf>
    <xf numFmtId="0" fontId="25" fillId="8" borderId="190" applyNumberFormat="0" applyAlignment="0" applyProtection="0"/>
    <xf numFmtId="0" fontId="17" fillId="21" borderId="190" applyNumberFormat="0" applyAlignment="0" applyProtection="0"/>
    <xf numFmtId="0" fontId="17" fillId="21" borderId="180" applyNumberFormat="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2" fillId="61" borderId="265" applyNumberFormat="0">
      <alignment horizontal="left" vertical="center"/>
    </xf>
    <xf numFmtId="0" fontId="12" fillId="60" borderId="265" applyNumberFormat="0">
      <alignment horizontal="centerContinuous" vertical="center" wrapText="1"/>
    </xf>
    <xf numFmtId="0" fontId="12" fillId="25" borderId="213" applyNumberFormat="0" applyProtection="0">
      <alignment horizontal="left" vertical="center"/>
    </xf>
    <xf numFmtId="0" fontId="12" fillId="25" borderId="213" applyNumberFormat="0" applyProtection="0">
      <alignment horizontal="left" vertical="center"/>
    </xf>
    <xf numFmtId="171" fontId="85" fillId="0" borderId="294" applyAlignment="0">
      <alignment horizontal="right"/>
    </xf>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25" fillId="8" borderId="190" applyNumberFormat="0" applyAlignment="0" applyProtection="0"/>
    <xf numFmtId="0" fontId="17" fillId="21" borderId="190" applyNumberFormat="0" applyAlignment="0" applyProtection="0"/>
    <xf numFmtId="0" fontId="17" fillId="21" borderId="289" applyNumberFormat="0" applyAlignment="0" applyProtection="0"/>
    <xf numFmtId="0" fontId="25" fillId="8" borderId="190" applyNumberFormat="0" applyAlignment="0" applyProtection="0"/>
    <xf numFmtId="0" fontId="100" fillId="33" borderId="59" applyNumberFormat="0" applyAlignment="0" applyProtection="0"/>
    <xf numFmtId="0" fontId="17" fillId="21" borderId="289" applyNumberFormat="0" applyAlignment="0" applyProtection="0"/>
    <xf numFmtId="0" fontId="17" fillId="21" borderId="289" applyNumberFormat="0" applyAlignment="0" applyProtection="0"/>
    <xf numFmtId="0" fontId="17" fillId="21" borderId="289" applyNumberFormat="0" applyAlignment="0" applyProtection="0"/>
    <xf numFmtId="0" fontId="12" fillId="61" borderId="252" applyNumberFormat="0">
      <alignment horizontal="left" vertical="center"/>
    </xf>
    <xf numFmtId="0" fontId="12" fillId="60" borderId="252" applyNumberFormat="0">
      <alignment horizontal="centerContinuous" vertical="center" wrapText="1"/>
    </xf>
    <xf numFmtId="0" fontId="17" fillId="21" borderId="190" applyNumberFormat="0" applyAlignment="0" applyProtection="0"/>
    <xf numFmtId="0" fontId="83" fillId="0" borderId="277" applyNumberFormat="0" applyFont="0" applyFill="0" applyAlignment="0" applyProtection="0"/>
    <xf numFmtId="0" fontId="83" fillId="0" borderId="5" applyNumberFormat="0" applyFont="0" applyFill="0" applyAlignment="0" applyProtection="0"/>
    <xf numFmtId="0" fontId="98" fillId="0" borderId="294" applyNumberFormat="0" applyFont="0" applyFill="0" applyAlignment="0" applyProtection="0"/>
    <xf numFmtId="0" fontId="12" fillId="61" borderId="265" applyNumberFormat="0">
      <alignment horizontal="left" vertical="center"/>
    </xf>
    <xf numFmtId="0" fontId="12" fillId="60" borderId="265" applyNumberFormat="0">
      <alignment horizontal="centerContinuous" vertical="center" wrapText="1"/>
    </xf>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12" fillId="24" borderId="181" applyNumberFormat="0" applyFont="0" applyAlignment="0" applyProtection="0"/>
    <xf numFmtId="0" fontId="12" fillId="24" borderId="181"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12" fillId="25" borderId="213" applyNumberFormat="0" applyProtection="0">
      <alignment horizontal="left" vertical="center"/>
    </xf>
    <xf numFmtId="0" fontId="12" fillId="25" borderId="213" applyNumberFormat="0" applyProtection="0">
      <alignment horizontal="left" vertical="center"/>
    </xf>
    <xf numFmtId="0" fontId="12" fillId="25" borderId="221" applyNumberFormat="0" applyProtection="0">
      <alignment horizontal="left" vertical="center"/>
    </xf>
    <xf numFmtId="0" fontId="12" fillId="25" borderId="221" applyNumberFormat="0" applyProtection="0">
      <alignment horizontal="left" vertical="center"/>
    </xf>
    <xf numFmtId="0" fontId="12" fillId="61" borderId="279" applyNumberFormat="0">
      <alignment horizontal="left" vertical="center"/>
    </xf>
    <xf numFmtId="0" fontId="12" fillId="60" borderId="279" applyNumberFormat="0">
      <alignment horizontal="centerContinuous" vertical="center" wrapText="1"/>
    </xf>
    <xf numFmtId="208" fontId="90" fillId="63" borderId="293"/>
    <xf numFmtId="6" fontId="88" fillId="0" borderId="88" applyNumberFormat="0" applyFont="0" applyBorder="0" applyProtection="0">
      <alignment horizontal="right"/>
    </xf>
    <xf numFmtId="0" fontId="12" fillId="25" borderId="213" applyNumberFormat="0" applyProtection="0">
      <alignment horizontal="left" vertical="center"/>
    </xf>
    <xf numFmtId="0" fontId="12" fillId="25" borderId="213" applyNumberFormat="0" applyProtection="0">
      <alignment horizontal="left" vertical="center"/>
    </xf>
    <xf numFmtId="3" fontId="98" fillId="0" borderId="88" applyFill="0">
      <alignment horizontal="right"/>
    </xf>
    <xf numFmtId="289" fontId="12" fillId="0" borderId="88">
      <alignment horizontal="right"/>
    </xf>
    <xf numFmtId="41" fontId="87" fillId="0" borderId="0" applyFont="0"/>
    <xf numFmtId="42" fontId="87" fillId="0" borderId="274" applyFont="0"/>
    <xf numFmtId="42" fontId="87" fillId="0" borderId="0" applyFont="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17" fillId="21" borderId="190" applyNumberFormat="0" applyAlignment="0" applyProtection="0"/>
    <xf numFmtId="0" fontId="25" fillId="8" borderId="190" applyNumberFormat="0" applyAlignment="0" applyProtection="0"/>
    <xf numFmtId="0" fontId="28" fillId="21" borderId="182" applyNumberFormat="0" applyAlignment="0" applyProtection="0"/>
    <xf numFmtId="0" fontId="30" fillId="0" borderId="183" applyNumberFormat="0" applyFill="0" applyAlignment="0" applyProtection="0"/>
    <xf numFmtId="0" fontId="17" fillId="21" borderId="190" applyNumberFormat="0" applyAlignment="0" applyProtection="0"/>
    <xf numFmtId="0" fontId="25" fillId="8" borderId="190" applyNumberFormat="0" applyAlignment="0" applyProtection="0"/>
    <xf numFmtId="0" fontId="30" fillId="0" borderId="212" applyNumberFormat="0" applyFill="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90" applyNumberFormat="0" applyAlignment="0" applyProtection="0"/>
    <xf numFmtId="0" fontId="25" fillId="8" borderId="190" applyNumberFormat="0" applyAlignment="0" applyProtection="0"/>
    <xf numFmtId="0" fontId="28" fillId="21" borderId="211" applyNumberFormat="0" applyAlignment="0" applyProtection="0"/>
    <xf numFmtId="0" fontId="12" fillId="24" borderId="210" applyNumberFormat="0" applyFont="0" applyAlignment="0" applyProtection="0"/>
    <xf numFmtId="0" fontId="28" fillId="21" borderId="182" applyNumberFormat="0" applyAlignment="0" applyProtection="0"/>
    <xf numFmtId="0" fontId="30" fillId="0" borderId="183" applyNumberFormat="0" applyFill="0" applyAlignment="0" applyProtection="0"/>
    <xf numFmtId="0" fontId="17" fillId="21" borderId="190" applyNumberFormat="0" applyAlignment="0" applyProtection="0"/>
    <xf numFmtId="0" fontId="25" fillId="8" borderId="190" applyNumberFormat="0" applyAlignment="0" applyProtection="0"/>
    <xf numFmtId="0" fontId="12" fillId="24" borderId="210" applyNumberFormat="0" applyFont="0" applyAlignment="0" applyProtection="0"/>
    <xf numFmtId="0" fontId="25" fillId="8" borderId="209" applyNumberFormat="0" applyAlignment="0" applyProtection="0"/>
    <xf numFmtId="0" fontId="28" fillId="21" borderId="182" applyNumberFormat="0" applyAlignment="0" applyProtection="0"/>
    <xf numFmtId="0" fontId="30" fillId="0" borderId="183" applyNumberFormat="0" applyFill="0" applyAlignment="0" applyProtection="0"/>
    <xf numFmtId="0" fontId="17" fillId="21" borderId="209" applyNumberFormat="0" applyAlignment="0" applyProtection="0"/>
    <xf numFmtId="0" fontId="30" fillId="0" borderId="212" applyNumberFormat="0" applyFill="0" applyAlignment="0" applyProtection="0"/>
    <xf numFmtId="0" fontId="28" fillId="21" borderId="211"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5" fillId="8" borderId="209" applyNumberFormat="0" applyAlignment="0" applyProtection="0"/>
    <xf numFmtId="0" fontId="17" fillId="21" borderId="209" applyNumberFormat="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30" fillId="0" borderId="212" applyNumberFormat="0" applyFill="0" applyAlignment="0" applyProtection="0"/>
    <xf numFmtId="0" fontId="28" fillId="21" borderId="211"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5" fillId="8" borderId="209" applyNumberFormat="0" applyAlignment="0" applyProtection="0"/>
    <xf numFmtId="0" fontId="17" fillId="21" borderId="209" applyNumberFormat="0" applyAlignment="0" applyProtection="0"/>
    <xf numFmtId="0" fontId="30" fillId="0" borderId="212" applyNumberFormat="0" applyFill="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28" fillId="21" borderId="211"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5" fillId="8" borderId="209" applyNumberFormat="0" applyAlignment="0" applyProtection="0"/>
    <xf numFmtId="0" fontId="17" fillId="21" borderId="209" applyNumberFormat="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2" fillId="25" borderId="221" applyNumberFormat="0" applyProtection="0">
      <alignment horizontal="left" vertical="center"/>
    </xf>
    <xf numFmtId="0" fontId="12" fillId="25" borderId="221" applyNumberFormat="0" applyProtection="0">
      <alignment horizontal="left" vertical="center"/>
    </xf>
    <xf numFmtId="0" fontId="12" fillId="25" borderId="221" applyNumberFormat="0" applyProtection="0">
      <alignment horizontal="left" vertical="center"/>
    </xf>
    <xf numFmtId="0" fontId="12" fillId="25" borderId="221" applyNumberFormat="0" applyProtection="0">
      <alignment horizontal="left" vertical="center"/>
    </xf>
    <xf numFmtId="0" fontId="12" fillId="25" borderId="213" applyNumberFormat="0" applyProtection="0">
      <alignment horizontal="left" vertical="center"/>
    </xf>
    <xf numFmtId="0" fontId="12" fillId="25" borderId="213" applyNumberFormat="0" applyProtection="0">
      <alignment horizontal="left" vertical="center"/>
    </xf>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30" fillId="0" borderId="227" applyNumberFormat="0" applyFill="0" applyAlignment="0" applyProtection="0"/>
    <xf numFmtId="0" fontId="28" fillId="21" borderId="226" applyNumberFormat="0" applyAlignment="0" applyProtection="0"/>
    <xf numFmtId="0" fontId="25" fillId="8" borderId="224" applyNumberFormat="0" applyAlignment="0" applyProtection="0"/>
    <xf numFmtId="0" fontId="17" fillId="21" borderId="224" applyNumberFormat="0" applyAlignment="0" applyProtection="0"/>
    <xf numFmtId="0" fontId="30" fillId="0" borderId="227" applyNumberFormat="0" applyFill="0" applyAlignment="0" applyProtection="0"/>
    <xf numFmtId="0" fontId="28" fillId="21" borderId="226" applyNumberFormat="0" applyAlignment="0" applyProtection="0"/>
    <xf numFmtId="0" fontId="25" fillId="8" borderId="224" applyNumberFormat="0" applyAlignment="0" applyProtection="0"/>
    <xf numFmtId="0" fontId="17" fillId="21" borderId="224" applyNumberFormat="0" applyAlignment="0" applyProtection="0"/>
    <xf numFmtId="0" fontId="12" fillId="25" borderId="221" applyNumberFormat="0" applyProtection="0">
      <alignment horizontal="left" vertical="center"/>
    </xf>
    <xf numFmtId="0" fontId="12" fillId="25" borderId="221" applyNumberFormat="0" applyProtection="0">
      <alignment horizontal="left" vertical="center"/>
    </xf>
    <xf numFmtId="0" fontId="30" fillId="0" borderId="227" applyNumberFormat="0" applyFill="0" applyAlignment="0" applyProtection="0"/>
    <xf numFmtId="0" fontId="28" fillId="21" borderId="226" applyNumberFormat="0" applyAlignment="0" applyProtection="0"/>
    <xf numFmtId="0" fontId="25" fillId="8" borderId="224" applyNumberFormat="0" applyAlignment="0" applyProtection="0"/>
    <xf numFmtId="0" fontId="17" fillId="21" borderId="224" applyNumberFormat="0" applyAlignment="0" applyProtection="0"/>
    <xf numFmtId="0" fontId="30" fillId="0" borderId="227" applyNumberFormat="0" applyFill="0" applyAlignment="0" applyProtection="0"/>
    <xf numFmtId="0" fontId="12" fillId="25" borderId="221" applyNumberFormat="0" applyProtection="0">
      <alignment horizontal="left" vertical="center"/>
    </xf>
    <xf numFmtId="0" fontId="12" fillId="25" borderId="221" applyNumberFormat="0" applyProtection="0">
      <alignment horizontal="left" vertical="center"/>
    </xf>
    <xf numFmtId="0" fontId="28" fillId="21" borderId="226" applyNumberFormat="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25" fillId="8" borderId="224" applyNumberFormat="0" applyAlignment="0" applyProtection="0"/>
    <xf numFmtId="0" fontId="17" fillId="21" borderId="224" applyNumberFormat="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224" applyNumberFormat="0" applyAlignment="0" applyProtection="0"/>
    <xf numFmtId="0" fontId="25" fillId="8" borderId="224" applyNumberFormat="0" applyAlignment="0" applyProtection="0"/>
    <xf numFmtId="0" fontId="12" fillId="24" borderId="225" applyNumberFormat="0" applyFont="0" applyAlignment="0" applyProtection="0"/>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7" fillId="21" borderId="224" applyNumberFormat="0" applyAlignment="0" applyProtection="0"/>
    <xf numFmtId="0" fontId="25" fillId="8" borderId="224" applyNumberFormat="0" applyAlignment="0" applyProtection="0"/>
    <xf numFmtId="0" fontId="12" fillId="24" borderId="225" applyNumberFormat="0" applyFont="0" applyAlignment="0" applyProtection="0"/>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2" fillId="25" borderId="221" applyNumberFormat="0" applyProtection="0">
      <alignment horizontal="left" vertical="center"/>
    </xf>
    <xf numFmtId="0" fontId="12" fillId="25" borderId="221" applyNumberFormat="0" applyProtection="0">
      <alignment horizontal="left" vertical="center"/>
    </xf>
    <xf numFmtId="0" fontId="17" fillId="21" borderId="224" applyNumberFormat="0" applyAlignment="0" applyProtection="0"/>
    <xf numFmtId="0" fontId="25" fillId="8" borderId="224" applyNumberFormat="0" applyAlignment="0" applyProtection="0"/>
    <xf numFmtId="0" fontId="12" fillId="24" borderId="225" applyNumberFormat="0" applyFont="0" applyAlignment="0" applyProtection="0"/>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7" fillId="21" borderId="224" applyNumberFormat="0" applyAlignment="0" applyProtection="0"/>
    <xf numFmtId="0" fontId="25" fillId="8" borderId="224" applyNumberFormat="0" applyAlignment="0" applyProtection="0"/>
    <xf numFmtId="0" fontId="12" fillId="24" borderId="225" applyNumberFormat="0" applyFont="0" applyAlignment="0" applyProtection="0"/>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7" fillId="21" borderId="224" applyNumberFormat="0" applyAlignment="0" applyProtection="0"/>
    <xf numFmtId="0" fontId="25" fillId="8" borderId="224" applyNumberFormat="0" applyAlignment="0" applyProtection="0"/>
    <xf numFmtId="0" fontId="12" fillId="24" borderId="225" applyNumberFormat="0" applyFont="0" applyAlignment="0" applyProtection="0"/>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7" fillId="21" borderId="224" applyNumberFormat="0" applyAlignment="0" applyProtection="0"/>
    <xf numFmtId="0" fontId="25" fillId="8" borderId="224" applyNumberFormat="0" applyAlignment="0" applyProtection="0"/>
    <xf numFmtId="0" fontId="12" fillId="24" borderId="225" applyNumberFormat="0" applyFont="0" applyAlignment="0" applyProtection="0"/>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7" fillId="21" borderId="224" applyNumberFormat="0" applyAlignment="0" applyProtection="0"/>
    <xf numFmtId="0" fontId="25" fillId="8" borderId="224" applyNumberFormat="0" applyAlignment="0" applyProtection="0"/>
    <xf numFmtId="0" fontId="12" fillId="24" borderId="225" applyNumberFormat="0" applyFont="0" applyAlignment="0" applyProtection="0"/>
    <xf numFmtId="0" fontId="12" fillId="24" borderId="225" applyNumberFormat="0" applyFont="0" applyAlignment="0" applyProtection="0"/>
    <xf numFmtId="0" fontId="28" fillId="21" borderId="226" applyNumberFormat="0" applyAlignment="0" applyProtection="0"/>
    <xf numFmtId="0" fontId="30" fillId="0" borderId="227" applyNumberFormat="0" applyFill="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30" fillId="0" borderId="240" applyNumberFormat="0" applyFill="0" applyAlignment="0" applyProtection="0"/>
    <xf numFmtId="0" fontId="17" fillId="21" borderId="209" applyNumberFormat="0" applyAlignment="0" applyProtection="0"/>
    <xf numFmtId="0" fontId="28" fillId="21" borderId="239" applyNumberFormat="0" applyAlignment="0" applyProtection="0"/>
    <xf numFmtId="0" fontId="25" fillId="8" borderId="209" applyNumberForma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25" fillId="8" borderId="238" applyNumberFormat="0" applyAlignment="0" applyProtection="0"/>
    <xf numFmtId="0" fontId="17" fillId="21" borderId="238" applyNumberFormat="0" applyAlignment="0" applyProtection="0"/>
    <xf numFmtId="0" fontId="28" fillId="21" borderId="211" applyNumberFormat="0" applyAlignment="0" applyProtection="0"/>
    <xf numFmtId="0" fontId="30" fillId="0" borderId="212" applyNumberFormat="0" applyFill="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17" fillId="21" borderId="209" applyNumberFormat="0" applyAlignment="0" applyProtection="0"/>
    <xf numFmtId="0" fontId="25" fillId="8" borderId="209" applyNumberFormat="0" applyAlignment="0" applyProtection="0"/>
    <xf numFmtId="0" fontId="30" fillId="0" borderId="240" applyNumberFormat="0" applyFill="0" applyAlignment="0" applyProtection="0"/>
    <xf numFmtId="0" fontId="28" fillId="21" borderId="239" applyNumberForma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28" fillId="21" borderId="211" applyNumberFormat="0" applyAlignment="0" applyProtection="0"/>
    <xf numFmtId="0" fontId="30" fillId="0" borderId="212" applyNumberFormat="0" applyFill="0" applyAlignment="0" applyProtection="0"/>
    <xf numFmtId="0" fontId="25" fillId="8" borderId="238" applyNumberFormat="0" applyAlignment="0" applyProtection="0"/>
    <xf numFmtId="0" fontId="17" fillId="21" borderId="238" applyNumberFormat="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30" fillId="0" borderId="240" applyNumberFormat="0" applyFill="0" applyAlignment="0" applyProtection="0"/>
    <xf numFmtId="0" fontId="28" fillId="21" borderId="239" applyNumberFormat="0" applyAlignment="0" applyProtection="0"/>
    <xf numFmtId="0" fontId="25" fillId="8" borderId="238" applyNumberFormat="0" applyAlignment="0" applyProtection="0"/>
    <xf numFmtId="0" fontId="17" fillId="21" borderId="238" applyNumberFormat="0" applyAlignment="0" applyProtection="0"/>
    <xf numFmtId="0" fontId="30" fillId="0" borderId="240" applyNumberFormat="0" applyFill="0" applyAlignment="0" applyProtection="0"/>
    <xf numFmtId="0" fontId="12" fillId="25" borderId="237" applyNumberFormat="0" applyProtection="0">
      <alignment horizontal="left" vertical="center"/>
    </xf>
    <xf numFmtId="0" fontId="12" fillId="25" borderId="213" applyNumberFormat="0" applyProtection="0">
      <alignment horizontal="left" vertical="center"/>
    </xf>
    <xf numFmtId="0" fontId="12" fillId="25" borderId="213" applyNumberFormat="0" applyProtection="0">
      <alignment horizontal="left" vertical="center"/>
    </xf>
    <xf numFmtId="0" fontId="12" fillId="25" borderId="237" applyNumberFormat="0" applyProtection="0">
      <alignment horizontal="left" vertical="center"/>
    </xf>
    <xf numFmtId="0" fontId="28" fillId="21" borderId="239" applyNumberFormat="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25" fillId="8" borderId="238" applyNumberFormat="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17" fillId="21" borderId="180" applyNumberFormat="0" applyAlignment="0" applyProtection="0"/>
    <xf numFmtId="0" fontId="25" fillId="8" borderId="180" applyNumberForma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28" fillId="21" borderId="182" applyNumberFormat="0" applyAlignment="0" applyProtection="0"/>
    <xf numFmtId="0" fontId="30" fillId="0" borderId="183"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80" applyNumberFormat="0" applyAlignment="0" applyProtection="0"/>
    <xf numFmtId="0" fontId="25" fillId="8" borderId="180" applyNumberFormat="0" applyAlignment="0" applyProtection="0"/>
    <xf numFmtId="0" fontId="28" fillId="21" borderId="182" applyNumberFormat="0" applyAlignment="0" applyProtection="0"/>
    <xf numFmtId="0" fontId="30" fillId="0" borderId="183" applyNumberFormat="0" applyFill="0" applyAlignment="0" applyProtection="0"/>
    <xf numFmtId="0" fontId="17" fillId="21" borderId="180" applyNumberFormat="0" applyAlignment="0" applyProtection="0"/>
    <xf numFmtId="0" fontId="25" fillId="8" borderId="180" applyNumberFormat="0" applyAlignment="0" applyProtection="0"/>
    <xf numFmtId="0" fontId="28" fillId="21" borderId="182" applyNumberFormat="0" applyAlignment="0" applyProtection="0"/>
    <xf numFmtId="0" fontId="30" fillId="0" borderId="183" applyNumberFormat="0" applyFill="0" applyAlignment="0" applyProtection="0"/>
    <xf numFmtId="0" fontId="25" fillId="8" borderId="238" applyNumberFormat="0" applyAlignment="0" applyProtection="0"/>
    <xf numFmtId="0" fontId="17" fillId="21" borderId="209" applyNumberFormat="0" applyAlignment="0" applyProtection="0"/>
    <xf numFmtId="0" fontId="17" fillId="21" borderId="238"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2" fillId="25" borderId="213" applyNumberFormat="0" applyProtection="0">
      <alignment horizontal="left" vertical="center"/>
    </xf>
    <xf numFmtId="0" fontId="12" fillId="25" borderId="213" applyNumberFormat="0" applyProtection="0">
      <alignment horizontal="left" vertical="center"/>
    </xf>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09" applyNumberFormat="0" applyAlignment="0" applyProtection="0"/>
    <xf numFmtId="0" fontId="25" fillId="8" borderId="209" applyNumberFormat="0" applyAlignment="0" applyProtection="0"/>
    <xf numFmtId="0" fontId="12" fillId="24" borderId="210" applyNumberFormat="0" applyFont="0" applyAlignment="0" applyProtection="0"/>
    <xf numFmtId="0" fontId="12" fillId="24" borderId="210" applyNumberFormat="0" applyFont="0" applyAlignment="0" applyProtection="0"/>
    <xf numFmtId="0" fontId="28" fillId="21" borderId="211" applyNumberFormat="0" applyAlignment="0" applyProtection="0"/>
    <xf numFmtId="0" fontId="30" fillId="0" borderId="212" applyNumberFormat="0" applyFill="0" applyAlignment="0" applyProtection="0"/>
    <xf numFmtId="0" fontId="17" fillId="21" borderId="238" applyNumberFormat="0" applyAlignment="0" applyProtection="0"/>
    <xf numFmtId="0" fontId="25" fillId="8" borderId="238" applyNumberFormat="0" applyAlignment="0" applyProtection="0"/>
    <xf numFmtId="0" fontId="17" fillId="21" borderId="238" applyNumberFormat="0" applyAlignment="0" applyProtection="0"/>
    <xf numFmtId="0" fontId="30" fillId="0" borderId="240" applyNumberFormat="0" applyFill="0" applyAlignment="0" applyProtection="0"/>
    <xf numFmtId="0" fontId="28" fillId="21" borderId="239" applyNumberFormat="0" applyAlignment="0" applyProtection="0"/>
    <xf numFmtId="0" fontId="25" fillId="8" borderId="238" applyNumberFormat="0" applyAlignment="0" applyProtection="0"/>
    <xf numFmtId="0" fontId="17" fillId="21" borderId="238" applyNumberFormat="0" applyAlignment="0" applyProtection="0"/>
    <xf numFmtId="0" fontId="30" fillId="0" borderId="240" applyNumberFormat="0" applyFill="0" applyAlignment="0" applyProtection="0"/>
    <xf numFmtId="0" fontId="28" fillId="21" borderId="239" applyNumberFormat="0" applyAlignment="0" applyProtection="0"/>
    <xf numFmtId="0" fontId="25" fillId="8" borderId="238" applyNumberFormat="0" applyAlignment="0" applyProtection="0"/>
    <xf numFmtId="0" fontId="17" fillId="21" borderId="238" applyNumberFormat="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25" fillId="8" borderId="238" applyNumberFormat="0" applyAlignment="0" applyProtection="0"/>
    <xf numFmtId="0" fontId="17" fillId="21" borderId="238" applyNumberFormat="0" applyAlignment="0" applyProtection="0"/>
    <xf numFmtId="0" fontId="30" fillId="0" borderId="240" applyNumberFormat="0" applyFill="0" applyAlignment="0" applyProtection="0"/>
    <xf numFmtId="0" fontId="28" fillId="21" borderId="239" applyNumberFormat="0" applyAlignment="0" applyProtection="0"/>
    <xf numFmtId="171" fontId="85" fillId="0" borderId="232"/>
    <xf numFmtId="0" fontId="25" fillId="8" borderId="238" applyNumberFormat="0" applyAlignment="0" applyProtection="0"/>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25" fillId="8" borderId="238" applyNumberFormat="0" applyAlignment="0" applyProtection="0"/>
    <xf numFmtId="0" fontId="17" fillId="21" borderId="238" applyNumberFormat="0" applyAlignment="0" applyProtection="0"/>
    <xf numFmtId="0" fontId="30" fillId="0" borderId="240" applyNumberFormat="0" applyFill="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28" fillId="21" borderId="239" applyNumberFormat="0" applyAlignment="0" applyProtection="0"/>
    <xf numFmtId="0" fontId="25" fillId="8" borderId="238" applyNumberFormat="0" applyAlignment="0" applyProtection="0"/>
    <xf numFmtId="0" fontId="17" fillId="21" borderId="238" applyNumberFormat="0" applyAlignment="0" applyProtection="0"/>
    <xf numFmtId="0" fontId="12" fillId="25" borderId="264" applyNumberFormat="0" applyProtection="0">
      <alignment horizontal="left" vertical="center"/>
    </xf>
    <xf numFmtId="0" fontId="12" fillId="25" borderId="264" applyNumberFormat="0" applyProtection="0">
      <alignment horizontal="left" vertical="center"/>
    </xf>
    <xf numFmtId="0" fontId="12" fillId="25" borderId="264" applyNumberFormat="0" applyProtection="0">
      <alignment horizontal="left" vertical="center"/>
    </xf>
    <xf numFmtId="0" fontId="12" fillId="25" borderId="264" applyNumberFormat="0" applyProtection="0">
      <alignment horizontal="left" vertical="center"/>
    </xf>
    <xf numFmtId="0" fontId="17" fillId="21" borderId="238" applyNumberFormat="0" applyAlignment="0" applyProtection="0"/>
    <xf numFmtId="0" fontId="12" fillId="25" borderId="278" applyNumberFormat="0" applyProtection="0">
      <alignment horizontal="left" vertical="center"/>
    </xf>
    <xf numFmtId="0" fontId="12" fillId="25" borderId="278" applyNumberFormat="0" applyProtection="0">
      <alignment horizontal="left" vertical="center"/>
    </xf>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12" fillId="25" borderId="237" applyNumberFormat="0" applyProtection="0">
      <alignment horizontal="left" vertical="center"/>
    </xf>
    <xf numFmtId="0" fontId="12" fillId="25" borderId="237" applyNumberFormat="0" applyProtection="0">
      <alignment horizontal="left" vertical="center"/>
    </xf>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17" fillId="21" borderId="238" applyNumberFormat="0" applyAlignment="0" applyProtection="0"/>
    <xf numFmtId="0" fontId="25" fillId="8" borderId="238" applyNumberFormat="0" applyAlignment="0" applyProtection="0"/>
    <xf numFmtId="0" fontId="12" fillId="24" borderId="244" applyNumberFormat="0" applyFont="0" applyAlignment="0" applyProtection="0"/>
    <xf numFmtId="0" fontId="12" fillId="24" borderId="244" applyNumberFormat="0" applyFont="0" applyAlignment="0" applyProtection="0"/>
    <xf numFmtId="0" fontId="28" fillId="21" borderId="239" applyNumberFormat="0" applyAlignment="0" applyProtection="0"/>
    <xf numFmtId="0" fontId="30" fillId="0" borderId="240" applyNumberFormat="0" applyFill="0" applyAlignment="0" applyProtection="0"/>
    <xf numFmtId="0" fontId="17" fillId="21" borderId="252" applyNumberFormat="0" applyAlignment="0" applyProtection="0"/>
    <xf numFmtId="0" fontId="25" fillId="8" borderId="252" applyNumberFormat="0" applyAlignment="0" applyProtection="0"/>
    <xf numFmtId="0" fontId="12" fillId="24" borderId="253" applyNumberFormat="0" applyFont="0" applyAlignment="0" applyProtection="0"/>
    <xf numFmtId="0" fontId="12" fillId="24" borderId="253" applyNumberFormat="0" applyFont="0" applyAlignment="0" applyProtection="0"/>
    <xf numFmtId="0" fontId="28" fillId="21" borderId="254" applyNumberFormat="0" applyAlignment="0" applyProtection="0"/>
    <xf numFmtId="0" fontId="30" fillId="0" borderId="255" applyNumberFormat="0" applyFill="0" applyAlignment="0" applyProtection="0"/>
    <xf numFmtId="0" fontId="17" fillId="21" borderId="252" applyNumberFormat="0" applyAlignment="0" applyProtection="0"/>
    <xf numFmtId="0" fontId="25" fillId="8" borderId="252" applyNumberFormat="0" applyAlignment="0" applyProtection="0"/>
    <xf numFmtId="0" fontId="12" fillId="24" borderId="253" applyNumberFormat="0" applyFont="0" applyAlignment="0" applyProtection="0"/>
    <xf numFmtId="0" fontId="12" fillId="24" borderId="253" applyNumberFormat="0" applyFont="0" applyAlignment="0" applyProtection="0"/>
    <xf numFmtId="0" fontId="28" fillId="21" borderId="254" applyNumberFormat="0" applyAlignment="0" applyProtection="0"/>
    <xf numFmtId="0" fontId="30" fillId="0" borderId="255" applyNumberFormat="0" applyFill="0" applyAlignment="0" applyProtection="0"/>
    <xf numFmtId="0" fontId="17" fillId="21" borderId="252" applyNumberFormat="0" applyAlignment="0" applyProtection="0"/>
    <xf numFmtId="0" fontId="25" fillId="8" borderId="252" applyNumberFormat="0" applyAlignment="0" applyProtection="0"/>
    <xf numFmtId="0" fontId="12" fillId="24" borderId="253" applyNumberFormat="0" applyFont="0" applyAlignment="0" applyProtection="0"/>
    <xf numFmtId="0" fontId="12" fillId="24" borderId="253" applyNumberFormat="0" applyFont="0" applyAlignment="0" applyProtection="0"/>
    <xf numFmtId="0" fontId="28" fillId="21" borderId="254" applyNumberFormat="0" applyAlignment="0" applyProtection="0"/>
    <xf numFmtId="0" fontId="30" fillId="0" borderId="255" applyNumberFormat="0" applyFill="0" applyAlignment="0" applyProtection="0"/>
    <xf numFmtId="0" fontId="17" fillId="21" borderId="252" applyNumberFormat="0" applyAlignment="0" applyProtection="0"/>
    <xf numFmtId="0" fontId="25" fillId="8" borderId="252" applyNumberFormat="0" applyAlignment="0" applyProtection="0"/>
    <xf numFmtId="0" fontId="12" fillId="24" borderId="253" applyNumberFormat="0" applyFont="0" applyAlignment="0" applyProtection="0"/>
    <xf numFmtId="0" fontId="12" fillId="24" borderId="253" applyNumberFormat="0" applyFont="0" applyAlignment="0" applyProtection="0"/>
    <xf numFmtId="0" fontId="28" fillId="21" borderId="254" applyNumberFormat="0" applyAlignment="0" applyProtection="0"/>
    <xf numFmtId="0" fontId="30" fillId="0" borderId="255" applyNumberFormat="0" applyFill="0" applyAlignment="0" applyProtection="0"/>
    <xf numFmtId="0" fontId="17" fillId="21" borderId="265" applyNumberFormat="0" applyAlignment="0" applyProtection="0"/>
    <xf numFmtId="0" fontId="25" fillId="8" borderId="265" applyNumberFormat="0" applyAlignment="0" applyProtection="0"/>
    <xf numFmtId="0" fontId="12" fillId="24" borderId="266" applyNumberFormat="0" applyFont="0" applyAlignment="0" applyProtection="0"/>
    <xf numFmtId="0" fontId="12" fillId="24" borderId="266" applyNumberFormat="0" applyFont="0" applyAlignment="0" applyProtection="0"/>
    <xf numFmtId="0" fontId="28" fillId="21" borderId="267" applyNumberFormat="0" applyAlignment="0" applyProtection="0"/>
    <xf numFmtId="0" fontId="30" fillId="0" borderId="268" applyNumberFormat="0" applyFill="0" applyAlignment="0" applyProtection="0"/>
    <xf numFmtId="0" fontId="17" fillId="21" borderId="265" applyNumberFormat="0" applyAlignment="0" applyProtection="0"/>
    <xf numFmtId="0" fontId="25" fillId="8" borderId="265" applyNumberFormat="0" applyAlignment="0" applyProtection="0"/>
    <xf numFmtId="0" fontId="12" fillId="24" borderId="266" applyNumberFormat="0" applyFont="0" applyAlignment="0" applyProtection="0"/>
    <xf numFmtId="0" fontId="12" fillId="24" borderId="266" applyNumberFormat="0" applyFont="0" applyAlignment="0" applyProtection="0"/>
    <xf numFmtId="0" fontId="28" fillId="21" borderId="267" applyNumberFormat="0" applyAlignment="0" applyProtection="0"/>
    <xf numFmtId="0" fontId="30" fillId="0" borderId="268" applyNumberFormat="0" applyFill="0" applyAlignment="0" applyProtection="0"/>
    <xf numFmtId="0" fontId="12" fillId="25" borderId="264" applyNumberFormat="0" applyProtection="0">
      <alignment horizontal="left" vertical="center"/>
    </xf>
    <xf numFmtId="0" fontId="12" fillId="25" borderId="264" applyNumberFormat="0" applyProtection="0">
      <alignment horizontal="left" vertical="center"/>
    </xf>
    <xf numFmtId="0" fontId="17" fillId="21" borderId="265" applyNumberFormat="0" applyAlignment="0" applyProtection="0"/>
    <xf numFmtId="0" fontId="25" fillId="8" borderId="265" applyNumberFormat="0" applyAlignment="0" applyProtection="0"/>
    <xf numFmtId="0" fontId="12" fillId="24" borderId="266" applyNumberFormat="0" applyFont="0" applyAlignment="0" applyProtection="0"/>
    <xf numFmtId="0" fontId="12" fillId="24" borderId="266" applyNumberFormat="0" applyFont="0" applyAlignment="0" applyProtection="0"/>
    <xf numFmtId="0" fontId="28" fillId="21" borderId="267" applyNumberFormat="0" applyAlignment="0" applyProtection="0"/>
    <xf numFmtId="0" fontId="30" fillId="0" borderId="268" applyNumberFormat="0" applyFill="0" applyAlignment="0" applyProtection="0"/>
    <xf numFmtId="0" fontId="17" fillId="21" borderId="265" applyNumberFormat="0" applyAlignment="0" applyProtection="0"/>
    <xf numFmtId="0" fontId="25" fillId="8" borderId="265" applyNumberFormat="0" applyAlignment="0" applyProtection="0"/>
    <xf numFmtId="0" fontId="12" fillId="24" borderId="266" applyNumberFormat="0" applyFont="0" applyAlignment="0" applyProtection="0"/>
    <xf numFmtId="0" fontId="12" fillId="24" borderId="266" applyNumberFormat="0" applyFont="0" applyAlignment="0" applyProtection="0"/>
    <xf numFmtId="0" fontId="28" fillId="21" borderId="267" applyNumberFormat="0" applyAlignment="0" applyProtection="0"/>
    <xf numFmtId="0" fontId="30" fillId="0" borderId="268" applyNumberFormat="0" applyFill="0" applyAlignment="0" applyProtection="0"/>
    <xf numFmtId="0" fontId="246" fillId="25" borderId="0" applyFont="0" applyFill="0" applyProtection="0"/>
    <xf numFmtId="200" fontId="246" fillId="0" borderId="0" applyNumberFormat="0" applyFill="0">
      <alignment horizontal="left" vertical="center" wrapText="1"/>
    </xf>
    <xf numFmtId="0" fontId="17" fillId="21" borderId="265" applyNumberFormat="0" applyAlignment="0" applyProtection="0"/>
    <xf numFmtId="0" fontId="25" fillId="8" borderId="265" applyNumberFormat="0" applyAlignment="0" applyProtection="0"/>
    <xf numFmtId="0" fontId="28" fillId="21" borderId="267" applyNumberFormat="0" applyAlignment="0" applyProtection="0"/>
    <xf numFmtId="0" fontId="30" fillId="0" borderId="268" applyNumberFormat="0" applyFill="0" applyAlignment="0" applyProtection="0"/>
    <xf numFmtId="0" fontId="17" fillId="21" borderId="265" applyNumberFormat="0" applyAlignment="0" applyProtection="0"/>
    <xf numFmtId="0" fontId="25" fillId="8" borderId="265" applyNumberFormat="0" applyAlignment="0" applyProtection="0"/>
    <xf numFmtId="0" fontId="28" fillId="21" borderId="267" applyNumberFormat="0" applyAlignment="0" applyProtection="0"/>
    <xf numFmtId="0" fontId="30" fillId="0" borderId="268" applyNumberFormat="0" applyFill="0" applyAlignment="0" applyProtection="0"/>
    <xf numFmtId="0" fontId="12" fillId="25" borderId="264" applyNumberFormat="0" applyProtection="0">
      <alignment horizontal="left" vertical="center"/>
    </xf>
    <xf numFmtId="0" fontId="12" fillId="25" borderId="264" applyNumberFormat="0" applyProtection="0">
      <alignment horizontal="left" vertical="center"/>
    </xf>
    <xf numFmtId="0" fontId="17" fillId="21" borderId="265" applyNumberFormat="0" applyAlignment="0" applyProtection="0"/>
    <xf numFmtId="0" fontId="25" fillId="8" borderId="265" applyNumberFormat="0" applyAlignment="0" applyProtection="0"/>
    <xf numFmtId="0" fontId="28" fillId="21" borderId="267" applyNumberFormat="0" applyAlignment="0" applyProtection="0"/>
    <xf numFmtId="0" fontId="30" fillId="0" borderId="268" applyNumberFormat="0" applyFill="0" applyAlignment="0" applyProtection="0"/>
    <xf numFmtId="0" fontId="17" fillId="21" borderId="265" applyNumberFormat="0" applyAlignment="0" applyProtection="0"/>
    <xf numFmtId="0" fontId="25" fillId="8" borderId="265" applyNumberFormat="0" applyAlignment="0" applyProtection="0"/>
    <xf numFmtId="0" fontId="28" fillId="21" borderId="267" applyNumberFormat="0" applyAlignment="0" applyProtection="0"/>
    <xf numFmtId="0" fontId="30" fillId="0" borderId="268" applyNumberFormat="0" applyFill="0" applyAlignment="0" applyProtection="0"/>
    <xf numFmtId="0" fontId="17" fillId="21" borderId="279" applyNumberFormat="0" applyAlignment="0" applyProtection="0"/>
    <xf numFmtId="41" fontId="80" fillId="0" borderId="0" applyFont="0" applyFill="0" applyBorder="0" applyAlignment="0" applyProtection="0"/>
    <xf numFmtId="0" fontId="25" fillId="8" borderId="279" applyNumberFormat="0" applyAlignment="0" applyProtection="0"/>
    <xf numFmtId="0" fontId="12" fillId="24" borderId="280" applyNumberFormat="0" applyFont="0" applyAlignment="0" applyProtection="0"/>
    <xf numFmtId="0" fontId="12" fillId="24" borderId="280" applyNumberFormat="0" applyFont="0" applyAlignment="0" applyProtection="0"/>
    <xf numFmtId="0" fontId="28" fillId="21" borderId="281" applyNumberFormat="0" applyAlignment="0" applyProtection="0"/>
    <xf numFmtId="0" fontId="30" fillId="0" borderId="282" applyNumberFormat="0" applyFill="0" applyAlignment="0" applyProtection="0"/>
    <xf numFmtId="0" fontId="17" fillId="21" borderId="279" applyNumberFormat="0" applyAlignment="0" applyProtection="0"/>
    <xf numFmtId="0" fontId="25" fillId="8" borderId="279" applyNumberFormat="0" applyAlignment="0" applyProtection="0"/>
    <xf numFmtId="0" fontId="12" fillId="24" borderId="280" applyNumberFormat="0" applyFont="0" applyAlignment="0" applyProtection="0"/>
    <xf numFmtId="0" fontId="12" fillId="24" borderId="280" applyNumberFormat="0" applyFont="0" applyAlignment="0" applyProtection="0"/>
    <xf numFmtId="0" fontId="28" fillId="21" borderId="281" applyNumberFormat="0" applyAlignment="0" applyProtection="0"/>
    <xf numFmtId="0" fontId="30" fillId="0" borderId="282" applyNumberFormat="0" applyFill="0" applyAlignment="0" applyProtection="0"/>
    <xf numFmtId="0" fontId="12" fillId="25" borderId="278" applyNumberFormat="0" applyProtection="0">
      <alignment horizontal="left" vertical="center"/>
    </xf>
    <xf numFmtId="0" fontId="12" fillId="25" borderId="278" applyNumberFormat="0" applyProtection="0">
      <alignment horizontal="left" vertical="center"/>
    </xf>
    <xf numFmtId="0" fontId="17" fillId="21" borderId="279" applyNumberFormat="0" applyAlignment="0" applyProtection="0"/>
    <xf numFmtId="0" fontId="25" fillId="8" borderId="279" applyNumberFormat="0" applyAlignment="0" applyProtection="0"/>
    <xf numFmtId="0" fontId="12" fillId="24" borderId="280" applyNumberFormat="0" applyFont="0" applyAlignment="0" applyProtection="0"/>
    <xf numFmtId="0" fontId="12" fillId="24" borderId="280" applyNumberFormat="0" applyFont="0" applyAlignment="0" applyProtection="0"/>
    <xf numFmtId="0" fontId="28" fillId="21" borderId="281" applyNumberFormat="0" applyAlignment="0" applyProtection="0"/>
    <xf numFmtId="0" fontId="30" fillId="0" borderId="282" applyNumberFormat="0" applyFill="0" applyAlignment="0" applyProtection="0"/>
    <xf numFmtId="0" fontId="17" fillId="21" borderId="279" applyNumberFormat="0" applyAlignment="0" applyProtection="0"/>
    <xf numFmtId="0" fontId="25" fillId="8" borderId="279" applyNumberFormat="0" applyAlignment="0" applyProtection="0"/>
    <xf numFmtId="0" fontId="12" fillId="24" borderId="280" applyNumberFormat="0" applyFont="0" applyAlignment="0" applyProtection="0"/>
    <xf numFmtId="0" fontId="12" fillId="24" borderId="280" applyNumberFormat="0" applyFont="0" applyAlignment="0" applyProtection="0"/>
    <xf numFmtId="0" fontId="28" fillId="21" borderId="281" applyNumberFormat="0" applyAlignment="0" applyProtection="0"/>
    <xf numFmtId="0" fontId="30" fillId="0" borderId="282" applyNumberFormat="0" applyFill="0" applyAlignment="0" applyProtection="0"/>
    <xf numFmtId="0" fontId="246" fillId="0" borderId="0" applyNumberFormat="0" applyFill="0">
      <alignment horizontal="left" vertical="center" wrapText="1"/>
    </xf>
    <xf numFmtId="43" fontId="82" fillId="0" borderId="0" applyFont="0" applyFill="0" applyBorder="0" applyAlignment="0" applyProtection="0"/>
    <xf numFmtId="0" fontId="12" fillId="61" borderId="289" applyNumberFormat="0">
      <alignment horizontal="left" vertical="center"/>
    </xf>
    <xf numFmtId="0" fontId="12" fillId="60" borderId="289" applyNumberFormat="0">
      <alignment horizontal="centerContinuous" vertical="center" wrapText="1"/>
    </xf>
    <xf numFmtId="8" fontId="83" fillId="0" borderId="0" applyFont="0" applyFill="0" applyBorder="0" applyAlignment="0" applyProtection="0"/>
    <xf numFmtId="5" fontId="83" fillId="0" borderId="0" applyFont="0" applyFill="0" applyBorder="0" applyAlignment="0" applyProtection="0"/>
    <xf numFmtId="0" fontId="17" fillId="21" borderId="289" applyNumberFormat="0" applyAlignment="0" applyProtection="0"/>
    <xf numFmtId="0" fontId="25" fillId="8" borderId="289" applyNumberFormat="0" applyAlignment="0" applyProtection="0"/>
    <xf numFmtId="0" fontId="12" fillId="24" borderId="290" applyNumberFormat="0" applyFont="0" applyAlignment="0" applyProtection="0"/>
    <xf numFmtId="0" fontId="12" fillId="24" borderId="290" applyNumberFormat="0" applyFont="0" applyAlignment="0" applyProtection="0"/>
    <xf numFmtId="0" fontId="28" fillId="21" borderId="291" applyNumberFormat="0" applyAlignment="0" applyProtection="0"/>
    <xf numFmtId="0" fontId="30" fillId="0" borderId="292" applyNumberFormat="0" applyFill="0" applyAlignment="0" applyProtection="0"/>
    <xf numFmtId="0" fontId="17" fillId="21" borderId="289" applyNumberFormat="0" applyAlignment="0" applyProtection="0"/>
    <xf numFmtId="0" fontId="25" fillId="8" borderId="289" applyNumberFormat="0" applyAlignment="0" applyProtection="0"/>
    <xf numFmtId="0" fontId="12" fillId="24" borderId="290" applyNumberFormat="0" applyFont="0" applyAlignment="0" applyProtection="0"/>
    <xf numFmtId="0" fontId="12" fillId="24" borderId="290" applyNumberFormat="0" applyFont="0" applyAlignment="0" applyProtection="0"/>
    <xf numFmtId="0" fontId="28" fillId="21" borderId="291" applyNumberFormat="0" applyAlignment="0" applyProtection="0"/>
    <xf numFmtId="0" fontId="30" fillId="0" borderId="292" applyNumberFormat="0" applyFill="0" applyAlignment="0" applyProtection="0"/>
    <xf numFmtId="0" fontId="12" fillId="25" borderId="288" applyNumberFormat="0" applyProtection="0">
      <alignment horizontal="left" vertical="center"/>
    </xf>
    <xf numFmtId="0" fontId="12" fillId="25" borderId="288" applyNumberFormat="0" applyProtection="0">
      <alignment horizontal="left" vertical="center"/>
    </xf>
    <xf numFmtId="0" fontId="17" fillId="21" borderId="289" applyNumberFormat="0" applyAlignment="0" applyProtection="0"/>
    <xf numFmtId="0" fontId="25" fillId="8" borderId="289" applyNumberFormat="0" applyAlignment="0" applyProtection="0"/>
    <xf numFmtId="0" fontId="12" fillId="24" borderId="290" applyNumberFormat="0" applyFont="0" applyAlignment="0" applyProtection="0"/>
    <xf numFmtId="0" fontId="12" fillId="24" borderId="290" applyNumberFormat="0" applyFont="0" applyAlignment="0" applyProtection="0"/>
    <xf numFmtId="0" fontId="28" fillId="21" borderId="291" applyNumberFormat="0" applyAlignment="0" applyProtection="0"/>
    <xf numFmtId="0" fontId="30" fillId="0" borderId="292" applyNumberFormat="0" applyFill="0" applyAlignment="0" applyProtection="0"/>
    <xf numFmtId="0" fontId="17" fillId="21" borderId="289" applyNumberFormat="0" applyAlignment="0" applyProtection="0"/>
    <xf numFmtId="0" fontId="25" fillId="8" borderId="289" applyNumberFormat="0" applyAlignment="0" applyProtection="0"/>
    <xf numFmtId="0" fontId="12" fillId="24" borderId="290" applyNumberFormat="0" applyFont="0" applyAlignment="0" applyProtection="0"/>
    <xf numFmtId="0" fontId="12" fillId="24" borderId="290" applyNumberFormat="0" applyFont="0" applyAlignment="0" applyProtection="0"/>
    <xf numFmtId="0" fontId="28" fillId="21" borderId="291" applyNumberFormat="0" applyAlignment="0" applyProtection="0"/>
    <xf numFmtId="0" fontId="30" fillId="0" borderId="292" applyNumberFormat="0" applyFill="0" applyAlignment="0" applyProtection="0"/>
    <xf numFmtId="170"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44" fontId="6" fillId="0" borderId="0" applyFont="0" applyFill="0" applyBorder="0" applyAlignment="0" applyProtection="0"/>
    <xf numFmtId="170" fontId="6" fillId="0" borderId="0" applyFont="0" applyFill="0" applyBorder="0" applyAlignment="0" applyProtection="0"/>
    <xf numFmtId="44" fontId="6" fillId="0" borderId="0" applyFont="0" applyFill="0" applyBorder="0" applyAlignment="0" applyProtection="0"/>
    <xf numFmtId="0" fontId="17" fillId="21" borderId="305" applyNumberFormat="0" applyAlignment="0" applyProtection="0"/>
    <xf numFmtId="0" fontId="25" fillId="8" borderId="305" applyNumberFormat="0" applyAlignment="0" applyProtection="0"/>
    <xf numFmtId="0" fontId="12" fillId="24" borderId="298" applyNumberFormat="0" applyFont="0" applyAlignment="0" applyProtection="0"/>
    <xf numFmtId="0" fontId="12" fillId="24" borderId="298" applyNumberFormat="0" applyFont="0" applyAlignment="0" applyProtection="0"/>
    <xf numFmtId="0" fontId="28" fillId="21" borderId="306" applyNumberFormat="0" applyAlignment="0" applyProtection="0"/>
    <xf numFmtId="0" fontId="30" fillId="0" borderId="307" applyNumberFormat="0" applyFill="0" applyAlignment="0" applyProtection="0"/>
    <xf numFmtId="0" fontId="17" fillId="21" borderId="305" applyNumberFormat="0" applyAlignment="0" applyProtection="0"/>
    <xf numFmtId="0" fontId="25" fillId="8" borderId="305" applyNumberFormat="0" applyAlignment="0" applyProtection="0"/>
    <xf numFmtId="0" fontId="12" fillId="24" borderId="298" applyNumberFormat="0" applyFont="0" applyAlignment="0" applyProtection="0"/>
    <xf numFmtId="0" fontId="12" fillId="24" borderId="298" applyNumberFormat="0" applyFont="0" applyAlignment="0" applyProtection="0"/>
    <xf numFmtId="0" fontId="28" fillId="21" borderId="306" applyNumberFormat="0" applyAlignment="0" applyProtection="0"/>
    <xf numFmtId="0" fontId="30" fillId="0" borderId="307" applyNumberFormat="0" applyFill="0" applyAlignment="0" applyProtection="0"/>
    <xf numFmtId="0" fontId="12" fillId="25" borderId="303" applyNumberFormat="0" applyProtection="0">
      <alignment horizontal="left" vertical="center"/>
    </xf>
    <xf numFmtId="0" fontId="12" fillId="25" borderId="303" applyNumberFormat="0" applyProtection="0">
      <alignment horizontal="left" vertical="center"/>
    </xf>
    <xf numFmtId="0" fontId="17" fillId="21" borderId="305" applyNumberFormat="0" applyAlignment="0" applyProtection="0"/>
    <xf numFmtId="0" fontId="25" fillId="8" borderId="305" applyNumberFormat="0" applyAlignment="0" applyProtection="0"/>
    <xf numFmtId="0" fontId="12" fillId="24" borderId="298" applyNumberFormat="0" applyFont="0" applyAlignment="0" applyProtection="0"/>
    <xf numFmtId="0" fontId="12" fillId="24" borderId="298" applyNumberFormat="0" applyFont="0" applyAlignment="0" applyProtection="0"/>
    <xf numFmtId="0" fontId="28" fillId="21" borderId="306" applyNumberFormat="0" applyAlignment="0" applyProtection="0"/>
    <xf numFmtId="0" fontId="30" fillId="0" borderId="307" applyNumberFormat="0" applyFill="0" applyAlignment="0" applyProtection="0"/>
    <xf numFmtId="0" fontId="17" fillId="21" borderId="305" applyNumberFormat="0" applyAlignment="0" applyProtection="0"/>
    <xf numFmtId="0" fontId="25" fillId="8" borderId="305" applyNumberFormat="0" applyAlignment="0" applyProtection="0"/>
    <xf numFmtId="0" fontId="12" fillId="24" borderId="298" applyNumberFormat="0" applyFont="0" applyAlignment="0" applyProtection="0"/>
    <xf numFmtId="0" fontId="12" fillId="24" borderId="298" applyNumberFormat="0" applyFont="0" applyAlignment="0" applyProtection="0"/>
    <xf numFmtId="0" fontId="28" fillId="21" borderId="306" applyNumberFormat="0" applyAlignment="0" applyProtection="0"/>
    <xf numFmtId="0" fontId="30" fillId="0" borderId="307" applyNumberFormat="0" applyFill="0" applyAlignment="0" applyProtection="0"/>
    <xf numFmtId="283" fontId="79" fillId="0" borderId="86">
      <alignment horizontal="right"/>
    </xf>
    <xf numFmtId="171" fontId="85" fillId="0" borderId="327"/>
    <xf numFmtId="171" fontId="85" fillId="0" borderId="342"/>
    <xf numFmtId="171" fontId="85" fillId="0" borderId="356"/>
    <xf numFmtId="171" fontId="85" fillId="0" borderId="346"/>
    <xf numFmtId="165" fontId="193" fillId="0" borderId="371" applyFill="0" applyAlignment="0" applyProtection="0"/>
    <xf numFmtId="39" fontId="12" fillId="0" borderId="371">
      <protection locked="0"/>
    </xf>
    <xf numFmtId="171" fontId="85" fillId="0" borderId="367"/>
    <xf numFmtId="165" fontId="193" fillId="0" borderId="373" applyFill="0" applyAlignment="0" applyProtection="0"/>
    <xf numFmtId="39" fontId="12" fillId="0" borderId="373">
      <protection locked="0"/>
    </xf>
    <xf numFmtId="171" fontId="85" fillId="0" borderId="346"/>
    <xf numFmtId="165" fontId="193" fillId="0" borderId="371" applyFill="0" applyAlignment="0" applyProtection="0"/>
    <xf numFmtId="39" fontId="12" fillId="0" borderId="371">
      <protection locked="0"/>
    </xf>
    <xf numFmtId="171" fontId="85" fillId="0" borderId="367"/>
    <xf numFmtId="165" fontId="193" fillId="0" borderId="373" applyFill="0" applyAlignment="0" applyProtection="0"/>
    <xf numFmtId="39" fontId="12" fillId="0" borderId="373">
      <protection locked="0"/>
    </xf>
    <xf numFmtId="171" fontId="85" fillId="0" borderId="367"/>
    <xf numFmtId="165" fontId="193" fillId="0" borderId="373" applyFill="0" applyAlignment="0" applyProtection="0"/>
    <xf numFmtId="39" fontId="12" fillId="0" borderId="373">
      <protection locked="0"/>
    </xf>
    <xf numFmtId="0" fontId="12" fillId="25" borderId="303" applyNumberFormat="0" applyProtection="0">
      <alignment horizontal="left" vertical="center"/>
    </xf>
    <xf numFmtId="0" fontId="12" fillId="25" borderId="303" applyNumberFormat="0" applyProtection="0">
      <alignment horizontal="left" vertical="center"/>
    </xf>
    <xf numFmtId="171" fontId="85" fillId="0" borderId="391"/>
    <xf numFmtId="165" fontId="193" fillId="0" borderId="394" applyFill="0" applyAlignment="0" applyProtection="0"/>
    <xf numFmtId="39" fontId="12" fillId="0" borderId="394">
      <protection locked="0"/>
    </xf>
    <xf numFmtId="171" fontId="85" fillId="0" borderId="391"/>
    <xf numFmtId="165" fontId="193" fillId="0" borderId="394" applyFill="0" applyAlignment="0" applyProtection="0"/>
    <xf numFmtId="39" fontId="12" fillId="0" borderId="394">
      <protection locked="0"/>
    </xf>
    <xf numFmtId="171" fontId="85" fillId="0" borderId="403"/>
    <xf numFmtId="171" fontId="85" fillId="0" borderId="391"/>
    <xf numFmtId="165" fontId="193" fillId="0" borderId="394" applyFill="0" applyAlignment="0" applyProtection="0"/>
    <xf numFmtId="39" fontId="12" fillId="0" borderId="394">
      <protection locked="0"/>
    </xf>
    <xf numFmtId="171" fontId="85" fillId="0" borderId="367"/>
    <xf numFmtId="241" fontId="194" fillId="86" borderId="312" applyNumberFormat="0" applyBorder="0" applyAlignment="0" applyProtection="0">
      <alignment vertical="center"/>
    </xf>
    <xf numFmtId="165" fontId="193" fillId="0" borderId="373" applyFill="0" applyAlignment="0" applyProtection="0"/>
    <xf numFmtId="241" fontId="194" fillId="86" borderId="341" applyNumberFormat="0" applyBorder="0" applyAlignment="0" applyProtection="0">
      <alignment vertical="center"/>
    </xf>
    <xf numFmtId="39" fontId="12" fillId="0" borderId="373">
      <protection locked="0"/>
    </xf>
    <xf numFmtId="171" fontId="85" fillId="0" borderId="403"/>
    <xf numFmtId="241" fontId="194" fillId="86" borderId="355" applyNumberFormat="0" applyBorder="0" applyAlignment="0" applyProtection="0">
      <alignment vertical="center"/>
    </xf>
    <xf numFmtId="165" fontId="193" fillId="0" borderId="399" applyFill="0" applyAlignment="0" applyProtection="0"/>
    <xf numFmtId="39" fontId="12" fillId="0" borderId="399">
      <protection locked="0"/>
    </xf>
    <xf numFmtId="171" fontId="85" fillId="0" borderId="403"/>
    <xf numFmtId="241" fontId="194" fillId="86" borderId="377" applyNumberFormat="0" applyBorder="0" applyAlignment="0" applyProtection="0">
      <alignment vertical="center"/>
    </xf>
    <xf numFmtId="165" fontId="193" fillId="0" borderId="399" applyFill="0" applyAlignment="0" applyProtection="0"/>
    <xf numFmtId="39" fontId="12" fillId="0" borderId="399">
      <protection locked="0"/>
    </xf>
    <xf numFmtId="241" fontId="12" fillId="25" borderId="345" applyNumberFormat="0" applyProtection="0">
      <alignment horizontal="centerContinuous" vertical="center"/>
    </xf>
    <xf numFmtId="241" fontId="194" fillId="86" borderId="146" applyNumberFormat="0" applyBorder="0" applyAlignment="0" applyProtection="0">
      <alignment vertical="center"/>
    </xf>
    <xf numFmtId="241" fontId="12" fillId="25" borderId="345" applyNumberFormat="0" applyAlignment="0">
      <alignment vertical="center"/>
    </xf>
    <xf numFmtId="171" fontId="85" fillId="0" borderId="432"/>
    <xf numFmtId="49" fontId="79" fillId="0" borderId="86">
      <alignment vertical="center"/>
    </xf>
    <xf numFmtId="241" fontId="194" fillId="86" borderId="377" applyNumberFormat="0" applyBorder="0" applyAlignment="0" applyProtection="0">
      <alignment vertical="center"/>
    </xf>
    <xf numFmtId="165" fontId="193" fillId="0" borderId="427" applyFill="0" applyAlignment="0" applyProtection="0"/>
    <xf numFmtId="39" fontId="12" fillId="0" borderId="427">
      <protection locked="0"/>
    </xf>
    <xf numFmtId="171" fontId="85" fillId="0" borderId="446"/>
    <xf numFmtId="283" fontId="79" fillId="0" borderId="358">
      <alignment horizontal="right"/>
    </xf>
    <xf numFmtId="283" fontId="79" fillId="0" borderId="358">
      <alignment horizontal="right"/>
    </xf>
    <xf numFmtId="283" fontId="79" fillId="0" borderId="358">
      <alignment horizontal="right"/>
    </xf>
    <xf numFmtId="278" fontId="173" fillId="70" borderId="11" applyBorder="0">
      <alignment horizontal="right" vertical="center"/>
      <protection locked="0"/>
    </xf>
    <xf numFmtId="171" fontId="85" fillId="0" borderId="327"/>
    <xf numFmtId="165" fontId="193" fillId="0" borderId="337" applyFill="0" applyAlignment="0" applyProtection="0"/>
    <xf numFmtId="39" fontId="12" fillId="0" borderId="337">
      <protection locked="0"/>
    </xf>
    <xf numFmtId="171" fontId="85" fillId="0" borderId="346"/>
    <xf numFmtId="171" fontId="85" fillId="0" borderId="323"/>
    <xf numFmtId="165" fontId="193" fillId="0" borderId="319" applyFill="0" applyAlignment="0" applyProtection="0"/>
    <xf numFmtId="39" fontId="12" fillId="0" borderId="319">
      <protection locked="0"/>
    </xf>
    <xf numFmtId="171" fontId="85" fillId="0" borderId="367"/>
    <xf numFmtId="165" fontId="193" fillId="0" borderId="365" applyFill="0" applyAlignment="0" applyProtection="0"/>
    <xf numFmtId="39" fontId="12" fillId="0" borderId="365">
      <protection locked="0"/>
    </xf>
    <xf numFmtId="278" fontId="173" fillId="70" borderId="11" applyBorder="0">
      <alignment horizontal="right" vertical="center"/>
      <protection locked="0"/>
    </xf>
    <xf numFmtId="171" fontId="85" fillId="0" borderId="367"/>
    <xf numFmtId="171" fontId="85" fillId="0" borderId="367"/>
    <xf numFmtId="165" fontId="193" fillId="0" borderId="373" applyFill="0" applyAlignment="0" applyProtection="0"/>
    <xf numFmtId="39" fontId="12" fillId="0" borderId="373">
      <protection locked="0"/>
    </xf>
    <xf numFmtId="171" fontId="85" fillId="0" borderId="346"/>
    <xf numFmtId="165" fontId="193" fillId="0" borderId="371" applyFill="0" applyAlignment="0" applyProtection="0"/>
    <xf numFmtId="39" fontId="12" fillId="0" borderId="371">
      <protection locked="0"/>
    </xf>
    <xf numFmtId="171" fontId="85" fillId="0" borderId="367"/>
    <xf numFmtId="165" fontId="193" fillId="0" borderId="373" applyFill="0" applyAlignment="0" applyProtection="0"/>
    <xf numFmtId="39" fontId="12" fillId="0" borderId="373">
      <protection locked="0"/>
    </xf>
    <xf numFmtId="171" fontId="85" fillId="0" borderId="391"/>
    <xf numFmtId="171" fontId="85" fillId="0" borderId="367"/>
    <xf numFmtId="165" fontId="193" fillId="0" borderId="373" applyFill="0" applyAlignment="0" applyProtection="0"/>
    <xf numFmtId="39" fontId="12" fillId="0" borderId="373">
      <protection locked="0"/>
    </xf>
    <xf numFmtId="171" fontId="85" fillId="0" borderId="403"/>
    <xf numFmtId="165" fontId="193" fillId="0" borderId="399" applyFill="0" applyAlignment="0" applyProtection="0"/>
    <xf numFmtId="39" fontId="12" fillId="0" borderId="399">
      <protection locked="0"/>
    </xf>
    <xf numFmtId="171" fontId="85" fillId="0" borderId="391"/>
    <xf numFmtId="165" fontId="193" fillId="0" borderId="394" applyFill="0" applyAlignment="0" applyProtection="0"/>
    <xf numFmtId="39" fontId="12" fillId="0" borderId="394">
      <protection locked="0"/>
    </xf>
    <xf numFmtId="241" fontId="194" fillId="86" borderId="312" applyNumberFormat="0" applyBorder="0" applyAlignment="0" applyProtection="0">
      <alignment vertical="center"/>
    </xf>
    <xf numFmtId="49" fontId="79" fillId="0" borderId="358">
      <alignment vertical="center"/>
    </xf>
    <xf numFmtId="171" fontId="85" fillId="0" borderId="367"/>
    <xf numFmtId="241" fontId="12" fillId="25" borderId="345" applyNumberFormat="0" applyProtection="0">
      <alignment horizontal="centerContinuous" vertical="center"/>
    </xf>
    <xf numFmtId="241" fontId="194" fillId="86" borderId="146" applyNumberFormat="0" applyBorder="0" applyAlignment="0" applyProtection="0">
      <alignment vertical="center"/>
    </xf>
    <xf numFmtId="241" fontId="12" fillId="25" borderId="345" applyNumberFormat="0" applyAlignment="0">
      <alignment vertical="center"/>
    </xf>
    <xf numFmtId="165" fontId="193" fillId="0" borderId="373" applyFill="0" applyAlignment="0" applyProtection="0"/>
    <xf numFmtId="39" fontId="12" fillId="0" borderId="373">
      <protection locked="0"/>
    </xf>
    <xf numFmtId="241" fontId="194" fillId="86" borderId="355" applyNumberFormat="0" applyBorder="0" applyAlignment="0" applyProtection="0">
      <alignment vertical="center"/>
    </xf>
    <xf numFmtId="171" fontId="85" fillId="0" borderId="403"/>
    <xf numFmtId="171" fontId="85" fillId="0" borderId="421"/>
    <xf numFmtId="165" fontId="193" fillId="0" borderId="416" applyFill="0" applyAlignment="0" applyProtection="0"/>
    <xf numFmtId="39" fontId="12" fillId="0" borderId="416">
      <protection locked="0"/>
    </xf>
    <xf numFmtId="241" fontId="12" fillId="25" borderId="345" applyNumberFormat="0" applyProtection="0">
      <alignment horizontal="centerContinuous" vertical="center"/>
    </xf>
    <xf numFmtId="241" fontId="194" fillId="86" borderId="355" applyNumberFormat="0" applyBorder="0" applyAlignment="0" applyProtection="0">
      <alignment vertical="center"/>
    </xf>
    <xf numFmtId="241" fontId="12" fillId="25" borderId="345" applyNumberFormat="0" applyAlignment="0">
      <alignment vertical="center"/>
    </xf>
    <xf numFmtId="0" fontId="189" fillId="83" borderId="358" applyBorder="0" applyProtection="0">
      <alignment horizontal="centerContinuous" vertical="center"/>
    </xf>
    <xf numFmtId="171" fontId="85" fillId="0" borderId="421"/>
    <xf numFmtId="171" fontId="12" fillId="0" borderId="358" applyBorder="0" applyProtection="0">
      <alignment horizontal="right" vertical="center"/>
    </xf>
    <xf numFmtId="241" fontId="12" fillId="25" borderId="345" applyNumberFormat="0" applyProtection="0">
      <alignment horizontal="centerContinuous" vertical="center"/>
    </xf>
    <xf numFmtId="241" fontId="194" fillId="86" borderId="377" applyNumberFormat="0" applyBorder="0" applyAlignment="0" applyProtection="0">
      <alignment vertical="center"/>
    </xf>
    <xf numFmtId="241" fontId="12" fillId="25" borderId="345" applyNumberFormat="0" applyAlignment="0">
      <alignment vertical="center"/>
    </xf>
    <xf numFmtId="165" fontId="193" fillId="0" borderId="416" applyFill="0" applyAlignment="0" applyProtection="0"/>
    <xf numFmtId="39" fontId="12" fillId="0" borderId="416">
      <protection locked="0"/>
    </xf>
    <xf numFmtId="171" fontId="85" fillId="0" borderId="458"/>
    <xf numFmtId="241" fontId="194" fillId="86" borderId="146" applyNumberFormat="0" applyBorder="0" applyAlignment="0" applyProtection="0">
      <alignment vertical="center"/>
    </xf>
    <xf numFmtId="241" fontId="12" fillId="25" borderId="345" applyNumberFormat="0" applyProtection="0">
      <alignment horizontal="centerContinuous" vertical="center"/>
    </xf>
    <xf numFmtId="241" fontId="194" fillId="86" borderId="377" applyNumberFormat="0" applyBorder="0" applyAlignment="0" applyProtection="0">
      <alignment vertical="center"/>
    </xf>
    <xf numFmtId="241" fontId="12" fillId="25" borderId="345" applyNumberFormat="0" applyAlignment="0">
      <alignment vertical="center"/>
    </xf>
    <xf numFmtId="241" fontId="194" fillId="86" borderId="390" applyNumberFormat="0" applyBorder="0" applyAlignment="0" applyProtection="0">
      <alignment vertical="center"/>
    </xf>
    <xf numFmtId="49" fontId="79" fillId="0" borderId="358">
      <alignment vertical="center"/>
    </xf>
    <xf numFmtId="241" fontId="194" fillId="86" borderId="377" applyNumberFormat="0" applyBorder="0" applyAlignment="0" applyProtection="0">
      <alignment vertical="center"/>
    </xf>
    <xf numFmtId="49" fontId="79" fillId="0" borderId="358">
      <alignment vertical="center"/>
    </xf>
    <xf numFmtId="241" fontId="194" fillId="86" borderId="390" applyNumberFormat="0" applyBorder="0" applyAlignment="0" applyProtection="0">
      <alignment vertical="center"/>
    </xf>
    <xf numFmtId="0" fontId="189" fillId="83" borderId="358" applyBorder="0" applyProtection="0">
      <alignment horizontal="centerContinuous" vertical="center"/>
    </xf>
    <xf numFmtId="171" fontId="12" fillId="0" borderId="358" applyBorder="0" applyProtection="0">
      <alignment horizontal="right" vertical="center"/>
    </xf>
    <xf numFmtId="241" fontId="194" fillId="86" borderId="377" applyNumberFormat="0" applyBorder="0" applyAlignment="0" applyProtection="0">
      <alignment vertical="center"/>
    </xf>
    <xf numFmtId="0" fontId="189" fillId="83" borderId="358" applyBorder="0" applyProtection="0">
      <alignment horizontal="centerContinuous" vertical="center"/>
    </xf>
    <xf numFmtId="171" fontId="12" fillId="0" borderId="358" applyBorder="0" applyProtection="0">
      <alignment horizontal="right" vertical="center"/>
    </xf>
    <xf numFmtId="241" fontId="12" fillId="25" borderId="345" applyNumberFormat="0" applyProtection="0">
      <alignment horizontal="centerContinuous" vertical="center"/>
    </xf>
    <xf numFmtId="241" fontId="194" fillId="86" borderId="404" applyNumberFormat="0" applyBorder="0" applyAlignment="0" applyProtection="0">
      <alignment vertical="center"/>
    </xf>
    <xf numFmtId="241" fontId="12" fillId="25" borderId="345" applyNumberFormat="0" applyAlignment="0">
      <alignment vertical="center"/>
    </xf>
    <xf numFmtId="241" fontId="12" fillId="25" borderId="345" applyNumberFormat="0" applyProtection="0">
      <alignment horizontal="centerContinuous" vertical="center"/>
    </xf>
    <xf numFmtId="241" fontId="194" fillId="86" borderId="420" applyNumberFormat="0" applyBorder="0" applyAlignment="0" applyProtection="0">
      <alignment vertical="center"/>
    </xf>
    <xf numFmtId="241" fontId="12" fillId="25" borderId="345" applyNumberFormat="0" applyAlignment="0">
      <alignment vertical="center"/>
    </xf>
    <xf numFmtId="241" fontId="194" fillId="86" borderId="420" applyNumberFormat="0" applyBorder="0" applyAlignment="0" applyProtection="0">
      <alignment vertical="center"/>
    </xf>
    <xf numFmtId="241" fontId="12" fillId="25" borderId="345" applyNumberFormat="0" applyProtection="0">
      <alignment horizontal="centerContinuous" vertical="center"/>
    </xf>
    <xf numFmtId="241" fontId="194" fillId="86" borderId="444" applyNumberFormat="0" applyBorder="0" applyAlignment="0" applyProtection="0">
      <alignment vertical="center"/>
    </xf>
    <xf numFmtId="241" fontId="194" fillId="86" borderId="457" applyNumberFormat="0" applyBorder="0" applyAlignment="0" applyProtection="0">
      <alignment vertical="center"/>
    </xf>
    <xf numFmtId="241" fontId="12" fillId="25" borderId="345" applyNumberFormat="0" applyAlignment="0">
      <alignment vertical="center"/>
    </xf>
    <xf numFmtId="0" fontId="11" fillId="60" borderId="303" applyNumberFormat="0" applyProtection="0">
      <alignment horizontal="left" vertical="center" wrapText="1"/>
    </xf>
    <xf numFmtId="0" fontId="11" fillId="60" borderId="329" applyNumberFormat="0" applyProtection="0">
      <alignment horizontal="left" vertical="center" wrapText="1"/>
    </xf>
    <xf numFmtId="0" fontId="12" fillId="25" borderId="303" applyNumberFormat="0" applyProtection="0">
      <alignment horizontal="left" vertical="center" wrapText="1"/>
    </xf>
    <xf numFmtId="257" fontId="11" fillId="82" borderId="303" applyNumberFormat="0" applyProtection="0">
      <alignment horizontal="center" vertical="center" wrapText="1"/>
    </xf>
    <xf numFmtId="0" fontId="12" fillId="25" borderId="329" applyNumberFormat="0" applyProtection="0">
      <alignment horizontal="left" vertical="center" wrapText="1"/>
    </xf>
    <xf numFmtId="257" fontId="11" fillId="82" borderId="329" applyNumberFormat="0" applyProtection="0">
      <alignment horizontal="center" vertical="center" wrapText="1"/>
    </xf>
    <xf numFmtId="0" fontId="11" fillId="60" borderId="303" applyNumberFormat="0" applyProtection="0">
      <alignment horizontal="left" vertical="center" wrapText="1"/>
    </xf>
    <xf numFmtId="0" fontId="11" fillId="81" borderId="303" applyNumberFormat="0" applyProtection="0">
      <alignment horizontal="center" vertical="center" wrapText="1"/>
    </xf>
    <xf numFmtId="0" fontId="11" fillId="81" borderId="303" applyNumberFormat="0" applyProtection="0">
      <alignment horizontal="center" vertical="center"/>
    </xf>
    <xf numFmtId="0" fontId="11" fillId="81" borderId="303" applyNumberFormat="0" applyProtection="0">
      <alignment horizontal="center" vertical="center" wrapText="1"/>
    </xf>
    <xf numFmtId="0" fontId="183" fillId="81" borderId="303" applyNumberFormat="0" applyProtection="0">
      <alignment horizontal="center" vertical="center"/>
    </xf>
    <xf numFmtId="0" fontId="11" fillId="60" borderId="329" applyNumberFormat="0" applyProtection="0">
      <alignment horizontal="left" vertical="center" wrapText="1"/>
    </xf>
    <xf numFmtId="0" fontId="11" fillId="81" borderId="329" applyNumberFormat="0" applyProtection="0">
      <alignment horizontal="center" vertical="center" wrapText="1"/>
    </xf>
    <xf numFmtId="0" fontId="11" fillId="81" borderId="329" applyNumberFormat="0" applyProtection="0">
      <alignment horizontal="center" vertical="center"/>
    </xf>
    <xf numFmtId="0" fontId="11" fillId="81" borderId="329" applyNumberFormat="0" applyProtection="0">
      <alignment horizontal="center" vertical="center" wrapText="1"/>
    </xf>
    <xf numFmtId="0" fontId="183" fillId="81" borderId="329" applyNumberFormat="0" applyProtection="0">
      <alignment horizontal="center" vertical="center"/>
    </xf>
    <xf numFmtId="0" fontId="11" fillId="60" borderId="357" applyNumberFormat="0" applyProtection="0">
      <alignment horizontal="left" vertical="center" wrapText="1"/>
    </xf>
    <xf numFmtId="0" fontId="12" fillId="25" borderId="357" applyNumberFormat="0" applyProtection="0">
      <alignment horizontal="left" vertical="center" wrapText="1"/>
    </xf>
    <xf numFmtId="257" fontId="11" fillId="82" borderId="357" applyNumberFormat="0" applyProtection="0">
      <alignment horizontal="center" vertical="center" wrapText="1"/>
    </xf>
    <xf numFmtId="0" fontId="11" fillId="60" borderId="357" applyNumberFormat="0" applyProtection="0">
      <alignment horizontal="left" vertical="center" wrapText="1"/>
    </xf>
    <xf numFmtId="0" fontId="11" fillId="81" borderId="357" applyNumberFormat="0" applyProtection="0">
      <alignment horizontal="center" vertical="center" wrapText="1"/>
    </xf>
    <xf numFmtId="0" fontId="11" fillId="81" borderId="357" applyNumberFormat="0" applyProtection="0">
      <alignment horizontal="center" vertical="center"/>
    </xf>
    <xf numFmtId="0" fontId="11" fillId="81" borderId="357" applyNumberFormat="0" applyProtection="0">
      <alignment horizontal="center" vertical="center" wrapText="1"/>
    </xf>
    <xf numFmtId="0" fontId="183" fillId="81" borderId="357" applyNumberFormat="0" applyProtection="0">
      <alignment horizontal="center" vertical="center"/>
    </xf>
    <xf numFmtId="0" fontId="11" fillId="60" borderId="368" applyNumberFormat="0" applyProtection="0">
      <alignment horizontal="left" vertical="center" wrapText="1"/>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1" fillId="60" borderId="368" applyNumberFormat="0" applyProtection="0">
      <alignment horizontal="left" vertical="center" wrapText="1"/>
    </xf>
    <xf numFmtId="0" fontId="183" fillId="81" borderId="368" applyNumberFormat="0" applyProtection="0">
      <alignment horizontal="center" vertical="center"/>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83" fillId="81" borderId="368" applyNumberFormat="0" applyProtection="0">
      <alignment horizontal="center" vertical="center"/>
    </xf>
    <xf numFmtId="0" fontId="11" fillId="60" borderId="368" applyNumberFormat="0" applyProtection="0">
      <alignment horizontal="left" vertical="center" wrapText="1"/>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83" fillId="81" borderId="368" applyNumberFormat="0" applyProtection="0">
      <alignment horizontal="center" vertical="center"/>
    </xf>
    <xf numFmtId="0" fontId="11" fillId="60" borderId="385" applyNumberFormat="0" applyProtection="0">
      <alignment horizontal="left" vertical="center" wrapText="1"/>
    </xf>
    <xf numFmtId="0" fontId="12" fillId="25" borderId="385" applyNumberFormat="0" applyProtection="0">
      <alignment horizontal="left" vertical="center" wrapText="1"/>
    </xf>
    <xf numFmtId="257" fontId="11" fillId="82" borderId="385" applyNumberFormat="0" applyProtection="0">
      <alignment horizontal="center" vertical="center" wrapText="1"/>
    </xf>
    <xf numFmtId="0" fontId="11" fillId="60" borderId="385" applyNumberFormat="0" applyProtection="0">
      <alignment horizontal="left" vertical="center" wrapText="1"/>
    </xf>
    <xf numFmtId="0" fontId="11" fillId="81" borderId="385" applyNumberFormat="0" applyProtection="0">
      <alignment horizontal="center" vertical="center" wrapText="1"/>
    </xf>
    <xf numFmtId="0" fontId="11" fillId="81" borderId="385" applyNumberFormat="0" applyProtection="0">
      <alignment horizontal="center" vertical="center"/>
    </xf>
    <xf numFmtId="0" fontId="11" fillId="81" borderId="385" applyNumberFormat="0" applyProtection="0">
      <alignment horizontal="center" vertical="center" wrapText="1"/>
    </xf>
    <xf numFmtId="0" fontId="183" fillId="81" borderId="385" applyNumberFormat="0" applyProtection="0">
      <alignment horizontal="center" vertical="center"/>
    </xf>
    <xf numFmtId="0" fontId="11" fillId="60" borderId="385" applyNumberFormat="0" applyProtection="0">
      <alignment horizontal="left" vertical="center" wrapText="1"/>
    </xf>
    <xf numFmtId="0" fontId="12" fillId="25" borderId="385" applyNumberFormat="0" applyProtection="0">
      <alignment horizontal="left" vertical="center" wrapText="1"/>
    </xf>
    <xf numFmtId="257" fontId="11" fillId="82" borderId="385" applyNumberFormat="0" applyProtection="0">
      <alignment horizontal="center" vertical="center" wrapText="1"/>
    </xf>
    <xf numFmtId="0" fontId="11" fillId="60" borderId="385" applyNumberFormat="0" applyProtection="0">
      <alignment horizontal="left" vertical="center" wrapText="1"/>
    </xf>
    <xf numFmtId="0" fontId="11" fillId="60" borderId="385" applyNumberFormat="0" applyProtection="0">
      <alignment horizontal="left" vertical="center" wrapText="1"/>
    </xf>
    <xf numFmtId="0" fontId="11" fillId="81" borderId="385" applyNumberFormat="0" applyProtection="0">
      <alignment horizontal="center" vertical="center" wrapText="1"/>
    </xf>
    <xf numFmtId="0" fontId="11" fillId="81" borderId="385" applyNumberFormat="0" applyProtection="0">
      <alignment horizontal="center" vertical="center"/>
    </xf>
    <xf numFmtId="0" fontId="11" fillId="81" borderId="385" applyNumberFormat="0" applyProtection="0">
      <alignment horizontal="center" vertical="center" wrapText="1"/>
    </xf>
    <xf numFmtId="0" fontId="12" fillId="25" borderId="385" applyNumberFormat="0" applyProtection="0">
      <alignment horizontal="left" vertical="center" wrapText="1"/>
    </xf>
    <xf numFmtId="0" fontId="183" fillId="81" borderId="385" applyNumberFormat="0" applyProtection="0">
      <alignment horizontal="center" vertical="center"/>
    </xf>
    <xf numFmtId="257" fontId="11" fillId="82" borderId="385" applyNumberFormat="0" applyProtection="0">
      <alignment horizontal="center" vertical="center" wrapText="1"/>
    </xf>
    <xf numFmtId="0" fontId="11" fillId="60" borderId="385" applyNumberFormat="0" applyProtection="0">
      <alignment horizontal="left" vertical="center" wrapText="1"/>
    </xf>
    <xf numFmtId="0" fontId="11" fillId="81" borderId="385" applyNumberFormat="0" applyProtection="0">
      <alignment horizontal="center" vertical="center" wrapText="1"/>
    </xf>
    <xf numFmtId="0" fontId="11" fillId="81" borderId="385" applyNumberFormat="0" applyProtection="0">
      <alignment horizontal="center" vertical="center"/>
    </xf>
    <xf numFmtId="0" fontId="11" fillId="81" borderId="385" applyNumberFormat="0" applyProtection="0">
      <alignment horizontal="center" vertical="center" wrapText="1"/>
    </xf>
    <xf numFmtId="0" fontId="183" fillId="81" borderId="385" applyNumberFormat="0" applyProtection="0">
      <alignment horizontal="center" vertical="center"/>
    </xf>
    <xf numFmtId="0" fontId="11" fillId="60" borderId="392" applyNumberFormat="0" applyProtection="0">
      <alignment horizontal="left" vertical="center" wrapText="1"/>
    </xf>
    <xf numFmtId="0" fontId="12" fillId="25" borderId="392" applyNumberFormat="0" applyProtection="0">
      <alignment horizontal="left" vertical="center" wrapText="1"/>
    </xf>
    <xf numFmtId="257" fontId="11" fillId="82" borderId="392" applyNumberFormat="0" applyProtection="0">
      <alignment horizontal="center" vertical="center" wrapText="1"/>
    </xf>
    <xf numFmtId="0" fontId="11" fillId="60" borderId="392" applyNumberFormat="0" applyProtection="0">
      <alignment horizontal="left" vertical="center" wrapText="1"/>
    </xf>
    <xf numFmtId="0" fontId="11" fillId="81" borderId="392" applyNumberFormat="0" applyProtection="0">
      <alignment horizontal="center" vertical="center" wrapText="1"/>
    </xf>
    <xf numFmtId="0" fontId="11" fillId="81" borderId="392" applyNumberFormat="0" applyProtection="0">
      <alignment horizontal="center" vertical="center"/>
    </xf>
    <xf numFmtId="0" fontId="11" fillId="81" borderId="392" applyNumberFormat="0" applyProtection="0">
      <alignment horizontal="center" vertical="center" wrapText="1"/>
    </xf>
    <xf numFmtId="0" fontId="177" fillId="67" borderId="303">
      <alignment horizontal="center" vertical="center" wrapText="1"/>
      <protection hidden="1"/>
    </xf>
    <xf numFmtId="0" fontId="183" fillId="81" borderId="392" applyNumberFormat="0" applyProtection="0">
      <alignment horizontal="center" vertical="center"/>
    </xf>
    <xf numFmtId="0" fontId="11" fillId="60" borderId="385" applyNumberFormat="0" applyProtection="0">
      <alignment horizontal="left" vertical="center" wrapText="1"/>
    </xf>
    <xf numFmtId="0" fontId="12" fillId="25" borderId="385" applyNumberFormat="0" applyProtection="0">
      <alignment horizontal="left" vertical="center" wrapText="1"/>
    </xf>
    <xf numFmtId="0" fontId="177" fillId="67" borderId="329">
      <alignment horizontal="center" vertical="center" wrapText="1"/>
      <protection hidden="1"/>
    </xf>
    <xf numFmtId="257" fontId="11" fillId="82" borderId="385" applyNumberFormat="0" applyProtection="0">
      <alignment horizontal="center" vertical="center" wrapText="1"/>
    </xf>
    <xf numFmtId="0" fontId="11" fillId="60" borderId="385" applyNumberFormat="0" applyProtection="0">
      <alignment horizontal="left" vertical="center" wrapText="1"/>
    </xf>
    <xf numFmtId="237" fontId="181" fillId="0" borderId="326"/>
    <xf numFmtId="0" fontId="11" fillId="81" borderId="385" applyNumberFormat="0" applyProtection="0">
      <alignment horizontal="center" vertical="center" wrapText="1"/>
    </xf>
    <xf numFmtId="0" fontId="11" fillId="81" borderId="385" applyNumberFormat="0" applyProtection="0">
      <alignment horizontal="center" vertical="center"/>
    </xf>
    <xf numFmtId="0" fontId="11" fillId="81" borderId="385" applyNumberFormat="0" applyProtection="0">
      <alignment horizontal="center" vertical="center" wrapText="1"/>
    </xf>
    <xf numFmtId="0" fontId="183" fillId="81" borderId="385" applyNumberFormat="0" applyProtection="0">
      <alignment horizontal="center" vertical="center"/>
    </xf>
    <xf numFmtId="0" fontId="11" fillId="60" borderId="408" applyNumberFormat="0" applyProtection="0">
      <alignment horizontal="left" vertical="center" wrapText="1"/>
    </xf>
    <xf numFmtId="0" fontId="177" fillId="67" borderId="357">
      <alignment horizontal="center" vertical="center" wrapText="1"/>
      <protection hidden="1"/>
    </xf>
    <xf numFmtId="0" fontId="12" fillId="25" borderId="408" applyNumberFormat="0" applyProtection="0">
      <alignment horizontal="left" vertical="center" wrapText="1"/>
    </xf>
    <xf numFmtId="257" fontId="11" fillId="82" borderId="408" applyNumberFormat="0" applyProtection="0">
      <alignment horizontal="center" vertical="center" wrapText="1"/>
    </xf>
    <xf numFmtId="0" fontId="11" fillId="60" borderId="408" applyNumberFormat="0" applyProtection="0">
      <alignment horizontal="left" vertical="center" wrapText="1"/>
    </xf>
    <xf numFmtId="0" fontId="11" fillId="81" borderId="408" applyNumberFormat="0" applyProtection="0">
      <alignment horizontal="center" vertical="center" wrapText="1"/>
    </xf>
    <xf numFmtId="0" fontId="11" fillId="81" borderId="408" applyNumberFormat="0" applyProtection="0">
      <alignment horizontal="center" vertical="center"/>
    </xf>
    <xf numFmtId="237" fontId="181" fillId="0" borderId="326"/>
    <xf numFmtId="0" fontId="11" fillId="81" borderId="408" applyNumberFormat="0" applyProtection="0">
      <alignment horizontal="center" vertical="center" wrapText="1"/>
    </xf>
    <xf numFmtId="0" fontId="183" fillId="81" borderId="408" applyNumberFormat="0" applyProtection="0">
      <alignment horizontal="center" vertical="center"/>
    </xf>
    <xf numFmtId="0" fontId="11" fillId="60" borderId="408" applyNumberFormat="0" applyProtection="0">
      <alignment horizontal="left" vertical="center" wrapText="1"/>
    </xf>
    <xf numFmtId="0" fontId="12" fillId="25" borderId="408" applyNumberFormat="0" applyProtection="0">
      <alignment horizontal="left" vertical="center" wrapText="1"/>
    </xf>
    <xf numFmtId="0" fontId="177" fillId="67" borderId="368">
      <alignment horizontal="center" vertical="center" wrapText="1"/>
      <protection hidden="1"/>
    </xf>
    <xf numFmtId="257" fontId="11" fillId="82" borderId="408" applyNumberFormat="0" applyProtection="0">
      <alignment horizontal="center" vertical="center" wrapText="1"/>
    </xf>
    <xf numFmtId="0" fontId="11" fillId="60" borderId="408" applyNumberFormat="0" applyProtection="0">
      <alignment horizontal="left" vertical="center" wrapText="1"/>
    </xf>
    <xf numFmtId="237" fontId="181" fillId="0" borderId="326"/>
    <xf numFmtId="0" fontId="11" fillId="81" borderId="408" applyNumberFormat="0" applyProtection="0">
      <alignment horizontal="center" vertical="center" wrapText="1"/>
    </xf>
    <xf numFmtId="0" fontId="11" fillId="81" borderId="408" applyNumberFormat="0" applyProtection="0">
      <alignment horizontal="center" vertical="center"/>
    </xf>
    <xf numFmtId="0" fontId="11" fillId="81" borderId="408" applyNumberFormat="0" applyProtection="0">
      <alignment horizontal="center" vertical="center" wrapText="1"/>
    </xf>
    <xf numFmtId="0" fontId="11" fillId="60" borderId="435" applyNumberFormat="0" applyProtection="0">
      <alignment horizontal="left" vertical="center" wrapText="1"/>
    </xf>
    <xf numFmtId="0" fontId="183" fillId="81" borderId="408" applyNumberFormat="0" applyProtection="0">
      <alignment horizontal="center" vertical="center"/>
    </xf>
    <xf numFmtId="0" fontId="12" fillId="25" borderId="435" applyNumberFormat="0" applyProtection="0">
      <alignment horizontal="left" vertical="center" wrapText="1"/>
    </xf>
    <xf numFmtId="0" fontId="177" fillId="67" borderId="368">
      <alignment horizontal="center" vertical="center" wrapText="1"/>
      <protection hidden="1"/>
    </xf>
    <xf numFmtId="257" fontId="11" fillId="82" borderId="435" applyNumberFormat="0" applyProtection="0">
      <alignment horizontal="center" vertical="center" wrapText="1"/>
    </xf>
    <xf numFmtId="0" fontId="11" fillId="60" borderId="449" applyNumberFormat="0" applyProtection="0">
      <alignment horizontal="left" vertical="center" wrapText="1"/>
    </xf>
    <xf numFmtId="0" fontId="11" fillId="60" borderId="435" applyNumberFormat="0" applyProtection="0">
      <alignment horizontal="left" vertical="center" wrapText="1"/>
    </xf>
    <xf numFmtId="0" fontId="12" fillId="25" borderId="449" applyNumberFormat="0" applyProtection="0">
      <alignment horizontal="left" vertical="center" wrapText="1"/>
    </xf>
    <xf numFmtId="0" fontId="11" fillId="81" borderId="435" applyNumberFormat="0" applyProtection="0">
      <alignment horizontal="center" vertical="center" wrapText="1"/>
    </xf>
    <xf numFmtId="0" fontId="11" fillId="81" borderId="435" applyNumberFormat="0" applyProtection="0">
      <alignment horizontal="center" vertical="center"/>
    </xf>
    <xf numFmtId="0" fontId="11" fillId="81" borderId="435" applyNumberFormat="0" applyProtection="0">
      <alignment horizontal="center" vertical="center" wrapText="1"/>
    </xf>
    <xf numFmtId="257" fontId="11" fillId="82" borderId="449" applyNumberFormat="0" applyProtection="0">
      <alignment horizontal="center" vertical="center" wrapText="1"/>
    </xf>
    <xf numFmtId="0" fontId="183" fillId="81" borderId="435" applyNumberFormat="0" applyProtection="0">
      <alignment horizontal="center" vertical="center"/>
    </xf>
    <xf numFmtId="0" fontId="11" fillId="60" borderId="449" applyNumberFormat="0" applyProtection="0">
      <alignment horizontal="left" vertical="center" wrapText="1"/>
    </xf>
    <xf numFmtId="0" fontId="177" fillId="67" borderId="368">
      <alignment horizontal="center" vertical="center" wrapText="1"/>
      <protection hidden="1"/>
    </xf>
    <xf numFmtId="0" fontId="11" fillId="81" borderId="449" applyNumberFormat="0" applyProtection="0">
      <alignment horizontal="center" vertical="center" wrapText="1"/>
    </xf>
    <xf numFmtId="0" fontId="11" fillId="81" borderId="449" applyNumberFormat="0" applyProtection="0">
      <alignment horizontal="center" vertical="center"/>
    </xf>
    <xf numFmtId="0" fontId="11" fillId="81" borderId="449" applyNumberFormat="0" applyProtection="0">
      <alignment horizontal="center" vertical="center" wrapText="1"/>
    </xf>
    <xf numFmtId="0" fontId="183" fillId="81" borderId="449" applyNumberFormat="0" applyProtection="0">
      <alignment horizontal="center" vertical="center"/>
    </xf>
    <xf numFmtId="237" fontId="181" fillId="0" borderId="326"/>
    <xf numFmtId="0" fontId="177" fillId="67" borderId="385">
      <alignment horizontal="center" vertical="center" wrapText="1"/>
      <protection hidden="1"/>
    </xf>
    <xf numFmtId="0" fontId="177" fillId="67" borderId="385">
      <alignment horizontal="center" vertical="center" wrapText="1"/>
      <protection hidden="1"/>
    </xf>
    <xf numFmtId="0" fontId="177" fillId="67" borderId="385">
      <alignment horizontal="center" vertical="center" wrapText="1"/>
      <protection hidden="1"/>
    </xf>
    <xf numFmtId="165" fontId="193" fillId="0" borderId="445" applyFill="0" applyAlignment="0" applyProtection="0"/>
    <xf numFmtId="0" fontId="177" fillId="67" borderId="392">
      <alignment horizontal="center" vertical="center" wrapText="1"/>
      <protection hidden="1"/>
    </xf>
    <xf numFmtId="39" fontId="12" fillId="0" borderId="445">
      <protection locked="0"/>
    </xf>
    <xf numFmtId="0" fontId="177" fillId="67" borderId="385">
      <alignment horizontal="center" vertical="center" wrapText="1"/>
      <protection hidden="1"/>
    </xf>
    <xf numFmtId="237" fontId="181" fillId="0" borderId="326"/>
    <xf numFmtId="264" fontId="172" fillId="65" borderId="303" applyFill="0" applyBorder="0" applyAlignment="0" applyProtection="0">
      <alignment horizontal="right"/>
      <protection locked="0"/>
    </xf>
    <xf numFmtId="237" fontId="181" fillId="0" borderId="326"/>
    <xf numFmtId="264" fontId="172" fillId="65" borderId="329" applyFill="0" applyBorder="0" applyAlignment="0" applyProtection="0">
      <alignment horizontal="right"/>
      <protection locked="0"/>
    </xf>
    <xf numFmtId="0" fontId="177" fillId="67" borderId="408">
      <alignment horizontal="center" vertical="center" wrapText="1"/>
      <protection hidden="1"/>
    </xf>
    <xf numFmtId="241" fontId="194" fillId="86" borderId="390" applyNumberFormat="0" applyBorder="0" applyAlignment="0" applyProtection="0">
      <alignment vertical="center"/>
    </xf>
    <xf numFmtId="0" fontId="189" fillId="83" borderId="86" applyBorder="0" applyProtection="0">
      <alignment horizontal="centerContinuous" vertical="center"/>
    </xf>
    <xf numFmtId="241" fontId="12" fillId="25" borderId="345" applyNumberFormat="0" applyProtection="0">
      <alignment horizontal="centerContinuous" vertical="center"/>
    </xf>
    <xf numFmtId="171" fontId="12" fillId="0" borderId="86" applyBorder="0" applyProtection="0">
      <alignment horizontal="right" vertical="center"/>
    </xf>
    <xf numFmtId="241" fontId="12" fillId="25" borderId="345" applyNumberFormat="0" applyAlignment="0">
      <alignment vertical="center"/>
    </xf>
    <xf numFmtId="241" fontId="12" fillId="25" borderId="345" applyNumberFormat="0" applyProtection="0">
      <alignment horizontal="centerContinuous" vertical="center"/>
    </xf>
    <xf numFmtId="241" fontId="194" fillId="86" borderId="404" applyNumberFormat="0" applyBorder="0" applyAlignment="0" applyProtection="0">
      <alignment vertical="center"/>
    </xf>
    <xf numFmtId="241" fontId="12" fillId="25" borderId="345" applyNumberFormat="0" applyAlignment="0">
      <alignment vertical="center"/>
    </xf>
    <xf numFmtId="241" fontId="194" fillId="86" borderId="390" applyNumberFormat="0" applyBorder="0" applyAlignment="0" applyProtection="0">
      <alignment vertical="center"/>
    </xf>
    <xf numFmtId="241" fontId="194" fillId="86" borderId="404" applyNumberFormat="0" applyBorder="0" applyAlignment="0" applyProtection="0">
      <alignment vertical="center"/>
    </xf>
    <xf numFmtId="0" fontId="12" fillId="60" borderId="305" applyNumberFormat="0">
      <alignment horizontal="centerContinuous" vertical="center" wrapText="1"/>
    </xf>
    <xf numFmtId="0" fontId="12" fillId="61" borderId="305" applyNumberFormat="0">
      <alignment horizontal="left" vertical="center"/>
    </xf>
    <xf numFmtId="241" fontId="194" fillId="86" borderId="404" applyNumberFormat="0" applyBorder="0" applyAlignment="0" applyProtection="0">
      <alignment vertical="center"/>
    </xf>
    <xf numFmtId="241" fontId="194" fillId="86" borderId="431" applyNumberFormat="0" applyBorder="0" applyAlignment="0" applyProtection="0">
      <alignment vertical="center"/>
    </xf>
    <xf numFmtId="0" fontId="11" fillId="60" borderId="303" applyNumberFormat="0" applyProtection="0">
      <alignment horizontal="left" vertical="center" wrapText="1"/>
    </xf>
    <xf numFmtId="0" fontId="12" fillId="25" borderId="303" applyNumberFormat="0" applyProtection="0">
      <alignment horizontal="left" vertical="center" wrapText="1"/>
    </xf>
    <xf numFmtId="257" fontId="11" fillId="82" borderId="303" applyNumberFormat="0" applyProtection="0">
      <alignment horizontal="center" vertical="center" wrapText="1"/>
    </xf>
    <xf numFmtId="0" fontId="11" fillId="60" borderId="329" applyNumberFormat="0" applyProtection="0">
      <alignment horizontal="left" vertical="center" wrapText="1"/>
    </xf>
    <xf numFmtId="0" fontId="11" fillId="60" borderId="303" applyNumberFormat="0" applyProtection="0">
      <alignment horizontal="left" vertical="center" wrapText="1"/>
    </xf>
    <xf numFmtId="0" fontId="11" fillId="81" borderId="303" applyNumberFormat="0" applyProtection="0">
      <alignment horizontal="center" vertical="center" wrapText="1"/>
    </xf>
    <xf numFmtId="0" fontId="11" fillId="81" borderId="303" applyNumberFormat="0" applyProtection="0">
      <alignment horizontal="center" vertical="center"/>
    </xf>
    <xf numFmtId="0" fontId="11" fillId="81" borderId="303" applyNumberFormat="0" applyProtection="0">
      <alignment horizontal="center" vertical="center" wrapText="1"/>
    </xf>
    <xf numFmtId="0" fontId="12" fillId="25" borderId="329" applyNumberFormat="0" applyProtection="0">
      <alignment horizontal="left" vertical="center" wrapText="1"/>
    </xf>
    <xf numFmtId="0" fontId="183" fillId="81" borderId="303" applyNumberFormat="0" applyProtection="0">
      <alignment horizontal="center" vertical="center"/>
    </xf>
    <xf numFmtId="257" fontId="11" fillId="82" borderId="329" applyNumberFormat="0" applyProtection="0">
      <alignment horizontal="center" vertical="center" wrapText="1"/>
    </xf>
    <xf numFmtId="0" fontId="11" fillId="60" borderId="329" applyNumberFormat="0" applyProtection="0">
      <alignment horizontal="left" vertical="center" wrapText="1"/>
    </xf>
    <xf numFmtId="0" fontId="11" fillId="81" borderId="329" applyNumberFormat="0" applyProtection="0">
      <alignment horizontal="center" vertical="center" wrapText="1"/>
    </xf>
    <xf numFmtId="0" fontId="11" fillId="81" borderId="329" applyNumberFormat="0" applyProtection="0">
      <alignment horizontal="center" vertical="center"/>
    </xf>
    <xf numFmtId="0" fontId="11" fillId="81" borderId="329" applyNumberFormat="0" applyProtection="0">
      <alignment horizontal="center" vertical="center" wrapText="1"/>
    </xf>
    <xf numFmtId="0" fontId="183" fillId="81" borderId="329" applyNumberFormat="0" applyProtection="0">
      <alignment horizontal="center" vertical="center"/>
    </xf>
    <xf numFmtId="0" fontId="11" fillId="60" borderId="368" applyNumberFormat="0" applyProtection="0">
      <alignment horizontal="left" vertical="center" wrapText="1"/>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83" fillId="81" borderId="368" applyNumberFormat="0" applyProtection="0">
      <alignment horizontal="center" vertical="center"/>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1" fillId="60" borderId="368" applyNumberFormat="0" applyProtection="0">
      <alignment horizontal="left" vertical="center" wrapText="1"/>
    </xf>
    <xf numFmtId="0" fontId="183" fillId="81" borderId="368" applyNumberFormat="0" applyProtection="0">
      <alignment horizontal="center" vertical="center"/>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83" fillId="81" borderId="368" applyNumberFormat="0" applyProtection="0">
      <alignment horizontal="center" vertical="center"/>
    </xf>
    <xf numFmtId="0" fontId="11" fillId="60" borderId="368" applyNumberFormat="0" applyProtection="0">
      <alignment horizontal="left" vertical="center" wrapText="1"/>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1" fillId="60" borderId="368" applyNumberFormat="0" applyProtection="0">
      <alignment horizontal="left" vertical="center" wrapText="1"/>
    </xf>
    <xf numFmtId="0" fontId="183" fillId="81" borderId="368" applyNumberFormat="0" applyProtection="0">
      <alignment horizontal="center" vertical="center"/>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1" fillId="60" borderId="36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83" fillId="81" borderId="368" applyNumberFormat="0" applyProtection="0">
      <alignment horizontal="center" vertical="center"/>
    </xf>
    <xf numFmtId="0" fontId="11" fillId="60" borderId="392" applyNumberFormat="0" applyProtection="0">
      <alignment horizontal="left" vertical="center" wrapText="1"/>
    </xf>
    <xf numFmtId="0" fontId="12" fillId="25" borderId="392" applyNumberFormat="0" applyProtection="0">
      <alignment horizontal="left" vertical="center" wrapText="1"/>
    </xf>
    <xf numFmtId="257" fontId="11" fillId="82" borderId="392" applyNumberFormat="0" applyProtection="0">
      <alignment horizontal="center" vertical="center" wrapText="1"/>
    </xf>
    <xf numFmtId="0" fontId="11" fillId="60" borderId="392" applyNumberFormat="0" applyProtection="0">
      <alignment horizontal="left" vertical="center" wrapText="1"/>
    </xf>
    <xf numFmtId="0" fontId="11" fillId="81" borderId="392" applyNumberFormat="0" applyProtection="0">
      <alignment horizontal="center" vertical="center" wrapText="1"/>
    </xf>
    <xf numFmtId="0" fontId="11" fillId="81" borderId="392" applyNumberFormat="0" applyProtection="0">
      <alignment horizontal="center" vertical="center"/>
    </xf>
    <xf numFmtId="0" fontId="11" fillId="81" borderId="392" applyNumberFormat="0" applyProtection="0">
      <alignment horizontal="center" vertical="center" wrapText="1"/>
    </xf>
    <xf numFmtId="0" fontId="11" fillId="60" borderId="385" applyNumberFormat="0" applyProtection="0">
      <alignment horizontal="left" vertical="center" wrapText="1"/>
    </xf>
    <xf numFmtId="0" fontId="183" fillId="81" borderId="392" applyNumberFormat="0" applyProtection="0">
      <alignment horizontal="center" vertical="center"/>
    </xf>
    <xf numFmtId="0" fontId="12" fillId="25" borderId="385" applyNumberFormat="0" applyProtection="0">
      <alignment horizontal="left" vertical="center" wrapText="1"/>
    </xf>
    <xf numFmtId="257" fontId="11" fillId="82" borderId="385" applyNumberFormat="0" applyProtection="0">
      <alignment horizontal="center" vertical="center" wrapText="1"/>
    </xf>
    <xf numFmtId="0" fontId="11" fillId="60" borderId="385" applyNumberFormat="0" applyProtection="0">
      <alignment horizontal="left" vertical="center" wrapText="1"/>
    </xf>
    <xf numFmtId="0" fontId="11" fillId="81" borderId="385" applyNumberFormat="0" applyProtection="0">
      <alignment horizontal="center" vertical="center" wrapText="1"/>
    </xf>
    <xf numFmtId="0" fontId="11" fillId="81" borderId="385" applyNumberFormat="0" applyProtection="0">
      <alignment horizontal="center" vertical="center"/>
    </xf>
    <xf numFmtId="0" fontId="11" fillId="81" borderId="385" applyNumberFormat="0" applyProtection="0">
      <alignment horizontal="center" vertical="center" wrapText="1"/>
    </xf>
    <xf numFmtId="0" fontId="183" fillId="81" borderId="385" applyNumberFormat="0" applyProtection="0">
      <alignment horizontal="center" vertical="center"/>
    </xf>
    <xf numFmtId="0" fontId="11" fillId="60" borderId="385" applyNumberFormat="0" applyProtection="0">
      <alignment horizontal="left" vertical="center" wrapText="1"/>
    </xf>
    <xf numFmtId="0" fontId="12" fillId="25" borderId="385" applyNumberFormat="0" applyProtection="0">
      <alignment horizontal="left" vertical="center" wrapText="1"/>
    </xf>
    <xf numFmtId="257" fontId="11" fillId="82" borderId="385" applyNumberFormat="0" applyProtection="0">
      <alignment horizontal="center" vertical="center" wrapText="1"/>
    </xf>
    <xf numFmtId="0" fontId="11" fillId="60" borderId="385" applyNumberFormat="0" applyProtection="0">
      <alignment horizontal="left" vertical="center" wrapText="1"/>
    </xf>
    <xf numFmtId="0" fontId="11" fillId="81" borderId="385" applyNumberFormat="0" applyProtection="0">
      <alignment horizontal="center" vertical="center" wrapText="1"/>
    </xf>
    <xf numFmtId="0" fontId="11" fillId="81" borderId="385" applyNumberFormat="0" applyProtection="0">
      <alignment horizontal="center" vertical="center"/>
    </xf>
    <xf numFmtId="0" fontId="11" fillId="81" borderId="385" applyNumberFormat="0" applyProtection="0">
      <alignment horizontal="center" vertical="center" wrapText="1"/>
    </xf>
    <xf numFmtId="237" fontId="181" fillId="0" borderId="326"/>
    <xf numFmtId="0" fontId="11" fillId="60" borderId="368" applyNumberFormat="0" applyProtection="0">
      <alignment horizontal="left" vertical="center" wrapText="1"/>
    </xf>
    <xf numFmtId="0" fontId="183" fillId="81" borderId="385" applyNumberFormat="0" applyProtection="0">
      <alignment horizontal="center" vertical="center"/>
    </xf>
    <xf numFmtId="0" fontId="12" fillId="25" borderId="368" applyNumberFormat="0" applyProtection="0">
      <alignment horizontal="left" vertical="center" wrapText="1"/>
    </xf>
    <xf numFmtId="257" fontId="11" fillId="82" borderId="368" applyNumberFormat="0" applyProtection="0">
      <alignment horizontal="center" vertical="center" wrapText="1"/>
    </xf>
    <xf numFmtId="0" fontId="177" fillId="67" borderId="303">
      <alignment horizontal="center" vertical="center" wrapText="1"/>
      <protection hidden="1"/>
    </xf>
    <xf numFmtId="0" fontId="11" fillId="60" borderId="368" applyNumberFormat="0" applyProtection="0">
      <alignment horizontal="left" vertical="center" wrapText="1"/>
    </xf>
    <xf numFmtId="0" fontId="11" fillId="60" borderId="408" applyNumberFormat="0" applyProtection="0">
      <alignment horizontal="left" vertical="center" wrapText="1"/>
    </xf>
    <xf numFmtId="0" fontId="11" fillId="81" borderId="368" applyNumberFormat="0" applyProtection="0">
      <alignment horizontal="center" vertical="center" wrapText="1"/>
    </xf>
    <xf numFmtId="0" fontId="11" fillId="81" borderId="368" applyNumberFormat="0" applyProtection="0">
      <alignment horizontal="center" vertical="center"/>
    </xf>
    <xf numFmtId="0" fontId="11" fillId="81" borderId="368" applyNumberFormat="0" applyProtection="0">
      <alignment horizontal="center" vertical="center" wrapText="1"/>
    </xf>
    <xf numFmtId="0" fontId="183" fillId="81" borderId="368" applyNumberFormat="0" applyProtection="0">
      <alignment horizontal="center" vertical="center"/>
    </xf>
    <xf numFmtId="0" fontId="12" fillId="25" borderId="408" applyNumberFormat="0" applyProtection="0">
      <alignment horizontal="left" vertical="center" wrapText="1"/>
    </xf>
    <xf numFmtId="257" fontId="11" fillId="82" borderId="408" applyNumberFormat="0" applyProtection="0">
      <alignment horizontal="center" vertical="center" wrapText="1"/>
    </xf>
    <xf numFmtId="0" fontId="177" fillId="67" borderId="329">
      <alignment horizontal="center" vertical="center" wrapText="1"/>
      <protection hidden="1"/>
    </xf>
    <xf numFmtId="0" fontId="11" fillId="60" borderId="408" applyNumberFormat="0" applyProtection="0">
      <alignment horizontal="left" vertical="center" wrapText="1"/>
    </xf>
    <xf numFmtId="0" fontId="11" fillId="81" borderId="408" applyNumberFormat="0" applyProtection="0">
      <alignment horizontal="center" vertical="center" wrapText="1"/>
    </xf>
    <xf numFmtId="0" fontId="11" fillId="81" borderId="408" applyNumberFormat="0" applyProtection="0">
      <alignment horizontal="center" vertical="center"/>
    </xf>
    <xf numFmtId="0" fontId="11" fillId="81" borderId="408" applyNumberFormat="0" applyProtection="0">
      <alignment horizontal="center" vertical="center" wrapText="1"/>
    </xf>
    <xf numFmtId="0" fontId="183" fillId="81" borderId="408" applyNumberFormat="0" applyProtection="0">
      <alignment horizontal="center" vertical="center"/>
    </xf>
    <xf numFmtId="0" fontId="11" fillId="60" borderId="408" applyNumberFormat="0" applyProtection="0">
      <alignment horizontal="left" vertical="center" wrapText="1"/>
    </xf>
    <xf numFmtId="0" fontId="12" fillId="25" borderId="408" applyNumberFormat="0" applyProtection="0">
      <alignment horizontal="left" vertical="center" wrapText="1"/>
    </xf>
    <xf numFmtId="0" fontId="177" fillId="67" borderId="368">
      <alignment horizontal="center" vertical="center" wrapText="1"/>
      <protection hidden="1"/>
    </xf>
    <xf numFmtId="257" fontId="11" fillId="82" borderId="408" applyNumberFormat="0" applyProtection="0">
      <alignment horizontal="center" vertical="center" wrapText="1"/>
    </xf>
    <xf numFmtId="0" fontId="11" fillId="60" borderId="408" applyNumberFormat="0" applyProtection="0">
      <alignment horizontal="left" vertical="center" wrapText="1"/>
    </xf>
    <xf numFmtId="0" fontId="11" fillId="81" borderId="408" applyNumberFormat="0" applyProtection="0">
      <alignment horizontal="center" vertical="center" wrapText="1"/>
    </xf>
    <xf numFmtId="0" fontId="11" fillId="81" borderId="408" applyNumberFormat="0" applyProtection="0">
      <alignment horizontal="center" vertical="center"/>
    </xf>
    <xf numFmtId="0" fontId="11" fillId="81" borderId="408" applyNumberFormat="0" applyProtection="0">
      <alignment horizontal="center" vertical="center" wrapText="1"/>
    </xf>
    <xf numFmtId="0" fontId="183" fillId="81" borderId="408" applyNumberFormat="0" applyProtection="0">
      <alignment horizontal="center" vertical="center"/>
    </xf>
    <xf numFmtId="0" fontId="177" fillId="67" borderId="368">
      <alignment horizontal="center" vertical="center" wrapText="1"/>
      <protection hidden="1"/>
    </xf>
    <xf numFmtId="237" fontId="181" fillId="0" borderId="326"/>
    <xf numFmtId="0" fontId="11" fillId="60" borderId="435" applyNumberFormat="0" applyProtection="0">
      <alignment horizontal="left" vertical="center" wrapText="1"/>
    </xf>
    <xf numFmtId="0" fontId="12" fillId="25" borderId="435" applyNumberFormat="0" applyProtection="0">
      <alignment horizontal="left" vertical="center" wrapText="1"/>
    </xf>
    <xf numFmtId="257" fontId="11" fillId="82" borderId="435" applyNumberFormat="0" applyProtection="0">
      <alignment horizontal="center" vertical="center" wrapText="1"/>
    </xf>
    <xf numFmtId="0" fontId="177" fillId="67" borderId="368">
      <alignment horizontal="center" vertical="center" wrapText="1"/>
      <protection hidden="1"/>
    </xf>
    <xf numFmtId="0" fontId="11" fillId="60" borderId="435" applyNumberFormat="0" applyProtection="0">
      <alignment horizontal="left" vertical="center" wrapText="1"/>
    </xf>
    <xf numFmtId="0" fontId="11" fillId="81" borderId="435" applyNumberFormat="0" applyProtection="0">
      <alignment horizontal="center" vertical="center" wrapText="1"/>
    </xf>
    <xf numFmtId="0" fontId="11" fillId="81" borderId="435" applyNumberFormat="0" applyProtection="0">
      <alignment horizontal="center" vertical="center"/>
    </xf>
    <xf numFmtId="0" fontId="11" fillId="81" borderId="435" applyNumberFormat="0" applyProtection="0">
      <alignment horizontal="center" vertical="center" wrapText="1"/>
    </xf>
    <xf numFmtId="0" fontId="183" fillId="81" borderId="435" applyNumberFormat="0" applyProtection="0">
      <alignment horizontal="center" vertical="center"/>
    </xf>
    <xf numFmtId="0" fontId="177" fillId="67" borderId="368">
      <alignment horizontal="center" vertical="center" wrapText="1"/>
      <protection hidden="1"/>
    </xf>
    <xf numFmtId="0" fontId="177" fillId="67" borderId="368">
      <alignment horizontal="center" vertical="center" wrapText="1"/>
      <protection hidden="1"/>
    </xf>
    <xf numFmtId="0" fontId="177" fillId="67" borderId="392">
      <alignment horizontal="center" vertical="center" wrapText="1"/>
      <protection hidden="1"/>
    </xf>
    <xf numFmtId="237" fontId="181" fillId="0" borderId="326"/>
    <xf numFmtId="0" fontId="177" fillId="67" borderId="385">
      <alignment horizontal="center" vertical="center" wrapText="1"/>
      <protection hidden="1"/>
    </xf>
    <xf numFmtId="237" fontId="181" fillId="0" borderId="326"/>
    <xf numFmtId="0" fontId="177" fillId="67" borderId="385">
      <alignment horizontal="center" vertical="center" wrapText="1"/>
      <protection hidden="1"/>
    </xf>
    <xf numFmtId="0" fontId="177" fillId="67" borderId="368">
      <alignment horizontal="center" vertical="center" wrapText="1"/>
      <protection hidden="1"/>
    </xf>
    <xf numFmtId="0" fontId="177" fillId="67" borderId="408">
      <alignment horizontal="center" vertical="center" wrapText="1"/>
      <protection hidden="1"/>
    </xf>
    <xf numFmtId="264" fontId="172" fillId="65" borderId="303" applyFill="0" applyBorder="0" applyAlignment="0" applyProtection="0">
      <alignment horizontal="right"/>
      <protection locked="0"/>
    </xf>
    <xf numFmtId="0" fontId="177" fillId="67" borderId="408">
      <alignment horizontal="center" vertical="center" wrapText="1"/>
      <protection hidden="1"/>
    </xf>
    <xf numFmtId="264" fontId="172" fillId="65" borderId="329" applyFill="0" applyBorder="0" applyAlignment="0" applyProtection="0">
      <alignment horizontal="right"/>
      <protection locked="0"/>
    </xf>
    <xf numFmtId="260" fontId="164" fillId="0" borderId="308" applyBorder="0"/>
    <xf numFmtId="0" fontId="177" fillId="67" borderId="408">
      <alignment horizontal="center" vertical="center" wrapText="1"/>
      <protection hidden="1"/>
    </xf>
    <xf numFmtId="264" fontId="172" fillId="65" borderId="357" applyFill="0" applyBorder="0" applyAlignment="0" applyProtection="0">
      <alignment horizontal="right"/>
      <protection locked="0"/>
    </xf>
    <xf numFmtId="260" fontId="164" fillId="0" borderId="334" applyBorder="0"/>
    <xf numFmtId="0" fontId="177" fillId="67" borderId="435">
      <alignment horizontal="center" vertical="center" wrapText="1"/>
      <protection hidden="1"/>
    </xf>
    <xf numFmtId="264" fontId="172" fillId="65" borderId="368" applyFill="0" applyBorder="0" applyAlignment="0" applyProtection="0">
      <alignment horizontal="right"/>
      <protection locked="0"/>
    </xf>
    <xf numFmtId="237" fontId="181" fillId="0" borderId="326"/>
    <xf numFmtId="264" fontId="172" fillId="65" borderId="368" applyFill="0" applyBorder="0" applyAlignment="0" applyProtection="0">
      <alignment horizontal="right"/>
      <protection locked="0"/>
    </xf>
    <xf numFmtId="0" fontId="177" fillId="67" borderId="435">
      <alignment horizontal="center" vertical="center" wrapText="1"/>
      <protection hidden="1"/>
    </xf>
    <xf numFmtId="264" fontId="172" fillId="65" borderId="368" applyFill="0" applyBorder="0" applyAlignment="0" applyProtection="0">
      <alignment horizontal="right"/>
      <protection locked="0"/>
    </xf>
    <xf numFmtId="260" fontId="164" fillId="0" borderId="369" applyBorder="0"/>
    <xf numFmtId="0" fontId="177" fillId="67" borderId="449">
      <alignment horizontal="center" vertical="center" wrapText="1"/>
      <protection hidden="1"/>
    </xf>
    <xf numFmtId="264" fontId="172" fillId="65" borderId="368" applyFill="0" applyBorder="0" applyAlignment="0" applyProtection="0">
      <alignment horizontal="right"/>
      <protection locked="0"/>
    </xf>
    <xf numFmtId="229" fontId="81" fillId="65" borderId="328" applyFont="0" applyFill="0" applyBorder="0" applyAlignment="0" applyProtection="0"/>
    <xf numFmtId="264" fontId="172" fillId="65" borderId="368" applyFill="0" applyBorder="0" applyAlignment="0" applyProtection="0">
      <alignment horizontal="right"/>
      <protection locked="0"/>
    </xf>
    <xf numFmtId="260" fontId="164" fillId="0" borderId="372" applyBorder="0"/>
    <xf numFmtId="229" fontId="81" fillId="65" borderId="328" applyFont="0" applyFill="0" applyBorder="0" applyAlignment="0" applyProtection="0"/>
    <xf numFmtId="264" fontId="172" fillId="65" borderId="368" applyFill="0" applyBorder="0" applyAlignment="0" applyProtection="0">
      <alignment horizontal="right"/>
      <protection locked="0"/>
    </xf>
    <xf numFmtId="264" fontId="172" fillId="65" borderId="368" applyFill="0" applyBorder="0" applyAlignment="0" applyProtection="0">
      <alignment horizontal="right"/>
      <protection locked="0"/>
    </xf>
    <xf numFmtId="260" fontId="164" fillId="0" borderId="369" applyBorder="0"/>
    <xf numFmtId="264" fontId="172" fillId="65" borderId="368" applyFill="0" applyBorder="0" applyAlignment="0" applyProtection="0">
      <alignment horizontal="right"/>
      <protection locked="0"/>
    </xf>
    <xf numFmtId="260" fontId="164" fillId="0" borderId="372" applyBorder="0"/>
    <xf numFmtId="229" fontId="81" fillId="65" borderId="328" applyFont="0" applyFill="0" applyBorder="0" applyAlignment="0" applyProtection="0"/>
    <xf numFmtId="264" fontId="172" fillId="65" borderId="392" applyFill="0" applyBorder="0" applyAlignment="0" applyProtection="0">
      <alignment horizontal="right"/>
      <protection locked="0"/>
    </xf>
    <xf numFmtId="260" fontId="164" fillId="0" borderId="372" applyBorder="0"/>
    <xf numFmtId="264" fontId="172" fillId="65" borderId="385" applyFill="0" applyBorder="0" applyAlignment="0" applyProtection="0">
      <alignment horizontal="right"/>
      <protection locked="0"/>
    </xf>
    <xf numFmtId="260" fontId="164" fillId="0" borderId="386" applyBorder="0"/>
    <xf numFmtId="260" fontId="164" fillId="0" borderId="386" applyBorder="0"/>
    <xf numFmtId="264" fontId="172" fillId="65" borderId="392" applyFill="0" applyBorder="0" applyAlignment="0" applyProtection="0">
      <alignment horizontal="right"/>
      <protection locked="0"/>
    </xf>
    <xf numFmtId="264" fontId="172" fillId="65" borderId="385" applyFill="0" applyBorder="0" applyAlignment="0" applyProtection="0">
      <alignment horizontal="right"/>
      <protection locked="0"/>
    </xf>
    <xf numFmtId="208" fontId="90" fillId="63" borderId="309"/>
    <xf numFmtId="0" fontId="83" fillId="0" borderId="302" applyNumberFormat="0" applyFont="0" applyFill="0" applyAlignment="0" applyProtection="0"/>
    <xf numFmtId="264" fontId="172" fillId="65" borderId="368" applyFill="0" applyBorder="0" applyAlignment="0" applyProtection="0">
      <alignment horizontal="right"/>
      <protection locked="0"/>
    </xf>
    <xf numFmtId="260" fontId="164" fillId="0" borderId="405" applyBorder="0"/>
    <xf numFmtId="0" fontId="17" fillId="21" borderId="305" applyNumberFormat="0" applyAlignment="0" applyProtection="0"/>
    <xf numFmtId="264" fontId="172" fillId="65" borderId="408" applyFill="0" applyBorder="0" applyAlignment="0" applyProtection="0">
      <alignment horizontal="right"/>
      <protection locked="0"/>
    </xf>
    <xf numFmtId="260" fontId="164" fillId="0" borderId="372" applyBorder="0"/>
    <xf numFmtId="229" fontId="81" fillId="65" borderId="328" applyFont="0" applyFill="0" applyBorder="0" applyAlignment="0" applyProtection="0"/>
    <xf numFmtId="264" fontId="172" fillId="65" borderId="408" applyFill="0" applyBorder="0" applyAlignment="0" applyProtection="0">
      <alignment horizontal="right"/>
      <protection locked="0"/>
    </xf>
    <xf numFmtId="260" fontId="164" fillId="0" borderId="412" applyBorder="0"/>
    <xf numFmtId="229" fontId="81" fillId="65" borderId="328" applyFont="0" applyFill="0" applyBorder="0" applyAlignment="0" applyProtection="0"/>
    <xf numFmtId="260" fontId="164" fillId="0" borderId="412" applyBorder="0"/>
    <xf numFmtId="264" fontId="172" fillId="65" borderId="435" applyFill="0" applyBorder="0" applyAlignment="0" applyProtection="0">
      <alignment horizontal="right"/>
      <protection locked="0"/>
    </xf>
    <xf numFmtId="260" fontId="164" fillId="0" borderId="440" applyBorder="0"/>
    <xf numFmtId="229" fontId="81" fillId="65" borderId="328" applyFont="0" applyFill="0" applyBorder="0" applyAlignment="0" applyProtection="0"/>
    <xf numFmtId="264" fontId="172" fillId="65" borderId="385" applyFill="0" applyBorder="0" applyAlignment="0" applyProtection="0">
      <alignment horizontal="right"/>
      <protection locked="0"/>
    </xf>
    <xf numFmtId="264" fontId="172" fillId="65" borderId="385" applyFill="0" applyBorder="0" applyAlignment="0" applyProtection="0">
      <alignment horizontal="right"/>
      <protection locked="0"/>
    </xf>
    <xf numFmtId="264" fontId="172" fillId="65" borderId="449" applyFill="0" applyBorder="0" applyAlignment="0" applyProtection="0">
      <alignment horizontal="right"/>
      <protection locked="0"/>
    </xf>
    <xf numFmtId="264" fontId="172" fillId="65" borderId="385" applyFill="0" applyBorder="0" applyAlignment="0" applyProtection="0">
      <alignment horizontal="right"/>
      <protection locked="0"/>
    </xf>
    <xf numFmtId="264" fontId="172" fillId="65" borderId="408" applyFill="0" applyBorder="0" applyAlignment="0" applyProtection="0">
      <alignment horizontal="right"/>
      <protection locked="0"/>
    </xf>
    <xf numFmtId="264" fontId="172" fillId="65" borderId="435" applyFill="0" applyBorder="0" applyAlignment="0" applyProtection="0">
      <alignment horizontal="right"/>
      <protection locked="0"/>
    </xf>
    <xf numFmtId="264" fontId="172" fillId="65" borderId="385" applyFill="0" applyBorder="0" applyAlignment="0" applyProtection="0">
      <alignment horizontal="right"/>
      <protection locked="0"/>
    </xf>
    <xf numFmtId="0" fontId="12" fillId="24" borderId="298" applyNumberFormat="0" applyFont="0" applyAlignment="0" applyProtection="0"/>
    <xf numFmtId="166" fontId="113" fillId="0" borderId="310">
      <protection locked="0"/>
    </xf>
    <xf numFmtId="283" fontId="246" fillId="0" borderId="358">
      <alignment horizontal="right"/>
    </xf>
    <xf numFmtId="171" fontId="85" fillId="0" borderId="458"/>
    <xf numFmtId="6" fontId="193" fillId="0" borderId="445" applyFill="0" applyAlignment="0" applyProtection="0"/>
    <xf numFmtId="260" fontId="164" fillId="0" borderId="372" applyBorder="0"/>
    <xf numFmtId="229" fontId="81" fillId="65" borderId="328" applyFont="0" applyFill="0" applyBorder="0" applyAlignment="0" applyProtection="0"/>
    <xf numFmtId="49" fontId="246" fillId="0" borderId="358">
      <alignment vertical="center"/>
    </xf>
    <xf numFmtId="241" fontId="194" fillId="86" borderId="467" applyNumberFormat="0" applyBorder="0" applyAlignment="0" applyProtection="0">
      <alignment vertical="center"/>
    </xf>
    <xf numFmtId="264" fontId="172" fillId="65" borderId="408" applyFill="0" applyBorder="0" applyAlignment="0" applyProtection="0">
      <alignment horizontal="right"/>
      <protection locked="0"/>
    </xf>
    <xf numFmtId="0" fontId="189" fillId="83" borderId="358" applyBorder="0" applyProtection="0">
      <alignment horizontal="centerContinuous" vertical="center"/>
    </xf>
    <xf numFmtId="171" fontId="12" fillId="0" borderId="358" applyBorder="0" applyProtection="0">
      <alignment horizontal="right" vertical="center"/>
    </xf>
    <xf numFmtId="260" fontId="164" fillId="0" borderId="372" applyBorder="0"/>
    <xf numFmtId="171" fontId="85" fillId="0" borderId="323"/>
    <xf numFmtId="0" fontId="11" fillId="60" borderId="459" applyNumberFormat="0" applyProtection="0">
      <alignment horizontal="left" vertical="center" wrapText="1"/>
    </xf>
    <xf numFmtId="0" fontId="12" fillId="25" borderId="459" applyNumberFormat="0" applyProtection="0">
      <alignment horizontal="left" vertical="center" wrapText="1"/>
    </xf>
    <xf numFmtId="257" fontId="11" fillId="82" borderId="459" applyNumberFormat="0" applyProtection="0">
      <alignment horizontal="center" vertical="center" wrapText="1"/>
    </xf>
    <xf numFmtId="0" fontId="11" fillId="60" borderId="459" applyNumberFormat="0" applyProtection="0">
      <alignment horizontal="left" vertical="center" wrapText="1"/>
    </xf>
    <xf numFmtId="0" fontId="11" fillId="81" borderId="459" applyNumberFormat="0" applyProtection="0">
      <alignment horizontal="center" vertical="center" wrapText="1"/>
    </xf>
    <xf numFmtId="260" fontId="164" fillId="0" borderId="372" applyBorder="0"/>
    <xf numFmtId="0" fontId="11" fillId="81" borderId="459" applyNumberFormat="0" applyProtection="0">
      <alignment horizontal="center" vertical="center"/>
    </xf>
    <xf numFmtId="0" fontId="11" fillId="81" borderId="459" applyNumberFormat="0" applyProtection="0">
      <alignment horizontal="center" vertical="center" wrapText="1"/>
    </xf>
    <xf numFmtId="229" fontId="81" fillId="65" borderId="328" applyFont="0" applyFill="0" applyBorder="0" applyAlignment="0" applyProtection="0"/>
    <xf numFmtId="260" fontId="164" fillId="0" borderId="372" applyBorder="0"/>
    <xf numFmtId="0" fontId="183" fillId="81" borderId="459" applyNumberFormat="0" applyProtection="0">
      <alignment horizontal="center" vertical="center"/>
    </xf>
    <xf numFmtId="260" fontId="164" fillId="0" borderId="386" applyBorder="0"/>
    <xf numFmtId="260" fontId="164" fillId="0" borderId="405" applyBorder="0"/>
    <xf numFmtId="260" fontId="164" fillId="0" borderId="372" applyBorder="0"/>
    <xf numFmtId="0" fontId="177" fillId="67" borderId="459">
      <alignment horizontal="center" vertical="center" wrapText="1"/>
      <protection hidden="1"/>
    </xf>
    <xf numFmtId="171" fontId="85" fillId="0" borderId="572"/>
    <xf numFmtId="39" fontId="12" fillId="0" borderId="546">
      <protection locked="0"/>
    </xf>
    <xf numFmtId="260" fontId="164" fillId="0" borderId="440" applyBorder="0"/>
    <xf numFmtId="260" fontId="164" fillId="0" borderId="440" applyBorder="0"/>
    <xf numFmtId="264" fontId="172" fillId="65" borderId="459" applyFill="0" applyBorder="0" applyAlignment="0" applyProtection="0">
      <alignment horizontal="right"/>
      <protection locked="0"/>
    </xf>
    <xf numFmtId="0" fontId="25" fillId="8" borderId="305" applyNumberFormat="0" applyAlignment="0" applyProtection="0"/>
    <xf numFmtId="1" fontId="121" fillId="69" borderId="304" applyNumberFormat="0" applyBorder="0" applyAlignment="0">
      <alignment horizontal="centerContinuous" vertical="center"/>
      <protection locked="0"/>
    </xf>
    <xf numFmtId="260" fontId="164" fillId="0" borderId="440" applyBorder="0"/>
    <xf numFmtId="0" fontId="147" fillId="73" borderId="311">
      <alignment horizontal="left" vertical="center" wrapText="1"/>
    </xf>
    <xf numFmtId="166" fontId="113" fillId="0" borderId="310">
      <protection locked="0"/>
    </xf>
    <xf numFmtId="208" fontId="90" fillId="63" borderId="309"/>
    <xf numFmtId="237" fontId="12" fillId="71" borderId="303" applyNumberFormat="0" applyFont="0" applyBorder="0" applyAlignment="0" applyProtection="0"/>
    <xf numFmtId="0" fontId="47" fillId="0" borderId="308">
      <alignment horizontal="left" vertical="center"/>
    </xf>
    <xf numFmtId="0" fontId="14" fillId="24" borderId="461" applyNumberFormat="0" applyFont="0" applyAlignment="0" applyProtection="0"/>
    <xf numFmtId="0" fontId="14" fillId="24" borderId="461" applyNumberFormat="0" applyFont="0" applyAlignment="0" applyProtection="0"/>
    <xf numFmtId="0" fontId="147" fillId="73" borderId="296">
      <alignment horizontal="left" vertical="center" wrapText="1"/>
    </xf>
    <xf numFmtId="166" fontId="113" fillId="0" borderId="344">
      <protection locked="0"/>
    </xf>
    <xf numFmtId="208" fontId="90" fillId="63" borderId="343"/>
    <xf numFmtId="0" fontId="147" fillId="73" borderId="354">
      <alignment horizontal="left" vertical="center" wrapText="1"/>
    </xf>
    <xf numFmtId="166" fontId="113" fillId="0" borderId="353">
      <protection locked="0"/>
    </xf>
    <xf numFmtId="208" fontId="90" fillId="63" borderId="352"/>
    <xf numFmtId="10" fontId="108" fillId="65" borderId="303" applyNumberFormat="0" applyBorder="0" applyAlignment="0" applyProtection="0"/>
    <xf numFmtId="0" fontId="147" fillId="73" borderId="311">
      <alignment horizontal="left" vertical="center" wrapText="1"/>
    </xf>
    <xf numFmtId="0" fontId="147" fillId="73" borderId="354">
      <alignment horizontal="left" vertical="center" wrapText="1"/>
    </xf>
    <xf numFmtId="166" fontId="113" fillId="0" borderId="353">
      <protection locked="0"/>
    </xf>
    <xf numFmtId="208" fontId="90" fillId="63" borderId="352"/>
    <xf numFmtId="0" fontId="147" fillId="73" borderId="376">
      <alignment horizontal="left" vertical="center" wrapText="1"/>
    </xf>
    <xf numFmtId="166" fontId="113" fillId="0" borderId="375">
      <protection locked="0"/>
    </xf>
    <xf numFmtId="208" fontId="90" fillId="63" borderId="374"/>
    <xf numFmtId="0" fontId="12" fillId="0" borderId="303"/>
    <xf numFmtId="0" fontId="147" fillId="73" borderId="296">
      <alignment horizontal="left" vertical="center" wrapText="1"/>
    </xf>
    <xf numFmtId="166" fontId="113" fillId="0" borderId="344">
      <protection locked="0"/>
    </xf>
    <xf numFmtId="208" fontId="90" fillId="63" borderId="343"/>
    <xf numFmtId="0" fontId="147" fillId="73" borderId="376">
      <alignment horizontal="left" vertical="center" wrapText="1"/>
    </xf>
    <xf numFmtId="166" fontId="113" fillId="0" borderId="375">
      <protection locked="0"/>
    </xf>
    <xf numFmtId="208" fontId="90" fillId="63" borderId="374"/>
    <xf numFmtId="0" fontId="147" fillId="73" borderId="389">
      <alignment horizontal="left" vertical="center" wrapText="1"/>
    </xf>
    <xf numFmtId="166" fontId="113" fillId="0" borderId="388">
      <protection locked="0"/>
    </xf>
    <xf numFmtId="208" fontId="90" fillId="63" borderId="387"/>
    <xf numFmtId="0" fontId="147" fillId="73" borderId="376">
      <alignment horizontal="left" vertical="center" wrapText="1"/>
    </xf>
    <xf numFmtId="166" fontId="113" fillId="0" borderId="375">
      <protection locked="0"/>
    </xf>
    <xf numFmtId="208" fontId="90" fillId="63" borderId="374"/>
    <xf numFmtId="0" fontId="147" fillId="73" borderId="402">
      <alignment horizontal="left" vertical="center" wrapText="1"/>
    </xf>
    <xf numFmtId="166" fontId="113" fillId="0" borderId="401">
      <protection locked="0"/>
    </xf>
    <xf numFmtId="208" fontId="90" fillId="63" borderId="400"/>
    <xf numFmtId="0" fontId="147" fillId="73" borderId="389">
      <alignment horizontal="left" vertical="center" wrapText="1"/>
    </xf>
    <xf numFmtId="166" fontId="113" fillId="0" borderId="388">
      <protection locked="0"/>
    </xf>
    <xf numFmtId="208" fontId="90" fillId="63" borderId="387"/>
    <xf numFmtId="0" fontId="147" fillId="73" borderId="376">
      <alignment horizontal="left" vertical="center" wrapText="1"/>
    </xf>
    <xf numFmtId="166" fontId="113" fillId="0" borderId="375">
      <protection locked="0"/>
    </xf>
    <xf numFmtId="208" fontId="90" fillId="63" borderId="374"/>
    <xf numFmtId="0" fontId="147" fillId="73" borderId="402">
      <alignment horizontal="left" vertical="center" wrapText="1"/>
    </xf>
    <xf numFmtId="166" fontId="113" fillId="0" borderId="401">
      <protection locked="0"/>
    </xf>
    <xf numFmtId="208" fontId="90" fillId="63" borderId="400"/>
    <xf numFmtId="0" fontId="147" fillId="73" borderId="419">
      <alignment horizontal="left" vertical="center" wrapText="1"/>
    </xf>
    <xf numFmtId="166" fontId="113" fillId="0" borderId="418">
      <protection locked="0"/>
    </xf>
    <xf numFmtId="208" fontId="90" fillId="63" borderId="417"/>
    <xf numFmtId="0" fontId="147" fillId="73" borderId="419">
      <alignment horizontal="left" vertical="center" wrapText="1"/>
    </xf>
    <xf numFmtId="166" fontId="113" fillId="0" borderId="418">
      <protection locked="0"/>
    </xf>
    <xf numFmtId="208" fontId="90" fillId="63" borderId="417"/>
    <xf numFmtId="0" fontId="147" fillId="73" borderId="443">
      <alignment horizontal="left" vertical="center" wrapText="1"/>
    </xf>
    <xf numFmtId="166" fontId="113" fillId="0" borderId="442">
      <protection locked="0"/>
    </xf>
    <xf numFmtId="208" fontId="90" fillId="63" borderId="441"/>
    <xf numFmtId="0" fontId="147" fillId="73" borderId="456">
      <alignment horizontal="left" vertical="center" wrapText="1"/>
    </xf>
    <xf numFmtId="166" fontId="113" fillId="0" borderId="455">
      <protection locked="0"/>
    </xf>
    <xf numFmtId="208" fontId="90" fillId="63" borderId="454"/>
    <xf numFmtId="0" fontId="12" fillId="0" borderId="303"/>
    <xf numFmtId="0" fontId="12" fillId="0" borderId="329"/>
    <xf numFmtId="0" fontId="147" fillId="73" borderId="311">
      <alignment horizontal="left" vertical="center" wrapText="1"/>
    </xf>
    <xf numFmtId="0" fontId="12" fillId="0" borderId="368"/>
    <xf numFmtId="10" fontId="108" fillId="65" borderId="303" applyNumberFormat="0" applyBorder="0" applyAlignment="0" applyProtection="0"/>
    <xf numFmtId="0" fontId="147" fillId="73" borderId="340">
      <alignment horizontal="left" vertical="center" wrapText="1"/>
    </xf>
    <xf numFmtId="238" fontId="87" fillId="0" borderId="326">
      <alignment horizontal="center"/>
    </xf>
    <xf numFmtId="10" fontId="108" fillId="65" borderId="329" applyNumberFormat="0" applyBorder="0" applyAlignment="0" applyProtection="0"/>
    <xf numFmtId="0" fontId="12" fillId="0" borderId="368"/>
    <xf numFmtId="0" fontId="47" fillId="0" borderId="308">
      <alignment horizontal="left" vertical="center"/>
    </xf>
    <xf numFmtId="0" fontId="47" fillId="0" borderId="74" applyNumberFormat="0" applyAlignment="0" applyProtection="0">
      <alignment horizontal="left" vertical="center"/>
    </xf>
    <xf numFmtId="237" fontId="12" fillId="71" borderId="303" applyNumberFormat="0" applyFont="0" applyBorder="0" applyAlignment="0" applyProtection="0"/>
    <xf numFmtId="208" fontId="90" fillId="63" borderId="320"/>
    <xf numFmtId="166" fontId="113" fillId="0" borderId="321">
      <protection locked="0"/>
    </xf>
    <xf numFmtId="0" fontId="147" fillId="73" borderId="322">
      <alignment horizontal="left" vertical="center" wrapText="1"/>
    </xf>
    <xf numFmtId="0" fontId="147" fillId="73" borderId="354">
      <alignment horizontal="left" vertical="center" wrapText="1"/>
    </xf>
    <xf numFmtId="0" fontId="12" fillId="0" borderId="368"/>
    <xf numFmtId="1" fontId="121" fillId="69" borderId="317" applyNumberFormat="0" applyBorder="0" applyAlignment="0">
      <alignment horizontal="centerContinuous" vertical="center"/>
      <protection locked="0"/>
    </xf>
    <xf numFmtId="0" fontId="147" fillId="73" borderId="296">
      <alignment horizontal="left" vertical="center" wrapText="1"/>
    </xf>
    <xf numFmtId="0" fontId="25" fillId="8" borderId="313" applyNumberFormat="0" applyAlignment="0" applyProtection="0"/>
    <xf numFmtId="0" fontId="47" fillId="0" borderId="334">
      <alignment horizontal="left" vertical="center"/>
    </xf>
    <xf numFmtId="10" fontId="108" fillId="65" borderId="368" applyNumberFormat="0" applyBorder="0" applyAlignment="0" applyProtection="0"/>
    <xf numFmtId="237" fontId="12" fillId="71" borderId="329" applyNumberFormat="0" applyFont="0" applyBorder="0" applyAlignment="0" applyProtection="0"/>
    <xf numFmtId="0" fontId="12" fillId="0" borderId="368"/>
    <xf numFmtId="227" fontId="78" fillId="0" borderId="325" applyNumberFormat="0" applyFill="0">
      <alignment horizontal="right"/>
    </xf>
    <xf numFmtId="227" fontId="78" fillId="0" borderId="325" applyNumberFormat="0" applyFill="0">
      <alignment horizontal="right"/>
    </xf>
    <xf numFmtId="1" fontId="121" fillId="69" borderId="335" applyNumberFormat="0" applyBorder="0" applyAlignment="0">
      <alignment horizontal="centerContinuous" vertical="center"/>
      <protection locked="0"/>
    </xf>
    <xf numFmtId="0" fontId="147" fillId="73" borderId="376">
      <alignment horizontal="left" vertical="center" wrapText="1"/>
    </xf>
    <xf numFmtId="0" fontId="25" fillId="8" borderId="330" applyNumberFormat="0" applyAlignment="0" applyProtection="0"/>
    <xf numFmtId="10" fontId="108" fillId="65" borderId="368" applyNumberFormat="0" applyBorder="0" applyAlignment="0" applyProtection="0"/>
    <xf numFmtId="0" fontId="12" fillId="0" borderId="368"/>
    <xf numFmtId="0" fontId="47" fillId="0" borderId="369">
      <alignment horizontal="left" vertical="center"/>
    </xf>
    <xf numFmtId="237" fontId="12" fillId="71" borderId="368" applyNumberFormat="0" applyFont="0" applyBorder="0" applyAlignment="0" applyProtection="0"/>
    <xf numFmtId="0" fontId="147" fillId="73" borderId="296">
      <alignment horizontal="left" vertical="center" wrapText="1"/>
    </xf>
    <xf numFmtId="0" fontId="25" fillId="8" borderId="348" applyNumberFormat="0" applyAlignment="0" applyProtection="0"/>
    <xf numFmtId="10" fontId="108" fillId="65" borderId="368" applyNumberFormat="0" applyBorder="0" applyAlignment="0" applyProtection="0"/>
    <xf numFmtId="1" fontId="121" fillId="69" borderId="370" applyNumberFormat="0" applyBorder="0" applyAlignment="0">
      <alignment horizontal="centerContinuous" vertical="center"/>
      <protection locked="0"/>
    </xf>
    <xf numFmtId="0" fontId="25" fillId="8" borderId="348" applyNumberFormat="0" applyAlignment="0" applyProtection="0"/>
    <xf numFmtId="0" fontId="47" fillId="0" borderId="372">
      <alignment horizontal="left" vertical="center"/>
    </xf>
    <xf numFmtId="0" fontId="12" fillId="0" borderId="392"/>
    <xf numFmtId="0" fontId="147" fillId="73" borderId="376">
      <alignment horizontal="left" vertical="center" wrapText="1"/>
    </xf>
    <xf numFmtId="237" fontId="12" fillId="71" borderId="368" applyNumberFormat="0" applyFont="0" applyBorder="0" applyAlignment="0" applyProtection="0"/>
    <xf numFmtId="238" fontId="87" fillId="0" borderId="326">
      <alignment horizontal="center"/>
    </xf>
    <xf numFmtId="10" fontId="108" fillId="65" borderId="368" applyNumberFormat="0" applyBorder="0" applyAlignment="0" applyProtection="0"/>
    <xf numFmtId="1" fontId="121" fillId="69" borderId="370" applyNumberFormat="0" applyBorder="0" applyAlignment="0">
      <alignment horizontal="centerContinuous" vertical="center"/>
      <protection locked="0"/>
    </xf>
    <xf numFmtId="14" fontId="85" fillId="0" borderId="86" applyFont="0" applyFill="0" applyBorder="0" applyAlignment="0" applyProtection="0"/>
    <xf numFmtId="0" fontId="12" fillId="0" borderId="385"/>
    <xf numFmtId="0" fontId="25" fillId="8" borderId="348" applyNumberFormat="0" applyAlignment="0" applyProtection="0"/>
    <xf numFmtId="0" fontId="47" fillId="0" borderId="369">
      <alignment horizontal="left" vertical="center"/>
    </xf>
    <xf numFmtId="237" fontId="12" fillId="71" borderId="368" applyNumberFormat="0" applyFont="0" applyBorder="0" applyAlignment="0" applyProtection="0"/>
    <xf numFmtId="2" fontId="149" fillId="0" borderId="86"/>
    <xf numFmtId="0" fontId="147" fillId="73" borderId="376">
      <alignment horizontal="left" vertical="center" wrapText="1"/>
    </xf>
    <xf numFmtId="1" fontId="121" fillId="69" borderId="370" applyNumberFormat="0" applyBorder="0" applyAlignment="0">
      <alignment horizontal="centerContinuous" vertical="center"/>
      <protection locked="0"/>
    </xf>
    <xf numFmtId="10" fontId="108" fillId="65" borderId="368" applyNumberFormat="0" applyBorder="0" applyAlignment="0" applyProtection="0"/>
    <xf numFmtId="0" fontId="25" fillId="8" borderId="359" applyNumberFormat="0" applyAlignment="0" applyProtection="0"/>
    <xf numFmtId="0" fontId="47" fillId="0" borderId="372">
      <alignment horizontal="left" vertical="center"/>
    </xf>
    <xf numFmtId="237" fontId="12" fillId="71" borderId="368" applyNumberFormat="0" applyFont="0" applyBorder="0" applyAlignment="0" applyProtection="0"/>
    <xf numFmtId="0" fontId="147" fillId="73" borderId="389">
      <alignment horizontal="left" vertical="center" wrapText="1"/>
    </xf>
    <xf numFmtId="227" fontId="78" fillId="0" borderId="325" applyNumberFormat="0" applyFill="0">
      <alignment horizontal="right"/>
    </xf>
    <xf numFmtId="227" fontId="78" fillId="0" borderId="325" applyNumberFormat="0" applyFill="0">
      <alignment horizontal="right"/>
    </xf>
    <xf numFmtId="0" fontId="12" fillId="0" borderId="385"/>
    <xf numFmtId="1" fontId="121" fillId="69" borderId="370" applyNumberFormat="0" applyBorder="0" applyAlignment="0">
      <alignment horizontal="centerContinuous" vertical="center"/>
      <protection locked="0"/>
    </xf>
    <xf numFmtId="10" fontId="108" fillId="65" borderId="392" applyNumberFormat="0" applyBorder="0" applyAlignment="0" applyProtection="0"/>
    <xf numFmtId="0" fontId="25" fillId="8" borderId="359" applyNumberFormat="0" applyAlignment="0" applyProtection="0"/>
    <xf numFmtId="0" fontId="47" fillId="0" borderId="372">
      <alignment horizontal="left" vertical="center"/>
    </xf>
    <xf numFmtId="0" fontId="147" fillId="73" borderId="389">
      <alignment horizontal="left" vertical="center" wrapText="1"/>
    </xf>
    <xf numFmtId="237" fontId="12" fillId="71" borderId="368" applyNumberFormat="0" applyFont="0" applyBorder="0" applyAlignment="0" applyProtection="0"/>
    <xf numFmtId="0" fontId="12" fillId="0" borderId="368"/>
    <xf numFmtId="10" fontId="108" fillId="65" borderId="385" applyNumberFormat="0" applyBorder="0" applyAlignment="0" applyProtection="0"/>
    <xf numFmtId="1" fontId="121" fillId="69" borderId="370" applyNumberFormat="0" applyBorder="0" applyAlignment="0">
      <alignment horizontal="centerContinuous" vertical="center"/>
      <protection locked="0"/>
    </xf>
    <xf numFmtId="0" fontId="25" fillId="8" borderId="359" applyNumberFormat="0" applyAlignment="0" applyProtection="0"/>
    <xf numFmtId="0" fontId="12" fillId="0" borderId="408"/>
    <xf numFmtId="0" fontId="147" fillId="73" borderId="402">
      <alignment horizontal="left" vertical="center" wrapText="1"/>
    </xf>
    <xf numFmtId="0" fontId="47" fillId="0" borderId="386">
      <alignment horizontal="left" vertical="center"/>
    </xf>
    <xf numFmtId="237" fontId="12" fillId="71" borderId="392" applyNumberFormat="0" applyFont="0" applyBorder="0" applyAlignment="0" applyProtection="0"/>
    <xf numFmtId="238" fontId="87" fillId="0" borderId="326">
      <alignment horizontal="center"/>
    </xf>
    <xf numFmtId="231" fontId="85" fillId="0" borderId="86" applyFont="0" applyFill="0" applyBorder="0" applyAlignment="0" applyProtection="0"/>
    <xf numFmtId="0" fontId="147" fillId="73" borderId="389">
      <alignment horizontal="left" vertical="center" wrapText="1"/>
    </xf>
    <xf numFmtId="1" fontId="121" fillId="69" borderId="393" applyNumberFormat="0" applyBorder="0" applyAlignment="0">
      <alignment horizontal="centerContinuous" vertical="center"/>
      <protection locked="0"/>
    </xf>
    <xf numFmtId="0" fontId="12" fillId="0" borderId="408"/>
    <xf numFmtId="0" fontId="47" fillId="0" borderId="386">
      <alignment horizontal="left" vertical="center"/>
    </xf>
    <xf numFmtId="237" fontId="12" fillId="71" borderId="385" applyNumberFormat="0" applyFont="0" applyBorder="0" applyAlignment="0" applyProtection="0"/>
    <xf numFmtId="10" fontId="108" fillId="65" borderId="385" applyNumberFormat="0" applyBorder="0" applyAlignment="0" applyProtection="0"/>
    <xf numFmtId="238" fontId="87" fillId="0" borderId="326">
      <alignment horizontal="center"/>
    </xf>
    <xf numFmtId="1" fontId="121" fillId="69" borderId="379" applyNumberFormat="0" applyBorder="0" applyAlignment="0">
      <alignment horizontal="centerContinuous" vertical="center"/>
      <protection locked="0"/>
    </xf>
    <xf numFmtId="0" fontId="147" fillId="73" borderId="376">
      <alignment horizontal="left" vertical="center" wrapText="1"/>
    </xf>
    <xf numFmtId="0" fontId="25" fillId="8" borderId="381" applyNumberFormat="0" applyAlignment="0" applyProtection="0"/>
    <xf numFmtId="10" fontId="108" fillId="65" borderId="368" applyNumberFormat="0" applyBorder="0" applyAlignment="0" applyProtection="0"/>
    <xf numFmtId="241" fontId="194" fillId="86" borderId="312" applyNumberFormat="0" applyBorder="0" applyAlignment="0" applyProtection="0">
      <alignment vertical="center"/>
    </xf>
    <xf numFmtId="171" fontId="85" fillId="0" borderId="327"/>
    <xf numFmtId="0" fontId="147" fillId="73" borderId="402">
      <alignment horizontal="left" vertical="center" wrapText="1"/>
    </xf>
    <xf numFmtId="227" fontId="78" fillId="0" borderId="325" applyNumberFormat="0" applyFill="0">
      <alignment horizontal="right"/>
    </xf>
    <xf numFmtId="227" fontId="78" fillId="0" borderId="325" applyNumberFormat="0" applyFill="0">
      <alignment horizontal="right"/>
    </xf>
    <xf numFmtId="0" fontId="47" fillId="0" borderId="405">
      <alignment horizontal="left" vertical="center"/>
    </xf>
    <xf numFmtId="237" fontId="12" fillId="71" borderId="385" applyNumberFormat="0" applyFont="0" applyBorder="0" applyAlignment="0" applyProtection="0"/>
    <xf numFmtId="10" fontId="108" fillId="65" borderId="408" applyNumberFormat="0" applyBorder="0" applyAlignment="0" applyProtection="0"/>
    <xf numFmtId="0" fontId="12" fillId="0" borderId="435"/>
    <xf numFmtId="1" fontId="121" fillId="69" borderId="379" applyNumberFormat="0" applyBorder="0" applyAlignment="0">
      <alignment horizontal="centerContinuous" vertical="center"/>
      <protection locked="0"/>
    </xf>
    <xf numFmtId="0" fontId="147" fillId="73" borderId="402">
      <alignment horizontal="left" vertical="center" wrapText="1"/>
    </xf>
    <xf numFmtId="0" fontId="25" fillId="8" borderId="381" applyNumberFormat="0" applyAlignment="0" applyProtection="0"/>
    <xf numFmtId="0" fontId="47" fillId="0" borderId="372">
      <alignment horizontal="left" vertical="center"/>
    </xf>
    <xf numFmtId="241" fontId="194" fillId="86" borderId="146" applyNumberFormat="0" applyBorder="0" applyAlignment="0" applyProtection="0">
      <alignment vertical="center"/>
    </xf>
    <xf numFmtId="171" fontId="85" fillId="0" borderId="346"/>
    <xf numFmtId="227" fontId="78" fillId="0" borderId="325" applyNumberFormat="0" applyFill="0">
      <alignment horizontal="right"/>
    </xf>
    <xf numFmtId="227" fontId="78" fillId="0" borderId="325" applyNumberFormat="0" applyFill="0">
      <alignment horizontal="right"/>
    </xf>
    <xf numFmtId="237" fontId="12" fillId="71" borderId="368" applyNumberFormat="0" applyFont="0" applyBorder="0" applyAlignment="0" applyProtection="0"/>
    <xf numFmtId="241" fontId="194" fillId="86" borderId="355" applyNumberFormat="0" applyBorder="0" applyAlignment="0" applyProtection="0">
      <alignment vertical="center"/>
    </xf>
    <xf numFmtId="171" fontId="85" fillId="0" borderId="367"/>
    <xf numFmtId="10" fontId="108" fillId="65" borderId="408" applyNumberFormat="0" applyBorder="0" applyAlignment="0" applyProtection="0"/>
    <xf numFmtId="1" fontId="121" fillId="69" borderId="370" applyNumberFormat="0" applyBorder="0" applyAlignment="0">
      <alignment horizontal="centerContinuous" vertical="center"/>
      <protection locked="0"/>
    </xf>
    <xf numFmtId="0" fontId="47" fillId="0" borderId="412">
      <alignment horizontal="left" vertical="center"/>
    </xf>
    <xf numFmtId="237" fontId="12" fillId="71" borderId="408" applyNumberFormat="0" applyFont="0" applyBorder="0" applyAlignment="0" applyProtection="0"/>
    <xf numFmtId="0" fontId="25" fillId="8" borderId="359" applyNumberFormat="0" applyAlignment="0" applyProtection="0"/>
    <xf numFmtId="0" fontId="147" fillId="73" borderId="430">
      <alignment horizontal="left" vertical="center" wrapText="1"/>
    </xf>
    <xf numFmtId="166" fontId="113" fillId="0" borderId="310">
      <protection locked="0"/>
    </xf>
    <xf numFmtId="1" fontId="121" fillId="69" borderId="413" applyNumberFormat="0" applyBorder="0" applyAlignment="0">
      <alignment horizontal="centerContinuous" vertical="center"/>
      <protection locked="0"/>
    </xf>
    <xf numFmtId="0" fontId="12" fillId="24" borderId="324" applyNumberFormat="0" applyFont="0" applyAlignment="0" applyProtection="0"/>
    <xf numFmtId="0" fontId="25" fillId="8" borderId="409" applyNumberFormat="0" applyAlignment="0" applyProtection="0"/>
    <xf numFmtId="0" fontId="147" fillId="73" borderId="443">
      <alignment horizontal="left" vertical="center" wrapText="1"/>
    </xf>
    <xf numFmtId="0" fontId="47" fillId="0" borderId="412">
      <alignment horizontal="left" vertical="center"/>
    </xf>
    <xf numFmtId="237" fontId="12" fillId="71" borderId="408" applyNumberFormat="0" applyFont="0" applyBorder="0" applyAlignment="0" applyProtection="0"/>
    <xf numFmtId="241" fontId="194" fillId="86" borderId="355" applyNumberFormat="0" applyBorder="0" applyAlignment="0" applyProtection="0">
      <alignment vertical="center"/>
    </xf>
    <xf numFmtId="171" fontId="85" fillId="0" borderId="367"/>
    <xf numFmtId="10" fontId="108" fillId="65" borderId="435" applyNumberFormat="0" applyBorder="0" applyAlignment="0" applyProtection="0"/>
    <xf numFmtId="260" fontId="164" fillId="0" borderId="362" applyBorder="0"/>
    <xf numFmtId="1" fontId="121" fillId="69" borderId="413" applyNumberFormat="0" applyBorder="0" applyAlignment="0">
      <alignment horizontal="centerContinuous" vertical="center"/>
      <protection locked="0"/>
    </xf>
    <xf numFmtId="166" fontId="113" fillId="0" borderId="339">
      <protection locked="0"/>
    </xf>
    <xf numFmtId="0" fontId="12" fillId="24" borderId="331" applyNumberFormat="0" applyFont="0" applyAlignment="0" applyProtection="0"/>
    <xf numFmtId="0" fontId="25" fillId="8" borderId="409" applyNumberFormat="0" applyAlignment="0" applyProtection="0"/>
    <xf numFmtId="241" fontId="194" fillId="86" borderId="377" applyNumberFormat="0" applyBorder="0" applyAlignment="0" applyProtection="0">
      <alignment vertical="center"/>
    </xf>
    <xf numFmtId="171" fontId="85" fillId="0" borderId="367"/>
    <xf numFmtId="166" fontId="113" fillId="0" borderId="353">
      <protection locked="0"/>
    </xf>
    <xf numFmtId="0" fontId="12" fillId="24" borderId="349" applyNumberFormat="0" applyFont="0" applyAlignment="0" applyProtection="0"/>
    <xf numFmtId="0" fontId="47" fillId="0" borderId="440">
      <alignment horizontal="left" vertical="center"/>
    </xf>
    <xf numFmtId="1" fontId="121" fillId="69" borderId="393" applyNumberFormat="0" applyBorder="0" applyAlignment="0">
      <alignment horizontal="centerContinuous" vertical="center"/>
      <protection locked="0"/>
    </xf>
    <xf numFmtId="237" fontId="12" fillId="71" borderId="435" applyNumberFormat="0" applyFont="0" applyBorder="0" applyAlignment="0" applyProtection="0"/>
    <xf numFmtId="0" fontId="25" fillId="8" borderId="423" applyNumberFormat="0" applyAlignment="0" applyProtection="0"/>
    <xf numFmtId="166" fontId="113" fillId="0" borderId="344">
      <protection locked="0"/>
    </xf>
    <xf numFmtId="1" fontId="121" fillId="69" borderId="433" applyNumberFormat="0" applyBorder="0" applyAlignment="0">
      <alignment horizontal="centerContinuous" vertical="center"/>
      <protection locked="0"/>
    </xf>
    <xf numFmtId="241" fontId="194" fillId="86" borderId="146" applyNumberFormat="0" applyBorder="0" applyAlignment="0" applyProtection="0">
      <alignment vertical="center"/>
    </xf>
    <xf numFmtId="171" fontId="85" fillId="0" borderId="346"/>
    <xf numFmtId="0" fontId="25" fillId="8" borderId="436" applyNumberFormat="0" applyAlignment="0" applyProtection="0"/>
    <xf numFmtId="241" fontId="194" fillId="86" borderId="377" applyNumberFormat="0" applyBorder="0" applyAlignment="0" applyProtection="0">
      <alignment vertical="center"/>
    </xf>
    <xf numFmtId="171" fontId="85" fillId="0" borderId="367"/>
    <xf numFmtId="166" fontId="113" fillId="0" borderId="375">
      <protection locked="0"/>
    </xf>
    <xf numFmtId="166" fontId="113" fillId="0" borderId="344">
      <protection locked="0"/>
    </xf>
    <xf numFmtId="0" fontId="12" fillId="24" borderId="378" applyNumberFormat="0" applyFont="0" applyAlignment="0" applyProtection="0"/>
    <xf numFmtId="241" fontId="194" fillId="86" borderId="390" applyNumberFormat="0" applyBorder="0" applyAlignment="0" applyProtection="0">
      <alignment vertical="center"/>
    </xf>
    <xf numFmtId="171" fontId="85" fillId="0" borderId="391"/>
    <xf numFmtId="0" fontId="17" fillId="21" borderId="313" applyNumberFormat="0" applyAlignment="0" applyProtection="0"/>
    <xf numFmtId="241" fontId="194" fillId="86" borderId="377" applyNumberFormat="0" applyBorder="0" applyAlignment="0" applyProtection="0">
      <alignment vertical="center"/>
    </xf>
    <xf numFmtId="171" fontId="85" fillId="0" borderId="367"/>
    <xf numFmtId="0" fontId="83" fillId="0" borderId="318" applyNumberFormat="0" applyFont="0" applyFill="0" applyAlignment="0" applyProtection="0"/>
    <xf numFmtId="166" fontId="113" fillId="0" borderId="375">
      <protection locked="0"/>
    </xf>
    <xf numFmtId="0" fontId="12" fillId="24" borderId="378" applyNumberFormat="0" applyFont="0" applyAlignment="0" applyProtection="0"/>
    <xf numFmtId="208" fontId="90" fillId="63" borderId="309"/>
    <xf numFmtId="0" fontId="17" fillId="21" borderId="330" applyNumberFormat="0" applyAlignment="0" applyProtection="0"/>
    <xf numFmtId="0" fontId="83" fillId="0" borderId="336" applyNumberFormat="0" applyFont="0" applyFill="0" applyAlignment="0" applyProtection="0"/>
    <xf numFmtId="171" fontId="85" fillId="0" borderId="403"/>
    <xf numFmtId="166" fontId="113" fillId="0" borderId="375">
      <protection locked="0"/>
    </xf>
    <xf numFmtId="208" fontId="90" fillId="63" borderId="338"/>
    <xf numFmtId="0" fontId="17" fillId="21" borderId="348" applyNumberFormat="0" applyAlignment="0" applyProtection="0"/>
    <xf numFmtId="0" fontId="83" fillId="0" borderId="347" applyNumberFormat="0" applyFont="0" applyFill="0" applyAlignment="0" applyProtection="0"/>
    <xf numFmtId="241" fontId="194" fillId="86" borderId="390" applyNumberFormat="0" applyBorder="0" applyAlignment="0" applyProtection="0">
      <alignment vertical="center"/>
    </xf>
    <xf numFmtId="171" fontId="85" fillId="0" borderId="391"/>
    <xf numFmtId="0" fontId="17" fillId="21" borderId="348" applyNumberFormat="0" applyAlignment="0" applyProtection="0"/>
    <xf numFmtId="208" fontId="90" fillId="63" borderId="352"/>
    <xf numFmtId="241" fontId="194" fillId="86" borderId="377" applyNumberFormat="0" applyBorder="0" applyAlignment="0" applyProtection="0">
      <alignment vertical="center"/>
    </xf>
    <xf numFmtId="0" fontId="83" fillId="0" borderId="347" applyNumberFormat="0" applyFont="0" applyFill="0" applyAlignment="0" applyProtection="0"/>
    <xf numFmtId="171" fontId="85" fillId="0" borderId="367"/>
    <xf numFmtId="166" fontId="113" fillId="0" borderId="388">
      <protection locked="0"/>
    </xf>
    <xf numFmtId="208" fontId="90" fillId="63" borderId="343"/>
    <xf numFmtId="167" fontId="87" fillId="0" borderId="371" applyFont="0"/>
    <xf numFmtId="166" fontId="113" fillId="0" borderId="388">
      <protection locked="0"/>
    </xf>
    <xf numFmtId="0" fontId="17" fillId="21" borderId="348" applyNumberFormat="0" applyAlignment="0" applyProtection="0"/>
    <xf numFmtId="0" fontId="83" fillId="0" borderId="347" applyNumberFormat="0" applyFont="0" applyFill="0" applyAlignment="0" applyProtection="0"/>
    <xf numFmtId="241" fontId="194" fillId="86" borderId="404" applyNumberFormat="0" applyBorder="0" applyAlignment="0" applyProtection="0">
      <alignment vertical="center"/>
    </xf>
    <xf numFmtId="171" fontId="85" fillId="0" borderId="403"/>
    <xf numFmtId="208" fontId="90" fillId="63" borderId="374"/>
    <xf numFmtId="0" fontId="17" fillId="21" borderId="359" applyNumberFormat="0" applyAlignment="0" applyProtection="0"/>
    <xf numFmtId="167" fontId="87" fillId="0" borderId="373" applyFont="0"/>
    <xf numFmtId="0" fontId="83" fillId="0" borderId="347" applyNumberFormat="0" applyFont="0" applyFill="0" applyAlignment="0" applyProtection="0"/>
    <xf numFmtId="166" fontId="113" fillId="0" borderId="401">
      <protection locked="0"/>
    </xf>
    <xf numFmtId="0" fontId="99" fillId="0" borderId="366" applyNumberFormat="0" applyFont="0" applyFill="0" applyAlignment="0" applyProtection="0">
      <alignment horizontal="centerContinuous"/>
    </xf>
    <xf numFmtId="208" fontId="90" fillId="63" borderId="343"/>
    <xf numFmtId="241" fontId="194" fillId="86" borderId="420" applyNumberFormat="0" applyBorder="0" applyAlignment="0" applyProtection="0">
      <alignment vertical="center"/>
    </xf>
    <xf numFmtId="171" fontId="85" fillId="0" borderId="421"/>
    <xf numFmtId="260" fontId="164" fillId="0" borderId="308" applyBorder="0"/>
    <xf numFmtId="166" fontId="113" fillId="0" borderId="388">
      <protection locked="0"/>
    </xf>
    <xf numFmtId="167" fontId="87" fillId="0" borderId="371" applyFont="0"/>
    <xf numFmtId="260" fontId="164" fillId="0" borderId="334" applyBorder="0"/>
    <xf numFmtId="0" fontId="17" fillId="21" borderId="359" applyNumberFormat="0" applyAlignment="0" applyProtection="0"/>
    <xf numFmtId="264" fontId="172" fillId="65" borderId="303" applyFill="0" applyBorder="0" applyAlignment="0" applyProtection="0">
      <alignment horizontal="right"/>
      <protection locked="0"/>
    </xf>
    <xf numFmtId="0" fontId="83" fillId="0" borderId="347" applyNumberFormat="0" applyFont="0" applyFill="0" applyAlignment="0" applyProtection="0"/>
    <xf numFmtId="166" fontId="113" fillId="0" borderId="375">
      <protection locked="0"/>
    </xf>
    <xf numFmtId="208" fontId="90" fillId="63" borderId="374"/>
    <xf numFmtId="241" fontId="194" fillId="86" borderId="420" applyNumberFormat="0" applyBorder="0" applyAlignment="0" applyProtection="0">
      <alignment vertical="center"/>
    </xf>
    <xf numFmtId="171" fontId="85" fillId="0" borderId="421"/>
    <xf numFmtId="167" fontId="87" fillId="0" borderId="373" applyFont="0"/>
    <xf numFmtId="241" fontId="194" fillId="86" borderId="444" applyNumberFormat="0" applyBorder="0" applyAlignment="0" applyProtection="0">
      <alignment vertical="center"/>
    </xf>
    <xf numFmtId="0" fontId="17" fillId="21" borderId="359" applyNumberFormat="0" applyAlignment="0" applyProtection="0"/>
    <xf numFmtId="0" fontId="83" fillId="0" borderId="380" applyNumberFormat="0" applyFont="0" applyFill="0" applyAlignment="0" applyProtection="0"/>
    <xf numFmtId="166" fontId="113" fillId="0" borderId="401">
      <protection locked="0"/>
    </xf>
    <xf numFmtId="0" fontId="83" fillId="0" borderId="86" applyNumberFormat="0" applyFont="0" applyFill="0" applyAlignment="0" applyProtection="0"/>
    <xf numFmtId="0" fontId="97" fillId="0" borderId="86" applyNumberFormat="0" applyFill="0" applyAlignment="0" applyProtection="0"/>
    <xf numFmtId="208" fontId="90" fillId="63" borderId="374"/>
    <xf numFmtId="0" fontId="12" fillId="0" borderId="459"/>
    <xf numFmtId="241" fontId="194" fillId="86" borderId="457" applyNumberFormat="0" applyBorder="0" applyAlignment="0" applyProtection="0">
      <alignment vertical="center"/>
    </xf>
    <xf numFmtId="171" fontId="85" fillId="0" borderId="458"/>
    <xf numFmtId="167" fontId="87" fillId="0" borderId="373" applyFont="0"/>
    <xf numFmtId="166" fontId="113" fillId="0" borderId="401">
      <protection locked="0"/>
    </xf>
    <xf numFmtId="208" fontId="90" fillId="63" borderId="387"/>
    <xf numFmtId="0" fontId="17" fillId="21" borderId="381" applyNumberFormat="0" applyAlignment="0" applyProtection="0"/>
    <xf numFmtId="167" fontId="87" fillId="0" borderId="394" applyFont="0"/>
    <xf numFmtId="0" fontId="177" fillId="67" borderId="303">
      <alignment horizontal="center" vertical="center" wrapText="1"/>
      <protection hidden="1"/>
    </xf>
    <xf numFmtId="0" fontId="83" fillId="0" borderId="380" applyNumberFormat="0" applyFont="0" applyFill="0" applyAlignment="0" applyProtection="0"/>
    <xf numFmtId="0" fontId="99" fillId="0" borderId="366" applyNumberFormat="0" applyFont="0" applyFill="0" applyAlignment="0" applyProtection="0">
      <alignment horizontal="centerContinuous"/>
    </xf>
    <xf numFmtId="166" fontId="113" fillId="0" borderId="429">
      <protection locked="0"/>
    </xf>
    <xf numFmtId="0" fontId="12" fillId="24" borderId="424" applyNumberFormat="0" applyFont="0" applyAlignment="0" applyProtection="0"/>
    <xf numFmtId="208" fontId="90" fillId="63" borderId="387"/>
    <xf numFmtId="0" fontId="147" fillId="73" borderId="466">
      <alignment horizontal="left" vertical="center" wrapText="1"/>
    </xf>
    <xf numFmtId="167" fontId="87" fillId="0" borderId="394" applyFont="0"/>
    <xf numFmtId="166" fontId="113" fillId="0" borderId="442">
      <protection locked="0"/>
    </xf>
    <xf numFmtId="0" fontId="25" fillId="8" borderId="460" applyNumberFormat="0" applyAlignment="0" applyProtection="0"/>
    <xf numFmtId="0" fontId="25" fillId="8" borderId="460" applyNumberFormat="0" applyAlignment="0" applyProtection="0"/>
    <xf numFmtId="0" fontId="25" fillId="8" borderId="460" applyNumberFormat="0" applyAlignment="0" applyProtection="0"/>
    <xf numFmtId="10" fontId="108" fillId="65" borderId="459" applyNumberFormat="0" applyBorder="0" applyAlignment="0" applyProtection="0"/>
    <xf numFmtId="39" fontId="12" fillId="0" borderId="540">
      <protection locked="0"/>
    </xf>
    <xf numFmtId="0" fontId="99" fillId="0" borderId="366" applyNumberFormat="0" applyFont="0" applyFill="0" applyAlignment="0" applyProtection="0">
      <alignment horizontal="centerContinuous"/>
    </xf>
    <xf numFmtId="241" fontId="194" fillId="86" borderId="487" applyNumberFormat="0" applyBorder="0" applyAlignment="0" applyProtection="0">
      <alignment vertical="center"/>
    </xf>
    <xf numFmtId="0" fontId="17" fillId="21" borderId="381" applyNumberFormat="0" applyAlignment="0" applyProtection="0"/>
    <xf numFmtId="208" fontId="90" fillId="63" borderId="400"/>
    <xf numFmtId="165" fontId="193" fillId="0" borderId="536" applyFill="0" applyAlignment="0" applyProtection="0"/>
    <xf numFmtId="171" fontId="85" fillId="0" borderId="528"/>
    <xf numFmtId="39" fontId="12" fillId="0" borderId="540">
      <protection locked="0"/>
    </xf>
    <xf numFmtId="171" fontId="85" fillId="0" borderId="560"/>
    <xf numFmtId="0" fontId="83" fillId="0" borderId="380" applyNumberFormat="0" applyFont="0" applyFill="0" applyAlignment="0" applyProtection="0"/>
    <xf numFmtId="208" fontId="90" fillId="63" borderId="387"/>
    <xf numFmtId="0" fontId="183" fillId="81" borderId="303" applyNumberFormat="0" applyProtection="0">
      <alignment horizontal="center" vertical="center"/>
    </xf>
    <xf numFmtId="0" fontId="11" fillId="81" borderId="303" applyNumberFormat="0" applyProtection="0">
      <alignment horizontal="center" vertical="center" wrapText="1"/>
    </xf>
    <xf numFmtId="0" fontId="11" fillId="81" borderId="303" applyNumberFormat="0" applyProtection="0">
      <alignment horizontal="center" vertical="center"/>
    </xf>
    <xf numFmtId="0" fontId="11" fillId="81" borderId="303" applyNumberFormat="0" applyProtection="0">
      <alignment horizontal="center" vertical="center" wrapText="1"/>
    </xf>
    <xf numFmtId="0" fontId="11" fillId="60" borderId="303" applyNumberFormat="0" applyProtection="0">
      <alignment horizontal="left" vertical="center" wrapText="1"/>
    </xf>
    <xf numFmtId="0" fontId="47" fillId="0" borderId="440">
      <alignment horizontal="left" vertical="center"/>
    </xf>
    <xf numFmtId="257" fontId="11" fillId="82" borderId="303" applyNumberFormat="0" applyProtection="0">
      <alignment horizontal="center" vertical="center" wrapText="1"/>
    </xf>
    <xf numFmtId="0" fontId="12" fillId="25" borderId="303" applyNumberFormat="0" applyProtection="0">
      <alignment horizontal="left" vertical="center" wrapText="1"/>
    </xf>
    <xf numFmtId="0" fontId="11" fillId="60" borderId="303" applyNumberFormat="0" applyProtection="0">
      <alignment horizontal="left" vertical="center" wrapText="1"/>
    </xf>
    <xf numFmtId="167" fontId="87" fillId="0" borderId="394" applyFont="0"/>
    <xf numFmtId="0" fontId="17" fillId="21" borderId="359" applyNumberFormat="0" applyAlignment="0" applyProtection="0"/>
    <xf numFmtId="237" fontId="12" fillId="71" borderId="459" applyNumberFormat="0" applyFont="0" applyBorder="0" applyAlignment="0" applyProtection="0"/>
    <xf numFmtId="0" fontId="83" fillId="0" borderId="380" applyNumberFormat="0" applyFont="0" applyFill="0" applyAlignment="0" applyProtection="0"/>
    <xf numFmtId="0" fontId="11" fillId="60" borderId="478" applyNumberFormat="0" applyProtection="0">
      <alignment horizontal="left" vertical="center" wrapText="1"/>
    </xf>
    <xf numFmtId="1" fontId="121" fillId="69" borderId="447" applyNumberFormat="0" applyBorder="0" applyAlignment="0">
      <alignment horizontal="centerContinuous" vertical="center"/>
      <protection locked="0"/>
    </xf>
    <xf numFmtId="208" fontId="90" fillId="63" borderId="374"/>
    <xf numFmtId="0" fontId="25" fillId="8" borderId="460" applyNumberFormat="0" applyAlignment="0" applyProtection="0"/>
    <xf numFmtId="0" fontId="17" fillId="21" borderId="409" applyNumberFormat="0" applyAlignment="0" applyProtection="0"/>
    <xf numFmtId="167" fontId="87" fillId="0" borderId="373" applyFont="0"/>
    <xf numFmtId="0" fontId="83" fillId="0" borderId="414" applyNumberFormat="0" applyFont="0" applyFill="0" applyAlignment="0" applyProtection="0"/>
    <xf numFmtId="171" fontId="85" fillId="0" borderId="545"/>
    <xf numFmtId="165" fontId="193" fillId="0" borderId="563" applyFill="0" applyAlignment="0" applyProtection="0"/>
    <xf numFmtId="208" fontId="90" fillId="63" borderId="400"/>
    <xf numFmtId="227" fontId="249" fillId="0" borderId="325" applyNumberFormat="0" applyFill="0">
      <alignment horizontal="right"/>
    </xf>
    <xf numFmtId="227" fontId="249" fillId="0" borderId="325" applyNumberFormat="0" applyFill="0">
      <alignment horizontal="right"/>
    </xf>
    <xf numFmtId="0" fontId="12" fillId="61" borderId="313" applyNumberFormat="0">
      <alignment horizontal="left" vertical="center"/>
    </xf>
    <xf numFmtId="0" fontId="12" fillId="60" borderId="313" applyNumberFormat="0">
      <alignment horizontal="centerContinuous" vertical="center" wrapText="1"/>
    </xf>
    <xf numFmtId="167" fontId="87" fillId="0" borderId="399" applyFont="0"/>
    <xf numFmtId="241" fontId="194" fillId="86" borderId="312" applyNumberFormat="0" applyBorder="0" applyAlignment="0" applyProtection="0">
      <alignment vertical="center"/>
    </xf>
    <xf numFmtId="0" fontId="17" fillId="21" borderId="409" applyNumberFormat="0" applyAlignment="0" applyProtection="0"/>
    <xf numFmtId="0" fontId="83" fillId="0" borderId="414" applyNumberFormat="0" applyFont="0" applyFill="0" applyAlignment="0" applyProtection="0"/>
    <xf numFmtId="165" fontId="193" fillId="0" borderId="540" applyFill="0" applyAlignment="0" applyProtection="0"/>
    <xf numFmtId="39" fontId="12" fillId="0" borderId="546">
      <protection locked="0"/>
    </xf>
    <xf numFmtId="171" fontId="85" fillId="0" borderId="560"/>
    <xf numFmtId="171" fontId="85" fillId="0" borderId="545"/>
    <xf numFmtId="208" fontId="90" fillId="63" borderId="400"/>
    <xf numFmtId="171" fontId="85" fillId="0" borderId="615"/>
    <xf numFmtId="171" fontId="85" fillId="0" borderId="528"/>
    <xf numFmtId="171" fontId="85" fillId="0" borderId="545"/>
    <xf numFmtId="165" fontId="193" fillId="0" borderId="540" applyFill="0" applyAlignment="0" applyProtection="0"/>
    <xf numFmtId="39" fontId="12" fillId="0" borderId="546">
      <protection locked="0"/>
    </xf>
    <xf numFmtId="167" fontId="87" fillId="0" borderId="399" applyFont="0"/>
    <xf numFmtId="260" fontId="164" fillId="0" borderId="369" applyBorder="0"/>
    <xf numFmtId="260" fontId="164" fillId="0" borderId="316" applyBorder="0"/>
    <xf numFmtId="229" fontId="81" fillId="65" borderId="328" applyFont="0" applyFill="0" applyBorder="0" applyAlignment="0" applyProtection="0"/>
    <xf numFmtId="0" fontId="17" fillId="21" borderId="423" applyNumberFormat="0" applyAlignment="0" applyProtection="0"/>
    <xf numFmtId="0" fontId="83" fillId="0" borderId="422" applyNumberFormat="0" applyFont="0" applyFill="0" applyAlignment="0" applyProtection="0"/>
    <xf numFmtId="229" fontId="81" fillId="65" borderId="328" applyFont="0" applyFill="0" applyBorder="0" applyAlignment="0" applyProtection="0"/>
    <xf numFmtId="257" fontId="11" fillId="82" borderId="501" applyNumberFormat="0" applyProtection="0">
      <alignment horizontal="center" vertical="center" wrapText="1"/>
    </xf>
    <xf numFmtId="0" fontId="17" fillId="21" borderId="436" applyNumberFormat="0" applyAlignment="0" applyProtection="0"/>
    <xf numFmtId="208" fontId="90" fillId="63" borderId="428"/>
    <xf numFmtId="260" fontId="164" fillId="0" borderId="386" applyBorder="0"/>
    <xf numFmtId="260" fontId="164" fillId="0" borderId="405" applyBorder="0"/>
    <xf numFmtId="260" fontId="164" fillId="0" borderId="386" applyBorder="0"/>
    <xf numFmtId="0" fontId="83" fillId="0" borderId="434" applyNumberFormat="0" applyFont="0" applyFill="0" applyAlignment="0" applyProtection="0"/>
    <xf numFmtId="167" fontId="87" fillId="0" borderId="427" applyFont="0"/>
    <xf numFmtId="208" fontId="90" fillId="63" borderId="441"/>
    <xf numFmtId="167" fontId="87" fillId="0" borderId="445" applyFont="0"/>
    <xf numFmtId="0" fontId="12" fillId="61" borderId="330" applyNumberFormat="0">
      <alignment horizontal="left" vertical="center"/>
    </xf>
    <xf numFmtId="0" fontId="12" fillId="60" borderId="330" applyNumberFormat="0">
      <alignment horizontal="centerContinuous" vertical="center" wrapText="1"/>
    </xf>
    <xf numFmtId="0" fontId="147" fillId="73" borderId="354">
      <alignment horizontal="left" vertical="center" wrapText="1"/>
    </xf>
    <xf numFmtId="166" fontId="113" fillId="0" borderId="353">
      <protection locked="0"/>
    </xf>
    <xf numFmtId="208" fontId="90" fillId="63" borderId="352"/>
    <xf numFmtId="0" fontId="147" fillId="73" borderId="340">
      <alignment horizontal="left" vertical="center" wrapText="1"/>
    </xf>
    <xf numFmtId="166" fontId="113" fillId="0" borderId="339">
      <protection locked="0"/>
    </xf>
    <xf numFmtId="208" fontId="90" fillId="63" borderId="338"/>
    <xf numFmtId="0" fontId="147" fillId="73" borderId="296">
      <alignment horizontal="left" vertical="center" wrapText="1"/>
    </xf>
    <xf numFmtId="166" fontId="113" fillId="0" borderId="344">
      <protection locked="0"/>
    </xf>
    <xf numFmtId="208" fontId="90" fillId="63" borderId="343"/>
    <xf numFmtId="0" fontId="147" fillId="73" borderId="376">
      <alignment horizontal="left" vertical="center" wrapText="1"/>
    </xf>
    <xf numFmtId="166" fontId="113" fillId="0" borderId="375">
      <protection locked="0"/>
    </xf>
    <xf numFmtId="208" fontId="90" fillId="63" borderId="374"/>
    <xf numFmtId="0" fontId="147" fillId="73" borderId="311">
      <alignment horizontal="left" vertical="center" wrapText="1"/>
    </xf>
    <xf numFmtId="166" fontId="113" fillId="0" borderId="310">
      <protection locked="0"/>
    </xf>
    <xf numFmtId="208" fontId="90" fillId="63" borderId="309"/>
    <xf numFmtId="0" fontId="147" fillId="73" borderId="296">
      <alignment horizontal="left" vertical="center" wrapText="1"/>
    </xf>
    <xf numFmtId="166" fontId="113" fillId="0" borderId="344">
      <protection locked="0"/>
    </xf>
    <xf numFmtId="208" fontId="90" fillId="63" borderId="343"/>
    <xf numFmtId="0" fontId="147" fillId="73" borderId="376">
      <alignment horizontal="left" vertical="center" wrapText="1"/>
    </xf>
    <xf numFmtId="166" fontId="113" fillId="0" borderId="375">
      <protection locked="0"/>
    </xf>
    <xf numFmtId="208" fontId="90" fillId="63" borderId="374"/>
    <xf numFmtId="0" fontId="147" fillId="73" borderId="376">
      <alignment horizontal="left" vertical="center" wrapText="1"/>
    </xf>
    <xf numFmtId="166" fontId="113" fillId="0" borderId="375">
      <protection locked="0"/>
    </xf>
    <xf numFmtId="208" fontId="90" fillId="63" borderId="374"/>
    <xf numFmtId="0" fontId="147" fillId="73" borderId="389">
      <alignment horizontal="left" vertical="center" wrapText="1"/>
    </xf>
    <xf numFmtId="166" fontId="113" fillId="0" borderId="388">
      <protection locked="0"/>
    </xf>
    <xf numFmtId="208" fontId="90" fillId="63" borderId="387"/>
    <xf numFmtId="0" fontId="147" fillId="73" borderId="402">
      <alignment horizontal="left" vertical="center" wrapText="1"/>
    </xf>
    <xf numFmtId="166" fontId="113" fillId="0" borderId="401">
      <protection locked="0"/>
    </xf>
    <xf numFmtId="208" fontId="90" fillId="63" borderId="400"/>
    <xf numFmtId="0" fontId="147" fillId="73" borderId="389">
      <alignment horizontal="left" vertical="center" wrapText="1"/>
    </xf>
    <xf numFmtId="166" fontId="113" fillId="0" borderId="388">
      <protection locked="0"/>
    </xf>
    <xf numFmtId="208" fontId="90" fillId="63" borderId="387"/>
    <xf numFmtId="0" fontId="147" fillId="73" borderId="389">
      <alignment horizontal="left" vertical="center" wrapText="1"/>
    </xf>
    <xf numFmtId="166" fontId="113" fillId="0" borderId="388">
      <protection locked="0"/>
    </xf>
    <xf numFmtId="208" fontId="90" fillId="63" borderId="387"/>
    <xf numFmtId="0" fontId="147" fillId="73" borderId="376">
      <alignment horizontal="left" vertical="center" wrapText="1"/>
    </xf>
    <xf numFmtId="166" fontId="113" fillId="0" borderId="375">
      <protection locked="0"/>
    </xf>
    <xf numFmtId="208" fontId="90" fillId="63" borderId="374"/>
    <xf numFmtId="0" fontId="147" fillId="73" borderId="402">
      <alignment horizontal="left" vertical="center" wrapText="1"/>
    </xf>
    <xf numFmtId="166" fontId="113" fillId="0" borderId="401">
      <protection locked="0"/>
    </xf>
    <xf numFmtId="208" fontId="90" fillId="63" borderId="400"/>
    <xf numFmtId="0" fontId="147" fillId="73" borderId="402">
      <alignment horizontal="left" vertical="center" wrapText="1"/>
    </xf>
    <xf numFmtId="166" fontId="113" fillId="0" borderId="401">
      <protection locked="0"/>
    </xf>
    <xf numFmtId="208" fontId="90" fillId="63" borderId="400"/>
    <xf numFmtId="0" fontId="147" fillId="73" borderId="430">
      <alignment horizontal="left" vertical="center" wrapText="1"/>
    </xf>
    <xf numFmtId="166" fontId="113" fillId="0" borderId="429">
      <protection locked="0"/>
    </xf>
    <xf numFmtId="208" fontId="90" fillId="63" borderId="428"/>
    <xf numFmtId="0" fontId="147" fillId="73" borderId="443">
      <alignment horizontal="left" vertical="center" wrapText="1"/>
    </xf>
    <xf numFmtId="166" fontId="113" fillId="0" borderId="442">
      <protection locked="0"/>
    </xf>
    <xf numFmtId="208" fontId="90" fillId="63" borderId="441"/>
    <xf numFmtId="0" fontId="147" fillId="73" borderId="311">
      <alignment horizontal="left" vertical="center" wrapText="1"/>
    </xf>
    <xf numFmtId="166" fontId="113" fillId="0" borderId="310">
      <protection locked="0"/>
    </xf>
    <xf numFmtId="208" fontId="90" fillId="63" borderId="309"/>
    <xf numFmtId="0" fontId="12" fillId="0" borderId="329"/>
    <xf numFmtId="0" fontId="12" fillId="0" borderId="357"/>
    <xf numFmtId="0" fontId="12" fillId="0" borderId="303"/>
    <xf numFmtId="0" fontId="12" fillId="0" borderId="368"/>
    <xf numFmtId="0" fontId="12" fillId="0" borderId="368"/>
    <xf numFmtId="0" fontId="147" fillId="73" borderId="311">
      <alignment horizontal="left" vertical="center" wrapText="1"/>
    </xf>
    <xf numFmtId="0" fontId="12" fillId="0" borderId="368"/>
    <xf numFmtId="14" fontId="85" fillId="0" borderId="358" applyFont="0" applyFill="0" applyBorder="0" applyAlignment="0" applyProtection="0"/>
    <xf numFmtId="10" fontId="108" fillId="65" borderId="329" applyNumberFormat="0" applyBorder="0" applyAlignment="0" applyProtection="0"/>
    <xf numFmtId="0" fontId="147" fillId="73" borderId="296">
      <alignment horizontal="left" vertical="center" wrapText="1"/>
    </xf>
    <xf numFmtId="2" fontId="149" fillId="0" borderId="358"/>
    <xf numFmtId="0" fontId="147" fillId="73" borderId="354">
      <alignment horizontal="left" vertical="center" wrapText="1"/>
    </xf>
    <xf numFmtId="0" fontId="12" fillId="0" borderId="385"/>
    <xf numFmtId="0" fontId="147" fillId="73" borderId="322">
      <alignment horizontal="left" vertical="center" wrapText="1"/>
    </xf>
    <xf numFmtId="10" fontId="108" fillId="65" borderId="357" applyNumberFormat="0" applyBorder="0" applyAlignment="0" applyProtection="0"/>
    <xf numFmtId="10" fontId="108" fillId="65" borderId="303" applyNumberFormat="0" applyBorder="0" applyAlignment="0" applyProtection="0"/>
    <xf numFmtId="0" fontId="147" fillId="73" borderId="354">
      <alignment horizontal="left" vertical="center" wrapText="1"/>
    </xf>
    <xf numFmtId="0" fontId="12" fillId="0" borderId="385"/>
    <xf numFmtId="0" fontId="12" fillId="0" borderId="385"/>
    <xf numFmtId="0" fontId="47" fillId="0" borderId="334">
      <alignment horizontal="left" vertical="center"/>
    </xf>
    <xf numFmtId="238" fontId="87" fillId="0" borderId="326">
      <alignment horizontal="center"/>
    </xf>
    <xf numFmtId="237" fontId="12" fillId="71" borderId="329" applyNumberFormat="0" applyFont="0" applyBorder="0" applyAlignment="0" applyProtection="0"/>
    <xf numFmtId="10" fontId="108" fillId="65" borderId="368" applyNumberFormat="0" applyBorder="0" applyAlignment="0" applyProtection="0"/>
    <xf numFmtId="0" fontId="147" fillId="73" borderId="376">
      <alignment horizontal="left" vertical="center" wrapText="1"/>
    </xf>
    <xf numFmtId="1" fontId="121" fillId="69" borderId="335" applyNumberFormat="0" applyBorder="0" applyAlignment="0">
      <alignment horizontal="centerContinuous" vertical="center"/>
      <protection locked="0"/>
    </xf>
    <xf numFmtId="235" fontId="101" fillId="68" borderId="11">
      <alignment horizontal="left"/>
    </xf>
    <xf numFmtId="10" fontId="108" fillId="65" borderId="368" applyNumberFormat="0" applyBorder="0" applyAlignment="0" applyProtection="0"/>
    <xf numFmtId="0" fontId="147" fillId="73" borderId="296">
      <alignment horizontal="left" vertical="center" wrapText="1"/>
    </xf>
    <xf numFmtId="0" fontId="25" fillId="8" borderId="330" applyNumberFormat="0" applyAlignment="0" applyProtection="0"/>
    <xf numFmtId="0" fontId="47" fillId="0" borderId="316">
      <alignment horizontal="left" vertical="center"/>
    </xf>
    <xf numFmtId="0" fontId="47" fillId="0" borderId="362">
      <alignment horizontal="left" vertical="center"/>
    </xf>
    <xf numFmtId="237" fontId="12" fillId="71" borderId="303" applyNumberFormat="0" applyFont="0" applyBorder="0" applyAlignment="0" applyProtection="0"/>
    <xf numFmtId="0" fontId="12" fillId="0" borderId="392"/>
    <xf numFmtId="238" fontId="87" fillId="0" borderId="326">
      <alignment horizontal="center"/>
    </xf>
    <xf numFmtId="237" fontId="12" fillId="71" borderId="357" applyNumberFormat="0" applyFont="0" applyBorder="0" applyAlignment="0" applyProtection="0"/>
    <xf numFmtId="10" fontId="108" fillId="65" borderId="368" applyNumberFormat="0" applyBorder="0" applyAlignment="0" applyProtection="0"/>
    <xf numFmtId="1" fontId="121" fillId="69" borderId="304" applyNumberFormat="0" applyBorder="0" applyAlignment="0">
      <alignment horizontal="centerContinuous" vertical="center"/>
      <protection locked="0"/>
    </xf>
    <xf numFmtId="1" fontId="121" fillId="69" borderId="317" applyNumberFormat="0" applyBorder="0" applyAlignment="0">
      <alignment horizontal="centerContinuous" vertical="center"/>
      <protection locked="0"/>
    </xf>
    <xf numFmtId="0" fontId="147" fillId="73" borderId="376">
      <alignment horizontal="left" vertical="center" wrapText="1"/>
    </xf>
    <xf numFmtId="1" fontId="121" fillId="69" borderId="363" applyNumberFormat="0" applyBorder="0" applyAlignment="0">
      <alignment horizontal="centerContinuous" vertical="center"/>
      <protection locked="0"/>
    </xf>
    <xf numFmtId="0" fontId="25" fillId="8" borderId="330" applyNumberFormat="0" applyAlignment="0" applyProtection="0"/>
    <xf numFmtId="0" fontId="25" fillId="8" borderId="313" applyNumberFormat="0" applyAlignment="0" applyProtection="0"/>
    <xf numFmtId="238" fontId="87" fillId="0" borderId="326">
      <alignment horizontal="center"/>
    </xf>
    <xf numFmtId="0" fontId="47" fillId="0" borderId="372">
      <alignment horizontal="left" vertical="center"/>
    </xf>
    <xf numFmtId="0" fontId="25" fillId="8" borderId="359" applyNumberFormat="0" applyAlignment="0" applyProtection="0"/>
    <xf numFmtId="237" fontId="12" fillId="71" borderId="368" applyNumberFormat="0" applyFont="0" applyBorder="0" applyAlignment="0" applyProtection="0"/>
    <xf numFmtId="0" fontId="12" fillId="0" borderId="385"/>
    <xf numFmtId="10" fontId="108" fillId="65" borderId="385" applyNumberFormat="0" applyBorder="0" applyAlignment="0" applyProtection="0"/>
    <xf numFmtId="227" fontId="78" fillId="0" borderId="325" applyNumberFormat="0" applyFill="0">
      <alignment horizontal="right"/>
    </xf>
    <xf numFmtId="227" fontId="78" fillId="0" borderId="325" applyNumberFormat="0" applyFill="0">
      <alignment horizontal="right"/>
    </xf>
    <xf numFmtId="0" fontId="147" fillId="73" borderId="389">
      <alignment horizontal="left" vertical="center" wrapText="1"/>
    </xf>
    <xf numFmtId="1" fontId="121" fillId="69" borderId="370" applyNumberFormat="0" applyBorder="0" applyAlignment="0">
      <alignment horizontal="centerContinuous" vertical="center"/>
      <protection locked="0"/>
    </xf>
    <xf numFmtId="231" fontId="85" fillId="0" borderId="358" applyFont="0" applyFill="0" applyBorder="0" applyAlignment="0" applyProtection="0"/>
    <xf numFmtId="0" fontId="47" fillId="0" borderId="372">
      <alignment horizontal="left" vertical="center"/>
    </xf>
    <xf numFmtId="237" fontId="12" fillId="71" borderId="368" applyNumberFormat="0" applyFont="0" applyBorder="0" applyAlignment="0" applyProtection="0"/>
    <xf numFmtId="0" fontId="25" fillId="8" borderId="348" applyNumberFormat="0" applyAlignment="0" applyProtection="0"/>
    <xf numFmtId="0" fontId="147" fillId="73" borderId="376">
      <alignment horizontal="left" vertical="center" wrapText="1"/>
    </xf>
    <xf numFmtId="10" fontId="108" fillId="65" borderId="385" applyNumberFormat="0" applyBorder="0" applyAlignment="0" applyProtection="0"/>
    <xf numFmtId="14" fontId="85" fillId="0" borderId="358" applyFont="0" applyFill="0" applyBorder="0" applyAlignment="0" applyProtection="0"/>
    <xf numFmtId="0" fontId="47" fillId="0" borderId="369">
      <alignment horizontal="left" vertical="center"/>
    </xf>
    <xf numFmtId="0" fontId="12" fillId="0" borderId="408"/>
    <xf numFmtId="238" fontId="87" fillId="0" borderId="326">
      <alignment horizontal="center"/>
    </xf>
    <xf numFmtId="1" fontId="121" fillId="69" borderId="370" applyNumberFormat="0" applyBorder="0" applyAlignment="0">
      <alignment horizontal="centerContinuous" vertical="center"/>
      <protection locked="0"/>
    </xf>
    <xf numFmtId="237" fontId="12" fillId="71" borderId="368" applyNumberFormat="0" applyFont="0" applyBorder="0" applyAlignment="0" applyProtection="0"/>
    <xf numFmtId="14" fontId="85" fillId="0" borderId="358" applyFont="0" applyFill="0" applyBorder="0" applyAlignment="0" applyProtection="0"/>
    <xf numFmtId="10" fontId="108" fillId="65" borderId="385" applyNumberFormat="0" applyBorder="0" applyAlignment="0" applyProtection="0"/>
    <xf numFmtId="0" fontId="25" fillId="8" borderId="359" applyNumberFormat="0" applyAlignment="0" applyProtection="0"/>
    <xf numFmtId="227" fontId="78" fillId="0" borderId="325" applyNumberFormat="0" applyFill="0">
      <alignment horizontal="right"/>
    </xf>
    <xf numFmtId="227" fontId="78" fillId="0" borderId="325" applyNumberFormat="0" applyFill="0">
      <alignment horizontal="right"/>
    </xf>
    <xf numFmtId="2" fontId="149" fillId="0" borderId="358"/>
    <xf numFmtId="0" fontId="147" fillId="73" borderId="402">
      <alignment horizontal="left" vertical="center" wrapText="1"/>
    </xf>
    <xf numFmtId="0" fontId="12" fillId="0" borderId="408"/>
    <xf numFmtId="1" fontId="121" fillId="69" borderId="370" applyNumberFormat="0" applyBorder="0" applyAlignment="0">
      <alignment horizontal="centerContinuous" vertical="center"/>
      <protection locked="0"/>
    </xf>
    <xf numFmtId="2" fontId="149" fillId="0" borderId="358"/>
    <xf numFmtId="0" fontId="47" fillId="0" borderId="372">
      <alignment horizontal="left" vertical="center"/>
    </xf>
    <xf numFmtId="0" fontId="147" fillId="73" borderId="389">
      <alignment horizontal="left" vertical="center" wrapText="1"/>
    </xf>
    <xf numFmtId="237" fontId="12" fillId="71" borderId="385" applyNumberFormat="0" applyFont="0" applyBorder="0" applyAlignment="0" applyProtection="0"/>
    <xf numFmtId="0" fontId="25" fillId="8" borderId="359" applyNumberFormat="0" applyAlignment="0" applyProtection="0"/>
    <xf numFmtId="227" fontId="78" fillId="0" borderId="325" applyNumberFormat="0" applyFill="0">
      <alignment horizontal="right"/>
    </xf>
    <xf numFmtId="227" fontId="78" fillId="0" borderId="325" applyNumberFormat="0" applyFill="0">
      <alignment horizontal="right"/>
    </xf>
    <xf numFmtId="0" fontId="12" fillId="0" borderId="435"/>
    <xf numFmtId="10" fontId="108" fillId="65" borderId="392" applyNumberFormat="0" applyBorder="0" applyAlignment="0" applyProtection="0"/>
    <xf numFmtId="1" fontId="121" fillId="69" borderId="379" applyNumberFormat="0" applyBorder="0" applyAlignment="0">
      <alignment horizontal="centerContinuous" vertical="center"/>
      <protection locked="0"/>
    </xf>
    <xf numFmtId="235" fontId="101" fillId="68" borderId="11">
      <alignment horizontal="left"/>
    </xf>
    <xf numFmtId="0" fontId="47" fillId="0" borderId="386">
      <alignment horizontal="left" vertical="center"/>
    </xf>
    <xf numFmtId="0" fontId="12" fillId="0" borderId="449"/>
    <xf numFmtId="0" fontId="25" fillId="8" borderId="381" applyNumberFormat="0" applyAlignment="0" applyProtection="0"/>
    <xf numFmtId="237" fontId="12" fillId="71" borderId="385" applyNumberFormat="0" applyFont="0" applyBorder="0" applyAlignment="0" applyProtection="0"/>
    <xf numFmtId="0" fontId="147" fillId="73" borderId="376">
      <alignment horizontal="left" vertical="center" wrapText="1"/>
    </xf>
    <xf numFmtId="0" fontId="47" fillId="0" borderId="372">
      <alignment horizontal="left" vertical="center"/>
    </xf>
    <xf numFmtId="237" fontId="12" fillId="71" borderId="385" applyNumberFormat="0" applyFont="0" applyBorder="0" applyAlignment="0" applyProtection="0"/>
    <xf numFmtId="1" fontId="121" fillId="69" borderId="379" applyNumberFormat="0" applyBorder="0" applyAlignment="0">
      <alignment horizontal="centerContinuous" vertical="center"/>
      <protection locked="0"/>
    </xf>
    <xf numFmtId="10" fontId="108" fillId="65" borderId="385" applyNumberFormat="0" applyBorder="0" applyAlignment="0" applyProtection="0"/>
    <xf numFmtId="227" fontId="78" fillId="0" borderId="325" applyNumberFormat="0" applyFill="0">
      <alignment horizontal="right"/>
    </xf>
    <xf numFmtId="227" fontId="78" fillId="0" borderId="325" applyNumberFormat="0" applyFill="0">
      <alignment horizontal="right"/>
    </xf>
    <xf numFmtId="0" fontId="25" fillId="8" borderId="381" applyNumberFormat="0" applyAlignment="0" applyProtection="0"/>
    <xf numFmtId="1" fontId="121" fillId="69" borderId="379" applyNumberFormat="0" applyBorder="0" applyAlignment="0">
      <alignment horizontal="centerContinuous" vertical="center"/>
      <protection locked="0"/>
    </xf>
    <xf numFmtId="0" fontId="147" fillId="73" borderId="402">
      <alignment horizontal="left" vertical="center" wrapText="1"/>
    </xf>
    <xf numFmtId="0" fontId="147" fillId="73" borderId="419">
      <alignment horizontal="left" vertical="center" wrapText="1"/>
    </xf>
    <xf numFmtId="0" fontId="25" fillId="8" borderId="381" applyNumberFormat="0" applyAlignment="0" applyProtection="0"/>
    <xf numFmtId="0" fontId="47" fillId="0" borderId="405">
      <alignment horizontal="left" vertical="center"/>
    </xf>
    <xf numFmtId="237" fontId="12" fillId="71" borderId="392" applyNumberFormat="0" applyFont="0" applyBorder="0" applyAlignment="0" applyProtection="0"/>
    <xf numFmtId="10" fontId="108" fillId="65" borderId="408" applyNumberFormat="0" applyBorder="0" applyAlignment="0" applyProtection="0"/>
    <xf numFmtId="0" fontId="147" fillId="73" borderId="419">
      <alignment horizontal="left" vertical="center" wrapText="1"/>
    </xf>
    <xf numFmtId="1" fontId="121" fillId="69" borderId="406" applyNumberFormat="0" applyBorder="0" applyAlignment="0">
      <alignment horizontal="centerContinuous" vertical="center"/>
      <protection locked="0"/>
    </xf>
    <xf numFmtId="10" fontId="108" fillId="65" borderId="408" applyNumberFormat="0" applyBorder="0" applyAlignment="0" applyProtection="0"/>
    <xf numFmtId="0" fontId="47" fillId="0" borderId="372">
      <alignment horizontal="left" vertical="center"/>
    </xf>
    <xf numFmtId="0" fontId="147" fillId="73" borderId="443">
      <alignment horizontal="left" vertical="center" wrapText="1"/>
    </xf>
    <xf numFmtId="0" fontId="25" fillId="8" borderId="395" applyNumberFormat="0" applyAlignment="0" applyProtection="0"/>
    <xf numFmtId="237" fontId="12" fillId="71" borderId="385" applyNumberFormat="0" applyFont="0" applyBorder="0" applyAlignment="0" applyProtection="0"/>
    <xf numFmtId="238" fontId="87" fillId="0" borderId="326">
      <alignment horizontal="center"/>
    </xf>
    <xf numFmtId="231" fontId="85" fillId="0" borderId="358" applyFont="0" applyFill="0" applyBorder="0" applyAlignment="0" applyProtection="0"/>
    <xf numFmtId="238" fontId="87" fillId="0" borderId="326">
      <alignment horizontal="center"/>
    </xf>
    <xf numFmtId="10" fontId="108" fillId="65" borderId="435" applyNumberFormat="0" applyBorder="0" applyAlignment="0" applyProtection="0"/>
    <xf numFmtId="0" fontId="147" fillId="73" borderId="456">
      <alignment horizontal="left" vertical="center" wrapText="1"/>
    </xf>
    <xf numFmtId="231" fontId="85" fillId="0" borderId="358" applyFont="0" applyFill="0" applyBorder="0" applyAlignment="0" applyProtection="0"/>
    <xf numFmtId="1" fontId="121" fillId="69" borderId="379" applyNumberFormat="0" applyBorder="0" applyAlignment="0">
      <alignment horizontal="centerContinuous" vertical="center"/>
      <protection locked="0"/>
    </xf>
    <xf numFmtId="0" fontId="47" fillId="0" borderId="405">
      <alignment horizontal="left" vertical="center"/>
    </xf>
    <xf numFmtId="10" fontId="108" fillId="65" borderId="449" applyNumberFormat="0" applyBorder="0" applyAlignment="0" applyProtection="0"/>
    <xf numFmtId="0" fontId="47" fillId="0" borderId="386">
      <alignment horizontal="left" vertical="center"/>
    </xf>
    <xf numFmtId="237" fontId="12" fillId="71" borderId="408" applyNumberFormat="0" applyFont="0" applyBorder="0" applyAlignment="0" applyProtection="0"/>
    <xf numFmtId="1" fontId="121" fillId="69" borderId="379" applyNumberFormat="0" applyBorder="0" applyAlignment="0">
      <alignment horizontal="centerContinuous" vertical="center"/>
      <protection locked="0"/>
    </xf>
    <xf numFmtId="0" fontId="47" fillId="0" borderId="386">
      <alignment horizontal="left" vertical="center"/>
    </xf>
    <xf numFmtId="0" fontId="25" fillId="8" borderId="381" applyNumberFormat="0" applyAlignment="0" applyProtection="0"/>
    <xf numFmtId="1" fontId="121" fillId="69" borderId="413" applyNumberFormat="0" applyBorder="0" applyAlignment="0">
      <alignment horizontal="centerContinuous" vertical="center"/>
      <protection locked="0"/>
    </xf>
    <xf numFmtId="237" fontId="12" fillId="71" borderId="408" applyNumberFormat="0" applyFont="0" applyBorder="0" applyAlignment="0" applyProtection="0"/>
    <xf numFmtId="238" fontId="87" fillId="0" borderId="326">
      <alignment horizontal="center"/>
    </xf>
    <xf numFmtId="0" fontId="25" fillId="8" borderId="409" applyNumberFormat="0" applyAlignment="0" applyProtection="0"/>
    <xf numFmtId="0" fontId="47" fillId="0" borderId="440">
      <alignment horizontal="left" vertical="center"/>
    </xf>
    <xf numFmtId="1" fontId="121" fillId="69" borderId="413" applyNumberFormat="0" applyBorder="0" applyAlignment="0">
      <alignment horizontal="centerContinuous" vertical="center"/>
      <protection locked="0"/>
    </xf>
    <xf numFmtId="237" fontId="12" fillId="71" borderId="435" applyNumberFormat="0" applyFont="0" applyBorder="0" applyAlignment="0" applyProtection="0"/>
    <xf numFmtId="227" fontId="78" fillId="0" borderId="325" applyNumberFormat="0" applyFill="0">
      <alignment horizontal="right"/>
    </xf>
    <xf numFmtId="227" fontId="78" fillId="0" borderId="325" applyNumberFormat="0" applyFill="0">
      <alignment horizontal="right"/>
    </xf>
    <xf numFmtId="0" fontId="25" fillId="8" borderId="409" applyNumberFormat="0" applyAlignment="0" applyProtection="0"/>
    <xf numFmtId="227" fontId="78" fillId="0" borderId="325" applyNumberFormat="0" applyFill="0">
      <alignment horizontal="right"/>
    </xf>
    <xf numFmtId="227" fontId="78" fillId="0" borderId="325" applyNumberFormat="0" applyFill="0">
      <alignment horizontal="right"/>
    </xf>
    <xf numFmtId="0" fontId="47" fillId="0" borderId="440">
      <alignment horizontal="left" vertical="center"/>
    </xf>
    <xf numFmtId="237" fontId="12" fillId="71" borderId="449" applyNumberFormat="0" applyFont="0" applyBorder="0" applyAlignment="0" applyProtection="0"/>
    <xf numFmtId="1" fontId="121" fillId="69" borderId="433" applyNumberFormat="0" applyBorder="0" applyAlignment="0">
      <alignment horizontal="centerContinuous" vertical="center"/>
      <protection locked="0"/>
    </xf>
    <xf numFmtId="0" fontId="25" fillId="8" borderId="436" applyNumberFormat="0" applyAlignment="0" applyProtection="0"/>
    <xf numFmtId="1" fontId="121" fillId="69" borderId="447" applyNumberFormat="0" applyBorder="0" applyAlignment="0">
      <alignment horizontal="centerContinuous" vertical="center"/>
      <protection locked="0"/>
    </xf>
    <xf numFmtId="0" fontId="25" fillId="8" borderId="450" applyNumberFormat="0" applyAlignment="0" applyProtection="0"/>
    <xf numFmtId="241" fontId="194" fillId="86" borderId="355" applyNumberFormat="0" applyBorder="0" applyAlignment="0" applyProtection="0">
      <alignment vertical="center"/>
    </xf>
    <xf numFmtId="171" fontId="85" fillId="0" borderId="356"/>
    <xf numFmtId="241" fontId="194" fillId="86" borderId="341" applyNumberFormat="0" applyBorder="0" applyAlignment="0" applyProtection="0">
      <alignment vertical="center"/>
    </xf>
    <xf numFmtId="171" fontId="85" fillId="0" borderId="342"/>
    <xf numFmtId="227" fontId="78" fillId="0" borderId="325" applyNumberFormat="0" applyFill="0">
      <alignment horizontal="right"/>
    </xf>
    <xf numFmtId="227" fontId="78" fillId="0" borderId="325" applyNumberFormat="0" applyFill="0">
      <alignment horizontal="right"/>
    </xf>
    <xf numFmtId="241" fontId="194" fillId="86" borderId="312" applyNumberFormat="0" applyBorder="0" applyAlignment="0" applyProtection="0">
      <alignment vertical="center"/>
    </xf>
    <xf numFmtId="171" fontId="85" fillId="0" borderId="327"/>
    <xf numFmtId="241" fontId="194" fillId="86" borderId="355" applyNumberFormat="0" applyBorder="0" applyAlignment="0" applyProtection="0">
      <alignment vertical="center"/>
    </xf>
    <xf numFmtId="171" fontId="85" fillId="0" borderId="346"/>
    <xf numFmtId="241" fontId="194" fillId="86" borderId="377" applyNumberFormat="0" applyBorder="0" applyAlignment="0" applyProtection="0">
      <alignment vertical="center"/>
    </xf>
    <xf numFmtId="171" fontId="85" fillId="0" borderId="367"/>
    <xf numFmtId="166" fontId="113" fillId="0" borderId="310">
      <protection locked="0"/>
    </xf>
    <xf numFmtId="0" fontId="12" fillId="24" borderId="331" applyNumberFormat="0" applyFont="0" applyAlignment="0" applyProtection="0"/>
    <xf numFmtId="241" fontId="194" fillId="86" borderId="146" applyNumberFormat="0" applyBorder="0" applyAlignment="0" applyProtection="0">
      <alignment vertical="center"/>
    </xf>
    <xf numFmtId="166" fontId="113" fillId="0" borderId="321">
      <protection locked="0"/>
    </xf>
    <xf numFmtId="166" fontId="113" fillId="0" borderId="344">
      <protection locked="0"/>
    </xf>
    <xf numFmtId="0" fontId="12" fillId="24" borderId="331" applyNumberFormat="0" applyFont="0" applyAlignment="0" applyProtection="0"/>
    <xf numFmtId="166" fontId="113" fillId="0" borderId="353">
      <protection locked="0"/>
    </xf>
    <xf numFmtId="241" fontId="194" fillId="86" borderId="377" applyNumberFormat="0" applyBorder="0" applyAlignment="0" applyProtection="0">
      <alignment vertical="center"/>
    </xf>
    <xf numFmtId="171" fontId="85" fillId="0" borderId="367"/>
    <xf numFmtId="241" fontId="194" fillId="86" borderId="377" applyNumberFormat="0" applyBorder="0" applyAlignment="0" applyProtection="0">
      <alignment vertical="center"/>
    </xf>
    <xf numFmtId="171" fontId="85" fillId="0" borderId="367"/>
    <xf numFmtId="166" fontId="113" fillId="0" borderId="353">
      <protection locked="0"/>
    </xf>
    <xf numFmtId="0" fontId="12" fillId="24" borderId="349" applyNumberFormat="0" applyFont="0" applyAlignment="0" applyProtection="0"/>
    <xf numFmtId="241" fontId="194" fillId="86" borderId="390" applyNumberFormat="0" applyBorder="0" applyAlignment="0" applyProtection="0">
      <alignment vertical="center"/>
    </xf>
    <xf numFmtId="171" fontId="85" fillId="0" borderId="391"/>
    <xf numFmtId="166" fontId="113" fillId="0" borderId="375">
      <protection locked="0"/>
    </xf>
    <xf numFmtId="171" fontId="85" fillId="0" borderId="403"/>
    <xf numFmtId="166" fontId="113" fillId="0" borderId="344">
      <protection locked="0"/>
    </xf>
    <xf numFmtId="0" fontId="12" fillId="24" borderId="378" applyNumberFormat="0" applyFont="0" applyAlignment="0" applyProtection="0"/>
    <xf numFmtId="171" fontId="85" fillId="0" borderId="391"/>
    <xf numFmtId="166" fontId="113" fillId="0" borderId="375">
      <protection locked="0"/>
    </xf>
    <xf numFmtId="0" fontId="12" fillId="24" borderId="382" applyNumberFormat="0" applyFont="0" applyAlignment="0" applyProtection="0"/>
    <xf numFmtId="241" fontId="194" fillId="86" borderId="390" applyNumberFormat="0" applyBorder="0" applyAlignment="0" applyProtection="0">
      <alignment vertical="center"/>
    </xf>
    <xf numFmtId="171" fontId="85" fillId="0" borderId="391"/>
    <xf numFmtId="241" fontId="194" fillId="86" borderId="377" applyNumberFormat="0" applyBorder="0" applyAlignment="0" applyProtection="0">
      <alignment vertical="center"/>
    </xf>
    <xf numFmtId="171" fontId="85" fillId="0" borderId="367"/>
    <xf numFmtId="166" fontId="113" fillId="0" borderId="388">
      <protection locked="0"/>
    </xf>
    <xf numFmtId="0" fontId="12" fillId="24" borderId="382" applyNumberFormat="0" applyFont="0" applyAlignment="0" applyProtection="0"/>
    <xf numFmtId="0" fontId="17" fillId="21" borderId="330" applyNumberFormat="0" applyAlignment="0" applyProtection="0"/>
    <xf numFmtId="171" fontId="85" fillId="0" borderId="403"/>
    <xf numFmtId="166" fontId="113" fillId="0" borderId="375">
      <protection locked="0"/>
    </xf>
    <xf numFmtId="0" fontId="83" fillId="0" borderId="336" applyNumberFormat="0" applyFont="0" applyFill="0" applyAlignment="0" applyProtection="0"/>
    <xf numFmtId="0" fontId="83" fillId="0" borderId="11" applyNumberFormat="0" applyFont="0" applyFill="0" applyAlignment="0" applyProtection="0"/>
    <xf numFmtId="0" fontId="12" fillId="24" borderId="382" applyNumberFormat="0" applyFont="0" applyAlignment="0" applyProtection="0"/>
    <xf numFmtId="1" fontId="94" fillId="64" borderId="11" applyNumberFormat="0" applyBorder="0" applyAlignment="0">
      <alignment horizontal="center" vertical="top" wrapText="1"/>
      <protection hidden="1"/>
    </xf>
    <xf numFmtId="0" fontId="17" fillId="21" borderId="313" applyNumberFormat="0" applyAlignment="0" applyProtection="0"/>
    <xf numFmtId="208" fontId="90" fillId="63" borderId="309"/>
    <xf numFmtId="165" fontId="88" fillId="0" borderId="10" applyNumberFormat="0" applyFont="0" applyBorder="0" applyProtection="0">
      <alignment horizontal="right"/>
    </xf>
    <xf numFmtId="207" fontId="12" fillId="0" borderId="10">
      <alignment horizontal="right"/>
      <protection locked="0"/>
    </xf>
    <xf numFmtId="205" fontId="88" fillId="0" borderId="10" applyFill="0">
      <alignment horizontal="right"/>
    </xf>
    <xf numFmtId="3" fontId="12" fillId="0" borderId="10" applyFill="0">
      <alignment horizontal="right"/>
    </xf>
    <xf numFmtId="0" fontId="83" fillId="0" borderId="318" applyNumberFormat="0" applyFont="0" applyFill="0" applyAlignment="0" applyProtection="0"/>
    <xf numFmtId="204" fontId="88" fillId="0" borderId="10" applyFill="0">
      <alignment horizontal="right"/>
    </xf>
    <xf numFmtId="204" fontId="88" fillId="0" borderId="10">
      <alignment horizontal="right"/>
    </xf>
    <xf numFmtId="167" fontId="87" fillId="0" borderId="337" applyFont="0"/>
    <xf numFmtId="241" fontId="194" fillId="86" borderId="404" applyNumberFormat="0" applyBorder="0" applyAlignment="0" applyProtection="0">
      <alignment vertical="center"/>
    </xf>
    <xf numFmtId="0" fontId="17" fillId="21" borderId="330" applyNumberFormat="0" applyAlignment="0" applyProtection="0"/>
    <xf numFmtId="166" fontId="113" fillId="0" borderId="401">
      <protection locked="0"/>
    </xf>
    <xf numFmtId="0" fontId="83" fillId="0" borderId="302" applyNumberFormat="0" applyFont="0" applyFill="0" applyAlignment="0" applyProtection="0"/>
    <xf numFmtId="208" fontId="90" fillId="63" borderId="320"/>
    <xf numFmtId="0" fontId="12" fillId="24" borderId="396" applyNumberFormat="0" applyFont="0" applyAlignment="0" applyProtection="0"/>
    <xf numFmtId="0" fontId="17" fillId="21" borderId="359" applyNumberFormat="0" applyAlignment="0" applyProtection="0"/>
    <xf numFmtId="167" fontId="87" fillId="0" borderId="319" applyFont="0"/>
    <xf numFmtId="166" fontId="113" fillId="0" borderId="388">
      <protection locked="0"/>
    </xf>
    <xf numFmtId="0" fontId="83" fillId="0" borderId="364" applyNumberFormat="0" applyFont="0" applyFill="0" applyAlignment="0" applyProtection="0"/>
    <xf numFmtId="0" fontId="12" fillId="24" borderId="396" applyNumberFormat="0" applyFont="0" applyAlignment="0" applyProtection="0"/>
    <xf numFmtId="208" fontId="90" fillId="63" borderId="343"/>
    <xf numFmtId="0" fontId="83" fillId="0" borderId="358" applyNumberFormat="0" applyFont="0" applyFill="0" applyAlignment="0" applyProtection="0"/>
    <xf numFmtId="0" fontId="99" fillId="0" borderId="366" applyNumberFormat="0" applyFont="0" applyFill="0" applyAlignment="0" applyProtection="0">
      <alignment horizontal="centerContinuous"/>
    </xf>
    <xf numFmtId="0" fontId="97" fillId="0" borderId="358" applyNumberFormat="0" applyFill="0" applyAlignment="0" applyProtection="0"/>
    <xf numFmtId="203" fontId="12" fillId="0" borderId="10">
      <alignment horizontal="right"/>
    </xf>
    <xf numFmtId="241" fontId="194" fillId="86" borderId="431" applyNumberFormat="0" applyBorder="0" applyAlignment="0" applyProtection="0">
      <alignment vertical="center"/>
    </xf>
    <xf numFmtId="208" fontId="90" fillId="63" borderId="352"/>
    <xf numFmtId="171" fontId="85" fillId="0" borderId="432"/>
    <xf numFmtId="0" fontId="17" fillId="21" borderId="348" applyNumberFormat="0" applyAlignment="0" applyProtection="0"/>
    <xf numFmtId="167" fontId="87" fillId="0" borderId="365" applyFont="0"/>
    <xf numFmtId="171" fontId="85" fillId="0" borderId="446"/>
    <xf numFmtId="166" fontId="113" fillId="0" borderId="375">
      <protection locked="0"/>
    </xf>
    <xf numFmtId="0" fontId="83" fillId="0" borderId="347" applyNumberFormat="0" applyFont="0" applyFill="0" applyAlignment="0" applyProtection="0"/>
    <xf numFmtId="208" fontId="90" fillId="63" borderId="352"/>
    <xf numFmtId="0" fontId="17" fillId="21" borderId="359" applyNumberFormat="0" applyAlignment="0" applyProtection="0"/>
    <xf numFmtId="0" fontId="83" fillId="0" borderId="347" applyNumberFormat="0" applyFont="0" applyFill="0" applyAlignment="0" applyProtection="0"/>
    <xf numFmtId="166" fontId="113" fillId="0" borderId="401">
      <protection locked="0"/>
    </xf>
    <xf numFmtId="0" fontId="99" fillId="0" borderId="366" applyNumberFormat="0" applyFont="0" applyFill="0" applyAlignment="0" applyProtection="0">
      <alignment horizontal="centerContinuous"/>
    </xf>
    <xf numFmtId="0" fontId="12" fillId="24" borderId="382" applyNumberFormat="0" applyFont="0" applyAlignment="0" applyProtection="0"/>
    <xf numFmtId="0" fontId="17" fillId="21" borderId="359" applyNumberFormat="0" applyAlignment="0" applyProtection="0"/>
    <xf numFmtId="208" fontId="90" fillId="63" borderId="374"/>
    <xf numFmtId="166" fontId="113" fillId="0" borderId="418">
      <protection locked="0"/>
    </xf>
    <xf numFmtId="0" fontId="12" fillId="24" borderId="415" applyNumberFormat="0" applyFont="0" applyAlignment="0" applyProtection="0"/>
    <xf numFmtId="0" fontId="83" fillId="0" borderId="347" applyNumberFormat="0" applyFont="0" applyFill="0" applyAlignment="0" applyProtection="0"/>
    <xf numFmtId="167" fontId="87" fillId="0" borderId="373" applyFont="0"/>
    <xf numFmtId="165" fontId="193" fillId="0" borderId="546" applyFill="0" applyAlignment="0" applyProtection="0"/>
    <xf numFmtId="39" fontId="12" fillId="0" borderId="563">
      <protection locked="0"/>
    </xf>
    <xf numFmtId="208" fontId="90" fillId="63" borderId="343"/>
    <xf numFmtId="166" fontId="113" fillId="0" borderId="418">
      <protection locked="0"/>
    </xf>
    <xf numFmtId="0" fontId="17" fillId="21" borderId="381" applyNumberFormat="0" applyAlignment="0" applyProtection="0"/>
    <xf numFmtId="0" fontId="12" fillId="24" borderId="415" applyNumberFormat="0" applyFont="0" applyAlignment="0" applyProtection="0"/>
    <xf numFmtId="167" fontId="87" fillId="0" borderId="371" applyFont="0"/>
    <xf numFmtId="241" fontId="194" fillId="86" borderId="312" applyNumberFormat="0" applyBorder="0" applyAlignment="0" applyProtection="0">
      <alignment vertical="center"/>
    </xf>
    <xf numFmtId="0" fontId="83" fillId="0" borderId="380" applyNumberFormat="0" applyFont="0" applyFill="0" applyAlignment="0" applyProtection="0"/>
    <xf numFmtId="0" fontId="83" fillId="0" borderId="11" applyNumberFormat="0" applyFont="0" applyFill="0" applyAlignment="0" applyProtection="0"/>
    <xf numFmtId="0" fontId="99" fillId="0" borderId="366" applyNumberFormat="0" applyFont="0" applyFill="0" applyAlignment="0" applyProtection="0">
      <alignment horizontal="centerContinuous"/>
    </xf>
    <xf numFmtId="1" fontId="94" fillId="64" borderId="11" applyNumberFormat="0" applyBorder="0" applyAlignment="0">
      <alignment horizontal="center" vertical="top" wrapText="1"/>
      <protection hidden="1"/>
    </xf>
    <xf numFmtId="166" fontId="113" fillId="0" borderId="442">
      <protection locked="0"/>
    </xf>
    <xf numFmtId="0" fontId="12" fillId="24" borderId="437" applyNumberFormat="0" applyFont="0" applyAlignment="0" applyProtection="0"/>
    <xf numFmtId="208" fontId="90" fillId="63" borderId="374"/>
    <xf numFmtId="165" fontId="88" fillId="0" borderId="10" applyNumberFormat="0" applyFont="0" applyBorder="0" applyProtection="0">
      <alignment horizontal="right"/>
    </xf>
    <xf numFmtId="207" fontId="12" fillId="0" borderId="10">
      <alignment horizontal="right"/>
      <protection locked="0"/>
    </xf>
    <xf numFmtId="205" fontId="88" fillId="0" borderId="10" applyFill="0">
      <alignment horizontal="right"/>
    </xf>
    <xf numFmtId="3" fontId="12" fillId="0" borderId="10" applyFill="0">
      <alignment horizontal="right"/>
    </xf>
    <xf numFmtId="204" fontId="88" fillId="0" borderId="10" applyFill="0">
      <alignment horizontal="right"/>
    </xf>
    <xf numFmtId="204" fontId="88" fillId="0" borderId="10">
      <alignment horizontal="right"/>
    </xf>
    <xf numFmtId="167" fontId="87" fillId="0" borderId="373" applyFont="0"/>
    <xf numFmtId="0" fontId="17" fillId="21" borderId="381" applyNumberFormat="0" applyAlignment="0" applyProtection="0"/>
    <xf numFmtId="166" fontId="113" fillId="0" borderId="455">
      <protection locked="0"/>
    </xf>
    <xf numFmtId="0" fontId="83" fillId="0" borderId="380" applyNumberFormat="0" applyFont="0" applyFill="0" applyAlignment="0" applyProtection="0"/>
    <xf numFmtId="0" fontId="12" fillId="24" borderId="451" applyNumberFormat="0" applyFont="0" applyAlignment="0" applyProtection="0"/>
    <xf numFmtId="0" fontId="17" fillId="21" borderId="381" applyNumberFormat="0" applyAlignment="0" applyProtection="0"/>
    <xf numFmtId="208" fontId="90" fillId="63" borderId="387"/>
    <xf numFmtId="0" fontId="83" fillId="0" borderId="380" applyNumberFormat="0" applyFont="0" applyFill="0" applyAlignment="0" applyProtection="0"/>
    <xf numFmtId="203" fontId="12" fillId="0" borderId="10">
      <alignment horizontal="right"/>
    </xf>
    <xf numFmtId="208" fontId="90" fillId="63" borderId="374"/>
    <xf numFmtId="167" fontId="87" fillId="0" borderId="373" applyFont="0"/>
    <xf numFmtId="0" fontId="83" fillId="0" borderId="358" applyNumberFormat="0" applyFont="0" applyFill="0" applyAlignment="0" applyProtection="0"/>
    <xf numFmtId="0" fontId="97" fillId="0" borderId="358" applyNumberFormat="0" applyFill="0" applyAlignment="0" applyProtection="0"/>
    <xf numFmtId="0" fontId="17" fillId="21" borderId="395" applyNumberFormat="0" applyAlignment="0" applyProtection="0"/>
    <xf numFmtId="0" fontId="83" fillId="0" borderId="407" applyNumberFormat="0" applyFont="0" applyFill="0" applyAlignment="0" applyProtection="0"/>
    <xf numFmtId="0" fontId="83" fillId="0" borderId="358" applyNumberFormat="0" applyFont="0" applyFill="0" applyAlignment="0" applyProtection="0"/>
    <xf numFmtId="208" fontId="90" fillId="63" borderId="400"/>
    <xf numFmtId="0" fontId="97" fillId="0" borderId="358" applyNumberFormat="0" applyFill="0" applyAlignment="0" applyProtection="0"/>
    <xf numFmtId="167" fontId="87" fillId="0" borderId="399" applyFont="0"/>
    <xf numFmtId="208" fontId="90" fillId="63" borderId="387"/>
    <xf numFmtId="167" fontId="87" fillId="0" borderId="394" applyFont="0"/>
    <xf numFmtId="0" fontId="83" fillId="0" borderId="380" applyNumberFormat="0" applyFont="0" applyFill="0" applyAlignment="0" applyProtection="0"/>
    <xf numFmtId="208" fontId="90" fillId="63" borderId="374"/>
    <xf numFmtId="0" fontId="17" fillId="21" borderId="381" applyNumberFormat="0" applyAlignment="0" applyProtection="0"/>
    <xf numFmtId="167" fontId="87" fillId="0" borderId="373" applyFont="0"/>
    <xf numFmtId="0" fontId="83" fillId="0" borderId="380" applyNumberFormat="0" applyFont="0" applyFill="0" applyAlignment="0" applyProtection="0"/>
    <xf numFmtId="0" fontId="99" fillId="0" borderId="366" applyNumberFormat="0" applyFont="0" applyFill="0" applyAlignment="0" applyProtection="0">
      <alignment horizontal="centerContinuous"/>
    </xf>
    <xf numFmtId="0" fontId="17" fillId="21" borderId="409" applyNumberFormat="0" applyAlignment="0" applyProtection="0"/>
    <xf numFmtId="208" fontId="90" fillId="63" borderId="400"/>
    <xf numFmtId="0" fontId="83" fillId="0" borderId="414" applyNumberFormat="0" applyFont="0" applyFill="0" applyAlignment="0" applyProtection="0"/>
    <xf numFmtId="0" fontId="99" fillId="0" borderId="366" applyNumberFormat="0" applyFont="0" applyFill="0" applyAlignment="0" applyProtection="0">
      <alignment horizontal="centerContinuous"/>
    </xf>
    <xf numFmtId="0" fontId="17" fillId="21" borderId="409" applyNumberFormat="0" applyAlignment="0" applyProtection="0"/>
    <xf numFmtId="208" fontId="90" fillId="63" borderId="417"/>
    <xf numFmtId="0" fontId="83" fillId="0" borderId="414" applyNumberFormat="0" applyFont="0" applyFill="0" applyAlignment="0" applyProtection="0"/>
    <xf numFmtId="167" fontId="87" fillId="0" borderId="416" applyFont="0"/>
    <xf numFmtId="0" fontId="17" fillId="21" borderId="436" applyNumberFormat="0" applyAlignment="0" applyProtection="0"/>
    <xf numFmtId="208" fontId="90" fillId="63" borderId="417"/>
    <xf numFmtId="0" fontId="83" fillId="0" borderId="434" applyNumberFormat="0" applyFont="0" applyFill="0" applyAlignment="0" applyProtection="0"/>
    <xf numFmtId="167" fontId="87" fillId="0" borderId="416" applyFont="0"/>
    <xf numFmtId="0" fontId="17" fillId="21" borderId="450" applyNumberFormat="0" applyAlignment="0" applyProtection="0"/>
    <xf numFmtId="208" fontId="90" fillId="63" borderId="441"/>
    <xf numFmtId="0" fontId="83" fillId="0" borderId="448" applyNumberFormat="0" applyFont="0" applyFill="0" applyAlignment="0" applyProtection="0"/>
    <xf numFmtId="0" fontId="99" fillId="0" borderId="366" applyNumberFormat="0" applyFont="0" applyFill="0" applyAlignment="0" applyProtection="0">
      <alignment horizontal="centerContinuous"/>
    </xf>
    <xf numFmtId="208" fontId="90" fillId="63" borderId="454"/>
    <xf numFmtId="0" fontId="12" fillId="61" borderId="330" applyNumberFormat="0">
      <alignment horizontal="left" vertical="center"/>
    </xf>
    <xf numFmtId="0" fontId="12" fillId="60" borderId="330" applyNumberFormat="0">
      <alignment horizontal="centerContinuous" vertical="center" wrapText="1"/>
    </xf>
    <xf numFmtId="0" fontId="12" fillId="61" borderId="313" applyNumberFormat="0">
      <alignment horizontal="left" vertical="center"/>
    </xf>
    <xf numFmtId="0" fontId="12" fillId="60" borderId="313" applyNumberFormat="0">
      <alignment horizontal="centerContinuous" vertical="center" wrapText="1"/>
    </xf>
    <xf numFmtId="0" fontId="17" fillId="21" borderId="359" applyNumberFormat="0" applyAlignment="0" applyProtection="0"/>
    <xf numFmtId="0" fontId="25" fillId="8" borderId="359" applyNumberFormat="0" applyAlignment="0" applyProtection="0"/>
    <xf numFmtId="0" fontId="28" fillId="21" borderId="360" applyNumberFormat="0" applyAlignment="0" applyProtection="0"/>
    <xf numFmtId="0" fontId="30" fillId="0" borderId="361" applyNumberFormat="0" applyFill="0" applyAlignment="0" applyProtection="0"/>
    <xf numFmtId="0" fontId="12" fillId="61" borderId="348" applyNumberFormat="0">
      <alignment horizontal="left" vertical="center"/>
    </xf>
    <xf numFmtId="0" fontId="12" fillId="60" borderId="348" applyNumberFormat="0">
      <alignment horizontal="centerContinuous" vertical="center" wrapText="1"/>
    </xf>
    <xf numFmtId="0" fontId="12" fillId="61" borderId="330" applyNumberFormat="0">
      <alignment horizontal="left" vertical="center"/>
    </xf>
    <xf numFmtId="0" fontId="12" fillId="60" borderId="330" applyNumberFormat="0">
      <alignment horizontal="centerContinuous" vertical="center" wrapText="1"/>
    </xf>
    <xf numFmtId="0" fontId="12" fillId="61" borderId="359" applyNumberFormat="0">
      <alignment horizontal="left" vertical="center"/>
    </xf>
    <xf numFmtId="0" fontId="12" fillId="60" borderId="359" applyNumberFormat="0">
      <alignment horizontal="centerContinuous" vertical="center" wrapText="1"/>
    </xf>
    <xf numFmtId="0" fontId="12" fillId="61" borderId="348" applyNumberFormat="0">
      <alignment horizontal="left" vertical="center"/>
    </xf>
    <xf numFmtId="0" fontId="12" fillId="60" borderId="348" applyNumberFormat="0">
      <alignment horizontal="centerContinuous" vertical="center" wrapText="1"/>
    </xf>
    <xf numFmtId="0" fontId="17" fillId="21" borderId="359" applyNumberFormat="0" applyAlignment="0" applyProtection="0"/>
    <xf numFmtId="0" fontId="25" fillId="8" borderId="359" applyNumberFormat="0" applyAlignment="0" applyProtection="0"/>
    <xf numFmtId="0" fontId="12" fillId="61" borderId="348" applyNumberFormat="0">
      <alignment horizontal="left" vertical="center"/>
    </xf>
    <xf numFmtId="0" fontId="12" fillId="60" borderId="348" applyNumberFormat="0">
      <alignment horizontal="centerContinuous" vertical="center" wrapText="1"/>
    </xf>
    <xf numFmtId="0" fontId="12" fillId="61" borderId="348" applyNumberFormat="0">
      <alignment horizontal="left" vertical="center"/>
    </xf>
    <xf numFmtId="0" fontId="12" fillId="60" borderId="348" applyNumberFormat="0">
      <alignment horizontal="centerContinuous" vertical="center" wrapText="1"/>
    </xf>
    <xf numFmtId="0" fontId="12" fillId="61" borderId="359" applyNumberFormat="0">
      <alignment horizontal="left" vertical="center"/>
    </xf>
    <xf numFmtId="0" fontId="12" fillId="61" borderId="359" applyNumberFormat="0">
      <alignment horizontal="left" vertical="center"/>
    </xf>
    <xf numFmtId="0" fontId="12" fillId="60" borderId="359" applyNumberFormat="0">
      <alignment horizontal="centerContinuous" vertical="center" wrapText="1"/>
    </xf>
    <xf numFmtId="0" fontId="12" fillId="61" borderId="359" applyNumberFormat="0">
      <alignment horizontal="left" vertical="center"/>
    </xf>
    <xf numFmtId="0" fontId="12" fillId="60" borderId="359" applyNumberFormat="0">
      <alignment horizontal="centerContinuous" vertical="center" wrapText="1"/>
    </xf>
    <xf numFmtId="0" fontId="12" fillId="60" borderId="359" applyNumberFormat="0">
      <alignment horizontal="centerContinuous" vertical="center" wrapText="1"/>
    </xf>
    <xf numFmtId="0" fontId="12" fillId="61" borderId="359" applyNumberFormat="0">
      <alignment horizontal="left" vertical="center"/>
    </xf>
    <xf numFmtId="0" fontId="12" fillId="60" borderId="359" applyNumberFormat="0">
      <alignment horizontal="centerContinuous" vertical="center" wrapText="1"/>
    </xf>
    <xf numFmtId="0" fontId="12" fillId="61" borderId="359" applyNumberFormat="0">
      <alignment horizontal="left" vertical="center"/>
    </xf>
    <xf numFmtId="0" fontId="12" fillId="61" borderId="381" applyNumberFormat="0">
      <alignment horizontal="left" vertical="center"/>
    </xf>
    <xf numFmtId="0" fontId="12" fillId="60" borderId="381" applyNumberFormat="0">
      <alignment horizontal="centerContinuous" vertical="center" wrapText="1"/>
    </xf>
    <xf numFmtId="0" fontId="12" fillId="60" borderId="359" applyNumberFormat="0">
      <alignment horizontal="centerContinuous" vertical="center" wrapText="1"/>
    </xf>
    <xf numFmtId="0" fontId="12" fillId="25" borderId="303" applyNumberFormat="0" applyProtection="0">
      <alignment horizontal="left" vertical="center"/>
    </xf>
    <xf numFmtId="0" fontId="12" fillId="25" borderId="303" applyNumberFormat="0" applyProtection="0">
      <alignment horizontal="left" vertical="center"/>
    </xf>
    <xf numFmtId="0" fontId="12" fillId="61" borderId="381" applyNumberFormat="0">
      <alignment horizontal="left" vertical="center"/>
    </xf>
    <xf numFmtId="0" fontId="12" fillId="60" borderId="381" applyNumberFormat="0">
      <alignment horizontal="centerContinuous" vertical="center" wrapText="1"/>
    </xf>
    <xf numFmtId="0" fontId="12" fillId="61" borderId="381" applyNumberFormat="0">
      <alignment horizontal="left" vertical="center"/>
    </xf>
    <xf numFmtId="0" fontId="12" fillId="60" borderId="381" applyNumberFormat="0">
      <alignment horizontal="centerContinuous" vertical="center" wrapText="1"/>
    </xf>
    <xf numFmtId="8" fontId="113" fillId="0" borderId="465">
      <protection locked="0"/>
    </xf>
    <xf numFmtId="0" fontId="12" fillId="25" borderId="303" applyNumberFormat="0" applyProtection="0">
      <alignment horizontal="left" vertical="center"/>
    </xf>
    <xf numFmtId="0" fontId="12" fillId="25" borderId="303" applyNumberFormat="0" applyProtection="0">
      <alignment horizontal="left" vertical="center"/>
    </xf>
    <xf numFmtId="0" fontId="12" fillId="24" borderId="461" applyNumberFormat="0" applyFont="0" applyAlignment="0" applyProtection="0"/>
    <xf numFmtId="0" fontId="12" fillId="25" borderId="329" applyNumberFormat="0" applyProtection="0">
      <alignment horizontal="left" vertical="center"/>
    </xf>
    <xf numFmtId="0" fontId="12" fillId="25" borderId="329" applyNumberFormat="0" applyProtection="0">
      <alignment horizontal="left" vertical="center"/>
    </xf>
    <xf numFmtId="0" fontId="12" fillId="61" borderId="381" applyNumberFormat="0">
      <alignment horizontal="left" vertical="center"/>
    </xf>
    <xf numFmtId="0" fontId="12" fillId="60" borderId="381" applyNumberFormat="0">
      <alignment horizontal="centerContinuous" vertical="center" wrapText="1"/>
    </xf>
    <xf numFmtId="0" fontId="30" fillId="0" borderId="315" applyNumberFormat="0" applyFill="0" applyAlignment="0" applyProtection="0"/>
    <xf numFmtId="0" fontId="28" fillId="21" borderId="314" applyNumberFormat="0" applyAlignment="0" applyProtection="0"/>
    <xf numFmtId="0" fontId="25" fillId="8" borderId="313" applyNumberFormat="0" applyAlignment="0" applyProtection="0"/>
    <xf numFmtId="0" fontId="17" fillId="21" borderId="313" applyNumberFormat="0" applyAlignment="0" applyProtection="0"/>
    <xf numFmtId="0" fontId="30" fillId="0" borderId="315" applyNumberFormat="0" applyFill="0" applyAlignment="0" applyProtection="0"/>
    <xf numFmtId="0" fontId="28" fillId="21" borderId="314" applyNumberFormat="0" applyAlignment="0" applyProtection="0"/>
    <xf numFmtId="0" fontId="25" fillId="8" borderId="313" applyNumberFormat="0" applyAlignment="0" applyProtection="0"/>
    <xf numFmtId="0" fontId="17" fillId="21" borderId="313" applyNumberFormat="0" applyAlignment="0" applyProtection="0"/>
    <xf numFmtId="0" fontId="12" fillId="25" borderId="303" applyNumberFormat="0" applyProtection="0">
      <alignment horizontal="left" vertical="center"/>
    </xf>
    <xf numFmtId="0" fontId="12" fillId="25" borderId="303" applyNumberFormat="0" applyProtection="0">
      <alignment horizontal="left" vertical="center"/>
    </xf>
    <xf numFmtId="0" fontId="12" fillId="25" borderId="329" applyNumberFormat="0" applyProtection="0">
      <alignment horizontal="left" vertical="center"/>
    </xf>
    <xf numFmtId="0" fontId="12" fillId="25" borderId="329" applyNumberFormat="0" applyProtection="0">
      <alignment horizontal="left" vertical="center"/>
    </xf>
    <xf numFmtId="0" fontId="30" fillId="0" borderId="315" applyNumberFormat="0" applyFill="0" applyAlignment="0" applyProtection="0"/>
    <xf numFmtId="0" fontId="28" fillId="21" borderId="314" applyNumberFormat="0" applyAlignment="0" applyProtection="0"/>
    <xf numFmtId="0" fontId="25" fillId="8" borderId="313" applyNumberFormat="0" applyAlignment="0" applyProtection="0"/>
    <xf numFmtId="0" fontId="17" fillId="21" borderId="313" applyNumberFormat="0" applyAlignment="0" applyProtection="0"/>
    <xf numFmtId="0" fontId="30" fillId="0" borderId="315" applyNumberFormat="0" applyFill="0" applyAlignment="0" applyProtection="0"/>
    <xf numFmtId="0" fontId="12" fillId="25" borderId="303" applyNumberFormat="0" applyProtection="0">
      <alignment horizontal="left" vertical="center"/>
    </xf>
    <xf numFmtId="0" fontId="12" fillId="25" borderId="303" applyNumberFormat="0" applyProtection="0">
      <alignment horizontal="left" vertical="center"/>
    </xf>
    <xf numFmtId="0" fontId="28" fillId="21" borderId="314" applyNumberFormat="0" applyAlignment="0" applyProtection="0"/>
    <xf numFmtId="0" fontId="30" fillId="0" borderId="333" applyNumberFormat="0" applyFill="0" applyAlignment="0" applyProtection="0"/>
    <xf numFmtId="0" fontId="28" fillId="21" borderId="332"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5" fillId="8" borderId="330" applyNumberFormat="0" applyAlignment="0" applyProtection="0"/>
    <xf numFmtId="0" fontId="17" fillId="21" borderId="330" applyNumberFormat="0" applyAlignment="0" applyProtection="0"/>
    <xf numFmtId="0" fontId="30" fillId="0" borderId="333" applyNumberFormat="0" applyFill="0" applyAlignment="0" applyProtection="0"/>
    <xf numFmtId="0" fontId="25" fillId="8" borderId="313" applyNumberFormat="0" applyAlignment="0" applyProtection="0"/>
    <xf numFmtId="0" fontId="28" fillId="21" borderId="332"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5" fillId="8" borderId="330" applyNumberFormat="0" applyAlignment="0" applyProtection="0"/>
    <xf numFmtId="0" fontId="17" fillId="21" borderId="330" applyNumberFormat="0" applyAlignment="0" applyProtection="0"/>
    <xf numFmtId="0" fontId="17" fillId="21" borderId="313" applyNumberFormat="0" applyAlignment="0" applyProtection="0"/>
    <xf numFmtId="0" fontId="30" fillId="0" borderId="333" applyNumberFormat="0" applyFill="0" applyAlignment="0" applyProtection="0"/>
    <xf numFmtId="0" fontId="28" fillId="21" borderId="332" applyNumberFormat="0" applyAlignment="0" applyProtection="0"/>
    <xf numFmtId="0" fontId="30" fillId="0" borderId="333" applyNumberFormat="0" applyFill="0" applyAlignment="0" applyProtection="0"/>
    <xf numFmtId="0" fontId="28" fillId="21" borderId="332"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5" fillId="8" borderId="330" applyNumberFormat="0" applyAlignment="0" applyProtection="0"/>
    <xf numFmtId="0" fontId="17" fillId="21" borderId="330" applyNumberFormat="0" applyAlignment="0" applyProtection="0"/>
    <xf numFmtId="0" fontId="30" fillId="0" borderId="333" applyNumberFormat="0" applyFill="0" applyAlignment="0" applyProtection="0"/>
    <xf numFmtId="0" fontId="28" fillId="21" borderId="332"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5" fillId="8" borderId="330" applyNumberFormat="0" applyAlignment="0" applyProtection="0"/>
    <xf numFmtId="0" fontId="17" fillId="21" borderId="330" applyNumberFormat="0" applyAlignment="0" applyProtection="0"/>
    <xf numFmtId="0" fontId="12" fillId="25" borderId="329" applyNumberFormat="0" applyProtection="0">
      <alignment horizontal="left" vertical="center"/>
    </xf>
    <xf numFmtId="0" fontId="12" fillId="25" borderId="329" applyNumberFormat="0" applyProtection="0">
      <alignment horizontal="left" vertical="center"/>
    </xf>
    <xf numFmtId="0" fontId="17" fillId="21" borderId="395" applyNumberFormat="0" applyAlignment="0" applyProtection="0"/>
    <xf numFmtId="0" fontId="30" fillId="0" borderId="333" applyNumberFormat="0" applyFill="0" applyAlignment="0" applyProtection="0"/>
    <xf numFmtId="0" fontId="28" fillId="21" borderId="332"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5" fillId="8" borderId="330" applyNumberFormat="0" applyAlignment="0" applyProtection="0"/>
    <xf numFmtId="0" fontId="17" fillId="21" borderId="330" applyNumberFormat="0" applyAlignment="0" applyProtection="0"/>
    <xf numFmtId="0" fontId="30" fillId="0" borderId="333" applyNumberFormat="0" applyFill="0" applyAlignment="0" applyProtection="0"/>
    <xf numFmtId="0" fontId="12" fillId="25" borderId="329" applyNumberFormat="0" applyProtection="0">
      <alignment horizontal="left" vertical="center"/>
    </xf>
    <xf numFmtId="0" fontId="12" fillId="24" borderId="331" applyNumberFormat="0" applyFont="0" applyAlignment="0" applyProtection="0"/>
    <xf numFmtId="0" fontId="12" fillId="24" borderId="331" applyNumberFormat="0" applyFont="0" applyAlignment="0" applyProtection="0"/>
    <xf numFmtId="0" fontId="25" fillId="8" borderId="330" applyNumberFormat="0" applyAlignment="0" applyProtection="0"/>
    <xf numFmtId="0" fontId="17" fillId="21" borderId="330" applyNumberFormat="0" applyAlignment="0" applyProtection="0"/>
    <xf numFmtId="0" fontId="12" fillId="25" borderId="329" applyNumberFormat="0" applyProtection="0">
      <alignment horizontal="left" vertical="center"/>
    </xf>
    <xf numFmtId="0" fontId="30" fillId="0" borderId="333" applyNumberFormat="0" applyFill="0" applyAlignment="0" applyProtection="0"/>
    <xf numFmtId="0" fontId="28" fillId="21" borderId="332"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25" fillId="8" borderId="330" applyNumberFormat="0" applyAlignment="0" applyProtection="0"/>
    <xf numFmtId="0" fontId="12" fillId="24" borderId="331" applyNumberFormat="0" applyFont="0" applyAlignment="0" applyProtection="0"/>
    <xf numFmtId="0" fontId="17" fillId="21" borderId="313" applyNumberFormat="0" applyAlignment="0" applyProtection="0"/>
    <xf numFmtId="0" fontId="12" fillId="24" borderId="331" applyNumberFormat="0" applyFont="0" applyAlignment="0" applyProtection="0"/>
    <xf numFmtId="0" fontId="25" fillId="8" borderId="313" applyNumberFormat="0" applyAlignment="0" applyProtection="0"/>
    <xf numFmtId="0" fontId="12" fillId="24" borderId="324" applyNumberFormat="0" applyFont="0" applyAlignment="0" applyProtection="0"/>
    <xf numFmtId="0" fontId="12" fillId="24" borderId="324" applyNumberFormat="0" applyFont="0" applyAlignment="0" applyProtection="0"/>
    <xf numFmtId="0" fontId="28" fillId="21" borderId="314" applyNumberFormat="0" applyAlignment="0" applyProtection="0"/>
    <xf numFmtId="0" fontId="30" fillId="0" borderId="315" applyNumberFormat="0" applyFill="0" applyAlignment="0" applyProtection="0"/>
    <xf numFmtId="0" fontId="17" fillId="21" borderId="313" applyNumberFormat="0" applyAlignment="0" applyProtection="0"/>
    <xf numFmtId="0" fontId="25" fillId="8" borderId="313" applyNumberFormat="0" applyAlignment="0" applyProtection="0"/>
    <xf numFmtId="0" fontId="12" fillId="24" borderId="324" applyNumberFormat="0" applyFont="0" applyAlignment="0" applyProtection="0"/>
    <xf numFmtId="0" fontId="12" fillId="24" borderId="324" applyNumberFormat="0" applyFont="0" applyAlignment="0" applyProtection="0"/>
    <xf numFmtId="0" fontId="28" fillId="21" borderId="314" applyNumberFormat="0" applyAlignment="0" applyProtection="0"/>
    <xf numFmtId="0" fontId="30" fillId="0" borderId="315" applyNumberFormat="0" applyFill="0" applyAlignment="0" applyProtection="0"/>
    <xf numFmtId="0" fontId="12" fillId="25" borderId="303" applyNumberFormat="0" applyProtection="0">
      <alignment horizontal="left" vertical="center"/>
    </xf>
    <xf numFmtId="0" fontId="12" fillId="25" borderId="303" applyNumberFormat="0" applyProtection="0">
      <alignment horizontal="left" vertical="center"/>
    </xf>
    <xf numFmtId="0" fontId="17" fillId="21" borderId="313" applyNumberFormat="0" applyAlignment="0" applyProtection="0"/>
    <xf numFmtId="0" fontId="25" fillId="8" borderId="313" applyNumberFormat="0" applyAlignment="0" applyProtection="0"/>
    <xf numFmtId="0" fontId="12" fillId="24" borderId="324" applyNumberFormat="0" applyFont="0" applyAlignment="0" applyProtection="0"/>
    <xf numFmtId="0" fontId="12" fillId="24" borderId="324" applyNumberFormat="0" applyFont="0" applyAlignment="0" applyProtection="0"/>
    <xf numFmtId="0" fontId="28" fillId="21" borderId="314" applyNumberFormat="0" applyAlignment="0" applyProtection="0"/>
    <xf numFmtId="0" fontId="30" fillId="0" borderId="315" applyNumberFormat="0" applyFill="0" applyAlignment="0" applyProtection="0"/>
    <xf numFmtId="0" fontId="17" fillId="21" borderId="313" applyNumberFormat="0" applyAlignment="0" applyProtection="0"/>
    <xf numFmtId="0" fontId="25" fillId="8" borderId="313" applyNumberFormat="0" applyAlignment="0" applyProtection="0"/>
    <xf numFmtId="0" fontId="12" fillId="24" borderId="324" applyNumberFormat="0" applyFont="0" applyAlignment="0" applyProtection="0"/>
    <xf numFmtId="0" fontId="12" fillId="24" borderId="324" applyNumberFormat="0" applyFont="0" applyAlignment="0" applyProtection="0"/>
    <xf numFmtId="0" fontId="28" fillId="21" borderId="314" applyNumberFormat="0" applyAlignment="0" applyProtection="0"/>
    <xf numFmtId="0" fontId="30" fillId="0" borderId="315" applyNumberFormat="0" applyFill="0" applyAlignment="0" applyProtection="0"/>
    <xf numFmtId="0" fontId="25" fillId="8" borderId="330" applyNumberFormat="0" applyAlignment="0" applyProtection="0"/>
    <xf numFmtId="0" fontId="17" fillId="21" borderId="330" applyNumberFormat="0" applyAlignment="0" applyProtection="0"/>
    <xf numFmtId="0" fontId="12" fillId="24" borderId="396" applyNumberFormat="0" applyFont="0" applyAlignment="0" applyProtection="0"/>
    <xf numFmtId="0" fontId="12" fillId="61" borderId="395" applyNumberFormat="0">
      <alignment horizontal="left" vertical="center"/>
    </xf>
    <xf numFmtId="0" fontId="12" fillId="25" borderId="357" applyNumberFormat="0" applyProtection="0">
      <alignment horizontal="left" vertical="center"/>
    </xf>
    <xf numFmtId="0" fontId="12" fillId="25" borderId="357" applyNumberFormat="0" applyProtection="0">
      <alignment horizontal="left" vertical="center"/>
    </xf>
    <xf numFmtId="0" fontId="12" fillId="60" borderId="395" applyNumberFormat="0">
      <alignment horizontal="centerContinuous" vertical="center" wrapText="1"/>
    </xf>
    <xf numFmtId="0" fontId="25" fillId="8" borderId="395" applyNumberFormat="0" applyAlignment="0" applyProtection="0"/>
    <xf numFmtId="0" fontId="17" fillId="21" borderId="330" applyNumberFormat="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2" fillId="61" borderId="381" applyNumberFormat="0">
      <alignment horizontal="left" vertical="center"/>
    </xf>
    <xf numFmtId="0" fontId="12" fillId="60" borderId="381" applyNumberFormat="0">
      <alignment horizontal="centerContinuous" vertical="center" wrapText="1"/>
    </xf>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12" fillId="25" borderId="329" applyNumberFormat="0" applyProtection="0">
      <alignment horizontal="left" vertical="center"/>
    </xf>
    <xf numFmtId="0" fontId="12" fillId="25" borderId="329" applyNumberFormat="0" applyProtection="0">
      <alignment horizontal="left" vertical="center"/>
    </xf>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17" fillId="21" borderId="330" applyNumberFormat="0" applyAlignment="0" applyProtection="0"/>
    <xf numFmtId="0" fontId="25" fillId="8" borderId="330" applyNumberFormat="0" applyAlignment="0" applyProtection="0"/>
    <xf numFmtId="0" fontId="12" fillId="24" borderId="331" applyNumberFormat="0" applyFont="0" applyAlignment="0" applyProtection="0"/>
    <xf numFmtId="0" fontId="12" fillId="24" borderId="331" applyNumberFormat="0" applyFont="0" applyAlignment="0" applyProtection="0"/>
    <xf numFmtId="0" fontId="28" fillId="21" borderId="332" applyNumberFormat="0" applyAlignment="0" applyProtection="0"/>
    <xf numFmtId="0" fontId="30" fillId="0" borderId="333" applyNumberFormat="0" applyFill="0" applyAlignment="0" applyProtection="0"/>
    <xf numFmtId="0" fontId="30" fillId="0" borderId="351" applyNumberFormat="0" applyFill="0" applyAlignment="0" applyProtection="0"/>
    <xf numFmtId="0" fontId="28" fillId="21" borderId="350" applyNumberFormat="0" applyAlignment="0" applyProtection="0"/>
    <xf numFmtId="0" fontId="30" fillId="0" borderId="361" applyNumberFormat="0" applyFill="0" applyAlignment="0" applyProtection="0"/>
    <xf numFmtId="0" fontId="28" fillId="21" borderId="360" applyNumberFormat="0" applyAlignment="0" applyProtection="0"/>
    <xf numFmtId="0" fontId="25" fillId="8" borderId="359" applyNumberFormat="0" applyAlignment="0" applyProtection="0"/>
    <xf numFmtId="0" fontId="17" fillId="21" borderId="359" applyNumberFormat="0" applyAlignment="0" applyProtection="0"/>
    <xf numFmtId="0" fontId="30" fillId="0" borderId="361" applyNumberFormat="0" applyFill="0" applyAlignment="0" applyProtection="0"/>
    <xf numFmtId="0" fontId="28" fillId="21" borderId="360" applyNumberFormat="0" applyAlignment="0" applyProtection="0"/>
    <xf numFmtId="0" fontId="25" fillId="8" borderId="359" applyNumberFormat="0" applyAlignment="0" applyProtection="0"/>
    <xf numFmtId="0" fontId="17" fillId="21" borderId="359" applyNumberFormat="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30" fillId="0" borderId="361" applyNumberFormat="0" applyFill="0" applyAlignment="0" applyProtection="0"/>
    <xf numFmtId="0" fontId="28" fillId="21" borderId="360" applyNumberFormat="0" applyAlignment="0" applyProtection="0"/>
    <xf numFmtId="0" fontId="25" fillId="8" borderId="359" applyNumberFormat="0" applyAlignment="0" applyProtection="0"/>
    <xf numFmtId="0" fontId="17" fillId="21" borderId="359" applyNumberFormat="0" applyAlignment="0" applyProtection="0"/>
    <xf numFmtId="0" fontId="30" fillId="0" borderId="361" applyNumberFormat="0" applyFill="0" applyAlignment="0" applyProtection="0"/>
    <xf numFmtId="0" fontId="12" fillId="25" borderId="368" applyNumberFormat="0" applyProtection="0">
      <alignment horizontal="left" vertical="center"/>
    </xf>
    <xf numFmtId="0" fontId="12" fillId="25" borderId="357" applyNumberFormat="0" applyProtection="0">
      <alignment horizontal="left" vertical="center"/>
    </xf>
    <xf numFmtId="0" fontId="12" fillId="25" borderId="357" applyNumberFormat="0" applyProtection="0">
      <alignment horizontal="left" vertical="center"/>
    </xf>
    <xf numFmtId="0" fontId="12" fillId="25" borderId="368" applyNumberFormat="0" applyProtection="0">
      <alignment horizontal="left" vertical="center"/>
    </xf>
    <xf numFmtId="0" fontId="28" fillId="21" borderId="360" applyNumberFormat="0" applyAlignment="0" applyProtection="0"/>
    <xf numFmtId="0" fontId="25" fillId="8" borderId="359" applyNumberFormat="0" applyAlignment="0" applyProtection="0"/>
    <xf numFmtId="0" fontId="17" fillId="21" borderId="359" applyNumberFormat="0" applyAlignment="0" applyProtection="0"/>
    <xf numFmtId="0" fontId="12" fillId="61" borderId="359" applyNumberFormat="0">
      <alignment horizontal="left" vertical="center"/>
    </xf>
    <xf numFmtId="0" fontId="12" fillId="60" borderId="359" applyNumberFormat="0">
      <alignment horizontal="centerContinuous" vertical="center" wrapText="1"/>
    </xf>
    <xf numFmtId="0" fontId="25" fillId="8" borderId="348" applyNumberFormat="0" applyAlignment="0" applyProtection="0"/>
    <xf numFmtId="0" fontId="17" fillId="21" borderId="348" applyNumberFormat="0" applyAlignment="0" applyProtection="0"/>
    <xf numFmtId="0" fontId="30" fillId="0" borderId="351" applyNumberFormat="0" applyFill="0" applyAlignment="0" applyProtection="0"/>
    <xf numFmtId="0" fontId="28" fillId="21" borderId="350" applyNumberFormat="0" applyAlignment="0" applyProtection="0"/>
    <xf numFmtId="0" fontId="25" fillId="8" borderId="348" applyNumberFormat="0" applyAlignment="0" applyProtection="0"/>
    <xf numFmtId="0" fontId="17" fillId="21" borderId="348" applyNumberFormat="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2" fillId="25" borderId="368" applyNumberFormat="0" applyProtection="0">
      <alignment horizontal="left" vertical="center"/>
    </xf>
    <xf numFmtId="0" fontId="12" fillId="25" borderId="368" applyNumberFormat="0" applyProtection="0">
      <alignment horizontal="left" vertical="center"/>
    </xf>
    <xf numFmtId="0" fontId="30" fillId="0" borderId="351" applyNumberFormat="0" applyFill="0" applyAlignment="0" applyProtection="0"/>
    <xf numFmtId="0" fontId="28" fillId="21" borderId="350" applyNumberFormat="0" applyAlignment="0" applyProtection="0"/>
    <xf numFmtId="0" fontId="25" fillId="8" borderId="348" applyNumberFormat="0" applyAlignment="0" applyProtection="0"/>
    <xf numFmtId="0" fontId="17" fillId="21" borderId="348"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28" fillId="21" borderId="350" applyNumberFormat="0" applyAlignment="0" applyProtection="0"/>
    <xf numFmtId="0" fontId="25" fillId="8" borderId="348" applyNumberFormat="0" applyAlignment="0" applyProtection="0"/>
    <xf numFmtId="0" fontId="17" fillId="21" borderId="348" applyNumberFormat="0" applyAlignment="0" applyProtection="0"/>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2" fillId="61" borderId="409" applyNumberFormat="0">
      <alignment horizontal="left" vertical="center"/>
    </xf>
    <xf numFmtId="0" fontId="12" fillId="60" borderId="409" applyNumberFormat="0">
      <alignment horizontal="centerContinuous" vertical="center" wrapText="1"/>
    </xf>
    <xf numFmtId="0" fontId="12" fillId="25" borderId="368" applyNumberFormat="0" applyProtection="0">
      <alignment horizontal="left" vertical="center"/>
    </xf>
    <xf numFmtId="0" fontId="12" fillId="25" borderId="368" applyNumberFormat="0" applyProtection="0">
      <alignment horizontal="left" vertical="center"/>
    </xf>
    <xf numFmtId="0" fontId="12" fillId="61" borderId="381" applyNumberFormat="0">
      <alignment horizontal="left" vertical="center"/>
    </xf>
    <xf numFmtId="0" fontId="12" fillId="60" borderId="381" applyNumberFormat="0">
      <alignment horizontal="centerContinuous" vertical="center" wrapText="1"/>
    </xf>
    <xf numFmtId="0" fontId="28" fillId="21" borderId="360" applyNumberFormat="0" applyAlignment="0" applyProtection="0"/>
    <xf numFmtId="0" fontId="30" fillId="0" borderId="361" applyNumberFormat="0" applyFill="0" applyAlignment="0" applyProtection="0"/>
    <xf numFmtId="0" fontId="12" fillId="25" borderId="357" applyNumberFormat="0" applyProtection="0">
      <alignment horizontal="left" vertical="center"/>
    </xf>
    <xf numFmtId="0" fontId="12" fillId="25" borderId="357"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28" fillId="21" borderId="360" applyNumberFormat="0" applyAlignment="0" applyProtection="0"/>
    <xf numFmtId="0" fontId="30" fillId="0" borderId="361" applyNumberFormat="0" applyFill="0" applyAlignment="0" applyProtection="0"/>
    <xf numFmtId="0" fontId="17" fillId="21" borderId="359" applyNumberFormat="0" applyAlignment="0" applyProtection="0"/>
    <xf numFmtId="0" fontId="25" fillId="8" borderId="359" applyNumberFormat="0" applyAlignment="0" applyProtection="0"/>
    <xf numFmtId="0" fontId="28" fillId="21" borderId="360" applyNumberFormat="0" applyAlignment="0" applyProtection="0"/>
    <xf numFmtId="0" fontId="30" fillId="0" borderId="361" applyNumberFormat="0" applyFill="0" applyAlignment="0" applyProtection="0"/>
    <xf numFmtId="0" fontId="12" fillId="61" borderId="409" applyNumberFormat="0">
      <alignment horizontal="left" vertical="center"/>
    </xf>
    <xf numFmtId="0" fontId="12" fillId="60" borderId="409" applyNumberFormat="0">
      <alignment horizontal="centerContinuous" vertical="center" wrapText="1"/>
    </xf>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48" applyNumberFormat="0" applyAlignment="0" applyProtection="0"/>
    <xf numFmtId="0" fontId="25" fillId="8" borderId="348" applyNumberFormat="0" applyAlignment="0" applyProtection="0"/>
    <xf numFmtId="0" fontId="12" fillId="24" borderId="349" applyNumberFormat="0" applyFont="0" applyAlignment="0" applyProtection="0"/>
    <xf numFmtId="0" fontId="12" fillId="24" borderId="349"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30" fillId="0" borderId="351" applyNumberFormat="0" applyFill="0" applyAlignment="0" applyProtection="0"/>
    <xf numFmtId="0" fontId="28" fillId="21" borderId="350" applyNumberFormat="0" applyAlignment="0" applyProtection="0"/>
    <xf numFmtId="0" fontId="25" fillId="8" borderId="359" applyNumberFormat="0" applyAlignment="0" applyProtection="0"/>
    <xf numFmtId="0" fontId="30" fillId="0" borderId="351" applyNumberFormat="0" applyFill="0" applyAlignment="0" applyProtection="0"/>
    <xf numFmtId="0" fontId="28" fillId="21" borderId="350"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5" fillId="8" borderId="359" applyNumberFormat="0" applyAlignment="0" applyProtection="0"/>
    <xf numFmtId="0" fontId="17" fillId="21" borderId="359" applyNumberFormat="0" applyAlignment="0" applyProtection="0"/>
    <xf numFmtId="0" fontId="30" fillId="0" borderId="351" applyNumberFormat="0" applyFill="0" applyAlignment="0" applyProtection="0"/>
    <xf numFmtId="0" fontId="28" fillId="21" borderId="350"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5" fillId="8" borderId="359" applyNumberFormat="0" applyAlignment="0" applyProtection="0"/>
    <xf numFmtId="0" fontId="17" fillId="21" borderId="359" applyNumberFormat="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30" fillId="0" borderId="351" applyNumberFormat="0" applyFill="0" applyAlignment="0" applyProtection="0"/>
    <xf numFmtId="0" fontId="28" fillId="21" borderId="350"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5" fillId="8" borderId="359" applyNumberFormat="0" applyAlignment="0" applyProtection="0"/>
    <xf numFmtId="0" fontId="17" fillId="21" borderId="359"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28" fillId="21" borderId="350"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5" fillId="8" borderId="359" applyNumberFormat="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48" applyNumberFormat="0" applyAlignment="0" applyProtection="0"/>
    <xf numFmtId="0" fontId="17" fillId="21" borderId="359" applyNumberFormat="0" applyAlignment="0" applyProtection="0"/>
    <xf numFmtId="0" fontId="25" fillId="8" borderId="348" applyNumberFormat="0" applyAlignment="0" applyProtection="0"/>
    <xf numFmtId="0" fontId="30" fillId="0" borderId="351" applyNumberFormat="0" applyFill="0" applyAlignment="0" applyProtection="0"/>
    <xf numFmtId="0" fontId="28" fillId="21" borderId="350"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48" applyNumberFormat="0" applyAlignment="0" applyProtection="0"/>
    <xf numFmtId="0" fontId="25" fillId="8" borderId="348" applyNumberFormat="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48" applyNumberFormat="0" applyAlignment="0" applyProtection="0"/>
    <xf numFmtId="0" fontId="25" fillId="8" borderId="348" applyNumberFormat="0" applyAlignment="0" applyProtection="0"/>
    <xf numFmtId="0" fontId="25" fillId="8" borderId="359" applyNumberFormat="0" applyAlignment="0" applyProtection="0"/>
    <xf numFmtId="0" fontId="17" fillId="21"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48" applyNumberFormat="0" applyAlignment="0" applyProtection="0"/>
    <xf numFmtId="0" fontId="25" fillId="8" borderId="348" applyNumberFormat="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28" fillId="21" borderId="350" applyNumberFormat="0" applyAlignment="0" applyProtection="0"/>
    <xf numFmtId="0" fontId="30" fillId="0" borderId="351" applyNumberFormat="0" applyFill="0" applyAlignment="0" applyProtection="0"/>
    <xf numFmtId="0" fontId="30" fillId="0" borderId="351" applyNumberFormat="0" applyFill="0" applyAlignment="0" applyProtection="0"/>
    <xf numFmtId="0" fontId="28" fillId="21" borderId="350" applyNumberFormat="0" applyAlignment="0" applyProtection="0"/>
    <xf numFmtId="0" fontId="25" fillId="8" borderId="359" applyNumberFormat="0" applyAlignment="0" applyProtection="0"/>
    <xf numFmtId="0" fontId="17" fillId="21" borderId="359"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28" fillId="21" borderId="350" applyNumberFormat="0" applyAlignment="0" applyProtection="0"/>
    <xf numFmtId="0" fontId="12" fillId="61" borderId="409" applyNumberFormat="0">
      <alignment horizontal="left" vertical="center"/>
    </xf>
    <xf numFmtId="0" fontId="12" fillId="60" borderId="409" applyNumberFormat="0">
      <alignment horizontal="centerContinuous" vertical="center" wrapText="1"/>
    </xf>
    <xf numFmtId="0" fontId="25" fillId="8" borderId="359" applyNumberFormat="0" applyAlignment="0" applyProtection="0"/>
    <xf numFmtId="171" fontId="85" fillId="0" borderId="346"/>
    <xf numFmtId="0" fontId="17" fillId="21" borderId="359" applyNumberFormat="0" applyAlignment="0" applyProtection="0"/>
    <xf numFmtId="0" fontId="25" fillId="8" borderId="359" applyNumberFormat="0" applyAlignment="0" applyProtection="0"/>
    <xf numFmtId="0" fontId="17" fillId="21"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25" fillId="8" borderId="359" applyNumberFormat="0" applyAlignment="0" applyProtection="0"/>
    <xf numFmtId="0" fontId="17" fillId="21" borderId="359" applyNumberFormat="0" applyAlignment="0" applyProtection="0"/>
    <xf numFmtId="0" fontId="12" fillId="61" borderId="409" applyNumberFormat="0">
      <alignment horizontal="left" vertical="center"/>
    </xf>
    <xf numFmtId="0" fontId="12" fillId="60" borderId="409" applyNumberFormat="0">
      <alignment horizontal="centerContinuous" vertical="center" wrapText="1"/>
    </xf>
    <xf numFmtId="0" fontId="25" fillId="8" borderId="359" applyNumberFormat="0" applyAlignment="0" applyProtection="0"/>
    <xf numFmtId="0" fontId="17" fillId="21" borderId="359" applyNumberFormat="0" applyAlignment="0" applyProtection="0"/>
    <xf numFmtId="0" fontId="17" fillId="21" borderId="359" applyNumberFormat="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2" fillId="61" borderId="436" applyNumberFormat="0">
      <alignment horizontal="left" vertical="center"/>
    </xf>
    <xf numFmtId="0" fontId="12" fillId="60" borderId="436" applyNumberFormat="0">
      <alignment horizontal="centerContinuous" vertical="center" wrapText="1"/>
    </xf>
    <xf numFmtId="0" fontId="12" fillId="25" borderId="385" applyNumberFormat="0" applyProtection="0">
      <alignment horizontal="left" vertical="center"/>
    </xf>
    <xf numFmtId="0" fontId="12" fillId="25" borderId="385"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25" fillId="8" borderId="359" applyNumberFormat="0" applyAlignment="0" applyProtection="0"/>
    <xf numFmtId="0" fontId="17" fillId="21" borderId="359" applyNumberFormat="0" applyAlignment="0" applyProtection="0"/>
    <xf numFmtId="0" fontId="17" fillId="21" borderId="460" applyNumberFormat="0" applyAlignment="0" applyProtection="0"/>
    <xf numFmtId="0" fontId="25" fillId="8" borderId="359" applyNumberFormat="0" applyAlignment="0" applyProtection="0"/>
    <xf numFmtId="0" fontId="12" fillId="24" borderId="469" applyNumberFormat="0" applyFont="0" applyAlignment="0" applyProtection="0"/>
    <xf numFmtId="0" fontId="17" fillId="21" borderId="460" applyNumberFormat="0" applyAlignment="0" applyProtection="0"/>
    <xf numFmtId="0" fontId="17" fillId="21" borderId="460" applyNumberFormat="0" applyAlignment="0" applyProtection="0"/>
    <xf numFmtId="0" fontId="17" fillId="21" borderId="460" applyNumberFormat="0" applyAlignment="0" applyProtection="0"/>
    <xf numFmtId="0" fontId="12" fillId="61" borderId="423" applyNumberFormat="0">
      <alignment horizontal="left" vertical="center"/>
    </xf>
    <xf numFmtId="0" fontId="12" fillId="60" borderId="423" applyNumberFormat="0">
      <alignment horizontal="centerContinuous" vertical="center" wrapText="1"/>
    </xf>
    <xf numFmtId="0" fontId="17" fillId="21" borderId="359" applyNumberFormat="0" applyAlignment="0" applyProtection="0"/>
    <xf numFmtId="0" fontId="83" fillId="0" borderId="448" applyNumberFormat="0" applyFont="0" applyFill="0" applyAlignment="0" applyProtection="0"/>
    <xf numFmtId="0" fontId="83" fillId="0" borderId="358" applyNumberFormat="0" applyFont="0" applyFill="0" applyAlignment="0" applyProtection="0"/>
    <xf numFmtId="165" fontId="193" fillId="0" borderId="563" applyFill="0" applyAlignment="0" applyProtection="0"/>
    <xf numFmtId="0" fontId="12" fillId="61" borderId="436" applyNumberFormat="0">
      <alignment horizontal="left" vertical="center"/>
    </xf>
    <xf numFmtId="0" fontId="12" fillId="60" borderId="436" applyNumberFormat="0">
      <alignment horizontal="centerContinuous" vertical="center" wrapText="1"/>
    </xf>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12" fillId="24" borderId="378" applyNumberFormat="0" applyFont="0" applyAlignment="0" applyProtection="0"/>
    <xf numFmtId="0" fontId="12" fillId="24" borderId="378"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12" fillId="25" borderId="385" applyNumberFormat="0" applyProtection="0">
      <alignment horizontal="left" vertical="center"/>
    </xf>
    <xf numFmtId="0" fontId="12" fillId="25" borderId="385" applyNumberFormat="0" applyProtection="0">
      <alignment horizontal="left" vertical="center"/>
    </xf>
    <xf numFmtId="0" fontId="12" fillId="25" borderId="392" applyNumberFormat="0" applyProtection="0">
      <alignment horizontal="left" vertical="center"/>
    </xf>
    <xf numFmtId="0" fontId="12" fillId="25" borderId="392" applyNumberFormat="0" applyProtection="0">
      <alignment horizontal="left" vertical="center"/>
    </xf>
    <xf numFmtId="0" fontId="12" fillId="61" borderId="450" applyNumberFormat="0">
      <alignment horizontal="left" vertical="center"/>
    </xf>
    <xf numFmtId="0" fontId="12" fillId="60" borderId="450" applyNumberFormat="0">
      <alignment horizontal="centerContinuous" vertical="center" wrapText="1"/>
    </xf>
    <xf numFmtId="208" fontId="90" fillId="63" borderId="464"/>
    <xf numFmtId="39" fontId="12" fillId="0" borderId="596">
      <protection locked="0"/>
    </xf>
    <xf numFmtId="0" fontId="12" fillId="25" borderId="385" applyNumberFormat="0" applyProtection="0">
      <alignment horizontal="left" vertical="center"/>
    </xf>
    <xf numFmtId="0" fontId="12" fillId="25" borderId="385" applyNumberFormat="0" applyProtection="0">
      <alignment horizontal="left" vertical="center"/>
    </xf>
    <xf numFmtId="39" fontId="12" fillId="0" borderId="494">
      <protection locked="0"/>
    </xf>
    <xf numFmtId="171" fontId="85" fillId="0" borderId="518"/>
    <xf numFmtId="39" fontId="12" fillId="0" borderId="546">
      <protection locked="0"/>
    </xf>
    <xf numFmtId="42" fontId="87" fillId="0" borderId="445" applyFont="0"/>
    <xf numFmtId="39" fontId="12" fillId="0" borderId="568">
      <protection locked="0"/>
    </xf>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30" fillId="0" borderId="384" applyNumberFormat="0" applyFill="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28" fillId="21" borderId="383" applyNumberFormat="0" applyAlignment="0" applyProtection="0"/>
    <xf numFmtId="0" fontId="12" fillId="24" borderId="382" applyNumberFormat="0" applyFon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12" fillId="24" borderId="382" applyNumberFormat="0" applyFont="0" applyAlignment="0" applyProtection="0"/>
    <xf numFmtId="0" fontId="25" fillId="8" borderId="381"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81" applyNumberFormat="0" applyAlignment="0" applyProtection="0"/>
    <xf numFmtId="0" fontId="30" fillId="0" borderId="384" applyNumberFormat="0" applyFill="0" applyAlignment="0" applyProtection="0"/>
    <xf numFmtId="0" fontId="28" fillId="21" borderId="383"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5" fillId="8" borderId="381" applyNumberFormat="0" applyAlignment="0" applyProtection="0"/>
    <xf numFmtId="0" fontId="17" fillId="21" borderId="381" applyNumberFormat="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30" fillId="0" borderId="384" applyNumberFormat="0" applyFill="0" applyAlignment="0" applyProtection="0"/>
    <xf numFmtId="0" fontId="28" fillId="21" borderId="383"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5" fillId="8" borderId="381" applyNumberFormat="0" applyAlignment="0" applyProtection="0"/>
    <xf numFmtId="0" fontId="17" fillId="21" borderId="381" applyNumberFormat="0" applyAlignment="0" applyProtection="0"/>
    <xf numFmtId="0" fontId="30" fillId="0" borderId="384"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28" fillId="21" borderId="383"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5" fillId="8" borderId="381" applyNumberFormat="0" applyAlignment="0" applyProtection="0"/>
    <xf numFmtId="0" fontId="17" fillId="21" borderId="381" applyNumberFormat="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2" fillId="25" borderId="392" applyNumberFormat="0" applyProtection="0">
      <alignment horizontal="left" vertical="center"/>
    </xf>
    <xf numFmtId="0" fontId="12" fillId="25" borderId="392" applyNumberFormat="0" applyProtection="0">
      <alignment horizontal="left" vertical="center"/>
    </xf>
    <xf numFmtId="0" fontId="12" fillId="25" borderId="392" applyNumberFormat="0" applyProtection="0">
      <alignment horizontal="left" vertical="center"/>
    </xf>
    <xf numFmtId="0" fontId="12" fillId="25" borderId="392" applyNumberFormat="0" applyProtection="0">
      <alignment horizontal="left" vertical="center"/>
    </xf>
    <xf numFmtId="0" fontId="12" fillId="25" borderId="385" applyNumberFormat="0" applyProtection="0">
      <alignment horizontal="left" vertical="center"/>
    </xf>
    <xf numFmtId="0" fontId="12" fillId="25" borderId="385" applyNumberFormat="0" applyProtection="0">
      <alignment horizontal="left" vertical="center"/>
    </xf>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30" fillId="0" borderId="398" applyNumberFormat="0" applyFill="0" applyAlignment="0" applyProtection="0"/>
    <xf numFmtId="0" fontId="28" fillId="21" borderId="397" applyNumberFormat="0" applyAlignment="0" applyProtection="0"/>
    <xf numFmtId="0" fontId="25" fillId="8" borderId="395" applyNumberFormat="0" applyAlignment="0" applyProtection="0"/>
    <xf numFmtId="0" fontId="17" fillId="21" borderId="395" applyNumberFormat="0" applyAlignment="0" applyProtection="0"/>
    <xf numFmtId="0" fontId="30" fillId="0" borderId="398" applyNumberFormat="0" applyFill="0" applyAlignment="0" applyProtection="0"/>
    <xf numFmtId="0" fontId="28" fillId="21" borderId="397" applyNumberFormat="0" applyAlignment="0" applyProtection="0"/>
    <xf numFmtId="0" fontId="25" fillId="8" borderId="395" applyNumberFormat="0" applyAlignment="0" applyProtection="0"/>
    <xf numFmtId="0" fontId="17" fillId="21" borderId="395" applyNumberFormat="0" applyAlignment="0" applyProtection="0"/>
    <xf numFmtId="0" fontId="12" fillId="25" borderId="392" applyNumberFormat="0" applyProtection="0">
      <alignment horizontal="left" vertical="center"/>
    </xf>
    <xf numFmtId="0" fontId="12" fillId="25" borderId="392" applyNumberFormat="0" applyProtection="0">
      <alignment horizontal="left" vertical="center"/>
    </xf>
    <xf numFmtId="0" fontId="30" fillId="0" borderId="398" applyNumberFormat="0" applyFill="0" applyAlignment="0" applyProtection="0"/>
    <xf numFmtId="0" fontId="28" fillId="21" borderId="397" applyNumberFormat="0" applyAlignment="0" applyProtection="0"/>
    <xf numFmtId="0" fontId="25" fillId="8" borderId="395" applyNumberFormat="0" applyAlignment="0" applyProtection="0"/>
    <xf numFmtId="0" fontId="17" fillId="21" borderId="395" applyNumberFormat="0" applyAlignment="0" applyProtection="0"/>
    <xf numFmtId="0" fontId="30" fillId="0" borderId="398" applyNumberFormat="0" applyFill="0" applyAlignment="0" applyProtection="0"/>
    <xf numFmtId="0" fontId="12" fillId="25" borderId="392" applyNumberFormat="0" applyProtection="0">
      <alignment horizontal="left" vertical="center"/>
    </xf>
    <xf numFmtId="0" fontId="12" fillId="25" borderId="392" applyNumberFormat="0" applyProtection="0">
      <alignment horizontal="left" vertical="center"/>
    </xf>
    <xf numFmtId="0" fontId="28" fillId="21" borderId="397" applyNumberFormat="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25" fillId="8" borderId="395" applyNumberFormat="0" applyAlignment="0" applyProtection="0"/>
    <xf numFmtId="0" fontId="17" fillId="21" borderId="395" applyNumberFormat="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2" fillId="25" borderId="392" applyNumberFormat="0" applyProtection="0">
      <alignment horizontal="left" vertical="center"/>
    </xf>
    <xf numFmtId="0" fontId="12" fillId="25" borderId="392" applyNumberFormat="0" applyProtection="0">
      <alignment horizontal="left" vertical="center"/>
    </xf>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7" fillId="21" borderId="395" applyNumberFormat="0" applyAlignment="0" applyProtection="0"/>
    <xf numFmtId="0" fontId="25" fillId="8" borderId="395" applyNumberFormat="0" applyAlignment="0" applyProtection="0"/>
    <xf numFmtId="0" fontId="12" fillId="24" borderId="396" applyNumberFormat="0" applyFont="0" applyAlignment="0" applyProtection="0"/>
    <xf numFmtId="0" fontId="12" fillId="24" borderId="396" applyNumberFormat="0" applyFont="0" applyAlignment="0" applyProtection="0"/>
    <xf numFmtId="0" fontId="28" fillId="21" borderId="397" applyNumberFormat="0" applyAlignment="0" applyProtection="0"/>
    <xf numFmtId="0" fontId="30" fillId="0" borderId="398" applyNumberFormat="0" applyFill="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30" fillId="0" borderId="411" applyNumberFormat="0" applyFill="0" applyAlignment="0" applyProtection="0"/>
    <xf numFmtId="0" fontId="17" fillId="21" borderId="381" applyNumberFormat="0" applyAlignment="0" applyProtection="0"/>
    <xf numFmtId="0" fontId="28" fillId="21" borderId="410" applyNumberFormat="0" applyAlignment="0" applyProtection="0"/>
    <xf numFmtId="0" fontId="25" fillId="8" borderId="381" applyNumberForma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25" fillId="8" borderId="409" applyNumberFormat="0" applyAlignment="0" applyProtection="0"/>
    <xf numFmtId="0" fontId="17" fillId="21" borderId="409" applyNumberFormat="0" applyAlignment="0" applyProtection="0"/>
    <xf numFmtId="0" fontId="28" fillId="21" borderId="383" applyNumberFormat="0" applyAlignment="0" applyProtection="0"/>
    <xf numFmtId="0" fontId="30" fillId="0" borderId="384"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17" fillId="21" borderId="381" applyNumberFormat="0" applyAlignment="0" applyProtection="0"/>
    <xf numFmtId="0" fontId="25" fillId="8" borderId="381" applyNumberFormat="0" applyAlignment="0" applyProtection="0"/>
    <xf numFmtId="0" fontId="30" fillId="0" borderId="411" applyNumberFormat="0" applyFill="0" applyAlignment="0" applyProtection="0"/>
    <xf numFmtId="0" fontId="28" fillId="21" borderId="410" applyNumberForma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28" fillId="21" borderId="383" applyNumberFormat="0" applyAlignment="0" applyProtection="0"/>
    <xf numFmtId="0" fontId="30" fillId="0" borderId="384" applyNumberFormat="0" applyFill="0" applyAlignment="0" applyProtection="0"/>
    <xf numFmtId="0" fontId="25" fillId="8" borderId="409" applyNumberFormat="0" applyAlignment="0" applyProtection="0"/>
    <xf numFmtId="0" fontId="17" fillId="21" borderId="409" applyNumberFormat="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30" fillId="0" borderId="411" applyNumberFormat="0" applyFill="0" applyAlignment="0" applyProtection="0"/>
    <xf numFmtId="0" fontId="28" fillId="21" borderId="410" applyNumberFormat="0" applyAlignment="0" applyProtection="0"/>
    <xf numFmtId="0" fontId="25" fillId="8" borderId="409" applyNumberFormat="0" applyAlignment="0" applyProtection="0"/>
    <xf numFmtId="0" fontId="17" fillId="21" borderId="409" applyNumberFormat="0" applyAlignment="0" applyProtection="0"/>
    <xf numFmtId="0" fontId="30" fillId="0" borderId="411" applyNumberFormat="0" applyFill="0" applyAlignment="0" applyProtection="0"/>
    <xf numFmtId="0" fontId="12" fillId="25" borderId="408" applyNumberFormat="0" applyProtection="0">
      <alignment horizontal="left" vertical="center"/>
    </xf>
    <xf numFmtId="0" fontId="12" fillId="25" borderId="385" applyNumberFormat="0" applyProtection="0">
      <alignment horizontal="left" vertical="center"/>
    </xf>
    <xf numFmtId="0" fontId="12" fillId="25" borderId="385" applyNumberFormat="0" applyProtection="0">
      <alignment horizontal="left" vertical="center"/>
    </xf>
    <xf numFmtId="0" fontId="12" fillId="25" borderId="408" applyNumberFormat="0" applyProtection="0">
      <alignment horizontal="left" vertical="center"/>
    </xf>
    <xf numFmtId="0" fontId="28" fillId="21" borderId="410" applyNumberFormat="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25" fillId="8" borderId="409" applyNumberFormat="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2" fillId="25" borderId="368" applyNumberFormat="0" applyProtection="0">
      <alignment horizontal="left" vertical="center"/>
    </xf>
    <xf numFmtId="0" fontId="12" fillId="25" borderId="368" applyNumberFormat="0" applyProtection="0">
      <alignment horizontal="left" vertical="center"/>
    </xf>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17" fillId="21" borderId="359" applyNumberFormat="0" applyAlignment="0" applyProtection="0"/>
    <xf numFmtId="0" fontId="25" fillId="8" borderId="359" applyNumberFormat="0" applyAlignment="0" applyProtection="0"/>
    <xf numFmtId="0" fontId="28" fillId="21" borderId="350" applyNumberFormat="0" applyAlignment="0" applyProtection="0"/>
    <xf numFmtId="0" fontId="30" fillId="0" borderId="351" applyNumberFormat="0" applyFill="0" applyAlignment="0" applyProtection="0"/>
    <xf numFmtId="0" fontId="25" fillId="8" borderId="409" applyNumberFormat="0" applyAlignment="0" applyProtection="0"/>
    <xf numFmtId="0" fontId="17" fillId="21" borderId="381" applyNumberFormat="0" applyAlignment="0" applyProtection="0"/>
    <xf numFmtId="0" fontId="17" fillId="21" borderId="409"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2" fillId="25" borderId="385" applyNumberFormat="0" applyProtection="0">
      <alignment horizontal="left" vertical="center"/>
    </xf>
    <xf numFmtId="0" fontId="12" fillId="25" borderId="385" applyNumberFormat="0" applyProtection="0">
      <alignment horizontal="left" vertical="center"/>
    </xf>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381" applyNumberFormat="0" applyAlignment="0" applyProtection="0"/>
    <xf numFmtId="0" fontId="25" fillId="8" borderId="381" applyNumberFormat="0" applyAlignment="0" applyProtection="0"/>
    <xf numFmtId="0" fontId="12" fillId="24" borderId="382" applyNumberFormat="0" applyFont="0" applyAlignment="0" applyProtection="0"/>
    <xf numFmtId="0" fontId="12" fillId="24" borderId="382" applyNumberFormat="0" applyFont="0" applyAlignment="0" applyProtection="0"/>
    <xf numFmtId="0" fontId="28" fillId="21" borderId="383" applyNumberFormat="0" applyAlignment="0" applyProtection="0"/>
    <xf numFmtId="0" fontId="30" fillId="0" borderId="384" applyNumberFormat="0" applyFill="0" applyAlignment="0" applyProtection="0"/>
    <xf numFmtId="0" fontId="17" fillId="21" borderId="409" applyNumberFormat="0" applyAlignment="0" applyProtection="0"/>
    <xf numFmtId="0" fontId="25" fillId="8" borderId="409" applyNumberFormat="0" applyAlignment="0" applyProtection="0"/>
    <xf numFmtId="0" fontId="17" fillId="21" borderId="409" applyNumberFormat="0" applyAlignment="0" applyProtection="0"/>
    <xf numFmtId="0" fontId="30" fillId="0" borderId="411" applyNumberFormat="0" applyFill="0" applyAlignment="0" applyProtection="0"/>
    <xf numFmtId="0" fontId="28" fillId="21" borderId="410" applyNumberFormat="0" applyAlignment="0" applyProtection="0"/>
    <xf numFmtId="0" fontId="25" fillId="8" borderId="409" applyNumberFormat="0" applyAlignment="0" applyProtection="0"/>
    <xf numFmtId="0" fontId="17" fillId="21" borderId="409" applyNumberFormat="0" applyAlignment="0" applyProtection="0"/>
    <xf numFmtId="0" fontId="30" fillId="0" borderId="411" applyNumberFormat="0" applyFill="0" applyAlignment="0" applyProtection="0"/>
    <xf numFmtId="0" fontId="28" fillId="21" borderId="410" applyNumberFormat="0" applyAlignment="0" applyProtection="0"/>
    <xf numFmtId="0" fontId="25" fillId="8" borderId="409" applyNumberFormat="0" applyAlignment="0" applyProtection="0"/>
    <xf numFmtId="0" fontId="17" fillId="21" borderId="409" applyNumberFormat="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25" fillId="8" borderId="409" applyNumberFormat="0" applyAlignment="0" applyProtection="0"/>
    <xf numFmtId="0" fontId="17" fillId="21" borderId="409" applyNumberFormat="0" applyAlignment="0" applyProtection="0"/>
    <xf numFmtId="0" fontId="30" fillId="0" borderId="411" applyNumberFormat="0" applyFill="0" applyAlignment="0" applyProtection="0"/>
    <xf numFmtId="0" fontId="28" fillId="21" borderId="410" applyNumberFormat="0" applyAlignment="0" applyProtection="0"/>
    <xf numFmtId="171" fontId="85" fillId="0" borderId="403"/>
    <xf numFmtId="0" fontId="25" fillId="8" borderId="409" applyNumberFormat="0" applyAlignment="0" applyProtection="0"/>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25" fillId="8" borderId="409" applyNumberFormat="0" applyAlignment="0" applyProtection="0"/>
    <xf numFmtId="0" fontId="17" fillId="21" borderId="409" applyNumberFormat="0" applyAlignment="0" applyProtection="0"/>
    <xf numFmtId="0" fontId="30" fillId="0" borderId="411" applyNumberFormat="0" applyFill="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28" fillId="21" borderId="410" applyNumberFormat="0" applyAlignment="0" applyProtection="0"/>
    <xf numFmtId="0" fontId="25" fillId="8" borderId="409" applyNumberFormat="0" applyAlignment="0" applyProtection="0"/>
    <xf numFmtId="0" fontId="17" fillId="21" borderId="409" applyNumberFormat="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12" fillId="25" borderId="435" applyNumberFormat="0" applyProtection="0">
      <alignment horizontal="left" vertical="center"/>
    </xf>
    <xf numFmtId="0" fontId="12" fillId="25" borderId="435" applyNumberFormat="0" applyProtection="0">
      <alignment horizontal="left" vertical="center"/>
    </xf>
    <xf numFmtId="0" fontId="17" fillId="21" borderId="409" applyNumberFormat="0" applyAlignment="0" applyProtection="0"/>
    <xf numFmtId="0" fontId="12" fillId="25" borderId="449" applyNumberFormat="0" applyProtection="0">
      <alignment horizontal="left" vertical="center"/>
    </xf>
    <xf numFmtId="0" fontId="12" fillId="25" borderId="449" applyNumberFormat="0" applyProtection="0">
      <alignment horizontal="left" vertical="center"/>
    </xf>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12" fillId="25" borderId="408" applyNumberFormat="0" applyProtection="0">
      <alignment horizontal="left" vertical="center"/>
    </xf>
    <xf numFmtId="0" fontId="12" fillId="25" borderId="408" applyNumberFormat="0" applyProtection="0">
      <alignment horizontal="left" vertical="center"/>
    </xf>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17" fillId="21" borderId="409" applyNumberFormat="0" applyAlignment="0" applyProtection="0"/>
    <xf numFmtId="0" fontId="25" fillId="8" borderId="409" applyNumberFormat="0" applyAlignment="0" applyProtection="0"/>
    <xf numFmtId="0" fontId="12" fillId="24" borderId="415" applyNumberFormat="0" applyFont="0" applyAlignment="0" applyProtection="0"/>
    <xf numFmtId="0" fontId="12" fillId="24" borderId="415" applyNumberFormat="0" applyFont="0" applyAlignment="0" applyProtection="0"/>
    <xf numFmtId="0" fontId="28" fillId="21" borderId="410" applyNumberFormat="0" applyAlignment="0" applyProtection="0"/>
    <xf numFmtId="0" fontId="30" fillId="0" borderId="411" applyNumberFormat="0" applyFill="0" applyAlignment="0" applyProtection="0"/>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17" fillId="21" borderId="423" applyNumberFormat="0" applyAlignment="0" applyProtection="0"/>
    <xf numFmtId="0" fontId="25" fillId="8" borderId="423" applyNumberFormat="0" applyAlignment="0" applyProtection="0"/>
    <xf numFmtId="0" fontId="12" fillId="24" borderId="424" applyNumberFormat="0" applyFont="0" applyAlignment="0" applyProtection="0"/>
    <xf numFmtId="0" fontId="12" fillId="24" borderId="424" applyNumberFormat="0" applyFont="0" applyAlignment="0" applyProtection="0"/>
    <xf numFmtId="0" fontId="28" fillId="21" borderId="425" applyNumberFormat="0" applyAlignment="0" applyProtection="0"/>
    <xf numFmtId="0" fontId="30" fillId="0" borderId="426" applyNumberFormat="0" applyFill="0" applyAlignment="0" applyProtection="0"/>
    <xf numFmtId="0" fontId="17" fillId="21" borderId="436" applyNumberFormat="0" applyAlignment="0" applyProtection="0"/>
    <xf numFmtId="0" fontId="25" fillId="8" borderId="436" applyNumberFormat="0" applyAlignment="0" applyProtection="0"/>
    <xf numFmtId="0" fontId="12" fillId="24" borderId="437" applyNumberFormat="0" applyFont="0" applyAlignment="0" applyProtection="0"/>
    <xf numFmtId="0" fontId="12" fillId="24" borderId="437" applyNumberFormat="0" applyFont="0" applyAlignment="0" applyProtection="0"/>
    <xf numFmtId="0" fontId="28" fillId="21" borderId="438" applyNumberFormat="0" applyAlignment="0" applyProtection="0"/>
    <xf numFmtId="0" fontId="30" fillId="0" borderId="439" applyNumberFormat="0" applyFill="0" applyAlignment="0" applyProtection="0"/>
    <xf numFmtId="0" fontId="17" fillId="21" borderId="436" applyNumberFormat="0" applyAlignment="0" applyProtection="0"/>
    <xf numFmtId="0" fontId="25" fillId="8" borderId="436" applyNumberFormat="0" applyAlignment="0" applyProtection="0"/>
    <xf numFmtId="0" fontId="12" fillId="24" borderId="437" applyNumberFormat="0" applyFont="0" applyAlignment="0" applyProtection="0"/>
    <xf numFmtId="0" fontId="12" fillId="24" borderId="437" applyNumberFormat="0" applyFont="0" applyAlignment="0" applyProtection="0"/>
    <xf numFmtId="0" fontId="28" fillId="21" borderId="438" applyNumberFormat="0" applyAlignment="0" applyProtection="0"/>
    <xf numFmtId="0" fontId="30" fillId="0" borderId="439" applyNumberFormat="0" applyFill="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17" fillId="21" borderId="436" applyNumberFormat="0" applyAlignment="0" applyProtection="0"/>
    <xf numFmtId="0" fontId="25" fillId="8" borderId="436" applyNumberFormat="0" applyAlignment="0" applyProtection="0"/>
    <xf numFmtId="0" fontId="12" fillId="24" borderId="437" applyNumberFormat="0" applyFont="0" applyAlignment="0" applyProtection="0"/>
    <xf numFmtId="0" fontId="12" fillId="24" borderId="437" applyNumberFormat="0" applyFont="0" applyAlignment="0" applyProtection="0"/>
    <xf numFmtId="0" fontId="28" fillId="21" borderId="438" applyNumberFormat="0" applyAlignment="0" applyProtection="0"/>
    <xf numFmtId="0" fontId="30" fillId="0" borderId="439" applyNumberFormat="0" applyFill="0" applyAlignment="0" applyProtection="0"/>
    <xf numFmtId="0" fontId="17" fillId="21" borderId="436" applyNumberFormat="0" applyAlignment="0" applyProtection="0"/>
    <xf numFmtId="0" fontId="25" fillId="8" borderId="436" applyNumberFormat="0" applyAlignment="0" applyProtection="0"/>
    <xf numFmtId="0" fontId="12" fillId="24" borderId="437" applyNumberFormat="0" applyFont="0" applyAlignment="0" applyProtection="0"/>
    <xf numFmtId="0" fontId="12" fillId="24" borderId="437" applyNumberFormat="0" applyFont="0" applyAlignment="0" applyProtection="0"/>
    <xf numFmtId="0" fontId="28" fillId="21" borderId="438" applyNumberFormat="0" applyAlignment="0" applyProtection="0"/>
    <xf numFmtId="0" fontId="30" fillId="0" borderId="439" applyNumberFormat="0" applyFill="0" applyAlignment="0" applyProtection="0"/>
    <xf numFmtId="171" fontId="85" fillId="0" borderId="545"/>
    <xf numFmtId="231" fontId="85" fillId="0" borderId="358" applyFont="0" applyFill="0" applyBorder="0" applyAlignment="0" applyProtection="0"/>
    <xf numFmtId="0" fontId="17" fillId="21" borderId="436" applyNumberFormat="0" applyAlignment="0" applyProtection="0"/>
    <xf numFmtId="0" fontId="25" fillId="8" borderId="436" applyNumberFormat="0" applyAlignment="0" applyProtection="0"/>
    <xf numFmtId="0" fontId="28" fillId="21" borderId="438" applyNumberFormat="0" applyAlignment="0" applyProtection="0"/>
    <xf numFmtId="0" fontId="30" fillId="0" borderId="439" applyNumberFormat="0" applyFill="0" applyAlignment="0" applyProtection="0"/>
    <xf numFmtId="0" fontId="17" fillId="21" borderId="436" applyNumberFormat="0" applyAlignment="0" applyProtection="0"/>
    <xf numFmtId="0" fontId="25" fillId="8" borderId="436" applyNumberFormat="0" applyAlignment="0" applyProtection="0"/>
    <xf numFmtId="0" fontId="28" fillId="21" borderId="438" applyNumberFormat="0" applyAlignment="0" applyProtection="0"/>
    <xf numFmtId="0" fontId="30" fillId="0" borderId="439" applyNumberFormat="0" applyFill="0" applyAlignment="0" applyProtection="0"/>
    <xf numFmtId="0" fontId="12" fillId="25" borderId="435" applyNumberFormat="0" applyProtection="0">
      <alignment horizontal="left" vertical="center"/>
    </xf>
    <xf numFmtId="0" fontId="12" fillId="25" borderId="435" applyNumberFormat="0" applyProtection="0">
      <alignment horizontal="left" vertical="center"/>
    </xf>
    <xf numFmtId="0" fontId="17" fillId="21" borderId="436" applyNumberFormat="0" applyAlignment="0" applyProtection="0"/>
    <xf numFmtId="0" fontId="25" fillId="8" borderId="436" applyNumberFormat="0" applyAlignment="0" applyProtection="0"/>
    <xf numFmtId="0" fontId="28" fillId="21" borderId="438" applyNumberFormat="0" applyAlignment="0" applyProtection="0"/>
    <xf numFmtId="0" fontId="30" fillId="0" borderId="439" applyNumberFormat="0" applyFill="0" applyAlignment="0" applyProtection="0"/>
    <xf numFmtId="0" fontId="17" fillId="21" borderId="436" applyNumberFormat="0" applyAlignment="0" applyProtection="0"/>
    <xf numFmtId="0" fontId="25" fillId="8" borderId="436" applyNumberFormat="0" applyAlignment="0" applyProtection="0"/>
    <xf numFmtId="0" fontId="28" fillId="21" borderId="438" applyNumberFormat="0" applyAlignment="0" applyProtection="0"/>
    <xf numFmtId="0" fontId="30" fillId="0" borderId="439" applyNumberFormat="0" applyFill="0" applyAlignment="0" applyProtection="0"/>
    <xf numFmtId="0" fontId="17" fillId="21" borderId="450" applyNumberFormat="0" applyAlignment="0" applyProtection="0"/>
    <xf numFmtId="1" fontId="121" fillId="69" borderId="562" applyNumberFormat="0" applyBorder="0" applyAlignment="0">
      <alignment horizontal="centerContinuous" vertical="center"/>
      <protection locked="0"/>
    </xf>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0" fontId="17" fillId="21" borderId="450" applyNumberFormat="0" applyAlignment="0" applyProtection="0"/>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0" fontId="12" fillId="25" borderId="449" applyNumberFormat="0" applyProtection="0">
      <alignment horizontal="left" vertical="center"/>
    </xf>
    <xf numFmtId="0" fontId="12" fillId="25" borderId="449" applyNumberFormat="0" applyProtection="0">
      <alignment horizontal="left" vertical="center"/>
    </xf>
    <xf numFmtId="0" fontId="17" fillId="21" borderId="450" applyNumberFormat="0" applyAlignment="0" applyProtection="0"/>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0" fontId="17" fillId="21" borderId="450" applyNumberFormat="0" applyAlignment="0" applyProtection="0"/>
    <xf numFmtId="0" fontId="25" fillId="8" borderId="450" applyNumberFormat="0" applyAlignment="0" applyProtection="0"/>
    <xf numFmtId="0" fontId="12" fillId="24" borderId="451" applyNumberFormat="0" applyFont="0" applyAlignment="0" applyProtection="0"/>
    <xf numFmtId="0" fontId="12" fillId="24" borderId="451" applyNumberFormat="0" applyFont="0" applyAlignment="0" applyProtection="0"/>
    <xf numFmtId="0" fontId="28" fillId="21" borderId="452" applyNumberFormat="0" applyAlignment="0" applyProtection="0"/>
    <xf numFmtId="0" fontId="30" fillId="0" borderId="453" applyNumberFormat="0" applyFill="0" applyAlignment="0" applyProtection="0"/>
    <xf numFmtId="166" fontId="113" fillId="0" borderId="525">
      <protection locked="0"/>
    </xf>
    <xf numFmtId="171" fontId="85" fillId="0" borderId="572"/>
    <xf numFmtId="0" fontId="12" fillId="61" borderId="460" applyNumberFormat="0">
      <alignment horizontal="left" vertical="center"/>
    </xf>
    <xf numFmtId="0" fontId="12" fillId="60" borderId="460" applyNumberFormat="0">
      <alignment horizontal="centerContinuous" vertical="center" wrapText="1"/>
    </xf>
    <xf numFmtId="0" fontId="17" fillId="21" borderId="520" applyNumberFormat="0" applyAlignment="0" applyProtection="0"/>
    <xf numFmtId="171" fontId="85" fillId="0" borderId="560"/>
    <xf numFmtId="0" fontId="17" fillId="21" borderId="460" applyNumberFormat="0" applyAlignment="0" applyProtection="0"/>
    <xf numFmtId="0" fontId="25" fillId="8" borderId="460"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8" fillId="21" borderId="462" applyNumberFormat="0" applyAlignment="0" applyProtection="0"/>
    <xf numFmtId="0" fontId="30" fillId="0" borderId="463" applyNumberFormat="0" applyFill="0" applyAlignment="0" applyProtection="0"/>
    <xf numFmtId="0" fontId="17" fillId="21" borderId="460" applyNumberFormat="0" applyAlignment="0" applyProtection="0"/>
    <xf numFmtId="0" fontId="25" fillId="8" borderId="460"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8" fillId="21" borderId="462" applyNumberFormat="0" applyAlignment="0" applyProtection="0"/>
    <xf numFmtId="0" fontId="30" fillId="0" borderId="463" applyNumberFormat="0" applyFill="0" applyAlignment="0" applyProtection="0"/>
    <xf numFmtId="0" fontId="12" fillId="25" borderId="459" applyNumberFormat="0" applyProtection="0">
      <alignment horizontal="left" vertical="center"/>
    </xf>
    <xf numFmtId="0" fontId="12" fillId="25" borderId="459" applyNumberFormat="0" applyProtection="0">
      <alignment horizontal="left" vertical="center"/>
    </xf>
    <xf numFmtId="0" fontId="17" fillId="21" borderId="460" applyNumberFormat="0" applyAlignment="0" applyProtection="0"/>
    <xf numFmtId="0" fontId="25" fillId="8" borderId="460"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8" fillId="21" borderId="462" applyNumberFormat="0" applyAlignment="0" applyProtection="0"/>
    <xf numFmtId="0" fontId="30" fillId="0" borderId="463" applyNumberFormat="0" applyFill="0" applyAlignment="0" applyProtection="0"/>
    <xf numFmtId="0" fontId="17" fillId="21" borderId="460" applyNumberFormat="0" applyAlignment="0" applyProtection="0"/>
    <xf numFmtId="0" fontId="25" fillId="8" borderId="460" applyNumberFormat="0" applyAlignment="0" applyProtection="0"/>
    <xf numFmtId="0" fontId="12" fillId="24" borderId="461" applyNumberFormat="0" applyFont="0" applyAlignment="0" applyProtection="0"/>
    <xf numFmtId="0" fontId="12" fillId="24" borderId="461" applyNumberFormat="0" applyFont="0" applyAlignment="0" applyProtection="0"/>
    <xf numFmtId="0" fontId="28" fillId="21" borderId="462" applyNumberFormat="0" applyAlignment="0" applyProtection="0"/>
    <xf numFmtId="0" fontId="30" fillId="0" borderId="463" applyNumberFormat="0" applyFill="0" applyAlignment="0" applyProtection="0"/>
    <xf numFmtId="166" fontId="113" fillId="0" borderId="557">
      <protection locked="0"/>
    </xf>
    <xf numFmtId="208" fontId="90" fillId="63" borderId="516"/>
    <xf numFmtId="167" fontId="87" fillId="0" borderId="540" applyFont="0"/>
    <xf numFmtId="166" fontId="113" fillId="0" borderId="557">
      <protection locked="0"/>
    </xf>
    <xf numFmtId="0" fontId="17" fillId="21" borderId="520" applyNumberFormat="0" applyAlignment="0" applyProtection="0"/>
    <xf numFmtId="0" fontId="83" fillId="0" borderId="535" applyNumberFormat="0" applyFont="0" applyFill="0" applyAlignment="0" applyProtection="0"/>
    <xf numFmtId="241" fontId="194" fillId="86" borderId="573" applyNumberFormat="0" applyBorder="0" applyAlignment="0" applyProtection="0">
      <alignment vertical="center"/>
    </xf>
    <xf numFmtId="171" fontId="85" fillId="0" borderId="572"/>
    <xf numFmtId="208" fontId="90" fillId="63" borderId="524"/>
    <xf numFmtId="0" fontId="17" fillId="21" borderId="520" applyNumberFormat="0" applyAlignment="0" applyProtection="0"/>
    <xf numFmtId="167" fontId="87" fillId="0" borderId="536" applyFont="0"/>
    <xf numFmtId="0" fontId="83" fillId="0" borderId="519" applyNumberFormat="0" applyFont="0" applyFill="0" applyAlignment="0" applyProtection="0"/>
    <xf numFmtId="166" fontId="113" fillId="0" borderId="570">
      <protection locked="0"/>
    </xf>
    <xf numFmtId="208" fontId="90" fillId="63" borderId="516"/>
    <xf numFmtId="241" fontId="194" fillId="86" borderId="589" applyNumberFormat="0" applyBorder="0" applyAlignment="0" applyProtection="0">
      <alignment vertical="center"/>
    </xf>
    <xf numFmtId="171" fontId="85" fillId="0" borderId="590"/>
    <xf numFmtId="260" fontId="164" fillId="0" borderId="483" applyBorder="0"/>
    <xf numFmtId="166" fontId="113" fillId="0" borderId="557">
      <protection locked="0"/>
    </xf>
    <xf numFmtId="167" fontId="87" fillId="0" borderId="540" applyFont="0"/>
    <xf numFmtId="260" fontId="164" fillId="0" borderId="506" applyBorder="0"/>
    <xf numFmtId="0" fontId="17" fillId="21" borderId="530" applyNumberFormat="0" applyAlignment="0" applyProtection="0"/>
    <xf numFmtId="264" fontId="172" fillId="65" borderId="478" applyFill="0" applyBorder="0" applyAlignment="0" applyProtection="0">
      <alignment horizontal="right"/>
      <protection locked="0"/>
    </xf>
    <xf numFmtId="0" fontId="83" fillId="0" borderId="519" applyNumberFormat="0" applyFont="0" applyFill="0" applyAlignment="0" applyProtection="0"/>
    <xf numFmtId="166" fontId="113" fillId="0" borderId="542">
      <protection locked="0"/>
    </xf>
    <xf numFmtId="208" fontId="90" fillId="63" borderId="541"/>
    <xf numFmtId="241" fontId="194" fillId="86" borderId="589" applyNumberFormat="0" applyBorder="0" applyAlignment="0" applyProtection="0">
      <alignment vertical="center"/>
    </xf>
    <xf numFmtId="171" fontId="85" fillId="0" borderId="590"/>
    <xf numFmtId="167" fontId="87" fillId="0" borderId="546" applyFont="0"/>
    <xf numFmtId="241" fontId="194" fillId="86" borderId="613" applyNumberFormat="0" applyBorder="0" applyAlignment="0" applyProtection="0">
      <alignment vertical="center"/>
    </xf>
    <xf numFmtId="0" fontId="17" fillId="21" borderId="530" applyNumberFormat="0" applyAlignment="0" applyProtection="0"/>
    <xf numFmtId="0" fontId="83" fillId="0" borderId="548" applyNumberFormat="0" applyFont="0" applyFill="0" applyAlignment="0" applyProtection="0"/>
    <xf numFmtId="166" fontId="113" fillId="0" borderId="570">
      <protection locked="0"/>
    </xf>
    <xf numFmtId="208" fontId="90" fillId="63" borderId="541"/>
    <xf numFmtId="0" fontId="12" fillId="0" borderId="628"/>
    <xf numFmtId="241" fontId="194" fillId="86" borderId="626" applyNumberFormat="0" applyBorder="0" applyAlignment="0" applyProtection="0">
      <alignment vertical="center"/>
    </xf>
    <xf numFmtId="171" fontId="85" fillId="0" borderId="627"/>
    <xf numFmtId="167" fontId="87" fillId="0" borderId="546" applyFont="0"/>
    <xf numFmtId="166" fontId="113" fillId="0" borderId="570">
      <protection locked="0"/>
    </xf>
    <xf numFmtId="208" fontId="90" fillId="63" borderId="556"/>
    <xf numFmtId="0" fontId="17" fillId="21" borderId="549" applyNumberFormat="0" applyAlignment="0" applyProtection="0"/>
    <xf numFmtId="167" fontId="87" fillId="0" borderId="563" applyFont="0"/>
    <xf numFmtId="0" fontId="177" fillId="67" borderId="478">
      <alignment horizontal="center" vertical="center" wrapText="1"/>
      <protection hidden="1"/>
    </xf>
    <xf numFmtId="0" fontId="83" fillId="0" borderId="548" applyNumberFormat="0" applyFont="0" applyFill="0" applyAlignment="0" applyProtection="0"/>
    <xf numFmtId="166" fontId="113" fillId="0" borderId="598">
      <protection locked="0"/>
    </xf>
    <xf numFmtId="0" fontId="12" fillId="24" borderId="593" applyNumberFormat="0" applyFont="0" applyAlignment="0" applyProtection="0"/>
    <xf numFmtId="208" fontId="90" fillId="63" borderId="556"/>
    <xf numFmtId="0" fontId="147" fillId="73" borderId="635">
      <alignment horizontal="left" vertical="center" wrapText="1"/>
    </xf>
    <xf numFmtId="167" fontId="87" fillId="0" borderId="563" applyFont="0"/>
    <xf numFmtId="166" fontId="113" fillId="0" borderId="611">
      <protection locked="0"/>
    </xf>
    <xf numFmtId="0" fontId="25" fillId="8" borderId="629" applyNumberFormat="0" applyAlignment="0" applyProtection="0"/>
    <xf numFmtId="0" fontId="25" fillId="8" borderId="629" applyNumberFormat="0" applyAlignment="0" applyProtection="0"/>
    <xf numFmtId="0" fontId="25" fillId="8" borderId="629" applyNumberFormat="0" applyAlignment="0" applyProtection="0"/>
    <xf numFmtId="10" fontId="108" fillId="65" borderId="628" applyNumberFormat="0" applyBorder="0" applyAlignment="0" applyProtection="0"/>
    <xf numFmtId="0" fontId="17" fillId="21" borderId="549" applyNumberFormat="0" applyAlignment="0" applyProtection="0"/>
    <xf numFmtId="208" fontId="90" fillId="63" borderId="569"/>
    <xf numFmtId="0" fontId="83" fillId="0" borderId="548" applyNumberFormat="0" applyFont="0" applyFill="0" applyAlignment="0" applyProtection="0"/>
    <xf numFmtId="208" fontId="90" fillId="63" borderId="556"/>
    <xf numFmtId="0" fontId="183" fillId="81" borderId="478" applyNumberFormat="0" applyProtection="0">
      <alignment horizontal="center" vertical="center"/>
    </xf>
    <xf numFmtId="0" fontId="11" fillId="81" borderId="478" applyNumberFormat="0" applyProtection="0">
      <alignment horizontal="center" vertical="center" wrapText="1"/>
    </xf>
    <xf numFmtId="0" fontId="11" fillId="81" borderId="478" applyNumberFormat="0" applyProtection="0">
      <alignment horizontal="center" vertical="center"/>
    </xf>
    <xf numFmtId="0" fontId="11" fillId="81" borderId="478" applyNumberFormat="0" applyProtection="0">
      <alignment horizontal="center" vertical="center" wrapText="1"/>
    </xf>
    <xf numFmtId="0" fontId="11" fillId="60" borderId="478" applyNumberFormat="0" applyProtection="0">
      <alignment horizontal="left" vertical="center" wrapText="1"/>
    </xf>
    <xf numFmtId="0" fontId="47" fillId="0" borderId="609">
      <alignment horizontal="left" vertical="center"/>
    </xf>
    <xf numFmtId="257" fontId="11" fillId="82" borderId="478" applyNumberFormat="0" applyProtection="0">
      <alignment horizontal="center" vertical="center" wrapText="1"/>
    </xf>
    <xf numFmtId="0" fontId="12" fillId="25" borderId="478" applyNumberFormat="0" applyProtection="0">
      <alignment horizontal="left" vertical="center" wrapText="1"/>
    </xf>
    <xf numFmtId="0" fontId="11" fillId="60" borderId="478" applyNumberFormat="0" applyProtection="0">
      <alignment horizontal="left" vertical="center" wrapText="1"/>
    </xf>
    <xf numFmtId="167" fontId="87" fillId="0" borderId="563" applyFont="0"/>
    <xf numFmtId="0" fontId="17" fillId="21" borderId="520" applyNumberFormat="0" applyAlignment="0" applyProtection="0"/>
    <xf numFmtId="237" fontId="12" fillId="71" borderId="628" applyNumberFormat="0" applyFont="0" applyBorder="0" applyAlignment="0" applyProtection="0"/>
    <xf numFmtId="0" fontId="83" fillId="0" borderId="548" applyNumberFormat="0" applyFont="0" applyFill="0" applyAlignment="0" applyProtection="0"/>
    <xf numFmtId="1" fontId="121" fillId="69" borderId="616" applyNumberFormat="0" applyBorder="0" applyAlignment="0">
      <alignment horizontal="centerContinuous" vertical="center"/>
      <protection locked="0"/>
    </xf>
    <xf numFmtId="208" fontId="90" fillId="63" borderId="541"/>
    <xf numFmtId="0" fontId="25" fillId="8" borderId="629" applyNumberFormat="0" applyAlignment="0" applyProtection="0"/>
    <xf numFmtId="0" fontId="17" fillId="21" borderId="578" applyNumberFormat="0" applyAlignment="0" applyProtection="0"/>
    <xf numFmtId="167" fontId="87" fillId="0" borderId="546" applyFont="0"/>
    <xf numFmtId="0" fontId="83" fillId="0" borderId="583" applyNumberFormat="0" applyFont="0" applyFill="0" applyAlignment="0" applyProtection="0"/>
    <xf numFmtId="0" fontId="83" fillId="0" borderId="358" applyNumberFormat="0" applyFont="0" applyFill="0" applyAlignment="0" applyProtection="0"/>
    <xf numFmtId="0" fontId="97" fillId="0" borderId="358" applyNumberFormat="0" applyFill="0" applyAlignment="0" applyProtection="0"/>
    <xf numFmtId="208" fontId="90" fillId="63" borderId="569"/>
    <xf numFmtId="0" fontId="12" fillId="61" borderId="488" applyNumberFormat="0">
      <alignment horizontal="left" vertical="center"/>
    </xf>
    <xf numFmtId="0" fontId="12" fillId="60" borderId="488" applyNumberFormat="0">
      <alignment horizontal="centerContinuous" vertical="center" wrapText="1"/>
    </xf>
    <xf numFmtId="167" fontId="87" fillId="0" borderId="568" applyFont="0"/>
    <xf numFmtId="241" fontId="194" fillId="86" borderId="487" applyNumberFormat="0" applyBorder="0" applyAlignment="0" applyProtection="0">
      <alignment vertical="center"/>
    </xf>
    <xf numFmtId="0" fontId="17" fillId="21" borderId="578" applyNumberFormat="0" applyAlignment="0" applyProtection="0"/>
    <xf numFmtId="0" fontId="83" fillId="0" borderId="583" applyNumberFormat="0" applyFont="0" applyFill="0" applyAlignment="0" applyProtection="0"/>
    <xf numFmtId="208" fontId="90" fillId="63" borderId="569"/>
    <xf numFmtId="167" fontId="87" fillId="0" borderId="568" applyFont="0"/>
    <xf numFmtId="260" fontId="164" fillId="0" borderId="538" applyBorder="0"/>
    <xf numFmtId="260" fontId="164" fillId="0" borderId="491" applyBorder="0"/>
    <xf numFmtId="0" fontId="17" fillId="21" borderId="592" applyNumberFormat="0" applyAlignment="0" applyProtection="0"/>
    <xf numFmtId="0" fontId="83" fillId="0" borderId="591" applyNumberFormat="0" applyFont="0" applyFill="0" applyAlignment="0" applyProtection="0"/>
    <xf numFmtId="0" fontId="17" fillId="21" borderId="605" applyNumberFormat="0" applyAlignment="0" applyProtection="0"/>
    <xf numFmtId="208" fontId="90" fillId="63" borderId="597"/>
    <xf numFmtId="260" fontId="164" fillId="0" borderId="555" applyBorder="0"/>
    <xf numFmtId="260" fontId="164" fillId="0" borderId="574" applyBorder="0"/>
    <xf numFmtId="260" fontId="164" fillId="0" borderId="555" applyBorder="0"/>
    <xf numFmtId="0" fontId="83" fillId="0" borderId="603" applyNumberFormat="0" applyFont="0" applyFill="0" applyAlignment="0" applyProtection="0"/>
    <xf numFmtId="167" fontId="87" fillId="0" borderId="596" applyFont="0"/>
    <xf numFmtId="208" fontId="90" fillId="63" borderId="610"/>
    <xf numFmtId="167" fontId="87" fillId="0" borderId="614" applyFont="0"/>
    <xf numFmtId="0" fontId="12" fillId="61" borderId="502" applyNumberFormat="0">
      <alignment horizontal="left" vertical="center"/>
    </xf>
    <xf numFmtId="0" fontId="12" fillId="60" borderId="502" applyNumberFormat="0">
      <alignment horizontal="centerContinuous" vertical="center" wrapText="1"/>
    </xf>
    <xf numFmtId="0" fontId="147" fillId="73" borderId="526">
      <alignment horizontal="left" vertical="center" wrapText="1"/>
    </xf>
    <xf numFmtId="166" fontId="113" fillId="0" borderId="525">
      <protection locked="0"/>
    </xf>
    <xf numFmtId="208" fontId="90" fillId="63" borderId="524"/>
    <xf numFmtId="0" fontId="147" fillId="73" borderId="512">
      <alignment horizontal="left" vertical="center" wrapText="1"/>
    </xf>
    <xf numFmtId="166" fontId="113" fillId="0" borderId="511">
      <protection locked="0"/>
    </xf>
    <xf numFmtId="208" fontId="90" fillId="63" borderId="510"/>
    <xf numFmtId="0" fontId="147" fillId="73" borderId="466">
      <alignment horizontal="left" vertical="center" wrapText="1"/>
    </xf>
    <xf numFmtId="166" fontId="113" fillId="0" borderId="517">
      <protection locked="0"/>
    </xf>
    <xf numFmtId="208" fontId="90" fillId="63" borderId="516"/>
    <xf numFmtId="0" fontId="147" fillId="73" borderId="526">
      <alignment horizontal="left" vertical="center" wrapText="1"/>
    </xf>
    <xf numFmtId="166" fontId="113" fillId="0" borderId="525">
      <protection locked="0"/>
    </xf>
    <xf numFmtId="208" fontId="90" fillId="63" borderId="524"/>
    <xf numFmtId="0" fontId="147" fillId="73" borderId="486">
      <alignment horizontal="left" vertical="center" wrapText="1"/>
    </xf>
    <xf numFmtId="166" fontId="113" fillId="0" borderId="485">
      <protection locked="0"/>
    </xf>
    <xf numFmtId="208" fontId="90" fillId="63" borderId="484"/>
    <xf numFmtId="0" fontId="147" fillId="73" borderId="466">
      <alignment horizontal="left" vertical="center" wrapText="1"/>
    </xf>
    <xf numFmtId="166" fontId="113" fillId="0" borderId="517">
      <protection locked="0"/>
    </xf>
    <xf numFmtId="208" fontId="90" fillId="63" borderId="516"/>
    <xf numFmtId="0" fontId="147" fillId="73" borderId="543">
      <alignment horizontal="left" vertical="center" wrapText="1"/>
    </xf>
    <xf numFmtId="166" fontId="113" fillId="0" borderId="542">
      <protection locked="0"/>
    </xf>
    <xf numFmtId="208" fontId="90" fillId="63" borderId="541"/>
    <xf numFmtId="0" fontId="147" fillId="73" borderId="543">
      <alignment horizontal="left" vertical="center" wrapText="1"/>
    </xf>
    <xf numFmtId="166" fontId="113" fillId="0" borderId="542">
      <protection locked="0"/>
    </xf>
    <xf numFmtId="208" fontId="90" fillId="63" borderId="541"/>
    <xf numFmtId="0" fontId="147" fillId="73" borderId="558">
      <alignment horizontal="left" vertical="center" wrapText="1"/>
    </xf>
    <xf numFmtId="166" fontId="113" fillId="0" borderId="557">
      <protection locked="0"/>
    </xf>
    <xf numFmtId="208" fontId="90" fillId="63" borderId="556"/>
    <xf numFmtId="0" fontId="147" fillId="73" borderId="571">
      <alignment horizontal="left" vertical="center" wrapText="1"/>
    </xf>
    <xf numFmtId="166" fontId="113" fillId="0" borderId="570">
      <protection locked="0"/>
    </xf>
    <xf numFmtId="208" fontId="90" fillId="63" borderId="569"/>
    <xf numFmtId="0" fontId="147" fillId="73" borderId="558">
      <alignment horizontal="left" vertical="center" wrapText="1"/>
    </xf>
    <xf numFmtId="166" fontId="113" fillId="0" borderId="557">
      <protection locked="0"/>
    </xf>
    <xf numFmtId="208" fontId="90" fillId="63" borderId="556"/>
    <xf numFmtId="0" fontId="147" fillId="73" borderId="558">
      <alignment horizontal="left" vertical="center" wrapText="1"/>
    </xf>
    <xf numFmtId="166" fontId="113" fillId="0" borderId="557">
      <protection locked="0"/>
    </xf>
    <xf numFmtId="208" fontId="90" fillId="63" borderId="556"/>
    <xf numFmtId="0" fontId="147" fillId="73" borderId="543">
      <alignment horizontal="left" vertical="center" wrapText="1"/>
    </xf>
    <xf numFmtId="166" fontId="113" fillId="0" borderId="542">
      <protection locked="0"/>
    </xf>
    <xf numFmtId="208" fontId="90" fillId="63" borderId="541"/>
    <xf numFmtId="0" fontId="147" fillId="73" borderId="571">
      <alignment horizontal="left" vertical="center" wrapText="1"/>
    </xf>
    <xf numFmtId="166" fontId="113" fillId="0" borderId="570">
      <protection locked="0"/>
    </xf>
    <xf numFmtId="208" fontId="90" fillId="63" borderId="569"/>
    <xf numFmtId="0" fontId="147" fillId="73" borderId="571">
      <alignment horizontal="left" vertical="center" wrapText="1"/>
    </xf>
    <xf numFmtId="166" fontId="113" fillId="0" borderId="570">
      <protection locked="0"/>
    </xf>
    <xf numFmtId="208" fontId="90" fillId="63" borderId="569"/>
    <xf numFmtId="0" fontId="147" fillId="73" borderId="599">
      <alignment horizontal="left" vertical="center" wrapText="1"/>
    </xf>
    <xf numFmtId="166" fontId="113" fillId="0" borderId="598">
      <protection locked="0"/>
    </xf>
    <xf numFmtId="208" fontId="90" fillId="63" borderId="597"/>
    <xf numFmtId="0" fontId="147" fillId="73" borderId="612">
      <alignment horizontal="left" vertical="center" wrapText="1"/>
    </xf>
    <xf numFmtId="166" fontId="113" fillId="0" borderId="611">
      <protection locked="0"/>
    </xf>
    <xf numFmtId="208" fontId="90" fillId="63" borderId="610"/>
    <xf numFmtId="0" fontId="147" fillId="73" borderId="486">
      <alignment horizontal="left" vertical="center" wrapText="1"/>
    </xf>
    <xf numFmtId="166" fontId="113" fillId="0" borderId="485">
      <protection locked="0"/>
    </xf>
    <xf numFmtId="208" fontId="90" fillId="63" borderId="484"/>
    <xf numFmtId="0" fontId="12" fillId="0" borderId="501"/>
    <xf numFmtId="0" fontId="12" fillId="0" borderId="529"/>
    <xf numFmtId="0" fontId="12" fillId="0" borderId="478"/>
    <xf numFmtId="0" fontId="12" fillId="0" borderId="537"/>
    <xf numFmtId="0" fontId="12" fillId="0" borderId="537"/>
    <xf numFmtId="0" fontId="147" fillId="73" borderId="486">
      <alignment horizontal="left" vertical="center" wrapText="1"/>
    </xf>
    <xf numFmtId="0" fontId="12" fillId="0" borderId="537"/>
    <xf numFmtId="10" fontId="108" fillId="65" borderId="501" applyNumberFormat="0" applyBorder="0" applyAlignment="0" applyProtection="0"/>
    <xf numFmtId="0" fontId="147" fillId="73" borderId="466">
      <alignment horizontal="left" vertical="center" wrapText="1"/>
    </xf>
    <xf numFmtId="0" fontId="147" fillId="73" borderId="526">
      <alignment horizontal="left" vertical="center" wrapText="1"/>
    </xf>
    <xf numFmtId="0" fontId="12" fillId="0" borderId="553"/>
    <xf numFmtId="0" fontId="147" fillId="73" borderId="497">
      <alignment horizontal="left" vertical="center" wrapText="1"/>
    </xf>
    <xf numFmtId="10" fontId="108" fillId="65" borderId="529" applyNumberFormat="0" applyBorder="0" applyAlignment="0" applyProtection="0"/>
    <xf numFmtId="10" fontId="108" fillId="65" borderId="478" applyNumberFormat="0" applyBorder="0" applyAlignment="0" applyProtection="0"/>
    <xf numFmtId="0" fontId="147" fillId="73" borderId="543">
      <alignment horizontal="left" vertical="center" wrapText="1"/>
    </xf>
    <xf numFmtId="0" fontId="12" fillId="0" borderId="553"/>
    <xf numFmtId="0" fontId="12" fillId="0" borderId="553"/>
    <xf numFmtId="0" fontId="47" fillId="0" borderId="506">
      <alignment horizontal="left" vertical="center"/>
    </xf>
    <xf numFmtId="237" fontId="12" fillId="71" borderId="501" applyNumberFormat="0" applyFont="0" applyBorder="0" applyAlignment="0" applyProtection="0"/>
    <xf numFmtId="10" fontId="108" fillId="65" borderId="537" applyNumberFormat="0" applyBorder="0" applyAlignment="0" applyProtection="0"/>
    <xf numFmtId="0" fontId="147" fillId="73" borderId="526">
      <alignment horizontal="left" vertical="center" wrapText="1"/>
    </xf>
    <xf numFmtId="1" fontId="121" fillId="69" borderId="507" applyNumberFormat="0" applyBorder="0" applyAlignment="0">
      <alignment horizontal="centerContinuous" vertical="center"/>
      <protection locked="0"/>
    </xf>
    <xf numFmtId="10" fontId="108" fillId="65" borderId="537" applyNumberFormat="0" applyBorder="0" applyAlignment="0" applyProtection="0"/>
    <xf numFmtId="0" fontId="147" fillId="73" borderId="466">
      <alignment horizontal="left" vertical="center" wrapText="1"/>
    </xf>
    <xf numFmtId="0" fontId="25" fillId="8" borderId="502" applyNumberFormat="0" applyAlignment="0" applyProtection="0"/>
    <xf numFmtId="0" fontId="47" fillId="0" borderId="491">
      <alignment horizontal="left" vertical="center"/>
    </xf>
    <xf numFmtId="0" fontId="47" fillId="0" borderId="533">
      <alignment horizontal="left" vertical="center"/>
    </xf>
    <xf numFmtId="237" fontId="12" fillId="71" borderId="478" applyNumberFormat="0" applyFont="0" applyBorder="0" applyAlignment="0" applyProtection="0"/>
    <xf numFmtId="0" fontId="12" fillId="0" borderId="561"/>
    <xf numFmtId="237" fontId="12" fillId="71" borderId="529" applyNumberFormat="0" applyFont="0" applyBorder="0" applyAlignment="0" applyProtection="0"/>
    <xf numFmtId="10" fontId="108" fillId="65" borderId="537" applyNumberFormat="0" applyBorder="0" applyAlignment="0" applyProtection="0"/>
    <xf numFmtId="1" fontId="121" fillId="69" borderId="479" applyNumberFormat="0" applyBorder="0" applyAlignment="0">
      <alignment horizontal="centerContinuous" vertical="center"/>
      <protection locked="0"/>
    </xf>
    <xf numFmtId="1" fontId="121" fillId="69" borderId="492" applyNumberFormat="0" applyBorder="0" applyAlignment="0">
      <alignment horizontal="centerContinuous" vertical="center"/>
      <protection locked="0"/>
    </xf>
    <xf numFmtId="0" fontId="147" fillId="73" borderId="543">
      <alignment horizontal="left" vertical="center" wrapText="1"/>
    </xf>
    <xf numFmtId="1" fontId="121" fillId="69" borderId="534" applyNumberFormat="0" applyBorder="0" applyAlignment="0">
      <alignment horizontal="centerContinuous" vertical="center"/>
      <protection locked="0"/>
    </xf>
    <xf numFmtId="0" fontId="25" fillId="8" borderId="502" applyNumberFormat="0" applyAlignment="0" applyProtection="0"/>
    <xf numFmtId="0" fontId="25" fillId="8" borderId="488" applyNumberFormat="0" applyAlignment="0" applyProtection="0"/>
    <xf numFmtId="0" fontId="47" fillId="0" borderId="533">
      <alignment horizontal="left" vertical="center"/>
    </xf>
    <xf numFmtId="0" fontId="25" fillId="8" borderId="530" applyNumberFormat="0" applyAlignment="0" applyProtection="0"/>
    <xf numFmtId="237" fontId="12" fillId="71" borderId="537" applyNumberFormat="0" applyFont="0" applyBorder="0" applyAlignment="0" applyProtection="0"/>
    <xf numFmtId="0" fontId="12" fillId="0" borderId="553"/>
    <xf numFmtId="10" fontId="108" fillId="65" borderId="553" applyNumberFormat="0" applyBorder="0" applyAlignment="0" applyProtection="0"/>
    <xf numFmtId="0" fontId="147" fillId="73" borderId="558">
      <alignment horizontal="left" vertical="center" wrapText="1"/>
    </xf>
    <xf numFmtId="1" fontId="121" fillId="69" borderId="539" applyNumberFormat="0" applyBorder="0" applyAlignment="0">
      <alignment horizontal="centerContinuous" vertical="center"/>
      <protection locked="0"/>
    </xf>
    <xf numFmtId="0" fontId="47" fillId="0" borderId="533">
      <alignment horizontal="left" vertical="center"/>
    </xf>
    <xf numFmtId="237" fontId="12" fillId="71" borderId="537" applyNumberFormat="0" applyFont="0" applyBorder="0" applyAlignment="0" applyProtection="0"/>
    <xf numFmtId="0" fontId="25" fillId="8" borderId="520" applyNumberFormat="0" applyAlignment="0" applyProtection="0"/>
    <xf numFmtId="0" fontId="147" fillId="73" borderId="543">
      <alignment horizontal="left" vertical="center" wrapText="1"/>
    </xf>
    <xf numFmtId="10" fontId="108" fillId="65" borderId="553" applyNumberFormat="0" applyBorder="0" applyAlignment="0" applyProtection="0"/>
    <xf numFmtId="0" fontId="47" fillId="0" borderId="538">
      <alignment horizontal="left" vertical="center"/>
    </xf>
    <xf numFmtId="0" fontId="12" fillId="0" borderId="577"/>
    <xf numFmtId="1" fontId="121" fillId="69" borderId="539" applyNumberFormat="0" applyBorder="0" applyAlignment="0">
      <alignment horizontal="centerContinuous" vertical="center"/>
      <protection locked="0"/>
    </xf>
    <xf numFmtId="237" fontId="12" fillId="71" borderId="537" applyNumberFormat="0" applyFont="0" applyBorder="0" applyAlignment="0" applyProtection="0"/>
    <xf numFmtId="10" fontId="108" fillId="65" borderId="553" applyNumberFormat="0" applyBorder="0" applyAlignment="0" applyProtection="0"/>
    <xf numFmtId="0" fontId="25" fillId="8" borderId="520" applyNumberFormat="0" applyAlignment="0" applyProtection="0"/>
    <xf numFmtId="0" fontId="147" fillId="73" borderId="571">
      <alignment horizontal="left" vertical="center" wrapText="1"/>
    </xf>
    <xf numFmtId="0" fontId="12" fillId="0" borderId="577"/>
    <xf numFmtId="1" fontId="121" fillId="69" borderId="539" applyNumberFormat="0" applyBorder="0" applyAlignment="0">
      <alignment horizontal="centerContinuous" vertical="center"/>
      <protection locked="0"/>
    </xf>
    <xf numFmtId="0" fontId="47" fillId="0" borderId="554">
      <alignment horizontal="left" vertical="center"/>
    </xf>
    <xf numFmtId="0" fontId="147" fillId="73" borderId="558">
      <alignment horizontal="left" vertical="center" wrapText="1"/>
    </xf>
    <xf numFmtId="237" fontId="12" fillId="71" borderId="553" applyNumberFormat="0" applyFont="0" applyBorder="0" applyAlignment="0" applyProtection="0"/>
    <xf numFmtId="0" fontId="25" fillId="8" borderId="520" applyNumberFormat="0" applyAlignment="0" applyProtection="0"/>
    <xf numFmtId="0" fontId="12" fillId="0" borderId="604"/>
    <xf numFmtId="10" fontId="108" fillId="65" borderId="561" applyNumberFormat="0" applyBorder="0" applyAlignment="0" applyProtection="0"/>
    <xf numFmtId="1" fontId="121" fillId="69" borderId="547" applyNumberFormat="0" applyBorder="0" applyAlignment="0">
      <alignment horizontal="centerContinuous" vertical="center"/>
      <protection locked="0"/>
    </xf>
    <xf numFmtId="0" fontId="47" fillId="0" borderId="555">
      <alignment horizontal="left" vertical="center"/>
    </xf>
    <xf numFmtId="0" fontId="12" fillId="0" borderId="618"/>
    <xf numFmtId="0" fontId="25" fillId="8" borderId="549" applyNumberFormat="0" applyAlignment="0" applyProtection="0"/>
    <xf numFmtId="237" fontId="12" fillId="71" borderId="553" applyNumberFormat="0" applyFont="0" applyBorder="0" applyAlignment="0" applyProtection="0"/>
    <xf numFmtId="0" fontId="147" fillId="73" borderId="543">
      <alignment horizontal="left" vertical="center" wrapText="1"/>
    </xf>
    <xf numFmtId="0" fontId="47" fillId="0" borderId="554">
      <alignment horizontal="left" vertical="center"/>
    </xf>
    <xf numFmtId="237" fontId="12" fillId="71" borderId="553" applyNumberFormat="0" applyFont="0" applyBorder="0" applyAlignment="0" applyProtection="0"/>
    <xf numFmtId="1" fontId="121" fillId="69" borderId="547" applyNumberFormat="0" applyBorder="0" applyAlignment="0">
      <alignment horizontal="centerContinuous" vertical="center"/>
      <protection locked="0"/>
    </xf>
    <xf numFmtId="10" fontId="108" fillId="65" borderId="553" applyNumberFormat="0" applyBorder="0" applyAlignment="0" applyProtection="0"/>
    <xf numFmtId="0" fontId="25" fillId="8" borderId="549" applyNumberFormat="0" applyAlignment="0" applyProtection="0"/>
    <xf numFmtId="1" fontId="121" fillId="69" borderId="547" applyNumberFormat="0" applyBorder="0" applyAlignment="0">
      <alignment horizontal="centerContinuous" vertical="center"/>
      <protection locked="0"/>
    </xf>
    <xf numFmtId="0" fontId="147" fillId="73" borderId="571">
      <alignment horizontal="left" vertical="center" wrapText="1"/>
    </xf>
    <xf numFmtId="0" fontId="147" fillId="73" borderId="588">
      <alignment horizontal="left" vertical="center" wrapText="1"/>
    </xf>
    <xf numFmtId="0" fontId="25" fillId="8" borderId="549" applyNumberFormat="0" applyAlignment="0" applyProtection="0"/>
    <xf numFmtId="0" fontId="47" fillId="0" borderId="574">
      <alignment horizontal="left" vertical="center"/>
    </xf>
    <xf numFmtId="237" fontId="12" fillId="71" borderId="561" applyNumberFormat="0" applyFont="0" applyBorder="0" applyAlignment="0" applyProtection="0"/>
    <xf numFmtId="10" fontId="108" fillId="65" borderId="577" applyNumberFormat="0" applyBorder="0" applyAlignment="0" applyProtection="0"/>
    <xf numFmtId="0" fontId="147" fillId="73" borderId="588">
      <alignment horizontal="left" vertical="center" wrapText="1"/>
    </xf>
    <xf numFmtId="1" fontId="121" fillId="69" borderId="575" applyNumberFormat="0" applyBorder="0" applyAlignment="0">
      <alignment horizontal="centerContinuous" vertical="center"/>
      <protection locked="0"/>
    </xf>
    <xf numFmtId="10" fontId="108" fillId="65" borderId="577" applyNumberFormat="0" applyBorder="0" applyAlignment="0" applyProtection="0"/>
    <xf numFmtId="0" fontId="47" fillId="0" borderId="554">
      <alignment horizontal="left" vertical="center"/>
    </xf>
    <xf numFmtId="0" fontId="147" fillId="73" borderId="612">
      <alignment horizontal="left" vertical="center" wrapText="1"/>
    </xf>
    <xf numFmtId="0" fontId="25" fillId="8" borderId="564" applyNumberFormat="0" applyAlignment="0" applyProtection="0"/>
    <xf numFmtId="237" fontId="12" fillId="71" borderId="553" applyNumberFormat="0" applyFont="0" applyBorder="0" applyAlignment="0" applyProtection="0"/>
    <xf numFmtId="10" fontId="108" fillId="65" borderId="604" applyNumberFormat="0" applyBorder="0" applyAlignment="0" applyProtection="0"/>
    <xf numFmtId="0" fontId="147" fillId="73" borderId="625">
      <alignment horizontal="left" vertical="center" wrapText="1"/>
    </xf>
    <xf numFmtId="1" fontId="121" fillId="69" borderId="547" applyNumberFormat="0" applyBorder="0" applyAlignment="0">
      <alignment horizontal="centerContinuous" vertical="center"/>
      <protection locked="0"/>
    </xf>
    <xf numFmtId="0" fontId="47" fillId="0" borderId="574">
      <alignment horizontal="left" vertical="center"/>
    </xf>
    <xf numFmtId="10" fontId="108" fillId="65" borderId="618" applyNumberFormat="0" applyBorder="0" applyAlignment="0" applyProtection="0"/>
    <xf numFmtId="0" fontId="47" fillId="0" borderId="555">
      <alignment horizontal="left" vertical="center"/>
    </xf>
    <xf numFmtId="237" fontId="12" fillId="71" borderId="577" applyNumberFormat="0" applyFont="0" applyBorder="0" applyAlignment="0" applyProtection="0"/>
    <xf numFmtId="1" fontId="121" fillId="69" borderId="547" applyNumberFormat="0" applyBorder="0" applyAlignment="0">
      <alignment horizontal="centerContinuous" vertical="center"/>
      <protection locked="0"/>
    </xf>
    <xf numFmtId="0" fontId="47" fillId="0" borderId="555">
      <alignment horizontal="left" vertical="center"/>
    </xf>
    <xf numFmtId="0" fontId="25" fillId="8" borderId="549" applyNumberFormat="0" applyAlignment="0" applyProtection="0"/>
    <xf numFmtId="1" fontId="121" fillId="69" borderId="582" applyNumberFormat="0" applyBorder="0" applyAlignment="0">
      <alignment horizontal="centerContinuous" vertical="center"/>
      <protection locked="0"/>
    </xf>
    <xf numFmtId="237" fontId="12" fillId="71" borderId="577" applyNumberFormat="0" applyFont="0" applyBorder="0" applyAlignment="0" applyProtection="0"/>
    <xf numFmtId="0" fontId="25" fillId="8" borderId="578" applyNumberFormat="0" applyAlignment="0" applyProtection="0"/>
    <xf numFmtId="0" fontId="47" fillId="0" borderId="609">
      <alignment horizontal="left" vertical="center"/>
    </xf>
    <xf numFmtId="1" fontId="121" fillId="69" borderId="582" applyNumberFormat="0" applyBorder="0" applyAlignment="0">
      <alignment horizontal="centerContinuous" vertical="center"/>
      <protection locked="0"/>
    </xf>
    <xf numFmtId="237" fontId="12" fillId="71" borderId="604" applyNumberFormat="0" applyFont="0" applyBorder="0" applyAlignment="0" applyProtection="0"/>
    <xf numFmtId="0" fontId="25" fillId="8" borderId="578" applyNumberFormat="0" applyAlignment="0" applyProtection="0"/>
    <xf numFmtId="0" fontId="47" fillId="0" borderId="609">
      <alignment horizontal="left" vertical="center"/>
    </xf>
    <xf numFmtId="237" fontId="12" fillId="71" borderId="618" applyNumberFormat="0" applyFont="0" applyBorder="0" applyAlignment="0" applyProtection="0"/>
    <xf numFmtId="1" fontId="121" fillId="69" borderId="602" applyNumberFormat="0" applyBorder="0" applyAlignment="0">
      <alignment horizontal="centerContinuous" vertical="center"/>
      <protection locked="0"/>
    </xf>
    <xf numFmtId="0" fontId="25" fillId="8" borderId="605" applyNumberFormat="0" applyAlignment="0" applyProtection="0"/>
    <xf numFmtId="1" fontId="121" fillId="69" borderId="616" applyNumberFormat="0" applyBorder="0" applyAlignment="0">
      <alignment horizontal="centerContinuous" vertical="center"/>
      <protection locked="0"/>
    </xf>
    <xf numFmtId="0" fontId="25" fillId="8" borderId="619" applyNumberFormat="0" applyAlignment="0" applyProtection="0"/>
    <xf numFmtId="241" fontId="194" fillId="86" borderId="527" applyNumberFormat="0" applyBorder="0" applyAlignment="0" applyProtection="0">
      <alignment vertical="center"/>
    </xf>
    <xf numFmtId="171" fontId="85" fillId="0" borderId="528"/>
    <xf numFmtId="241" fontId="194" fillId="86" borderId="513" applyNumberFormat="0" applyBorder="0" applyAlignment="0" applyProtection="0">
      <alignment vertical="center"/>
    </xf>
    <xf numFmtId="171" fontId="85" fillId="0" borderId="514"/>
    <xf numFmtId="241" fontId="194" fillId="86" borderId="487" applyNumberFormat="0" applyBorder="0" applyAlignment="0" applyProtection="0">
      <alignment vertical="center"/>
    </xf>
    <xf numFmtId="171" fontId="85" fillId="0" borderId="500"/>
    <xf numFmtId="241" fontId="194" fillId="86" borderId="527" applyNumberFormat="0" applyBorder="0" applyAlignment="0" applyProtection="0">
      <alignment vertical="center"/>
    </xf>
    <xf numFmtId="171" fontId="85" fillId="0" borderId="518"/>
    <xf numFmtId="241" fontId="194" fillId="86" borderId="527" applyNumberFormat="0" applyBorder="0" applyAlignment="0" applyProtection="0">
      <alignment vertical="center"/>
    </xf>
    <xf numFmtId="171" fontId="85" fillId="0" borderId="528"/>
    <xf numFmtId="166" fontId="113" fillId="0" borderId="485">
      <protection locked="0"/>
    </xf>
    <xf numFmtId="0" fontId="12" fillId="24" borderId="503" applyNumberFormat="0" applyFont="0" applyAlignment="0" applyProtection="0"/>
    <xf numFmtId="241" fontId="194" fillId="86" borderId="477" applyNumberFormat="0" applyBorder="0" applyAlignment="0" applyProtection="0">
      <alignment vertical="center"/>
    </xf>
    <xf numFmtId="166" fontId="113" fillId="0" borderId="496">
      <protection locked="0"/>
    </xf>
    <xf numFmtId="166" fontId="113" fillId="0" borderId="517">
      <protection locked="0"/>
    </xf>
    <xf numFmtId="0" fontId="12" fillId="24" borderId="503" applyNumberFormat="0" applyFont="0" applyAlignment="0" applyProtection="0"/>
    <xf numFmtId="166" fontId="113" fillId="0" borderId="525">
      <protection locked="0"/>
    </xf>
    <xf numFmtId="241" fontId="194" fillId="86" borderId="544" applyNumberFormat="0" applyBorder="0" applyAlignment="0" applyProtection="0">
      <alignment vertical="center"/>
    </xf>
    <xf numFmtId="171" fontId="85" fillId="0" borderId="545"/>
    <xf numFmtId="241" fontId="194" fillId="86" borderId="544" applyNumberFormat="0" applyBorder="0" applyAlignment="0" applyProtection="0">
      <alignment vertical="center"/>
    </xf>
    <xf numFmtId="171" fontId="85" fillId="0" borderId="545"/>
    <xf numFmtId="166" fontId="113" fillId="0" borderId="542">
      <protection locked="0"/>
    </xf>
    <xf numFmtId="0" fontId="12" fillId="24" borderId="521" applyNumberFormat="0" applyFont="0" applyAlignment="0" applyProtection="0"/>
    <xf numFmtId="241" fontId="194" fillId="86" borderId="559" applyNumberFormat="0" applyBorder="0" applyAlignment="0" applyProtection="0">
      <alignment vertical="center"/>
    </xf>
    <xf numFmtId="171" fontId="85" fillId="0" borderId="560"/>
    <xf numFmtId="166" fontId="113" fillId="0" borderId="525">
      <protection locked="0"/>
    </xf>
    <xf numFmtId="171" fontId="85" fillId="0" borderId="572"/>
    <xf numFmtId="166" fontId="113" fillId="0" borderId="517">
      <protection locked="0"/>
    </xf>
    <xf numFmtId="0" fontId="12" fillId="24" borderId="521" applyNumberFormat="0" applyFont="0" applyAlignment="0" applyProtection="0"/>
    <xf numFmtId="171" fontId="85" fillId="0" borderId="560"/>
    <xf numFmtId="166" fontId="113" fillId="0" borderId="542">
      <protection locked="0"/>
    </xf>
    <xf numFmtId="0" fontId="12" fillId="24" borderId="550" applyNumberFormat="0" applyFont="0" applyAlignment="0" applyProtection="0"/>
    <xf numFmtId="241" fontId="194" fillId="86" borderId="559" applyNumberFormat="0" applyBorder="0" applyAlignment="0" applyProtection="0">
      <alignment vertical="center"/>
    </xf>
    <xf numFmtId="171" fontId="85" fillId="0" borderId="560"/>
    <xf numFmtId="241" fontId="194" fillId="86" borderId="544" applyNumberFormat="0" applyBorder="0" applyAlignment="0" applyProtection="0">
      <alignment vertical="center"/>
    </xf>
    <xf numFmtId="171" fontId="85" fillId="0" borderId="545"/>
    <xf numFmtId="166" fontId="113" fillId="0" borderId="557">
      <protection locked="0"/>
    </xf>
    <xf numFmtId="0" fontId="12" fillId="24" borderId="550" applyNumberFormat="0" applyFont="0" applyAlignment="0" applyProtection="0"/>
    <xf numFmtId="0" fontId="17" fillId="21" borderId="502" applyNumberFormat="0" applyAlignment="0" applyProtection="0"/>
    <xf numFmtId="171" fontId="85" fillId="0" borderId="572"/>
    <xf numFmtId="166" fontId="113" fillId="0" borderId="542">
      <protection locked="0"/>
    </xf>
    <xf numFmtId="0" fontId="83" fillId="0" borderId="508" applyNumberFormat="0" applyFont="0" applyFill="0" applyAlignment="0" applyProtection="0"/>
    <xf numFmtId="0" fontId="12" fillId="24" borderId="550" applyNumberFormat="0" applyFont="0" applyAlignment="0" applyProtection="0"/>
    <xf numFmtId="0" fontId="17" fillId="21" borderId="488" applyNumberFormat="0" applyAlignment="0" applyProtection="0"/>
    <xf numFmtId="208" fontId="90" fillId="63" borderId="484"/>
    <xf numFmtId="0" fontId="83" fillId="0" borderId="493" applyNumberFormat="0" applyFont="0" applyFill="0" applyAlignment="0" applyProtection="0"/>
    <xf numFmtId="167" fontId="87" fillId="0" borderId="509" applyFont="0"/>
    <xf numFmtId="241" fontId="194" fillId="86" borderId="573" applyNumberFormat="0" applyBorder="0" applyAlignment="0" applyProtection="0">
      <alignment vertical="center"/>
    </xf>
    <xf numFmtId="0" fontId="17" fillId="21" borderId="502" applyNumberFormat="0" applyAlignment="0" applyProtection="0"/>
    <xf numFmtId="166" fontId="113" fillId="0" borderId="570">
      <protection locked="0"/>
    </xf>
    <xf numFmtId="0" fontId="83" fillId="0" borderId="515" applyNumberFormat="0" applyFont="0" applyFill="0" applyAlignment="0" applyProtection="0"/>
    <xf numFmtId="208" fontId="90" fillId="63" borderId="495"/>
    <xf numFmtId="0" fontId="12" fillId="24" borderId="565" applyNumberFormat="0" applyFont="0" applyAlignment="0" applyProtection="0"/>
    <xf numFmtId="0" fontId="17" fillId="21" borderId="530" applyNumberFormat="0" applyAlignment="0" applyProtection="0"/>
    <xf numFmtId="167" fontId="87" fillId="0" borderId="494" applyFont="0"/>
    <xf numFmtId="166" fontId="113" fillId="0" borderId="557">
      <protection locked="0"/>
    </xf>
    <xf numFmtId="0" fontId="83" fillId="0" borderId="535" applyNumberFormat="0" applyFont="0" applyFill="0" applyAlignment="0" applyProtection="0"/>
    <xf numFmtId="0" fontId="12" fillId="24" borderId="565" applyNumberFormat="0" applyFont="0" applyAlignment="0" applyProtection="0"/>
    <xf numFmtId="208" fontId="90" fillId="63" borderId="516"/>
    <xf numFmtId="241" fontId="194" fillId="86" borderId="600" applyNumberFormat="0" applyBorder="0" applyAlignment="0" applyProtection="0">
      <alignment vertical="center"/>
    </xf>
    <xf numFmtId="208" fontId="90" fillId="63" borderId="524"/>
    <xf numFmtId="171" fontId="85" fillId="0" borderId="601"/>
    <xf numFmtId="0" fontId="17" fillId="21" borderId="520" applyNumberFormat="0" applyAlignment="0" applyProtection="0"/>
    <xf numFmtId="167" fontId="87" fillId="0" borderId="536" applyFont="0"/>
    <xf numFmtId="171" fontId="85" fillId="0" borderId="615"/>
    <xf numFmtId="166" fontId="113" fillId="0" borderId="542">
      <protection locked="0"/>
    </xf>
    <xf numFmtId="0" fontId="83" fillId="0" borderId="519" applyNumberFormat="0" applyFont="0" applyFill="0" applyAlignment="0" applyProtection="0"/>
    <xf numFmtId="208" fontId="90" fillId="63" borderId="541"/>
    <xf numFmtId="0" fontId="17" fillId="21" borderId="520" applyNumberFormat="0" applyAlignment="0" applyProtection="0"/>
    <xf numFmtId="0" fontId="83" fillId="0" borderId="519" applyNumberFormat="0" applyFont="0" applyFill="0" applyAlignment="0" applyProtection="0"/>
    <xf numFmtId="166" fontId="113" fillId="0" borderId="570">
      <protection locked="0"/>
    </xf>
    <xf numFmtId="0" fontId="12" fillId="24" borderId="550" applyNumberFormat="0" applyFont="0" applyAlignment="0" applyProtection="0"/>
    <xf numFmtId="0" fontId="17" fillId="21" borderId="520" applyNumberFormat="0" applyAlignment="0" applyProtection="0"/>
    <xf numFmtId="208" fontId="90" fillId="63" borderId="524"/>
    <xf numFmtId="166" fontId="113" fillId="0" borderId="587">
      <protection locked="0"/>
    </xf>
    <xf numFmtId="0" fontId="12" fillId="24" borderId="584" applyNumberFormat="0" applyFont="0" applyAlignment="0" applyProtection="0"/>
    <xf numFmtId="0" fontId="83" fillId="0" borderId="519" applyNumberFormat="0" applyFont="0" applyFill="0" applyAlignment="0" applyProtection="0"/>
    <xf numFmtId="167" fontId="87" fillId="0" borderId="536" applyFont="0"/>
    <xf numFmtId="208" fontId="90" fillId="63" borderId="516"/>
    <xf numFmtId="166" fontId="113" fillId="0" borderId="587">
      <protection locked="0"/>
    </xf>
    <xf numFmtId="0" fontId="17" fillId="21" borderId="549" applyNumberFormat="0" applyAlignment="0" applyProtection="0"/>
    <xf numFmtId="0" fontId="12" fillId="24" borderId="584" applyNumberFormat="0" applyFont="0" applyAlignment="0" applyProtection="0"/>
    <xf numFmtId="167" fontId="87" fillId="0" borderId="540" applyFont="0"/>
    <xf numFmtId="241" fontId="194" fillId="86" borderId="487" applyNumberFormat="0" applyBorder="0" applyAlignment="0" applyProtection="0">
      <alignment vertical="center"/>
    </xf>
    <xf numFmtId="0" fontId="83" fillId="0" borderId="548" applyNumberFormat="0" applyFont="0" applyFill="0" applyAlignment="0" applyProtection="0"/>
    <xf numFmtId="166" fontId="113" fillId="0" borderId="611">
      <protection locked="0"/>
    </xf>
    <xf numFmtId="0" fontId="12" fillId="24" borderId="606" applyNumberFormat="0" applyFont="0" applyAlignment="0" applyProtection="0"/>
    <xf numFmtId="208" fontId="90" fillId="63" borderId="541"/>
    <xf numFmtId="167" fontId="87" fillId="0" borderId="546" applyFont="0"/>
    <xf numFmtId="0" fontId="17" fillId="21" borderId="549" applyNumberFormat="0" applyAlignment="0" applyProtection="0"/>
    <xf numFmtId="166" fontId="113" fillId="0" borderId="624">
      <protection locked="0"/>
    </xf>
    <xf numFmtId="0" fontId="83" fillId="0" borderId="548" applyNumberFormat="0" applyFont="0" applyFill="0" applyAlignment="0" applyProtection="0"/>
    <xf numFmtId="0" fontId="12" fillId="24" borderId="620" applyNumberFormat="0" applyFont="0" applyAlignment="0" applyProtection="0"/>
    <xf numFmtId="0" fontId="17" fillId="21" borderId="549" applyNumberFormat="0" applyAlignment="0" applyProtection="0"/>
    <xf numFmtId="208" fontId="90" fillId="63" borderId="556"/>
    <xf numFmtId="0" fontId="83" fillId="0" borderId="548" applyNumberFormat="0" applyFont="0" applyFill="0" applyAlignment="0" applyProtection="0"/>
    <xf numFmtId="208" fontId="90" fillId="63" borderId="541"/>
    <xf numFmtId="167" fontId="87" fillId="0" borderId="546" applyFont="0"/>
    <xf numFmtId="0" fontId="17" fillId="21" borderId="564" applyNumberFormat="0" applyAlignment="0" applyProtection="0"/>
    <xf numFmtId="0" fontId="83" fillId="0" borderId="576" applyNumberFormat="0" applyFont="0" applyFill="0" applyAlignment="0" applyProtection="0"/>
    <xf numFmtId="208" fontId="90" fillId="63" borderId="569"/>
    <xf numFmtId="167" fontId="87" fillId="0" borderId="568" applyFont="0"/>
    <xf numFmtId="208" fontId="90" fillId="63" borderId="556"/>
    <xf numFmtId="167" fontId="87" fillId="0" borderId="563" applyFont="0"/>
    <xf numFmtId="0" fontId="83" fillId="0" borderId="548" applyNumberFormat="0" applyFont="0" applyFill="0" applyAlignment="0" applyProtection="0"/>
    <xf numFmtId="208" fontId="90" fillId="63" borderId="541"/>
    <xf numFmtId="0" fontId="17" fillId="21" borderId="549" applyNumberFormat="0" applyAlignment="0" applyProtection="0"/>
    <xf numFmtId="167" fontId="87" fillId="0" borderId="546" applyFont="0"/>
    <xf numFmtId="0" fontId="83" fillId="0" borderId="548" applyNumberFormat="0" applyFont="0" applyFill="0" applyAlignment="0" applyProtection="0"/>
    <xf numFmtId="0" fontId="17" fillId="21" borderId="578" applyNumberFormat="0" applyAlignment="0" applyProtection="0"/>
    <xf numFmtId="208" fontId="90" fillId="63" borderId="569"/>
    <xf numFmtId="0" fontId="83" fillId="0" borderId="583" applyNumberFormat="0" applyFont="0" applyFill="0" applyAlignment="0" applyProtection="0"/>
    <xf numFmtId="0" fontId="17" fillId="21" borderId="578" applyNumberFormat="0" applyAlignment="0" applyProtection="0"/>
    <xf numFmtId="208" fontId="90" fillId="63" borderId="586"/>
    <xf numFmtId="0" fontId="83" fillId="0" borderId="583" applyNumberFormat="0" applyFont="0" applyFill="0" applyAlignment="0" applyProtection="0"/>
    <xf numFmtId="167" fontId="87" fillId="0" borderId="585" applyFont="0"/>
    <xf numFmtId="0" fontId="17" fillId="21" borderId="605" applyNumberFormat="0" applyAlignment="0" applyProtection="0"/>
    <xf numFmtId="208" fontId="90" fillId="63" borderId="586"/>
    <xf numFmtId="0" fontId="83" fillId="0" borderId="603" applyNumberFormat="0" applyFont="0" applyFill="0" applyAlignment="0" applyProtection="0"/>
    <xf numFmtId="167" fontId="87" fillId="0" borderId="585" applyFont="0"/>
    <xf numFmtId="0" fontId="17" fillId="21" borderId="619" applyNumberFormat="0" applyAlignment="0" applyProtection="0"/>
    <xf numFmtId="208" fontId="90" fillId="63" borderId="610"/>
    <xf numFmtId="0" fontId="83" fillId="0" borderId="617" applyNumberFormat="0" applyFont="0" applyFill="0" applyAlignment="0" applyProtection="0"/>
    <xf numFmtId="208" fontId="90" fillId="63" borderId="623"/>
    <xf numFmtId="0" fontId="12" fillId="61" borderId="502" applyNumberFormat="0">
      <alignment horizontal="left" vertical="center"/>
    </xf>
    <xf numFmtId="0" fontId="12" fillId="60" borderId="502" applyNumberFormat="0">
      <alignment horizontal="centerContinuous" vertical="center" wrapText="1"/>
    </xf>
    <xf numFmtId="0" fontId="12" fillId="61" borderId="488" applyNumberFormat="0">
      <alignment horizontal="left" vertical="center"/>
    </xf>
    <xf numFmtId="0" fontId="12" fillId="60" borderId="488" applyNumberFormat="0">
      <alignment horizontal="centerContinuous" vertical="center" wrapText="1"/>
    </xf>
    <xf numFmtId="0" fontId="17" fillId="21" borderId="530" applyNumberFormat="0" applyAlignment="0" applyProtection="0"/>
    <xf numFmtId="0" fontId="25" fillId="8" borderId="530" applyNumberFormat="0" applyAlignment="0" applyProtection="0"/>
    <xf numFmtId="0" fontId="28" fillId="21" borderId="531" applyNumberFormat="0" applyAlignment="0" applyProtection="0"/>
    <xf numFmtId="0" fontId="30" fillId="0" borderId="532" applyNumberFormat="0" applyFill="0" applyAlignment="0" applyProtection="0"/>
    <xf numFmtId="0" fontId="12" fillId="61" borderId="520" applyNumberFormat="0">
      <alignment horizontal="left" vertical="center"/>
    </xf>
    <xf numFmtId="0" fontId="12" fillId="60" borderId="520" applyNumberFormat="0">
      <alignment horizontal="centerContinuous" vertical="center" wrapText="1"/>
    </xf>
    <xf numFmtId="0" fontId="12" fillId="61" borderId="502" applyNumberFormat="0">
      <alignment horizontal="left" vertical="center"/>
    </xf>
    <xf numFmtId="0" fontId="12" fillId="60" borderId="502" applyNumberFormat="0">
      <alignment horizontal="centerContinuous" vertical="center" wrapText="1"/>
    </xf>
    <xf numFmtId="0" fontId="12" fillId="61" borderId="530" applyNumberFormat="0">
      <alignment horizontal="left" vertical="center"/>
    </xf>
    <xf numFmtId="0" fontId="12" fillId="60" borderId="530" applyNumberFormat="0">
      <alignment horizontal="centerContinuous" vertical="center" wrapText="1"/>
    </xf>
    <xf numFmtId="0" fontId="12" fillId="61" borderId="520" applyNumberFormat="0">
      <alignment horizontal="left" vertical="center"/>
    </xf>
    <xf numFmtId="0" fontId="12" fillId="60" borderId="520" applyNumberFormat="0">
      <alignment horizontal="centerContinuous" vertical="center" wrapText="1"/>
    </xf>
    <xf numFmtId="0" fontId="17" fillId="21" borderId="530" applyNumberFormat="0" applyAlignment="0" applyProtection="0"/>
    <xf numFmtId="0" fontId="25" fillId="8" borderId="530" applyNumberFormat="0" applyAlignment="0" applyProtection="0"/>
    <xf numFmtId="0" fontId="12" fillId="61" borderId="520" applyNumberFormat="0">
      <alignment horizontal="left" vertical="center"/>
    </xf>
    <xf numFmtId="0" fontId="12" fillId="60" borderId="520" applyNumberFormat="0">
      <alignment horizontal="centerContinuous" vertical="center" wrapText="1"/>
    </xf>
    <xf numFmtId="0" fontId="12" fillId="61" borderId="520" applyNumberFormat="0">
      <alignment horizontal="left" vertical="center"/>
    </xf>
    <xf numFmtId="0" fontId="12" fillId="60" borderId="520" applyNumberFormat="0">
      <alignment horizontal="centerContinuous" vertical="center" wrapText="1"/>
    </xf>
    <xf numFmtId="0" fontId="12" fillId="61" borderId="520" applyNumberFormat="0">
      <alignment horizontal="left" vertical="center"/>
    </xf>
    <xf numFmtId="0" fontId="12" fillId="61" borderId="520" applyNumberFormat="0">
      <alignment horizontal="left" vertical="center"/>
    </xf>
    <xf numFmtId="0" fontId="12" fillId="60" borderId="520" applyNumberFormat="0">
      <alignment horizontal="centerContinuous" vertical="center" wrapText="1"/>
    </xf>
    <xf numFmtId="0" fontId="12" fillId="61" borderId="520" applyNumberFormat="0">
      <alignment horizontal="left" vertical="center"/>
    </xf>
    <xf numFmtId="0" fontId="12" fillId="60" borderId="520" applyNumberFormat="0">
      <alignment horizontal="centerContinuous" vertical="center" wrapText="1"/>
    </xf>
    <xf numFmtId="0" fontId="12" fillId="60" borderId="520" applyNumberFormat="0">
      <alignment horizontal="centerContinuous" vertical="center" wrapText="1"/>
    </xf>
    <xf numFmtId="0" fontId="12" fillId="61" borderId="530" applyNumberFormat="0">
      <alignment horizontal="left" vertical="center"/>
    </xf>
    <xf numFmtId="0" fontId="12" fillId="60" borderId="530" applyNumberFormat="0">
      <alignment horizontal="centerContinuous" vertical="center" wrapText="1"/>
    </xf>
    <xf numFmtId="0" fontId="12" fillId="61" borderId="530" applyNumberFormat="0">
      <alignment horizontal="left" vertical="center"/>
    </xf>
    <xf numFmtId="0" fontId="12" fillId="61" borderId="549" applyNumberFormat="0">
      <alignment horizontal="left" vertical="center"/>
    </xf>
    <xf numFmtId="0" fontId="12" fillId="60" borderId="549" applyNumberFormat="0">
      <alignment horizontal="centerContinuous" vertical="center" wrapText="1"/>
    </xf>
    <xf numFmtId="0" fontId="12" fillId="60" borderId="530" applyNumberFormat="0">
      <alignment horizontal="centerContinuous" vertical="center" wrapText="1"/>
    </xf>
    <xf numFmtId="0" fontId="12" fillId="25" borderId="478" applyNumberFormat="0" applyProtection="0">
      <alignment horizontal="left" vertical="center"/>
    </xf>
    <xf numFmtId="0" fontId="12" fillId="25" borderId="478" applyNumberFormat="0" applyProtection="0">
      <alignment horizontal="left" vertical="center"/>
    </xf>
    <xf numFmtId="0" fontId="12" fillId="61" borderId="549" applyNumberFormat="0">
      <alignment horizontal="left" vertical="center"/>
    </xf>
    <xf numFmtId="0" fontId="12" fillId="60" borderId="549" applyNumberFormat="0">
      <alignment horizontal="centerContinuous" vertical="center" wrapText="1"/>
    </xf>
    <xf numFmtId="0" fontId="12" fillId="61" borderId="549" applyNumberFormat="0">
      <alignment horizontal="left" vertical="center"/>
    </xf>
    <xf numFmtId="0" fontId="12" fillId="60" borderId="549" applyNumberFormat="0">
      <alignment horizontal="centerContinuous" vertical="center" wrapText="1"/>
    </xf>
    <xf numFmtId="8" fontId="113" fillId="0" borderId="634">
      <protection locked="0"/>
    </xf>
    <xf numFmtId="0" fontId="12" fillId="25" borderId="478" applyNumberFormat="0" applyProtection="0">
      <alignment horizontal="left" vertical="center"/>
    </xf>
    <xf numFmtId="0" fontId="12" fillId="25" borderId="478" applyNumberFormat="0" applyProtection="0">
      <alignment horizontal="left" vertical="center"/>
    </xf>
    <xf numFmtId="0" fontId="12" fillId="24" borderId="630" applyNumberFormat="0" applyFont="0" applyAlignment="0" applyProtection="0"/>
    <xf numFmtId="0" fontId="12" fillId="25" borderId="501" applyNumberFormat="0" applyProtection="0">
      <alignment horizontal="left" vertical="center"/>
    </xf>
    <xf numFmtId="0" fontId="12" fillId="25" borderId="501" applyNumberFormat="0" applyProtection="0">
      <alignment horizontal="left" vertical="center"/>
    </xf>
    <xf numFmtId="0" fontId="12" fillId="61" borderId="549" applyNumberFormat="0">
      <alignment horizontal="left" vertical="center"/>
    </xf>
    <xf numFmtId="0" fontId="12" fillId="60" borderId="549" applyNumberFormat="0">
      <alignment horizontal="centerContinuous" vertical="center" wrapText="1"/>
    </xf>
    <xf numFmtId="0" fontId="30" fillId="0" borderId="490" applyNumberFormat="0" applyFill="0" applyAlignment="0" applyProtection="0"/>
    <xf numFmtId="0" fontId="28" fillId="21" borderId="489" applyNumberFormat="0" applyAlignment="0" applyProtection="0"/>
    <xf numFmtId="0" fontId="25" fillId="8" borderId="488" applyNumberFormat="0" applyAlignment="0" applyProtection="0"/>
    <xf numFmtId="0" fontId="17" fillId="21" borderId="488" applyNumberFormat="0" applyAlignment="0" applyProtection="0"/>
    <xf numFmtId="0" fontId="30" fillId="0" borderId="490" applyNumberFormat="0" applyFill="0" applyAlignment="0" applyProtection="0"/>
    <xf numFmtId="0" fontId="28" fillId="21" borderId="489" applyNumberFormat="0" applyAlignment="0" applyProtection="0"/>
    <xf numFmtId="0" fontId="25" fillId="8" borderId="488" applyNumberFormat="0" applyAlignment="0" applyProtection="0"/>
    <xf numFmtId="0" fontId="17" fillId="21" borderId="488" applyNumberFormat="0" applyAlignment="0" applyProtection="0"/>
    <xf numFmtId="0" fontId="12" fillId="25" borderId="478" applyNumberFormat="0" applyProtection="0">
      <alignment horizontal="left" vertical="center"/>
    </xf>
    <xf numFmtId="0" fontId="12" fillId="25" borderId="478" applyNumberFormat="0" applyProtection="0">
      <alignment horizontal="left" vertical="center"/>
    </xf>
    <xf numFmtId="0" fontId="12" fillId="25" borderId="501" applyNumberFormat="0" applyProtection="0">
      <alignment horizontal="left" vertical="center"/>
    </xf>
    <xf numFmtId="0" fontId="12" fillId="25" borderId="501" applyNumberFormat="0" applyProtection="0">
      <alignment horizontal="left" vertical="center"/>
    </xf>
    <xf numFmtId="0" fontId="30" fillId="0" borderId="490" applyNumberFormat="0" applyFill="0" applyAlignment="0" applyProtection="0"/>
    <xf numFmtId="0" fontId="28" fillId="21" borderId="489" applyNumberFormat="0" applyAlignment="0" applyProtection="0"/>
    <xf numFmtId="0" fontId="25" fillId="8" borderId="488" applyNumberFormat="0" applyAlignment="0" applyProtection="0"/>
    <xf numFmtId="0" fontId="17" fillId="21" borderId="488" applyNumberFormat="0" applyAlignment="0" applyProtection="0"/>
    <xf numFmtId="0" fontId="30" fillId="0" borderId="490" applyNumberFormat="0" applyFill="0" applyAlignment="0" applyProtection="0"/>
    <xf numFmtId="0" fontId="12" fillId="25" borderId="478" applyNumberFormat="0" applyProtection="0">
      <alignment horizontal="left" vertical="center"/>
    </xf>
    <xf numFmtId="0" fontId="12" fillId="25" borderId="478" applyNumberFormat="0" applyProtection="0">
      <alignment horizontal="left" vertical="center"/>
    </xf>
    <xf numFmtId="0" fontId="28" fillId="21" borderId="489" applyNumberFormat="0" applyAlignment="0" applyProtection="0"/>
    <xf numFmtId="0" fontId="30" fillId="0" borderId="505" applyNumberFormat="0" applyFill="0" applyAlignment="0" applyProtection="0"/>
    <xf numFmtId="0" fontId="28" fillId="21" borderId="504"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5" fillId="8" borderId="502" applyNumberFormat="0" applyAlignment="0" applyProtection="0"/>
    <xf numFmtId="0" fontId="17" fillId="21" borderId="502" applyNumberFormat="0" applyAlignment="0" applyProtection="0"/>
    <xf numFmtId="0" fontId="30" fillId="0" borderId="505" applyNumberFormat="0" applyFill="0" applyAlignment="0" applyProtection="0"/>
    <xf numFmtId="0" fontId="25" fillId="8" borderId="488" applyNumberFormat="0" applyAlignment="0" applyProtection="0"/>
    <xf numFmtId="0" fontId="28" fillId="21" borderId="504"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5" fillId="8" borderId="502" applyNumberFormat="0" applyAlignment="0" applyProtection="0"/>
    <xf numFmtId="0" fontId="17" fillId="21" borderId="502" applyNumberFormat="0" applyAlignment="0" applyProtection="0"/>
    <xf numFmtId="0" fontId="17" fillId="21" borderId="488" applyNumberFormat="0" applyAlignment="0" applyProtection="0"/>
    <xf numFmtId="0" fontId="30" fillId="0" borderId="505" applyNumberFormat="0" applyFill="0" applyAlignment="0" applyProtection="0"/>
    <xf numFmtId="0" fontId="28" fillId="21" borderId="504" applyNumberFormat="0" applyAlignment="0" applyProtection="0"/>
    <xf numFmtId="0" fontId="30" fillId="0" borderId="505" applyNumberFormat="0" applyFill="0" applyAlignment="0" applyProtection="0"/>
    <xf numFmtId="0" fontId="28" fillId="21" borderId="504"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5" fillId="8" borderId="502" applyNumberFormat="0" applyAlignment="0" applyProtection="0"/>
    <xf numFmtId="0" fontId="17" fillId="21" borderId="502" applyNumberFormat="0" applyAlignment="0" applyProtection="0"/>
    <xf numFmtId="0" fontId="30" fillId="0" borderId="505" applyNumberFormat="0" applyFill="0" applyAlignment="0" applyProtection="0"/>
    <xf numFmtId="0" fontId="28" fillId="21" borderId="504"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5" fillId="8" borderId="502" applyNumberFormat="0" applyAlignment="0" applyProtection="0"/>
    <xf numFmtId="0" fontId="17" fillId="21" borderId="502" applyNumberFormat="0" applyAlignment="0" applyProtection="0"/>
    <xf numFmtId="0" fontId="12" fillId="25" borderId="501" applyNumberFormat="0" applyProtection="0">
      <alignment horizontal="left" vertical="center"/>
    </xf>
    <xf numFmtId="0" fontId="12" fillId="25" borderId="501" applyNumberFormat="0" applyProtection="0">
      <alignment horizontal="left" vertical="center"/>
    </xf>
    <xf numFmtId="0" fontId="17" fillId="21" borderId="564" applyNumberFormat="0" applyAlignment="0" applyProtection="0"/>
    <xf numFmtId="0" fontId="30" fillId="0" borderId="505" applyNumberFormat="0" applyFill="0" applyAlignment="0" applyProtection="0"/>
    <xf numFmtId="0" fontId="28" fillId="21" borderId="504"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5" fillId="8" borderId="502" applyNumberFormat="0" applyAlignment="0" applyProtection="0"/>
    <xf numFmtId="0" fontId="17" fillId="21" borderId="502" applyNumberFormat="0" applyAlignment="0" applyProtection="0"/>
    <xf numFmtId="0" fontId="30" fillId="0" borderId="505" applyNumberFormat="0" applyFill="0" applyAlignment="0" applyProtection="0"/>
    <xf numFmtId="0" fontId="12" fillId="25" borderId="501" applyNumberFormat="0" applyProtection="0">
      <alignment horizontal="left" vertical="center"/>
    </xf>
    <xf numFmtId="0" fontId="12" fillId="24" borderId="503" applyNumberFormat="0" applyFont="0" applyAlignment="0" applyProtection="0"/>
    <xf numFmtId="0" fontId="12" fillId="24" borderId="503" applyNumberFormat="0" applyFont="0" applyAlignment="0" applyProtection="0"/>
    <xf numFmtId="0" fontId="25" fillId="8" borderId="502" applyNumberFormat="0" applyAlignment="0" applyProtection="0"/>
    <xf numFmtId="0" fontId="17" fillId="21" borderId="502" applyNumberFormat="0" applyAlignment="0" applyProtection="0"/>
    <xf numFmtId="0" fontId="12" fillId="25" borderId="501" applyNumberFormat="0" applyProtection="0">
      <alignment horizontal="left" vertical="center"/>
    </xf>
    <xf numFmtId="0" fontId="30" fillId="0" borderId="505" applyNumberFormat="0" applyFill="0" applyAlignment="0" applyProtection="0"/>
    <xf numFmtId="0" fontId="28" fillId="21" borderId="504"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8" fillId="21" borderId="504" applyNumberFormat="0" applyAlignment="0" applyProtection="0"/>
    <xf numFmtId="0" fontId="25" fillId="8" borderId="502" applyNumberFormat="0" applyAlignment="0" applyProtection="0"/>
    <xf numFmtId="0" fontId="12" fillId="24" borderId="503" applyNumberFormat="0" applyFont="0" applyAlignment="0" applyProtection="0"/>
    <xf numFmtId="0" fontId="17" fillId="21" borderId="488" applyNumberFormat="0" applyAlignment="0" applyProtection="0"/>
    <xf numFmtId="0" fontId="12" fillId="24" borderId="503" applyNumberFormat="0" applyFont="0" applyAlignment="0" applyProtection="0"/>
    <xf numFmtId="0" fontId="25" fillId="8" borderId="488" applyNumberFormat="0" applyAlignment="0" applyProtection="0"/>
    <xf numFmtId="0" fontId="12" fillId="24" borderId="499" applyNumberFormat="0" applyFont="0" applyAlignment="0" applyProtection="0"/>
    <xf numFmtId="0" fontId="12" fillId="24" borderId="499" applyNumberFormat="0" applyFont="0" applyAlignment="0" applyProtection="0"/>
    <xf numFmtId="0" fontId="28" fillId="21" borderId="489" applyNumberFormat="0" applyAlignment="0" applyProtection="0"/>
    <xf numFmtId="0" fontId="30" fillId="0" borderId="490" applyNumberFormat="0" applyFill="0" applyAlignment="0" applyProtection="0"/>
    <xf numFmtId="0" fontId="17" fillId="21" borderId="488" applyNumberFormat="0" applyAlignment="0" applyProtection="0"/>
    <xf numFmtId="0" fontId="25" fillId="8" borderId="488" applyNumberFormat="0" applyAlignment="0" applyProtection="0"/>
    <xf numFmtId="0" fontId="12" fillId="24" borderId="499" applyNumberFormat="0" applyFont="0" applyAlignment="0" applyProtection="0"/>
    <xf numFmtId="0" fontId="12" fillId="24" borderId="499" applyNumberFormat="0" applyFont="0" applyAlignment="0" applyProtection="0"/>
    <xf numFmtId="0" fontId="28" fillId="21" borderId="489" applyNumberFormat="0" applyAlignment="0" applyProtection="0"/>
    <xf numFmtId="0" fontId="30" fillId="0" borderId="490" applyNumberFormat="0" applyFill="0" applyAlignment="0" applyProtection="0"/>
    <xf numFmtId="0" fontId="12" fillId="25" borderId="478" applyNumberFormat="0" applyProtection="0">
      <alignment horizontal="left" vertical="center"/>
    </xf>
    <xf numFmtId="0" fontId="12" fillId="25" borderId="478" applyNumberFormat="0" applyProtection="0">
      <alignment horizontal="left" vertical="center"/>
    </xf>
    <xf numFmtId="0" fontId="17" fillId="21" borderId="488" applyNumberFormat="0" applyAlignment="0" applyProtection="0"/>
    <xf numFmtId="0" fontId="25" fillId="8" borderId="488" applyNumberFormat="0" applyAlignment="0" applyProtection="0"/>
    <xf numFmtId="0" fontId="12" fillId="24" borderId="499" applyNumberFormat="0" applyFont="0" applyAlignment="0" applyProtection="0"/>
    <xf numFmtId="0" fontId="12" fillId="24" borderId="499" applyNumberFormat="0" applyFont="0" applyAlignment="0" applyProtection="0"/>
    <xf numFmtId="0" fontId="28" fillId="21" borderId="489" applyNumberFormat="0" applyAlignment="0" applyProtection="0"/>
    <xf numFmtId="0" fontId="30" fillId="0" borderId="490" applyNumberFormat="0" applyFill="0" applyAlignment="0" applyProtection="0"/>
    <xf numFmtId="0" fontId="17" fillId="21" borderId="488" applyNumberFormat="0" applyAlignment="0" applyProtection="0"/>
    <xf numFmtId="0" fontId="25" fillId="8" borderId="488" applyNumberFormat="0" applyAlignment="0" applyProtection="0"/>
    <xf numFmtId="0" fontId="12" fillId="24" borderId="499" applyNumberFormat="0" applyFont="0" applyAlignment="0" applyProtection="0"/>
    <xf numFmtId="0" fontId="12" fillId="24" borderId="499" applyNumberFormat="0" applyFont="0" applyAlignment="0" applyProtection="0"/>
    <xf numFmtId="0" fontId="28" fillId="21" borderId="489" applyNumberFormat="0" applyAlignment="0" applyProtection="0"/>
    <xf numFmtId="0" fontId="30" fillId="0" borderId="490" applyNumberFormat="0" applyFill="0" applyAlignment="0" applyProtection="0"/>
    <xf numFmtId="0" fontId="25" fillId="8" borderId="502" applyNumberFormat="0" applyAlignment="0" applyProtection="0"/>
    <xf numFmtId="0" fontId="17" fillId="21" borderId="502" applyNumberFormat="0" applyAlignment="0" applyProtection="0"/>
    <xf numFmtId="0" fontId="12" fillId="24" borderId="565" applyNumberFormat="0" applyFont="0" applyAlignment="0" applyProtection="0"/>
    <xf numFmtId="0" fontId="12" fillId="61" borderId="564" applyNumberFormat="0">
      <alignment horizontal="left" vertical="center"/>
    </xf>
    <xf numFmtId="0" fontId="12" fillId="25" borderId="529" applyNumberFormat="0" applyProtection="0">
      <alignment horizontal="left" vertical="center"/>
    </xf>
    <xf numFmtId="0" fontId="12" fillId="25" borderId="529" applyNumberFormat="0" applyProtection="0">
      <alignment horizontal="left" vertical="center"/>
    </xf>
    <xf numFmtId="0" fontId="12" fillId="60" borderId="564" applyNumberFormat="0">
      <alignment horizontal="centerContinuous" vertical="center" wrapText="1"/>
    </xf>
    <xf numFmtId="229" fontId="81" fillId="65" borderId="328" applyFont="0" applyFill="0" applyBorder="0" applyAlignment="0" applyProtection="0"/>
    <xf numFmtId="0" fontId="25" fillId="8" borderId="564" applyNumberFormat="0" applyAlignment="0" applyProtection="0"/>
    <xf numFmtId="0" fontId="17" fillId="21" borderId="502" applyNumberFormat="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2" fillId="61" borderId="549" applyNumberFormat="0">
      <alignment horizontal="left" vertical="center"/>
    </xf>
    <xf numFmtId="0" fontId="12" fillId="60" borderId="549" applyNumberFormat="0">
      <alignment horizontal="centerContinuous" vertical="center" wrapText="1"/>
    </xf>
    <xf numFmtId="0" fontId="17" fillId="21" borderId="502" applyNumberFormat="0" applyAlignment="0" applyProtection="0"/>
    <xf numFmtId="0" fontId="25" fillId="8" borderId="502"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8" fillId="21" borderId="504" applyNumberFormat="0" applyAlignment="0" applyProtection="0"/>
    <xf numFmtId="0" fontId="30" fillId="0" borderId="505" applyNumberFormat="0" applyFill="0" applyAlignment="0" applyProtection="0"/>
    <xf numFmtId="0" fontId="17" fillId="21" borderId="502" applyNumberFormat="0" applyAlignment="0" applyProtection="0"/>
    <xf numFmtId="0" fontId="25" fillId="8" borderId="502"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8" fillId="21" borderId="504" applyNumberFormat="0" applyAlignment="0" applyProtection="0"/>
    <xf numFmtId="0" fontId="30" fillId="0" borderId="505" applyNumberFormat="0" applyFill="0" applyAlignment="0" applyProtection="0"/>
    <xf numFmtId="0" fontId="12" fillId="25" borderId="501" applyNumberFormat="0" applyProtection="0">
      <alignment horizontal="left" vertical="center"/>
    </xf>
    <xf numFmtId="0" fontId="12" fillId="25" borderId="501" applyNumberFormat="0" applyProtection="0">
      <alignment horizontal="left" vertical="center"/>
    </xf>
    <xf numFmtId="0" fontId="17" fillId="21" borderId="502" applyNumberFormat="0" applyAlignment="0" applyProtection="0"/>
    <xf numFmtId="0" fontId="25" fillId="8" borderId="502"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8" fillId="21" borderId="504" applyNumberFormat="0" applyAlignment="0" applyProtection="0"/>
    <xf numFmtId="0" fontId="30" fillId="0" borderId="505" applyNumberFormat="0" applyFill="0" applyAlignment="0" applyProtection="0"/>
    <xf numFmtId="0" fontId="17" fillId="21" borderId="502" applyNumberFormat="0" applyAlignment="0" applyProtection="0"/>
    <xf numFmtId="0" fontId="25" fillId="8" borderId="502" applyNumberFormat="0" applyAlignment="0" applyProtection="0"/>
    <xf numFmtId="0" fontId="12" fillId="24" borderId="503" applyNumberFormat="0" applyFont="0" applyAlignment="0" applyProtection="0"/>
    <xf numFmtId="0" fontId="12" fillId="24" borderId="503" applyNumberFormat="0" applyFont="0" applyAlignment="0" applyProtection="0"/>
    <xf numFmtId="0" fontId="28" fillId="21" borderId="504" applyNumberFormat="0" applyAlignment="0" applyProtection="0"/>
    <xf numFmtId="0" fontId="30" fillId="0" borderId="505" applyNumberFormat="0" applyFill="0" applyAlignment="0" applyProtection="0"/>
    <xf numFmtId="0" fontId="30" fillId="0" borderId="523" applyNumberFormat="0" applyFill="0" applyAlignment="0" applyProtection="0"/>
    <xf numFmtId="0" fontId="28" fillId="21" borderId="522" applyNumberFormat="0" applyAlignment="0" applyProtection="0"/>
    <xf numFmtId="0" fontId="30" fillId="0" borderId="532" applyNumberFormat="0" applyFill="0" applyAlignment="0" applyProtection="0"/>
    <xf numFmtId="0" fontId="28" fillId="21" borderId="531" applyNumberFormat="0" applyAlignment="0" applyProtection="0"/>
    <xf numFmtId="0" fontId="25" fillId="8" borderId="530" applyNumberFormat="0" applyAlignment="0" applyProtection="0"/>
    <xf numFmtId="0" fontId="17" fillId="21" borderId="530" applyNumberFormat="0" applyAlignment="0" applyProtection="0"/>
    <xf numFmtId="0" fontId="30" fillId="0" borderId="532" applyNumberFormat="0" applyFill="0" applyAlignment="0" applyProtection="0"/>
    <xf numFmtId="0" fontId="28" fillId="21" borderId="531" applyNumberFormat="0" applyAlignment="0" applyProtection="0"/>
    <xf numFmtId="0" fontId="25" fillId="8" borderId="530" applyNumberFormat="0" applyAlignment="0" applyProtection="0"/>
    <xf numFmtId="0" fontId="17" fillId="21" borderId="530" applyNumberFormat="0" applyAlignment="0" applyProtection="0"/>
    <xf numFmtId="0" fontId="12" fillId="25" borderId="529" applyNumberFormat="0" applyProtection="0">
      <alignment horizontal="left" vertical="center"/>
    </xf>
    <xf numFmtId="0" fontId="12" fillId="25" borderId="529" applyNumberFormat="0" applyProtection="0">
      <alignment horizontal="left" vertical="center"/>
    </xf>
    <xf numFmtId="0" fontId="30" fillId="0" borderId="532" applyNumberFormat="0" applyFill="0" applyAlignment="0" applyProtection="0"/>
    <xf numFmtId="0" fontId="28" fillId="21" borderId="531" applyNumberFormat="0" applyAlignment="0" applyProtection="0"/>
    <xf numFmtId="0" fontId="25" fillId="8" borderId="530" applyNumberFormat="0" applyAlignment="0" applyProtection="0"/>
    <xf numFmtId="0" fontId="17" fillId="21" borderId="530" applyNumberFormat="0" applyAlignment="0" applyProtection="0"/>
    <xf numFmtId="0" fontId="30" fillId="0" borderId="532" applyNumberFormat="0" applyFill="0" applyAlignment="0" applyProtection="0"/>
    <xf numFmtId="0" fontId="12" fillId="25" borderId="537" applyNumberFormat="0" applyProtection="0">
      <alignment horizontal="left" vertical="center"/>
    </xf>
    <xf numFmtId="0" fontId="12" fillId="25" borderId="529" applyNumberFormat="0" applyProtection="0">
      <alignment horizontal="left" vertical="center"/>
    </xf>
    <xf numFmtId="0" fontId="12" fillId="25" borderId="529" applyNumberFormat="0" applyProtection="0">
      <alignment horizontal="left" vertical="center"/>
    </xf>
    <xf numFmtId="0" fontId="12" fillId="25" borderId="537" applyNumberFormat="0" applyProtection="0">
      <alignment horizontal="left" vertical="center"/>
    </xf>
    <xf numFmtId="0" fontId="28" fillId="21" borderId="531" applyNumberFormat="0" applyAlignment="0" applyProtection="0"/>
    <xf numFmtId="0" fontId="25" fillId="8" borderId="530" applyNumberFormat="0" applyAlignment="0" applyProtection="0"/>
    <xf numFmtId="0" fontId="17" fillId="21" borderId="530" applyNumberFormat="0" applyAlignment="0" applyProtection="0"/>
    <xf numFmtId="0" fontId="12" fillId="61" borderId="520" applyNumberFormat="0">
      <alignment horizontal="left" vertical="center"/>
    </xf>
    <xf numFmtId="0" fontId="12" fillId="60" borderId="520" applyNumberFormat="0">
      <alignment horizontal="centerContinuous" vertical="center" wrapText="1"/>
    </xf>
    <xf numFmtId="0" fontId="25" fillId="8" borderId="520" applyNumberFormat="0" applyAlignment="0" applyProtection="0"/>
    <xf numFmtId="0" fontId="17" fillId="21" borderId="520" applyNumberFormat="0" applyAlignment="0" applyProtection="0"/>
    <xf numFmtId="0" fontId="30" fillId="0" borderId="523" applyNumberFormat="0" applyFill="0" applyAlignment="0" applyProtection="0"/>
    <xf numFmtId="0" fontId="28" fillId="21" borderId="522" applyNumberFormat="0" applyAlignment="0" applyProtection="0"/>
    <xf numFmtId="0" fontId="25" fillId="8" borderId="520" applyNumberFormat="0" applyAlignment="0" applyProtection="0"/>
    <xf numFmtId="0" fontId="17" fillId="21" borderId="520" applyNumberFormat="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2" fillId="25" borderId="537" applyNumberFormat="0" applyProtection="0">
      <alignment horizontal="left" vertical="center"/>
    </xf>
    <xf numFmtId="0" fontId="12" fillId="25" borderId="537" applyNumberFormat="0" applyProtection="0">
      <alignment horizontal="left" vertical="center"/>
    </xf>
    <xf numFmtId="0" fontId="30" fillId="0" borderId="523" applyNumberFormat="0" applyFill="0" applyAlignment="0" applyProtection="0"/>
    <xf numFmtId="0" fontId="28" fillId="21" borderId="522" applyNumberFormat="0" applyAlignment="0" applyProtection="0"/>
    <xf numFmtId="0" fontId="25" fillId="8" borderId="520" applyNumberFormat="0" applyAlignment="0" applyProtection="0"/>
    <xf numFmtId="0" fontId="17" fillId="21" borderId="520"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28" fillId="21" borderId="522" applyNumberFormat="0" applyAlignment="0" applyProtection="0"/>
    <xf numFmtId="0" fontId="25" fillId="8" borderId="520" applyNumberFormat="0" applyAlignment="0" applyProtection="0"/>
    <xf numFmtId="0" fontId="17" fillId="21" borderId="520" applyNumberFormat="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2" fillId="61" borderId="578" applyNumberFormat="0">
      <alignment horizontal="left" vertical="center"/>
    </xf>
    <xf numFmtId="0" fontId="12" fillId="60" borderId="578" applyNumberFormat="0">
      <alignment horizontal="centerContinuous" vertical="center" wrapText="1"/>
    </xf>
    <xf numFmtId="0" fontId="12" fillId="25" borderId="537" applyNumberFormat="0" applyProtection="0">
      <alignment horizontal="left" vertical="center"/>
    </xf>
    <xf numFmtId="0" fontId="12" fillId="25" borderId="537" applyNumberFormat="0" applyProtection="0">
      <alignment horizontal="left" vertical="center"/>
    </xf>
    <xf numFmtId="0" fontId="12" fillId="61" borderId="549" applyNumberFormat="0">
      <alignment horizontal="left" vertical="center"/>
    </xf>
    <xf numFmtId="0" fontId="12" fillId="60" borderId="549" applyNumberFormat="0">
      <alignment horizontal="centerContinuous" vertical="center" wrapText="1"/>
    </xf>
    <xf numFmtId="0" fontId="28" fillId="21" borderId="531" applyNumberFormat="0" applyAlignment="0" applyProtection="0"/>
    <xf numFmtId="0" fontId="30" fillId="0" borderId="532" applyNumberFormat="0" applyFill="0" applyAlignment="0" applyProtection="0"/>
    <xf numFmtId="0" fontId="12" fillId="25" borderId="529" applyNumberFormat="0" applyProtection="0">
      <alignment horizontal="left" vertical="center"/>
    </xf>
    <xf numFmtId="0" fontId="12" fillId="25" borderId="529" applyNumberFormat="0" applyProtection="0">
      <alignment horizontal="left" vertical="center"/>
    </xf>
    <xf numFmtId="0" fontId="17" fillId="21" borderId="530" applyNumberFormat="0" applyAlignment="0" applyProtection="0"/>
    <xf numFmtId="0" fontId="25" fillId="8" borderId="530" applyNumberFormat="0" applyAlignment="0" applyProtection="0"/>
    <xf numFmtId="0" fontId="28" fillId="21" borderId="531" applyNumberFormat="0" applyAlignment="0" applyProtection="0"/>
    <xf numFmtId="0" fontId="30" fillId="0" borderId="532" applyNumberFormat="0" applyFill="0" applyAlignment="0" applyProtection="0"/>
    <xf numFmtId="0" fontId="17" fillId="21" borderId="530" applyNumberFormat="0" applyAlignment="0" applyProtection="0"/>
    <xf numFmtId="0" fontId="25" fillId="8" borderId="530" applyNumberFormat="0" applyAlignment="0" applyProtection="0"/>
    <xf numFmtId="0" fontId="28" fillId="21" borderId="531" applyNumberFormat="0" applyAlignment="0" applyProtection="0"/>
    <xf numFmtId="0" fontId="30" fillId="0" borderId="532" applyNumberFormat="0" applyFill="0" applyAlignment="0" applyProtection="0"/>
    <xf numFmtId="0" fontId="12" fillId="61" borderId="578" applyNumberFormat="0">
      <alignment horizontal="left" vertical="center"/>
    </xf>
    <xf numFmtId="0" fontId="12" fillId="60" borderId="578" applyNumberFormat="0">
      <alignment horizontal="centerContinuous" vertical="center" wrapText="1"/>
    </xf>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30" fillId="0" borderId="523" applyNumberFormat="0" applyFill="0" applyAlignment="0" applyProtection="0"/>
    <xf numFmtId="0" fontId="28" fillId="21" borderId="522" applyNumberFormat="0" applyAlignment="0" applyProtection="0"/>
    <xf numFmtId="0" fontId="25" fillId="8" borderId="520" applyNumberFormat="0" applyAlignment="0" applyProtection="0"/>
    <xf numFmtId="0" fontId="30" fillId="0" borderId="523" applyNumberFormat="0" applyFill="0" applyAlignment="0" applyProtection="0"/>
    <xf numFmtId="0" fontId="28" fillId="21" borderId="522"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5" fillId="8" borderId="520" applyNumberFormat="0" applyAlignment="0" applyProtection="0"/>
    <xf numFmtId="0" fontId="17" fillId="21" borderId="520" applyNumberFormat="0" applyAlignment="0" applyProtection="0"/>
    <xf numFmtId="0" fontId="30" fillId="0" borderId="523" applyNumberFormat="0" applyFill="0" applyAlignment="0" applyProtection="0"/>
    <xf numFmtId="0" fontId="28" fillId="21" borderId="522"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5" fillId="8" borderId="520" applyNumberFormat="0" applyAlignment="0" applyProtection="0"/>
    <xf numFmtId="0" fontId="17" fillId="21" borderId="520" applyNumberFormat="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30" fillId="0" borderId="523" applyNumberFormat="0" applyFill="0" applyAlignment="0" applyProtection="0"/>
    <xf numFmtId="0" fontId="28" fillId="21" borderId="522"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5" fillId="8" borderId="520" applyNumberFormat="0" applyAlignment="0" applyProtection="0"/>
    <xf numFmtId="0" fontId="17" fillId="21" borderId="520"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28" fillId="21" borderId="522"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5" fillId="8" borderId="520" applyNumberFormat="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17" fillId="21" borderId="520" applyNumberFormat="0" applyAlignment="0" applyProtection="0"/>
    <xf numFmtId="0" fontId="25" fillId="8" borderId="520" applyNumberFormat="0" applyAlignment="0" applyProtection="0"/>
    <xf numFmtId="0" fontId="30" fillId="0" borderId="523" applyNumberFormat="0" applyFill="0" applyAlignment="0" applyProtection="0"/>
    <xf numFmtId="0" fontId="28" fillId="21" borderId="522"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25" fillId="8" borderId="520" applyNumberFormat="0" applyAlignment="0" applyProtection="0"/>
    <xf numFmtId="0" fontId="17" fillId="21"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28" fillId="21" borderId="522" applyNumberFormat="0" applyAlignment="0" applyProtection="0"/>
    <xf numFmtId="0" fontId="30" fillId="0" borderId="523" applyNumberFormat="0" applyFill="0" applyAlignment="0" applyProtection="0"/>
    <xf numFmtId="0" fontId="30" fillId="0" borderId="523" applyNumberFormat="0" applyFill="0" applyAlignment="0" applyProtection="0"/>
    <xf numFmtId="0" fontId="28" fillId="21" borderId="522" applyNumberFormat="0" applyAlignment="0" applyProtection="0"/>
    <xf numFmtId="0" fontId="25" fillId="8" borderId="520" applyNumberFormat="0" applyAlignment="0" applyProtection="0"/>
    <xf numFmtId="0" fontId="17" fillId="21" borderId="520"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28" fillId="21" borderId="522" applyNumberFormat="0" applyAlignment="0" applyProtection="0"/>
    <xf numFmtId="0" fontId="12" fillId="61" borderId="578" applyNumberFormat="0">
      <alignment horizontal="left" vertical="center"/>
    </xf>
    <xf numFmtId="0" fontId="12" fillId="60" borderId="578" applyNumberFormat="0">
      <alignment horizontal="centerContinuous" vertical="center" wrapText="1"/>
    </xf>
    <xf numFmtId="0" fontId="25" fillId="8" borderId="520" applyNumberFormat="0" applyAlignment="0" applyProtection="0"/>
    <xf numFmtId="171" fontId="85" fillId="0" borderId="518"/>
    <xf numFmtId="0" fontId="17" fillId="21" borderId="520" applyNumberFormat="0" applyAlignment="0" applyProtection="0"/>
    <xf numFmtId="0" fontId="25" fillId="8" borderId="520" applyNumberFormat="0" applyAlignment="0" applyProtection="0"/>
    <xf numFmtId="0" fontId="17" fillId="21"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25" fillId="8" borderId="530" applyNumberFormat="0" applyAlignment="0" applyProtection="0"/>
    <xf numFmtId="0" fontId="17" fillId="21" borderId="530" applyNumberFormat="0" applyAlignment="0" applyProtection="0"/>
    <xf numFmtId="0" fontId="12" fillId="61" borderId="578" applyNumberFormat="0">
      <alignment horizontal="left" vertical="center"/>
    </xf>
    <xf numFmtId="0" fontId="12" fillId="60" borderId="578" applyNumberFormat="0">
      <alignment horizontal="centerContinuous" vertical="center" wrapText="1"/>
    </xf>
    <xf numFmtId="0" fontId="25" fillId="8" borderId="530" applyNumberFormat="0" applyAlignment="0" applyProtection="0"/>
    <xf numFmtId="0" fontId="17" fillId="21" borderId="530" applyNumberFormat="0" applyAlignment="0" applyProtection="0"/>
    <xf numFmtId="0" fontId="17" fillId="21" borderId="520" applyNumberFormat="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2" fillId="61" borderId="605" applyNumberFormat="0">
      <alignment horizontal="left" vertical="center"/>
    </xf>
    <xf numFmtId="0" fontId="12" fillId="60" borderId="605" applyNumberFormat="0">
      <alignment horizontal="centerContinuous" vertical="center" wrapText="1"/>
    </xf>
    <xf numFmtId="0" fontId="12" fillId="25" borderId="553" applyNumberFormat="0" applyProtection="0">
      <alignment horizontal="left" vertical="center"/>
    </xf>
    <xf numFmtId="0" fontId="12" fillId="25" borderId="553"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25" fillId="8" borderId="530" applyNumberFormat="0" applyAlignment="0" applyProtection="0"/>
    <xf numFmtId="0" fontId="17" fillId="21" borderId="530" applyNumberFormat="0" applyAlignment="0" applyProtection="0"/>
    <xf numFmtId="0" fontId="17" fillId="21" borderId="629" applyNumberFormat="0" applyAlignment="0" applyProtection="0"/>
    <xf numFmtId="0" fontId="25" fillId="8" borderId="530" applyNumberFormat="0" applyAlignment="0" applyProtection="0"/>
    <xf numFmtId="0" fontId="17" fillId="21" borderId="629" applyNumberFormat="0" applyAlignment="0" applyProtection="0"/>
    <xf numFmtId="0" fontId="17" fillId="21" borderId="629" applyNumberFormat="0" applyAlignment="0" applyProtection="0"/>
    <xf numFmtId="0" fontId="17" fillId="21" borderId="629" applyNumberFormat="0" applyAlignment="0" applyProtection="0"/>
    <xf numFmtId="0" fontId="12" fillId="61" borderId="592" applyNumberFormat="0">
      <alignment horizontal="left" vertical="center"/>
    </xf>
    <xf numFmtId="0" fontId="12" fillId="60" borderId="592" applyNumberFormat="0">
      <alignment horizontal="centerContinuous" vertical="center" wrapText="1"/>
    </xf>
    <xf numFmtId="0" fontId="17" fillId="21" borderId="530" applyNumberFormat="0" applyAlignment="0" applyProtection="0"/>
    <xf numFmtId="0" fontId="83" fillId="0" borderId="617" applyNumberFormat="0" applyFont="0" applyFill="0" applyAlignment="0" applyProtection="0"/>
    <xf numFmtId="0" fontId="12" fillId="61" borderId="605" applyNumberFormat="0">
      <alignment horizontal="left" vertical="center"/>
    </xf>
    <xf numFmtId="0" fontId="12" fillId="60" borderId="605" applyNumberFormat="0">
      <alignment horizontal="centerContinuous" vertical="center" wrapText="1"/>
    </xf>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12" fillId="24" borderId="521" applyNumberFormat="0" applyFont="0" applyAlignment="0" applyProtection="0"/>
    <xf numFmtId="0" fontId="12" fillId="24" borderId="521"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12" fillId="25" borderId="553" applyNumberFormat="0" applyProtection="0">
      <alignment horizontal="left" vertical="center"/>
    </xf>
    <xf numFmtId="0" fontId="12" fillId="25" borderId="553" applyNumberFormat="0" applyProtection="0">
      <alignment horizontal="left" vertical="center"/>
    </xf>
    <xf numFmtId="0" fontId="12" fillId="25" borderId="561" applyNumberFormat="0" applyProtection="0">
      <alignment horizontal="left" vertical="center"/>
    </xf>
    <xf numFmtId="0" fontId="12" fillId="25" borderId="561" applyNumberFormat="0" applyProtection="0">
      <alignment horizontal="left" vertical="center"/>
    </xf>
    <xf numFmtId="0" fontId="12" fillId="61" borderId="619" applyNumberFormat="0">
      <alignment horizontal="left" vertical="center"/>
    </xf>
    <xf numFmtId="0" fontId="12" fillId="60" borderId="619" applyNumberFormat="0">
      <alignment horizontal="centerContinuous" vertical="center" wrapText="1"/>
    </xf>
    <xf numFmtId="208" fontId="90" fillId="63" borderId="633"/>
    <xf numFmtId="0" fontId="12" fillId="25" borderId="553" applyNumberFormat="0" applyProtection="0">
      <alignment horizontal="left" vertical="center"/>
    </xf>
    <xf numFmtId="0" fontId="12" fillId="25" borderId="553" applyNumberFormat="0" applyProtection="0">
      <alignment horizontal="left" vertical="center"/>
    </xf>
    <xf numFmtId="42" fontId="87" fillId="0" borderId="614" applyFont="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17" fillId="21" borderId="530" applyNumberFormat="0" applyAlignment="0" applyProtection="0"/>
    <xf numFmtId="0" fontId="25" fillId="8" borderId="530"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30" applyNumberFormat="0" applyAlignment="0" applyProtection="0"/>
    <xf numFmtId="0" fontId="25" fillId="8" borderId="530" applyNumberFormat="0" applyAlignment="0" applyProtection="0"/>
    <xf numFmtId="0" fontId="30" fillId="0" borderId="552" applyNumberFormat="0" applyFill="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30" applyNumberFormat="0" applyAlignment="0" applyProtection="0"/>
    <xf numFmtId="0" fontId="25" fillId="8" borderId="530" applyNumberFormat="0" applyAlignment="0" applyProtection="0"/>
    <xf numFmtId="0" fontId="28" fillId="21" borderId="551" applyNumberFormat="0" applyAlignment="0" applyProtection="0"/>
    <xf numFmtId="0" fontId="12" fillId="24" borderId="550" applyNumberFormat="0" applyFont="0" applyAlignment="0" applyProtection="0"/>
    <xf numFmtId="0" fontId="28" fillId="21" borderId="522" applyNumberFormat="0" applyAlignment="0" applyProtection="0"/>
    <xf numFmtId="0" fontId="30" fillId="0" borderId="523" applyNumberFormat="0" applyFill="0" applyAlignment="0" applyProtection="0"/>
    <xf numFmtId="0" fontId="17" fillId="21" borderId="530" applyNumberFormat="0" applyAlignment="0" applyProtection="0"/>
    <xf numFmtId="0" fontId="25" fillId="8" borderId="530" applyNumberFormat="0" applyAlignment="0" applyProtection="0"/>
    <xf numFmtId="0" fontId="12" fillId="24" borderId="550" applyNumberFormat="0" applyFont="0" applyAlignment="0" applyProtection="0"/>
    <xf numFmtId="0" fontId="25" fillId="8" borderId="549"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49" applyNumberFormat="0" applyAlignment="0" applyProtection="0"/>
    <xf numFmtId="0" fontId="30" fillId="0" borderId="552" applyNumberFormat="0" applyFill="0" applyAlignment="0" applyProtection="0"/>
    <xf numFmtId="0" fontId="28" fillId="21" borderId="551"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5" fillId="8" borderId="549" applyNumberFormat="0" applyAlignment="0" applyProtection="0"/>
    <xf numFmtId="0" fontId="17" fillId="21" borderId="549" applyNumberFormat="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30" fillId="0" borderId="552" applyNumberFormat="0" applyFill="0" applyAlignment="0" applyProtection="0"/>
    <xf numFmtId="0" fontId="28" fillId="21" borderId="551"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5" fillId="8" borderId="549" applyNumberFormat="0" applyAlignment="0" applyProtection="0"/>
    <xf numFmtId="0" fontId="17" fillId="21" borderId="549" applyNumberFormat="0" applyAlignment="0" applyProtection="0"/>
    <xf numFmtId="0" fontId="30" fillId="0" borderId="552"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28" fillId="21" borderId="551"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5" fillId="8" borderId="549" applyNumberFormat="0" applyAlignment="0" applyProtection="0"/>
    <xf numFmtId="0" fontId="17" fillId="21" borderId="549" applyNumberFormat="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2" fillId="25" borderId="561" applyNumberFormat="0" applyProtection="0">
      <alignment horizontal="left" vertical="center"/>
    </xf>
    <xf numFmtId="0" fontId="12" fillId="25" borderId="561" applyNumberFormat="0" applyProtection="0">
      <alignment horizontal="left" vertical="center"/>
    </xf>
    <xf numFmtId="0" fontId="12" fillId="25" borderId="561" applyNumberFormat="0" applyProtection="0">
      <alignment horizontal="left" vertical="center"/>
    </xf>
    <xf numFmtId="0" fontId="12" fillId="25" borderId="561" applyNumberFormat="0" applyProtection="0">
      <alignment horizontal="left" vertical="center"/>
    </xf>
    <xf numFmtId="0" fontId="12" fillId="25" borderId="553" applyNumberFormat="0" applyProtection="0">
      <alignment horizontal="left" vertical="center"/>
    </xf>
    <xf numFmtId="0" fontId="12" fillId="25" borderId="553" applyNumberFormat="0" applyProtection="0">
      <alignment horizontal="left" vertical="center"/>
    </xf>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30" fillId="0" borderId="567" applyNumberFormat="0" applyFill="0" applyAlignment="0" applyProtection="0"/>
    <xf numFmtId="0" fontId="28" fillId="21" borderId="566" applyNumberFormat="0" applyAlignment="0" applyProtection="0"/>
    <xf numFmtId="0" fontId="25" fillId="8" borderId="564" applyNumberFormat="0" applyAlignment="0" applyProtection="0"/>
    <xf numFmtId="0" fontId="17" fillId="21" borderId="564" applyNumberFormat="0" applyAlignment="0" applyProtection="0"/>
    <xf numFmtId="0" fontId="30" fillId="0" borderId="567" applyNumberFormat="0" applyFill="0" applyAlignment="0" applyProtection="0"/>
    <xf numFmtId="0" fontId="28" fillId="21" borderId="566" applyNumberFormat="0" applyAlignment="0" applyProtection="0"/>
    <xf numFmtId="0" fontId="25" fillId="8" borderId="564" applyNumberFormat="0" applyAlignment="0" applyProtection="0"/>
    <xf numFmtId="0" fontId="17" fillId="21" borderId="564" applyNumberFormat="0" applyAlignment="0" applyProtection="0"/>
    <xf numFmtId="0" fontId="12" fillId="25" borderId="561" applyNumberFormat="0" applyProtection="0">
      <alignment horizontal="left" vertical="center"/>
    </xf>
    <xf numFmtId="0" fontId="12" fillId="25" borderId="561" applyNumberFormat="0" applyProtection="0">
      <alignment horizontal="left" vertical="center"/>
    </xf>
    <xf numFmtId="0" fontId="30" fillId="0" borderId="567" applyNumberFormat="0" applyFill="0" applyAlignment="0" applyProtection="0"/>
    <xf numFmtId="0" fontId="28" fillId="21" borderId="566" applyNumberFormat="0" applyAlignment="0" applyProtection="0"/>
    <xf numFmtId="0" fontId="25" fillId="8" borderId="564" applyNumberFormat="0" applyAlignment="0" applyProtection="0"/>
    <xf numFmtId="0" fontId="17" fillId="21" borderId="564" applyNumberFormat="0" applyAlignment="0" applyProtection="0"/>
    <xf numFmtId="0" fontId="30" fillId="0" borderId="567" applyNumberFormat="0" applyFill="0" applyAlignment="0" applyProtection="0"/>
    <xf numFmtId="0" fontId="12" fillId="25" borderId="561" applyNumberFormat="0" applyProtection="0">
      <alignment horizontal="left" vertical="center"/>
    </xf>
    <xf numFmtId="0" fontId="12" fillId="25" borderId="561" applyNumberFormat="0" applyProtection="0">
      <alignment horizontal="left" vertical="center"/>
    </xf>
    <xf numFmtId="0" fontId="28" fillId="21" borderId="566" applyNumberFormat="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25" fillId="8" borderId="564" applyNumberFormat="0" applyAlignment="0" applyProtection="0"/>
    <xf numFmtId="0" fontId="17" fillId="21" borderId="564" applyNumberFormat="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64" applyNumberFormat="0" applyAlignment="0" applyProtection="0"/>
    <xf numFmtId="0" fontId="25" fillId="8" borderId="564" applyNumberFormat="0" applyAlignment="0" applyProtection="0"/>
    <xf numFmtId="0" fontId="12" fillId="24" borderId="565" applyNumberFormat="0" applyFont="0" applyAlignment="0" applyProtection="0"/>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7" fillId="21" borderId="564" applyNumberFormat="0" applyAlignment="0" applyProtection="0"/>
    <xf numFmtId="0" fontId="25" fillId="8" borderId="564" applyNumberFormat="0" applyAlignment="0" applyProtection="0"/>
    <xf numFmtId="0" fontId="12" fillId="24" borderId="565" applyNumberFormat="0" applyFont="0" applyAlignment="0" applyProtection="0"/>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2" fillId="25" borderId="561" applyNumberFormat="0" applyProtection="0">
      <alignment horizontal="left" vertical="center"/>
    </xf>
    <xf numFmtId="0" fontId="12" fillId="25" borderId="561" applyNumberFormat="0" applyProtection="0">
      <alignment horizontal="left" vertical="center"/>
    </xf>
    <xf numFmtId="0" fontId="17" fillId="21" borderId="564" applyNumberFormat="0" applyAlignment="0" applyProtection="0"/>
    <xf numFmtId="0" fontId="25" fillId="8" borderId="564" applyNumberFormat="0" applyAlignment="0" applyProtection="0"/>
    <xf numFmtId="0" fontId="12" fillId="24" borderId="565" applyNumberFormat="0" applyFont="0" applyAlignment="0" applyProtection="0"/>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7" fillId="21" borderId="564" applyNumberFormat="0" applyAlignment="0" applyProtection="0"/>
    <xf numFmtId="0" fontId="25" fillId="8" borderId="564" applyNumberFormat="0" applyAlignment="0" applyProtection="0"/>
    <xf numFmtId="0" fontId="12" fillId="24" borderId="565" applyNumberFormat="0" applyFont="0" applyAlignment="0" applyProtection="0"/>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7" fillId="21" borderId="564" applyNumberFormat="0" applyAlignment="0" applyProtection="0"/>
    <xf numFmtId="0" fontId="25" fillId="8" borderId="564" applyNumberFormat="0" applyAlignment="0" applyProtection="0"/>
    <xf numFmtId="0" fontId="12" fillId="24" borderId="565" applyNumberFormat="0" applyFont="0" applyAlignment="0" applyProtection="0"/>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7" fillId="21" borderId="564" applyNumberFormat="0" applyAlignment="0" applyProtection="0"/>
    <xf numFmtId="0" fontId="25" fillId="8" borderId="564" applyNumberFormat="0" applyAlignment="0" applyProtection="0"/>
    <xf numFmtId="0" fontId="12" fillId="24" borderId="565" applyNumberFormat="0" applyFont="0" applyAlignment="0" applyProtection="0"/>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7" fillId="21" borderId="564" applyNumberFormat="0" applyAlignment="0" applyProtection="0"/>
    <xf numFmtId="0" fontId="25" fillId="8" borderId="564" applyNumberFormat="0" applyAlignment="0" applyProtection="0"/>
    <xf numFmtId="0" fontId="12" fillId="24" borderId="565" applyNumberFormat="0" applyFont="0" applyAlignment="0" applyProtection="0"/>
    <xf numFmtId="0" fontId="12" fillId="24" borderId="565" applyNumberFormat="0" applyFont="0" applyAlignment="0" applyProtection="0"/>
    <xf numFmtId="0" fontId="28" fillId="21" borderId="566" applyNumberFormat="0" applyAlignment="0" applyProtection="0"/>
    <xf numFmtId="0" fontId="30" fillId="0" borderId="567" applyNumberFormat="0" applyFill="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30" fillId="0" borderId="580" applyNumberFormat="0" applyFill="0" applyAlignment="0" applyProtection="0"/>
    <xf numFmtId="0" fontId="17" fillId="21" borderId="549" applyNumberFormat="0" applyAlignment="0" applyProtection="0"/>
    <xf numFmtId="0" fontId="28" fillId="21" borderId="579" applyNumberFormat="0" applyAlignment="0" applyProtection="0"/>
    <xf numFmtId="0" fontId="25" fillId="8" borderId="549" applyNumberForma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25" fillId="8" borderId="578" applyNumberFormat="0" applyAlignment="0" applyProtection="0"/>
    <xf numFmtId="0" fontId="17" fillId="21" borderId="578" applyNumberFormat="0" applyAlignment="0" applyProtection="0"/>
    <xf numFmtId="0" fontId="28" fillId="21" borderId="551" applyNumberFormat="0" applyAlignment="0" applyProtection="0"/>
    <xf numFmtId="0" fontId="30" fillId="0" borderId="552"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17" fillId="21" borderId="549" applyNumberFormat="0" applyAlignment="0" applyProtection="0"/>
    <xf numFmtId="0" fontId="25" fillId="8" borderId="549" applyNumberFormat="0" applyAlignment="0" applyProtection="0"/>
    <xf numFmtId="0" fontId="30" fillId="0" borderId="580" applyNumberFormat="0" applyFill="0" applyAlignment="0" applyProtection="0"/>
    <xf numFmtId="0" fontId="28" fillId="21" borderId="579" applyNumberForma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28" fillId="21" borderId="551" applyNumberFormat="0" applyAlignment="0" applyProtection="0"/>
    <xf numFmtId="0" fontId="30" fillId="0" borderId="552" applyNumberFormat="0" applyFill="0" applyAlignment="0" applyProtection="0"/>
    <xf numFmtId="0" fontId="25" fillId="8" borderId="578" applyNumberFormat="0" applyAlignment="0" applyProtection="0"/>
    <xf numFmtId="0" fontId="17" fillId="21" borderId="578" applyNumberFormat="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30" fillId="0" borderId="580" applyNumberFormat="0" applyFill="0" applyAlignment="0" applyProtection="0"/>
    <xf numFmtId="0" fontId="28" fillId="21" borderId="579" applyNumberFormat="0" applyAlignment="0" applyProtection="0"/>
    <xf numFmtId="0" fontId="25" fillId="8" borderId="578" applyNumberFormat="0" applyAlignment="0" applyProtection="0"/>
    <xf numFmtId="0" fontId="17" fillId="21" borderId="578" applyNumberFormat="0" applyAlignment="0" applyProtection="0"/>
    <xf numFmtId="0" fontId="30" fillId="0" borderId="580" applyNumberFormat="0" applyFill="0" applyAlignment="0" applyProtection="0"/>
    <xf numFmtId="0" fontId="12" fillId="25" borderId="577" applyNumberFormat="0" applyProtection="0">
      <alignment horizontal="left" vertical="center"/>
    </xf>
    <xf numFmtId="0" fontId="12" fillId="25" borderId="553" applyNumberFormat="0" applyProtection="0">
      <alignment horizontal="left" vertical="center"/>
    </xf>
    <xf numFmtId="0" fontId="12" fillId="25" borderId="553" applyNumberFormat="0" applyProtection="0">
      <alignment horizontal="left" vertical="center"/>
    </xf>
    <xf numFmtId="0" fontId="12" fillId="25" borderId="577" applyNumberFormat="0" applyProtection="0">
      <alignment horizontal="left" vertical="center"/>
    </xf>
    <xf numFmtId="0" fontId="28" fillId="21" borderId="579" applyNumberFormat="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25" fillId="8" borderId="578" applyNumberFormat="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2" fillId="25" borderId="537" applyNumberFormat="0" applyProtection="0">
      <alignment horizontal="left" vertical="center"/>
    </xf>
    <xf numFmtId="0" fontId="12" fillId="25" borderId="537" applyNumberFormat="0" applyProtection="0">
      <alignment horizontal="left" vertical="center"/>
    </xf>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17" fillId="21" borderId="520" applyNumberFormat="0" applyAlignment="0" applyProtection="0"/>
    <xf numFmtId="0" fontId="25" fillId="8" borderId="520" applyNumberFormat="0" applyAlignment="0" applyProtection="0"/>
    <xf numFmtId="0" fontId="28" fillId="21" borderId="522" applyNumberFormat="0" applyAlignment="0" applyProtection="0"/>
    <xf numFmtId="0" fontId="30" fillId="0" borderId="523" applyNumberFormat="0" applyFill="0" applyAlignment="0" applyProtection="0"/>
    <xf numFmtId="0" fontId="25" fillId="8" borderId="578" applyNumberFormat="0" applyAlignment="0" applyProtection="0"/>
    <xf numFmtId="0" fontId="17" fillId="21" borderId="549" applyNumberFormat="0" applyAlignment="0" applyProtection="0"/>
    <xf numFmtId="0" fontId="17" fillId="21" borderId="578"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2" fillId="25" borderId="553" applyNumberFormat="0" applyProtection="0">
      <alignment horizontal="left" vertical="center"/>
    </xf>
    <xf numFmtId="0" fontId="12" fillId="25" borderId="553" applyNumberFormat="0" applyProtection="0">
      <alignment horizontal="left" vertical="center"/>
    </xf>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49" applyNumberFormat="0" applyAlignment="0" applyProtection="0"/>
    <xf numFmtId="0" fontId="25" fillId="8" borderId="549" applyNumberFormat="0" applyAlignment="0" applyProtection="0"/>
    <xf numFmtId="0" fontId="12" fillId="24" borderId="550" applyNumberFormat="0" applyFont="0" applyAlignment="0" applyProtection="0"/>
    <xf numFmtId="0" fontId="12" fillId="24" borderId="550" applyNumberFormat="0" applyFont="0" applyAlignment="0" applyProtection="0"/>
    <xf numFmtId="0" fontId="28" fillId="21" borderId="551" applyNumberFormat="0" applyAlignment="0" applyProtection="0"/>
    <xf numFmtId="0" fontId="30" fillId="0" borderId="552" applyNumberFormat="0" applyFill="0" applyAlignment="0" applyProtection="0"/>
    <xf numFmtId="0" fontId="17" fillId="21" borderId="578" applyNumberFormat="0" applyAlignment="0" applyProtection="0"/>
    <xf numFmtId="0" fontId="25" fillId="8" borderId="578" applyNumberFormat="0" applyAlignment="0" applyProtection="0"/>
    <xf numFmtId="0" fontId="17" fillId="21" borderId="578" applyNumberFormat="0" applyAlignment="0" applyProtection="0"/>
    <xf numFmtId="0" fontId="30" fillId="0" borderId="580" applyNumberFormat="0" applyFill="0" applyAlignment="0" applyProtection="0"/>
    <xf numFmtId="0" fontId="28" fillId="21" borderId="579" applyNumberFormat="0" applyAlignment="0" applyProtection="0"/>
    <xf numFmtId="0" fontId="25" fillId="8" borderId="578" applyNumberFormat="0" applyAlignment="0" applyProtection="0"/>
    <xf numFmtId="0" fontId="17" fillId="21" borderId="578" applyNumberFormat="0" applyAlignment="0" applyProtection="0"/>
    <xf numFmtId="0" fontId="30" fillId="0" borderId="580" applyNumberFormat="0" applyFill="0" applyAlignment="0" applyProtection="0"/>
    <xf numFmtId="0" fontId="28" fillId="21" borderId="579" applyNumberFormat="0" applyAlignment="0" applyProtection="0"/>
    <xf numFmtId="0" fontId="25" fillId="8" borderId="578" applyNumberFormat="0" applyAlignment="0" applyProtection="0"/>
    <xf numFmtId="0" fontId="17" fillId="21" borderId="578" applyNumberFormat="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25" fillId="8" borderId="578" applyNumberFormat="0" applyAlignment="0" applyProtection="0"/>
    <xf numFmtId="0" fontId="17" fillId="21" borderId="578" applyNumberFormat="0" applyAlignment="0" applyProtection="0"/>
    <xf numFmtId="0" fontId="30" fillId="0" borderId="580" applyNumberFormat="0" applyFill="0" applyAlignment="0" applyProtection="0"/>
    <xf numFmtId="0" fontId="28" fillId="21" borderId="579" applyNumberFormat="0" applyAlignment="0" applyProtection="0"/>
    <xf numFmtId="171" fontId="85" fillId="0" borderId="572"/>
    <xf numFmtId="0" fontId="25" fillId="8" borderId="578" applyNumberFormat="0" applyAlignment="0" applyProtection="0"/>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25" fillId="8" borderId="578" applyNumberFormat="0" applyAlignment="0" applyProtection="0"/>
    <xf numFmtId="0" fontId="17" fillId="21" borderId="578" applyNumberFormat="0" applyAlignment="0" applyProtection="0"/>
    <xf numFmtId="0" fontId="30" fillId="0" borderId="580" applyNumberFormat="0" applyFill="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28" fillId="21" borderId="579" applyNumberFormat="0" applyAlignment="0" applyProtection="0"/>
    <xf numFmtId="0" fontId="25" fillId="8" borderId="578" applyNumberFormat="0" applyAlignment="0" applyProtection="0"/>
    <xf numFmtId="0" fontId="17" fillId="21" borderId="578" applyNumberFormat="0" applyAlignment="0" applyProtection="0"/>
    <xf numFmtId="0" fontId="12" fillId="25" borderId="604" applyNumberFormat="0" applyProtection="0">
      <alignment horizontal="left" vertical="center"/>
    </xf>
    <xf numFmtId="0" fontId="12" fillId="25" borderId="604" applyNumberFormat="0" applyProtection="0">
      <alignment horizontal="left" vertical="center"/>
    </xf>
    <xf numFmtId="0" fontId="12" fillId="25" borderId="604" applyNumberFormat="0" applyProtection="0">
      <alignment horizontal="left" vertical="center"/>
    </xf>
    <xf numFmtId="0" fontId="12" fillId="25" borderId="604" applyNumberFormat="0" applyProtection="0">
      <alignment horizontal="left" vertical="center"/>
    </xf>
    <xf numFmtId="0" fontId="17" fillId="21" borderId="578" applyNumberFormat="0" applyAlignment="0" applyProtection="0"/>
    <xf numFmtId="0" fontId="12" fillId="25" borderId="618" applyNumberFormat="0" applyProtection="0">
      <alignment horizontal="left" vertical="center"/>
    </xf>
    <xf numFmtId="0" fontId="12" fillId="25" borderId="618" applyNumberFormat="0" applyProtection="0">
      <alignment horizontal="left" vertical="center"/>
    </xf>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12" fillId="25" borderId="577" applyNumberFormat="0" applyProtection="0">
      <alignment horizontal="left" vertical="center"/>
    </xf>
    <xf numFmtId="0" fontId="12" fillId="25" borderId="577" applyNumberFormat="0" applyProtection="0">
      <alignment horizontal="left" vertical="center"/>
    </xf>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17" fillId="21" borderId="578" applyNumberFormat="0" applyAlignment="0" applyProtection="0"/>
    <xf numFmtId="0" fontId="25" fillId="8" borderId="578" applyNumberFormat="0" applyAlignment="0" applyProtection="0"/>
    <xf numFmtId="0" fontId="12" fillId="24" borderId="584" applyNumberFormat="0" applyFont="0" applyAlignment="0" applyProtection="0"/>
    <xf numFmtId="0" fontId="12" fillId="24" borderId="584" applyNumberFormat="0" applyFont="0" applyAlignment="0" applyProtection="0"/>
    <xf numFmtId="0" fontId="28" fillId="21" borderId="579" applyNumberFormat="0" applyAlignment="0" applyProtection="0"/>
    <xf numFmtId="0" fontId="30" fillId="0" borderId="580" applyNumberFormat="0" applyFill="0" applyAlignment="0" applyProtection="0"/>
    <xf numFmtId="0" fontId="17" fillId="21" borderId="592" applyNumberFormat="0" applyAlignment="0" applyProtection="0"/>
    <xf numFmtId="0" fontId="25" fillId="8" borderId="592" applyNumberFormat="0" applyAlignment="0" applyProtection="0"/>
    <xf numFmtId="0" fontId="12" fillId="24" borderId="593" applyNumberFormat="0" applyFont="0" applyAlignment="0" applyProtection="0"/>
    <xf numFmtId="0" fontId="12" fillId="24" borderId="593" applyNumberFormat="0" applyFont="0" applyAlignment="0" applyProtection="0"/>
    <xf numFmtId="0" fontId="28" fillId="21" borderId="594" applyNumberFormat="0" applyAlignment="0" applyProtection="0"/>
    <xf numFmtId="0" fontId="30" fillId="0" borderId="595" applyNumberFormat="0" applyFill="0" applyAlignment="0" applyProtection="0"/>
    <xf numFmtId="0" fontId="17" fillId="21" borderId="592" applyNumberFormat="0" applyAlignment="0" applyProtection="0"/>
    <xf numFmtId="0" fontId="25" fillId="8" borderId="592" applyNumberFormat="0" applyAlignment="0" applyProtection="0"/>
    <xf numFmtId="0" fontId="12" fillId="24" borderId="593" applyNumberFormat="0" applyFont="0" applyAlignment="0" applyProtection="0"/>
    <xf numFmtId="0" fontId="12" fillId="24" borderId="593" applyNumberFormat="0" applyFont="0" applyAlignment="0" applyProtection="0"/>
    <xf numFmtId="0" fontId="28" fillId="21" borderId="594" applyNumberFormat="0" applyAlignment="0" applyProtection="0"/>
    <xf numFmtId="0" fontId="30" fillId="0" borderId="595" applyNumberFormat="0" applyFill="0" applyAlignment="0" applyProtection="0"/>
    <xf numFmtId="0" fontId="17" fillId="21" borderId="592" applyNumberFormat="0" applyAlignment="0" applyProtection="0"/>
    <xf numFmtId="0" fontId="25" fillId="8" borderId="592" applyNumberFormat="0" applyAlignment="0" applyProtection="0"/>
    <xf numFmtId="0" fontId="12" fillId="24" borderId="593" applyNumberFormat="0" applyFont="0" applyAlignment="0" applyProtection="0"/>
    <xf numFmtId="0" fontId="12" fillId="24" borderId="593" applyNumberFormat="0" applyFont="0" applyAlignment="0" applyProtection="0"/>
    <xf numFmtId="0" fontId="28" fillId="21" borderId="594" applyNumberFormat="0" applyAlignment="0" applyProtection="0"/>
    <xf numFmtId="0" fontId="30" fillId="0" borderId="595" applyNumberFormat="0" applyFill="0" applyAlignment="0" applyProtection="0"/>
    <xf numFmtId="0" fontId="17" fillId="21" borderId="592" applyNumberFormat="0" applyAlignment="0" applyProtection="0"/>
    <xf numFmtId="0" fontId="25" fillId="8" borderId="592" applyNumberFormat="0" applyAlignment="0" applyProtection="0"/>
    <xf numFmtId="0" fontId="12" fillId="24" borderId="593" applyNumberFormat="0" applyFont="0" applyAlignment="0" applyProtection="0"/>
    <xf numFmtId="0" fontId="12" fillId="24" borderId="593" applyNumberFormat="0" applyFont="0" applyAlignment="0" applyProtection="0"/>
    <xf numFmtId="0" fontId="28" fillId="21" borderId="594" applyNumberFormat="0" applyAlignment="0" applyProtection="0"/>
    <xf numFmtId="0" fontId="30" fillId="0" borderId="595" applyNumberFormat="0" applyFill="0" applyAlignment="0" applyProtection="0"/>
    <xf numFmtId="0" fontId="17" fillId="21" borderId="605" applyNumberFormat="0" applyAlignment="0" applyProtection="0"/>
    <xf numFmtId="0" fontId="25" fillId="8" borderId="605" applyNumberFormat="0" applyAlignment="0" applyProtection="0"/>
    <xf numFmtId="0" fontId="12" fillId="24" borderId="606" applyNumberFormat="0" applyFont="0" applyAlignment="0" applyProtection="0"/>
    <xf numFmtId="0" fontId="12" fillId="24" borderId="606" applyNumberFormat="0" applyFont="0" applyAlignment="0" applyProtection="0"/>
    <xf numFmtId="0" fontId="28" fillId="21" borderId="607" applyNumberFormat="0" applyAlignment="0" applyProtection="0"/>
    <xf numFmtId="0" fontId="30" fillId="0" borderId="608" applyNumberFormat="0" applyFill="0" applyAlignment="0" applyProtection="0"/>
    <xf numFmtId="0" fontId="17" fillId="21" borderId="605" applyNumberFormat="0" applyAlignment="0" applyProtection="0"/>
    <xf numFmtId="0" fontId="25" fillId="8" borderId="605" applyNumberFormat="0" applyAlignment="0" applyProtection="0"/>
    <xf numFmtId="0" fontId="12" fillId="24" borderId="606" applyNumberFormat="0" applyFont="0" applyAlignment="0" applyProtection="0"/>
    <xf numFmtId="0" fontId="12" fillId="24" borderId="606" applyNumberFormat="0" applyFont="0" applyAlignment="0" applyProtection="0"/>
    <xf numFmtId="0" fontId="28" fillId="21" borderId="607" applyNumberFormat="0" applyAlignment="0" applyProtection="0"/>
    <xf numFmtId="0" fontId="30" fillId="0" borderId="608" applyNumberFormat="0" applyFill="0" applyAlignment="0" applyProtection="0"/>
    <xf numFmtId="0" fontId="12" fillId="25" borderId="604" applyNumberFormat="0" applyProtection="0">
      <alignment horizontal="left" vertical="center"/>
    </xf>
    <xf numFmtId="0" fontId="12" fillId="25" borderId="604" applyNumberFormat="0" applyProtection="0">
      <alignment horizontal="left" vertical="center"/>
    </xf>
    <xf numFmtId="0" fontId="17" fillId="21" borderId="605" applyNumberFormat="0" applyAlignment="0" applyProtection="0"/>
    <xf numFmtId="0" fontId="25" fillId="8" borderId="605" applyNumberFormat="0" applyAlignment="0" applyProtection="0"/>
    <xf numFmtId="0" fontId="12" fillId="24" borderId="606" applyNumberFormat="0" applyFont="0" applyAlignment="0" applyProtection="0"/>
    <xf numFmtId="0" fontId="12" fillId="24" borderId="606" applyNumberFormat="0" applyFont="0" applyAlignment="0" applyProtection="0"/>
    <xf numFmtId="0" fontId="28" fillId="21" borderId="607" applyNumberFormat="0" applyAlignment="0" applyProtection="0"/>
    <xf numFmtId="0" fontId="30" fillId="0" borderId="608" applyNumberFormat="0" applyFill="0" applyAlignment="0" applyProtection="0"/>
    <xf numFmtId="0" fontId="17" fillId="21" borderId="605" applyNumberFormat="0" applyAlignment="0" applyProtection="0"/>
    <xf numFmtId="0" fontId="25" fillId="8" borderId="605" applyNumberFormat="0" applyAlignment="0" applyProtection="0"/>
    <xf numFmtId="0" fontId="12" fillId="24" borderId="606" applyNumberFormat="0" applyFont="0" applyAlignment="0" applyProtection="0"/>
    <xf numFmtId="0" fontId="12" fillId="24" borderId="606" applyNumberFormat="0" applyFont="0" applyAlignment="0" applyProtection="0"/>
    <xf numFmtId="0" fontId="28" fillId="21" borderId="607" applyNumberFormat="0" applyAlignment="0" applyProtection="0"/>
    <xf numFmtId="0" fontId="30" fillId="0" borderId="608" applyNumberFormat="0" applyFill="0" applyAlignment="0" applyProtection="0"/>
    <xf numFmtId="0" fontId="17" fillId="21" borderId="605" applyNumberFormat="0" applyAlignment="0" applyProtection="0"/>
    <xf numFmtId="0" fontId="25" fillId="8" borderId="605" applyNumberFormat="0" applyAlignment="0" applyProtection="0"/>
    <xf numFmtId="0" fontId="28" fillId="21" borderId="607" applyNumberFormat="0" applyAlignment="0" applyProtection="0"/>
    <xf numFmtId="0" fontId="30" fillId="0" borderId="608" applyNumberFormat="0" applyFill="0" applyAlignment="0" applyProtection="0"/>
    <xf numFmtId="0" fontId="17" fillId="21" borderId="605" applyNumberFormat="0" applyAlignment="0" applyProtection="0"/>
    <xf numFmtId="0" fontId="25" fillId="8" borderId="605" applyNumberFormat="0" applyAlignment="0" applyProtection="0"/>
    <xf numFmtId="0" fontId="28" fillId="21" borderId="607" applyNumberFormat="0" applyAlignment="0" applyProtection="0"/>
    <xf numFmtId="0" fontId="30" fillId="0" borderId="608" applyNumberFormat="0" applyFill="0" applyAlignment="0" applyProtection="0"/>
    <xf numFmtId="0" fontId="12" fillId="25" borderId="604" applyNumberFormat="0" applyProtection="0">
      <alignment horizontal="left" vertical="center"/>
    </xf>
    <xf numFmtId="0" fontId="12" fillId="25" borderId="604" applyNumberFormat="0" applyProtection="0">
      <alignment horizontal="left" vertical="center"/>
    </xf>
    <xf numFmtId="0" fontId="17" fillId="21" borderId="605" applyNumberFormat="0" applyAlignment="0" applyProtection="0"/>
    <xf numFmtId="0" fontId="25" fillId="8" borderId="605" applyNumberFormat="0" applyAlignment="0" applyProtection="0"/>
    <xf numFmtId="0" fontId="28" fillId="21" borderId="607" applyNumberFormat="0" applyAlignment="0" applyProtection="0"/>
    <xf numFmtId="0" fontId="30" fillId="0" borderId="608" applyNumberFormat="0" applyFill="0" applyAlignment="0" applyProtection="0"/>
    <xf numFmtId="0" fontId="17" fillId="21" borderId="605" applyNumberFormat="0" applyAlignment="0" applyProtection="0"/>
    <xf numFmtId="0" fontId="25" fillId="8" borderId="605" applyNumberFormat="0" applyAlignment="0" applyProtection="0"/>
    <xf numFmtId="0" fontId="28" fillId="21" borderId="607" applyNumberFormat="0" applyAlignment="0" applyProtection="0"/>
    <xf numFmtId="0" fontId="30" fillId="0" borderId="608" applyNumberFormat="0" applyFill="0" applyAlignment="0" applyProtection="0"/>
    <xf numFmtId="0" fontId="17" fillId="21" borderId="619" applyNumberFormat="0" applyAlignment="0" applyProtection="0"/>
    <xf numFmtId="0" fontId="25" fillId="8" borderId="619" applyNumberFormat="0" applyAlignment="0" applyProtection="0"/>
    <xf numFmtId="0" fontId="12" fillId="24" borderId="620" applyNumberFormat="0" applyFont="0" applyAlignment="0" applyProtection="0"/>
    <xf numFmtId="0" fontId="12" fillId="24" borderId="620" applyNumberFormat="0" applyFont="0" applyAlignment="0" applyProtection="0"/>
    <xf numFmtId="0" fontId="28" fillId="21" borderId="621" applyNumberFormat="0" applyAlignment="0" applyProtection="0"/>
    <xf numFmtId="0" fontId="30" fillId="0" borderId="622" applyNumberFormat="0" applyFill="0" applyAlignment="0" applyProtection="0"/>
    <xf numFmtId="0" fontId="17" fillId="21" borderId="619" applyNumberFormat="0" applyAlignment="0" applyProtection="0"/>
    <xf numFmtId="0" fontId="25" fillId="8" borderId="619" applyNumberFormat="0" applyAlignment="0" applyProtection="0"/>
    <xf numFmtId="0" fontId="12" fillId="24" borderId="620" applyNumberFormat="0" applyFont="0" applyAlignment="0" applyProtection="0"/>
    <xf numFmtId="0" fontId="12" fillId="24" borderId="620" applyNumberFormat="0" applyFont="0" applyAlignment="0" applyProtection="0"/>
    <xf numFmtId="0" fontId="28" fillId="21" borderId="621" applyNumberFormat="0" applyAlignment="0" applyProtection="0"/>
    <xf numFmtId="0" fontId="30" fillId="0" borderId="622" applyNumberFormat="0" applyFill="0" applyAlignment="0" applyProtection="0"/>
    <xf numFmtId="0" fontId="12" fillId="25" borderId="618" applyNumberFormat="0" applyProtection="0">
      <alignment horizontal="left" vertical="center"/>
    </xf>
    <xf numFmtId="0" fontId="12" fillId="25" borderId="618" applyNumberFormat="0" applyProtection="0">
      <alignment horizontal="left" vertical="center"/>
    </xf>
    <xf numFmtId="0" fontId="17" fillId="21" borderId="619" applyNumberFormat="0" applyAlignment="0" applyProtection="0"/>
    <xf numFmtId="0" fontId="25" fillId="8" borderId="619" applyNumberFormat="0" applyAlignment="0" applyProtection="0"/>
    <xf numFmtId="0" fontId="12" fillId="24" borderId="620" applyNumberFormat="0" applyFont="0" applyAlignment="0" applyProtection="0"/>
    <xf numFmtId="0" fontId="12" fillId="24" borderId="620" applyNumberFormat="0" applyFont="0" applyAlignment="0" applyProtection="0"/>
    <xf numFmtId="0" fontId="28" fillId="21" borderId="621" applyNumberFormat="0" applyAlignment="0" applyProtection="0"/>
    <xf numFmtId="0" fontId="30" fillId="0" borderId="622" applyNumberFormat="0" applyFill="0" applyAlignment="0" applyProtection="0"/>
    <xf numFmtId="0" fontId="17" fillId="21" borderId="619" applyNumberFormat="0" applyAlignment="0" applyProtection="0"/>
    <xf numFmtId="0" fontId="25" fillId="8" borderId="619" applyNumberFormat="0" applyAlignment="0" applyProtection="0"/>
    <xf numFmtId="0" fontId="12" fillId="24" borderId="620" applyNumberFormat="0" applyFont="0" applyAlignment="0" applyProtection="0"/>
    <xf numFmtId="0" fontId="12" fillId="24" borderId="620" applyNumberFormat="0" applyFont="0" applyAlignment="0" applyProtection="0"/>
    <xf numFmtId="0" fontId="28" fillId="21" borderId="621" applyNumberFormat="0" applyAlignment="0" applyProtection="0"/>
    <xf numFmtId="0" fontId="30" fillId="0" borderId="622" applyNumberFormat="0" applyFill="0" applyAlignment="0" applyProtection="0"/>
    <xf numFmtId="0" fontId="12" fillId="61" borderId="629" applyNumberFormat="0">
      <alignment horizontal="left" vertical="center"/>
    </xf>
    <xf numFmtId="0" fontId="12" fillId="60" borderId="629" applyNumberFormat="0">
      <alignment horizontal="centerContinuous" vertical="center" wrapText="1"/>
    </xf>
    <xf numFmtId="0" fontId="17" fillId="21" borderId="629" applyNumberFormat="0" applyAlignment="0" applyProtection="0"/>
    <xf numFmtId="0" fontId="25" fillId="8" borderId="629" applyNumberFormat="0" applyAlignment="0" applyProtection="0"/>
    <xf numFmtId="0" fontId="12" fillId="24" borderId="630" applyNumberFormat="0" applyFont="0" applyAlignment="0" applyProtection="0"/>
    <xf numFmtId="0" fontId="12" fillId="24" borderId="630" applyNumberFormat="0" applyFont="0" applyAlignment="0" applyProtection="0"/>
    <xf numFmtId="0" fontId="28" fillId="21" borderId="631" applyNumberFormat="0" applyAlignment="0" applyProtection="0"/>
    <xf numFmtId="0" fontId="30" fillId="0" borderId="632" applyNumberFormat="0" applyFill="0" applyAlignment="0" applyProtection="0"/>
    <xf numFmtId="0" fontId="17" fillId="21" borderId="629" applyNumberFormat="0" applyAlignment="0" applyProtection="0"/>
    <xf numFmtId="0" fontId="25" fillId="8" borderId="629" applyNumberFormat="0" applyAlignment="0" applyProtection="0"/>
    <xf numFmtId="0" fontId="12" fillId="24" borderId="630" applyNumberFormat="0" applyFont="0" applyAlignment="0" applyProtection="0"/>
    <xf numFmtId="0" fontId="12" fillId="24" borderId="630" applyNumberFormat="0" applyFont="0" applyAlignment="0" applyProtection="0"/>
    <xf numFmtId="0" fontId="28" fillId="21" borderId="631" applyNumberFormat="0" applyAlignment="0" applyProtection="0"/>
    <xf numFmtId="0" fontId="30" fillId="0" borderId="632" applyNumberFormat="0" applyFill="0" applyAlignment="0" applyProtection="0"/>
    <xf numFmtId="0" fontId="12" fillId="25" borderId="628" applyNumberFormat="0" applyProtection="0">
      <alignment horizontal="left" vertical="center"/>
    </xf>
    <xf numFmtId="0" fontId="12" fillId="25" borderId="628" applyNumberFormat="0" applyProtection="0">
      <alignment horizontal="left" vertical="center"/>
    </xf>
    <xf numFmtId="0" fontId="17" fillId="21" borderId="629" applyNumberFormat="0" applyAlignment="0" applyProtection="0"/>
    <xf numFmtId="0" fontId="25" fillId="8" borderId="629" applyNumberFormat="0" applyAlignment="0" applyProtection="0"/>
    <xf numFmtId="0" fontId="12" fillId="24" borderId="630" applyNumberFormat="0" applyFont="0" applyAlignment="0" applyProtection="0"/>
    <xf numFmtId="0" fontId="12" fillId="24" borderId="630" applyNumberFormat="0" applyFont="0" applyAlignment="0" applyProtection="0"/>
    <xf numFmtId="0" fontId="28" fillId="21" borderId="631" applyNumberFormat="0" applyAlignment="0" applyProtection="0"/>
    <xf numFmtId="0" fontId="30" fillId="0" borderId="632" applyNumberFormat="0" applyFill="0" applyAlignment="0" applyProtection="0"/>
    <xf numFmtId="0" fontId="17" fillId="21" borderId="629" applyNumberFormat="0" applyAlignment="0" applyProtection="0"/>
    <xf numFmtId="0" fontId="25" fillId="8" borderId="629" applyNumberFormat="0" applyAlignment="0" applyProtection="0"/>
    <xf numFmtId="0" fontId="12" fillId="24" borderId="630" applyNumberFormat="0" applyFont="0" applyAlignment="0" applyProtection="0"/>
    <xf numFmtId="0" fontId="12" fillId="24" borderId="630" applyNumberFormat="0" applyFont="0" applyAlignment="0" applyProtection="0"/>
    <xf numFmtId="0" fontId="28" fillId="21" borderId="631" applyNumberFormat="0" applyAlignment="0" applyProtection="0"/>
    <xf numFmtId="0" fontId="30" fillId="0" borderId="632" applyNumberFormat="0" applyFill="0" applyAlignment="0" applyProtection="0"/>
    <xf numFmtId="208" fontId="90" fillId="63" borderId="832"/>
    <xf numFmtId="0" fontId="47" fillId="0" borderId="930">
      <alignment horizontal="left" vertical="center"/>
    </xf>
    <xf numFmtId="237" fontId="12" fillId="71" borderId="885" applyNumberFormat="0" applyFont="0" applyBorder="0" applyAlignment="0" applyProtection="0"/>
    <xf numFmtId="237" fontId="12" fillId="71" borderId="825" applyNumberFormat="0" applyFont="0" applyBorder="0" applyAlignment="0" applyProtection="0"/>
    <xf numFmtId="208" fontId="90" fillId="63" borderId="905"/>
    <xf numFmtId="0" fontId="177" fillId="67" borderId="977">
      <alignment horizontal="center" vertical="center" wrapText="1"/>
      <protection hidden="1"/>
    </xf>
    <xf numFmtId="264" fontId="172" fillId="65" borderId="903" applyFill="0" applyBorder="0" applyAlignment="0" applyProtection="0">
      <alignment horizontal="right"/>
      <protection locked="0"/>
    </xf>
    <xf numFmtId="264" fontId="172" fillId="65" borderId="877" applyFill="0" applyBorder="0" applyAlignment="0" applyProtection="0">
      <alignment horizontal="right"/>
      <protection locked="0"/>
    </xf>
    <xf numFmtId="0" fontId="183" fillId="81" borderId="877" applyNumberFormat="0" applyProtection="0">
      <alignment horizontal="center" vertical="center"/>
    </xf>
    <xf numFmtId="0" fontId="11" fillId="60" borderId="877" applyNumberFormat="0" applyProtection="0">
      <alignment horizontal="left" vertical="center" wrapText="1"/>
    </xf>
    <xf numFmtId="0" fontId="11" fillId="60" borderId="825" applyNumberFormat="0" applyProtection="0">
      <alignment horizontal="left" vertical="center" wrapText="1"/>
    </xf>
    <xf numFmtId="0" fontId="12" fillId="25" borderId="967" applyNumberFormat="0" applyProtection="0">
      <alignment horizontal="left" vertical="center" wrapText="1"/>
    </xf>
    <xf numFmtId="0" fontId="11" fillId="81" borderId="926" applyNumberFormat="0" applyProtection="0">
      <alignment horizontal="center" vertical="center" wrapText="1"/>
    </xf>
    <xf numFmtId="0" fontId="11" fillId="81" borderId="926" applyNumberFormat="0" applyProtection="0">
      <alignment horizontal="center" vertical="center"/>
    </xf>
    <xf numFmtId="0" fontId="11" fillId="81" borderId="903" applyNumberFormat="0" applyProtection="0">
      <alignment horizontal="center" vertical="center" wrapText="1"/>
    </xf>
    <xf numFmtId="0" fontId="11" fillId="81" borderId="910" applyNumberFormat="0" applyProtection="0">
      <alignment horizontal="center" vertical="center"/>
    </xf>
    <xf numFmtId="0" fontId="11" fillId="60" borderId="903" applyNumberFormat="0" applyProtection="0">
      <alignment horizontal="left" vertical="center" wrapText="1"/>
    </xf>
    <xf numFmtId="0" fontId="11" fillId="60" borderId="903" applyNumberFormat="0" applyProtection="0">
      <alignment horizontal="left" vertical="center" wrapText="1"/>
    </xf>
    <xf numFmtId="0" fontId="12" fillId="25" borderId="877" applyNumberFormat="0" applyProtection="0">
      <alignment horizontal="left" vertical="center" wrapText="1"/>
    </xf>
    <xf numFmtId="0" fontId="11" fillId="60" borderId="885" applyNumberFormat="0" applyProtection="0">
      <alignment horizontal="left" vertical="center" wrapText="1"/>
    </xf>
    <xf numFmtId="0" fontId="11" fillId="81" borderId="877" applyNumberFormat="0" applyProtection="0">
      <alignment horizontal="center" vertical="center"/>
    </xf>
    <xf numFmtId="0" fontId="11" fillId="60" borderId="849" applyNumberFormat="0" applyProtection="0">
      <alignment horizontal="left" vertical="center" wrapText="1"/>
    </xf>
    <xf numFmtId="0" fontId="11" fillId="60" borderId="849" applyNumberFormat="0" applyProtection="0">
      <alignment horizontal="left" vertical="center" wrapText="1"/>
    </xf>
    <xf numFmtId="165" fontId="193" fillId="0" borderId="896" applyFill="0" applyAlignment="0" applyProtection="0"/>
    <xf numFmtId="165" fontId="193" fillId="0" borderId="912" applyFill="0" applyAlignment="0" applyProtection="0"/>
    <xf numFmtId="171" fontId="85" fillId="0" borderId="876"/>
    <xf numFmtId="0" fontId="24" fillId="0" borderId="637" applyNumberFormat="0" applyFill="0" applyAlignment="0" applyProtection="0"/>
    <xf numFmtId="171" fontId="85" fillId="0" borderId="909"/>
    <xf numFmtId="0" fontId="12" fillId="24" borderId="828" applyNumberFormat="0" applyFont="0" applyAlignment="0" applyProtection="0"/>
    <xf numFmtId="171" fontId="85" fillId="0" borderId="909"/>
    <xf numFmtId="39" fontId="12" fillId="0" borderId="912">
      <protection locked="0"/>
    </xf>
    <xf numFmtId="171" fontId="85" fillId="0" borderId="999"/>
    <xf numFmtId="165" fontId="193" fillId="0" borderId="994" applyFill="0" applyAlignment="0" applyProtection="0"/>
    <xf numFmtId="39" fontId="12" fillId="0" borderId="994">
      <protection locked="0"/>
    </xf>
    <xf numFmtId="171" fontId="85" fillId="0" borderId="1192"/>
    <xf numFmtId="165" fontId="193" fillId="0" borderId="1187" applyFill="0" applyAlignment="0" applyProtection="0"/>
    <xf numFmtId="39" fontId="12" fillId="0" borderId="1187">
      <protection locked="0"/>
    </xf>
    <xf numFmtId="171" fontId="85" fillId="0" borderId="820"/>
    <xf numFmtId="165" fontId="193" fillId="0" borderId="815" applyFill="0" applyAlignment="0" applyProtection="0"/>
    <xf numFmtId="39" fontId="12" fillId="0" borderId="815">
      <protection locked="0"/>
    </xf>
    <xf numFmtId="241" fontId="194" fillId="86" borderId="819" applyNumberFormat="0" applyBorder="0" applyAlignment="0" applyProtection="0">
      <alignment vertical="center"/>
    </xf>
    <xf numFmtId="241" fontId="194" fillId="86" borderId="1191" applyNumberFormat="0" applyBorder="0" applyAlignment="0" applyProtection="0">
      <alignment vertical="center"/>
    </xf>
    <xf numFmtId="0" fontId="11" fillId="60" borderId="806" applyNumberFormat="0" applyProtection="0">
      <alignment horizontal="left" vertical="center" wrapText="1"/>
    </xf>
    <xf numFmtId="0" fontId="12" fillId="25" borderId="806" applyNumberFormat="0" applyProtection="0">
      <alignment horizontal="left" vertical="center" wrapText="1"/>
    </xf>
    <xf numFmtId="257" fontId="11" fillId="82" borderId="806" applyNumberFormat="0" applyProtection="0">
      <alignment horizontal="center" vertical="center" wrapText="1"/>
    </xf>
    <xf numFmtId="0" fontId="11" fillId="60" borderId="1179" applyNumberFormat="0" applyProtection="0">
      <alignment horizontal="left" vertical="center" wrapText="1"/>
    </xf>
    <xf numFmtId="0" fontId="11" fillId="60" borderId="806" applyNumberFormat="0" applyProtection="0">
      <alignment horizontal="left" vertical="center" wrapText="1"/>
    </xf>
    <xf numFmtId="0" fontId="12" fillId="25" borderId="1179" applyNumberFormat="0" applyProtection="0">
      <alignment horizontal="left" vertical="center" wrapText="1"/>
    </xf>
    <xf numFmtId="0" fontId="11" fillId="81" borderId="806" applyNumberFormat="0" applyProtection="0">
      <alignment horizontal="center" vertical="center" wrapText="1"/>
    </xf>
    <xf numFmtId="0" fontId="11" fillId="81" borderId="806" applyNumberFormat="0" applyProtection="0">
      <alignment horizontal="center" vertical="center"/>
    </xf>
    <xf numFmtId="0" fontId="11" fillId="81" borderId="806" applyNumberFormat="0" applyProtection="0">
      <alignment horizontal="center" vertical="center" wrapText="1"/>
    </xf>
    <xf numFmtId="257" fontId="11" fillId="82" borderId="1179" applyNumberFormat="0" applyProtection="0">
      <alignment horizontal="center" vertical="center" wrapText="1"/>
    </xf>
    <xf numFmtId="0" fontId="183" fillId="81" borderId="806" applyNumberFormat="0" applyProtection="0">
      <alignment horizontal="center" vertical="center"/>
    </xf>
    <xf numFmtId="0" fontId="11" fillId="60" borderId="1179" applyNumberFormat="0" applyProtection="0">
      <alignment horizontal="left" vertical="center" wrapText="1"/>
    </xf>
    <xf numFmtId="0" fontId="11" fillId="81" borderId="1179" applyNumberFormat="0" applyProtection="0">
      <alignment horizontal="center" vertical="center" wrapText="1"/>
    </xf>
    <xf numFmtId="0" fontId="11" fillId="81" borderId="1179" applyNumberFormat="0" applyProtection="0">
      <alignment horizontal="center" vertical="center"/>
    </xf>
    <xf numFmtId="0" fontId="11" fillId="81" borderId="1179" applyNumberFormat="0" applyProtection="0">
      <alignment horizontal="center" vertical="center" wrapText="1"/>
    </xf>
    <xf numFmtId="0" fontId="183" fillId="81" borderId="1179" applyNumberFormat="0" applyProtection="0">
      <alignment horizontal="center" vertical="center"/>
    </xf>
    <xf numFmtId="0" fontId="177" fillId="67" borderId="806">
      <alignment horizontal="center" vertical="center" wrapText="1"/>
      <protection hidden="1"/>
    </xf>
    <xf numFmtId="0" fontId="177" fillId="67" borderId="1179">
      <alignment horizontal="center" vertical="center" wrapText="1"/>
      <protection hidden="1"/>
    </xf>
    <xf numFmtId="171" fontId="85" fillId="0" borderId="1251"/>
    <xf numFmtId="0" fontId="12" fillId="24" borderId="1181" applyNumberFormat="0" applyFont="0" applyAlignment="0" applyProtection="0"/>
    <xf numFmtId="0" fontId="28" fillId="21" borderId="1201" applyNumberFormat="0" applyAlignment="0" applyProtection="0"/>
    <xf numFmtId="0" fontId="25" fillId="8" borderId="1200" applyNumberFormat="0" applyAlignment="0" applyProtection="0"/>
    <xf numFmtId="241" fontId="194" fillId="86" borderId="1370" applyNumberFormat="0" applyBorder="0" applyAlignment="0" applyProtection="0">
      <alignment vertical="center"/>
    </xf>
    <xf numFmtId="264" fontId="172" fillId="65" borderId="806" applyFill="0" applyBorder="0" applyAlignment="0" applyProtection="0">
      <alignment horizontal="right"/>
      <protection locked="0"/>
    </xf>
    <xf numFmtId="0" fontId="177" fillId="67" borderId="825">
      <alignment horizontal="center" vertical="center" wrapText="1"/>
      <protection hidden="1"/>
    </xf>
    <xf numFmtId="0" fontId="83" fillId="0" borderId="736" applyNumberFormat="0" applyFont="0" applyFill="0" applyAlignment="0" applyProtection="0"/>
    <xf numFmtId="166" fontId="113" fillId="0" borderId="919">
      <protection locked="0"/>
    </xf>
    <xf numFmtId="0" fontId="83" fillId="0" borderId="898" applyNumberFormat="0" applyFont="0" applyFill="0" applyAlignment="0" applyProtection="0"/>
    <xf numFmtId="0" fontId="17" fillId="21" borderId="878" applyNumberFormat="0" applyAlignment="0" applyProtection="0"/>
    <xf numFmtId="241" fontId="194" fillId="86" borderId="962" applyNumberFormat="0" applyBorder="0" applyAlignment="0" applyProtection="0">
      <alignment vertical="center"/>
    </xf>
    <xf numFmtId="167" fontId="87" fillId="0" borderId="896" applyFont="0"/>
    <xf numFmtId="171" fontId="85" fillId="0" borderId="939"/>
    <xf numFmtId="241" fontId="194" fillId="86" borderId="938" applyNumberFormat="0" applyBorder="0" applyAlignment="0" applyProtection="0">
      <alignment vertical="center"/>
    </xf>
    <xf numFmtId="208" fontId="90" fillId="63" borderId="889"/>
    <xf numFmtId="166" fontId="113" fillId="0" borderId="890">
      <protection locked="0"/>
    </xf>
    <xf numFmtId="0" fontId="17" fillId="21" borderId="878" applyNumberFormat="0" applyAlignment="0" applyProtection="0"/>
    <xf numFmtId="260" fontId="164" fillId="0" borderId="854" applyBorder="0"/>
    <xf numFmtId="167" fontId="87" fillId="0" borderId="888" applyFont="0"/>
    <xf numFmtId="166" fontId="113" fillId="0" borderId="906">
      <protection locked="0"/>
    </xf>
    <xf numFmtId="260" fontId="164" fillId="0" borderId="831" applyBorder="0"/>
    <xf numFmtId="171" fontId="85" fillId="0" borderId="939"/>
    <xf numFmtId="241" fontId="194" fillId="86" borderId="938" applyNumberFormat="0" applyBorder="0" applyAlignment="0" applyProtection="0">
      <alignment vertical="center"/>
    </xf>
    <xf numFmtId="208" fontId="90" fillId="63" borderId="863"/>
    <xf numFmtId="39" fontId="12" fillId="0" borderId="1082">
      <protection locked="0"/>
    </xf>
    <xf numFmtId="166" fontId="113" fillId="0" borderId="919">
      <protection locked="0"/>
    </xf>
    <xf numFmtId="167" fontId="87" fillId="0" borderId="884" applyFont="0"/>
    <xf numFmtId="0" fontId="17" fillId="21" borderId="868" applyNumberFormat="0" applyAlignment="0" applyProtection="0"/>
    <xf numFmtId="208" fontId="90" fillId="63" borderId="872"/>
    <xf numFmtId="171" fontId="85" fillId="0" borderId="921"/>
    <xf numFmtId="241" fontId="194" fillId="86" borderId="922" applyNumberFormat="0" applyBorder="0" applyAlignment="0" applyProtection="0">
      <alignment vertical="center"/>
    </xf>
    <xf numFmtId="0" fontId="83" fillId="0" borderId="883" applyNumberFormat="0" applyFont="0" applyFill="0" applyAlignment="0" applyProtection="0"/>
    <xf numFmtId="0" fontId="17" fillId="21" borderId="868" applyNumberFormat="0" applyAlignment="0" applyProtection="0"/>
    <xf numFmtId="166" fontId="113" fillId="0" borderId="906">
      <protection locked="0"/>
    </xf>
    <xf numFmtId="167" fontId="87" fillId="0" borderId="888" applyFont="0"/>
    <xf numFmtId="0" fontId="83" fillId="0" borderId="898" applyNumberFormat="0" applyFont="0" applyFill="0" applyAlignment="0" applyProtection="0"/>
    <xf numFmtId="0" fontId="83" fillId="0" borderId="883" applyNumberFormat="0" applyFont="0" applyFill="0" applyAlignment="0" applyProtection="0"/>
    <xf numFmtId="241" fontId="194" fillId="86" borderId="975" applyNumberFormat="0" applyBorder="0" applyAlignment="0" applyProtection="0">
      <alignment vertical="center"/>
    </xf>
    <xf numFmtId="0" fontId="12" fillId="0" borderId="977"/>
    <xf numFmtId="208" fontId="90" fillId="63" borderId="889"/>
    <xf numFmtId="0" fontId="97" fillId="0" borderId="736" applyNumberFormat="0" applyFill="0" applyAlignment="0" applyProtection="0"/>
    <xf numFmtId="167" fontId="87" fillId="0" borderId="896" applyFont="0"/>
    <xf numFmtId="171" fontId="85" fillId="0" borderId="976"/>
    <xf numFmtId="171" fontId="85" fillId="0" borderId="893"/>
    <xf numFmtId="0" fontId="83" fillId="0" borderId="867" applyNumberFormat="0" applyFont="0" applyFill="0" applyAlignment="0" applyProtection="0"/>
    <xf numFmtId="241" fontId="194" fillId="86" borderId="892" applyNumberFormat="0" applyBorder="0" applyAlignment="0" applyProtection="0">
      <alignment vertical="center"/>
    </xf>
    <xf numFmtId="167" fontId="87" fillId="0" borderId="912" applyFont="0"/>
    <xf numFmtId="0" fontId="17" fillId="21" borderId="899" applyNumberFormat="0" applyAlignment="0" applyProtection="0"/>
    <xf numFmtId="208" fontId="90" fillId="63" borderId="863"/>
    <xf numFmtId="166" fontId="113" fillId="0" borderId="906">
      <protection locked="0"/>
    </xf>
    <xf numFmtId="0" fontId="17" fillId="21" borderId="868" applyNumberFormat="0" applyAlignment="0" applyProtection="0"/>
    <xf numFmtId="241" fontId="194" fillId="86" borderId="908" applyNumberFormat="0" applyBorder="0" applyAlignment="0" applyProtection="0">
      <alignment vertical="center"/>
    </xf>
    <xf numFmtId="0" fontId="83" fillId="0" borderId="867" applyNumberFormat="0" applyFont="0" applyFill="0" applyAlignment="0" applyProtection="0"/>
    <xf numFmtId="0" fontId="17" fillId="21" borderId="868" applyNumberFormat="0" applyAlignment="0" applyProtection="0"/>
    <xf numFmtId="208" fontId="90" fillId="63" borderId="858"/>
    <xf numFmtId="166" fontId="113" fillId="0" borderId="890">
      <protection locked="0"/>
    </xf>
    <xf numFmtId="171" fontId="85" fillId="0" borderId="921"/>
    <xf numFmtId="0" fontId="83" fillId="0" borderId="856" applyNumberFormat="0" applyFont="0" applyFill="0" applyAlignment="0" applyProtection="0"/>
    <xf numFmtId="0" fontId="17" fillId="21" borderId="850" applyNumberFormat="0" applyAlignment="0" applyProtection="0"/>
    <xf numFmtId="0" fontId="12" fillId="24" borderId="894" applyNumberFormat="0" applyFont="0" applyAlignment="0" applyProtection="0"/>
    <xf numFmtId="166" fontId="113" fillId="0" borderId="890">
      <protection locked="0"/>
    </xf>
    <xf numFmtId="0" fontId="83" fillId="0" borderId="841" applyNumberFormat="0" applyFont="0" applyFill="0" applyAlignment="0" applyProtection="0"/>
    <xf numFmtId="171" fontId="85" fillId="0" borderId="893"/>
    <xf numFmtId="241" fontId="194" fillId="86" borderId="892" applyNumberFormat="0" applyBorder="0" applyAlignment="0" applyProtection="0">
      <alignment vertical="center"/>
    </xf>
    <xf numFmtId="0" fontId="17" fillId="21" borderId="836" applyNumberFormat="0" applyAlignment="0" applyProtection="0"/>
    <xf numFmtId="171" fontId="85" fillId="0" borderId="909"/>
    <xf numFmtId="241" fontId="194" fillId="86" borderId="908" applyNumberFormat="0" applyBorder="0" applyAlignment="0" applyProtection="0">
      <alignment vertical="center"/>
    </xf>
    <xf numFmtId="0" fontId="12" fillId="24" borderId="869" applyNumberFormat="0" applyFont="0" applyAlignment="0" applyProtection="0"/>
    <xf numFmtId="166" fontId="113" fillId="0" borderId="864">
      <protection locked="0"/>
    </xf>
    <xf numFmtId="171" fontId="85" fillId="0" borderId="999"/>
    <xf numFmtId="166" fontId="113" fillId="0" borderId="873">
      <protection locked="0"/>
    </xf>
    <xf numFmtId="171" fontId="85" fillId="0" borderId="893"/>
    <xf numFmtId="241" fontId="194" fillId="86" borderId="892" applyNumberFormat="0" applyBorder="0" applyAlignment="0" applyProtection="0">
      <alignment vertical="center"/>
    </xf>
    <xf numFmtId="0" fontId="25" fillId="8" borderId="954" applyNumberFormat="0" applyAlignment="0" applyProtection="0"/>
    <xf numFmtId="171" fontId="85" fillId="0" borderId="876"/>
    <xf numFmtId="241" fontId="194" fillId="86" borderId="819" applyNumberFormat="0" applyBorder="0" applyAlignment="0" applyProtection="0">
      <alignment vertical="center"/>
    </xf>
    <xf numFmtId="1" fontId="121" fillId="69" borderId="951" applyNumberFormat="0" applyBorder="0" applyAlignment="0">
      <alignment horizontal="centerContinuous" vertical="center"/>
      <protection locked="0"/>
    </xf>
    <xf numFmtId="166" fontId="113" fillId="0" borderId="864">
      <protection locked="0"/>
    </xf>
    <xf numFmtId="0" fontId="25" fillId="8" borderId="941" applyNumberFormat="0" applyAlignment="0" applyProtection="0"/>
    <xf numFmtId="237" fontId="12" fillId="71" borderId="953" applyNumberFormat="0" applyFont="0" applyBorder="0" applyAlignment="0" applyProtection="0"/>
    <xf numFmtId="1" fontId="121" fillId="69" borderId="911" applyNumberFormat="0" applyBorder="0" applyAlignment="0">
      <alignment horizontal="centerContinuous" vertical="center"/>
      <protection locked="0"/>
    </xf>
    <xf numFmtId="0" fontId="47" fillId="0" borderId="958">
      <alignment horizontal="left" vertical="center"/>
    </xf>
    <xf numFmtId="0" fontId="12" fillId="24" borderId="869" applyNumberFormat="0" applyFont="0" applyAlignment="0" applyProtection="0"/>
    <xf numFmtId="166" fontId="113" fillId="0" borderId="873">
      <protection locked="0"/>
    </xf>
    <xf numFmtId="171" fontId="85" fillId="0" borderId="876"/>
    <xf numFmtId="241" fontId="194" fillId="86" borderId="875" applyNumberFormat="0" applyBorder="0" applyAlignment="0" applyProtection="0">
      <alignment vertical="center"/>
    </xf>
    <xf numFmtId="0" fontId="25" fillId="8" borderId="927" applyNumberFormat="0" applyAlignment="0" applyProtection="0"/>
    <xf numFmtId="0" fontId="12" fillId="24" borderId="851" applyNumberFormat="0" applyFont="0" applyAlignment="0" applyProtection="0"/>
    <xf numFmtId="166" fontId="113" fillId="0" borderId="859">
      <protection locked="0"/>
    </xf>
    <xf numFmtId="264" fontId="172" fillId="65" borderId="1179" applyFill="0" applyBorder="0" applyAlignment="0" applyProtection="0">
      <alignment horizontal="right"/>
      <protection locked="0"/>
    </xf>
    <xf numFmtId="1" fontId="121" fillId="69" borderId="931" applyNumberFormat="0" applyBorder="0" applyAlignment="0">
      <alignment horizontal="centerContinuous" vertical="center"/>
      <protection locked="0"/>
    </xf>
    <xf numFmtId="260" fontId="164" fillId="0" borderId="881" applyBorder="0"/>
    <xf numFmtId="10" fontId="108" fillId="65" borderId="953" applyNumberFormat="0" applyBorder="0" applyAlignment="0" applyProtection="0"/>
    <xf numFmtId="171" fontId="85" fillId="0" borderId="893"/>
    <xf numFmtId="241" fontId="194" fillId="86" borderId="892" applyNumberFormat="0" applyBorder="0" applyAlignment="0" applyProtection="0">
      <alignment vertical="center"/>
    </xf>
    <xf numFmtId="237" fontId="12" fillId="71" borderId="926" applyNumberFormat="0" applyFont="0" applyBorder="0" applyAlignment="0" applyProtection="0"/>
    <xf numFmtId="0" fontId="147" fillId="73" borderId="961">
      <alignment horizontal="left" vertical="center" wrapText="1"/>
    </xf>
    <xf numFmtId="0" fontId="25" fillId="8" borderId="927" applyNumberFormat="0" applyAlignment="0" applyProtection="0"/>
    <xf numFmtId="0" fontId="12" fillId="24" borderId="847" applyNumberFormat="0" applyFont="0" applyAlignment="0" applyProtection="0"/>
    <xf numFmtId="1" fontId="121" fillId="69" borderId="931" applyNumberFormat="0" applyBorder="0" applyAlignment="0">
      <alignment horizontal="centerContinuous" vertical="center"/>
      <protection locked="0"/>
    </xf>
    <xf numFmtId="166" fontId="113" fillId="0" borderId="833">
      <protection locked="0"/>
    </xf>
    <xf numFmtId="0" fontId="147" fillId="73" borderId="948">
      <alignment horizontal="left" vertical="center" wrapText="1"/>
    </xf>
    <xf numFmtId="0" fontId="25" fillId="8" borderId="878" applyNumberFormat="0" applyAlignment="0" applyProtection="0"/>
    <xf numFmtId="237" fontId="12" fillId="71" borderId="926" applyNumberFormat="0" applyFont="0" applyBorder="0" applyAlignment="0" applyProtection="0"/>
    <xf numFmtId="0" fontId="47" fillId="0" borderId="930">
      <alignment horizontal="left" vertical="center"/>
    </xf>
    <xf numFmtId="1" fontId="121" fillId="69" borderId="882" applyNumberFormat="0" applyBorder="0" applyAlignment="0">
      <alignment horizontal="centerContinuous" vertical="center"/>
      <protection locked="0"/>
    </xf>
    <xf numFmtId="10" fontId="108" fillId="65" borderId="926" applyNumberFormat="0" applyBorder="0" applyAlignment="0" applyProtection="0"/>
    <xf numFmtId="171" fontId="85" fillId="0" borderId="876"/>
    <xf numFmtId="241" fontId="194" fillId="86" borderId="875" applyNumberFormat="0" applyBorder="0" applyAlignment="0" applyProtection="0">
      <alignment vertical="center"/>
    </xf>
    <xf numFmtId="237" fontId="12" fillId="71" borderId="877" applyNumberFormat="0" applyFont="0" applyBorder="0" applyAlignment="0" applyProtection="0"/>
    <xf numFmtId="171" fontId="85" fillId="0" borderId="866"/>
    <xf numFmtId="241" fontId="194" fillId="86" borderId="819" applyNumberFormat="0" applyBorder="0" applyAlignment="0" applyProtection="0">
      <alignment vertical="center"/>
    </xf>
    <xf numFmtId="0" fontId="47" fillId="0" borderId="895">
      <alignment horizontal="left" vertical="center"/>
    </xf>
    <xf numFmtId="0" fontId="25" fillId="8" borderId="899" applyNumberFormat="0" applyAlignment="0" applyProtection="0"/>
    <xf numFmtId="0" fontId="147" fillId="73" borderId="920">
      <alignment horizontal="left" vertical="center" wrapText="1"/>
    </xf>
    <xf numFmtId="1" fontId="121" fillId="69" borderId="897" applyNumberFormat="0" applyBorder="0" applyAlignment="0">
      <alignment horizontal="centerContinuous" vertical="center"/>
      <protection locked="0"/>
    </xf>
    <xf numFmtId="0" fontId="97" fillId="0" borderId="1279" applyNumberFormat="0" applyFill="0" applyAlignment="0" applyProtection="0"/>
    <xf numFmtId="0" fontId="83" fillId="0" borderId="1279" applyNumberFormat="0" applyFont="0" applyFill="0" applyAlignment="0" applyProtection="0"/>
    <xf numFmtId="0" fontId="12" fillId="0" borderId="953"/>
    <xf numFmtId="10" fontId="108" fillId="65" borderId="926" applyNumberFormat="0" applyBorder="0" applyAlignment="0" applyProtection="0"/>
    <xf numFmtId="237" fontId="12" fillId="71" borderId="903" applyNumberFormat="0" applyFont="0" applyBorder="0" applyAlignment="0" applyProtection="0"/>
    <xf numFmtId="0" fontId="47" fillId="0" borderId="923">
      <alignment horizontal="left" vertical="center"/>
    </xf>
    <xf numFmtId="231" fontId="85" fillId="0" borderId="1279" applyFont="0" applyFill="0" applyBorder="0" applyAlignment="0" applyProtection="0"/>
    <xf numFmtId="0" fontId="147" fillId="73" borderId="920">
      <alignment horizontal="left" vertical="center" wrapText="1"/>
    </xf>
    <xf numFmtId="171" fontId="85" fillId="0" borderId="848"/>
    <xf numFmtId="241" fontId="194" fillId="86" borderId="835" applyNumberFormat="0" applyBorder="0" applyAlignment="0" applyProtection="0">
      <alignment vertical="center"/>
    </xf>
    <xf numFmtId="2" fontId="149" fillId="0" borderId="1279"/>
    <xf numFmtId="14" fontId="85" fillId="0" borderId="1279" applyFont="0" applyFill="0" applyBorder="0" applyAlignment="0" applyProtection="0"/>
    <xf numFmtId="10" fontId="108" fillId="65" borderId="877" applyNumberFormat="0" applyBorder="0" applyAlignment="0" applyProtection="0"/>
    <xf numFmtId="0" fontId="25" fillId="8" borderId="899" applyNumberFormat="0" applyAlignment="0" applyProtection="0"/>
    <xf numFmtId="0" fontId="147" fillId="73" borderId="891">
      <alignment horizontal="left" vertical="center" wrapText="1"/>
    </xf>
    <xf numFmtId="1" fontId="121" fillId="69" borderId="897" applyNumberFormat="0" applyBorder="0" applyAlignment="0">
      <alignment horizontal="centerContinuous" vertical="center"/>
      <protection locked="0"/>
    </xf>
    <xf numFmtId="10" fontId="108" fillId="65" borderId="903" applyNumberFormat="0" applyBorder="0" applyAlignment="0" applyProtection="0"/>
    <xf numFmtId="237" fontId="12" fillId="71" borderId="903" applyNumberFormat="0" applyFont="0" applyBorder="0" applyAlignment="0" applyProtection="0"/>
    <xf numFmtId="0" fontId="47" fillId="0" borderId="904">
      <alignment horizontal="left" vertical="center"/>
    </xf>
    <xf numFmtId="0" fontId="12" fillId="0" borderId="926"/>
    <xf numFmtId="1" fontId="121" fillId="69" borderId="911" applyNumberFormat="0" applyBorder="0" applyAlignment="0">
      <alignment horizontal="centerContinuous" vertical="center"/>
      <protection locked="0"/>
    </xf>
    <xf numFmtId="0" fontId="147" fillId="73" borderId="907">
      <alignment horizontal="left" vertical="center" wrapText="1"/>
    </xf>
    <xf numFmtId="231" fontId="85" fillId="0" borderId="736" applyFont="0" applyFill="0" applyBorder="0" applyAlignment="0" applyProtection="0"/>
    <xf numFmtId="237" fontId="12" fillId="71" borderId="910" applyNumberFormat="0" applyFont="0" applyBorder="0" applyAlignment="0" applyProtection="0"/>
    <xf numFmtId="0" fontId="47" fillId="0" borderId="904">
      <alignment horizontal="left" vertical="center"/>
    </xf>
    <xf numFmtId="0" fontId="147" fillId="73" borderId="920">
      <alignment horizontal="left" vertical="center" wrapText="1"/>
    </xf>
    <xf numFmtId="0" fontId="12" fillId="0" borderId="926"/>
    <xf numFmtId="0" fontId="25" fillId="8" borderId="878" applyNumberFormat="0" applyAlignment="0" applyProtection="0"/>
    <xf numFmtId="1" fontId="121" fillId="69" borderId="882" applyNumberFormat="0" applyBorder="0" applyAlignment="0">
      <alignment horizontal="centerContinuous" vertical="center"/>
      <protection locked="0"/>
    </xf>
    <xf numFmtId="10" fontId="108" fillId="65" borderId="903" applyNumberFormat="0" applyBorder="0" applyAlignment="0" applyProtection="0"/>
    <xf numFmtId="0" fontId="12" fillId="0" borderId="877"/>
    <xf numFmtId="237" fontId="12" fillId="71" borderId="877" applyNumberFormat="0" applyFont="0" applyBorder="0" applyAlignment="0" applyProtection="0"/>
    <xf numFmtId="0" fontId="147" fillId="73" borderId="907">
      <alignment horizontal="left" vertical="center" wrapText="1"/>
    </xf>
    <xf numFmtId="0" fontId="47" fillId="0" borderId="895">
      <alignment horizontal="left" vertical="center"/>
    </xf>
    <xf numFmtId="0" fontId="25" fillId="8" borderId="878" applyNumberFormat="0" applyAlignment="0" applyProtection="0"/>
    <xf numFmtId="10" fontId="108" fillId="65" borderId="910" applyNumberFormat="0" applyBorder="0" applyAlignment="0" applyProtection="0"/>
    <xf numFmtId="1" fontId="121" fillId="69" borderId="882" applyNumberFormat="0" applyBorder="0" applyAlignment="0">
      <alignment horizontal="centerContinuous" vertical="center"/>
      <protection locked="0"/>
    </xf>
    <xf numFmtId="0" fontId="12" fillId="0" borderId="903"/>
    <xf numFmtId="0" fontId="147" fillId="73" borderId="907">
      <alignment horizontal="left" vertical="center" wrapText="1"/>
    </xf>
    <xf numFmtId="237" fontId="12" fillId="71" borderId="877" applyNumberFormat="0" applyFont="0" applyBorder="0" applyAlignment="0" applyProtection="0"/>
    <xf numFmtId="0" fontId="47" fillId="0" borderId="895">
      <alignment horizontal="left" vertical="center"/>
    </xf>
    <xf numFmtId="0" fontId="25" fillId="8" borderId="868" applyNumberFormat="0" applyAlignment="0" applyProtection="0"/>
    <xf numFmtId="10" fontId="108" fillId="65" borderId="877" applyNumberFormat="0" applyBorder="0" applyAlignment="0" applyProtection="0"/>
    <xf numFmtId="1" fontId="121" fillId="69" borderId="887" applyNumberFormat="0" applyBorder="0" applyAlignment="0">
      <alignment horizontal="centerContinuous" vertical="center"/>
      <protection locked="0"/>
    </xf>
    <xf numFmtId="0" fontId="147" fillId="73" borderId="891">
      <alignment horizontal="left" vertical="center" wrapText="1"/>
    </xf>
    <xf numFmtId="2" fontId="149" fillId="0" borderId="736"/>
    <xf numFmtId="0" fontId="47" fillId="0" borderId="886">
      <alignment horizontal="left" vertical="center"/>
    </xf>
    <xf numFmtId="0" fontId="25" fillId="8" borderId="868" applyNumberFormat="0" applyAlignment="0" applyProtection="0"/>
    <xf numFmtId="0" fontId="12" fillId="0" borderId="903"/>
    <xf numFmtId="14" fontId="85" fillId="0" borderId="736" applyFont="0" applyFill="0" applyBorder="0" applyAlignment="0" applyProtection="0"/>
    <xf numFmtId="1" fontId="121" fillId="69" borderId="887" applyNumberFormat="0" applyBorder="0" applyAlignment="0">
      <alignment horizontal="centerContinuous" vertical="center"/>
      <protection locked="0"/>
    </xf>
    <xf numFmtId="260" fontId="164" fillId="0" borderId="1184" applyBorder="0"/>
    <xf numFmtId="10" fontId="108" fillId="65" borderId="877" applyNumberFormat="0" applyBorder="0" applyAlignment="0" applyProtection="0"/>
    <xf numFmtId="237" fontId="12" fillId="71" borderId="885" applyNumberFormat="0" applyFont="0" applyBorder="0" applyAlignment="0" applyProtection="0"/>
    <xf numFmtId="0" fontId="147" fillId="73" borderId="891">
      <alignment horizontal="left" vertical="center" wrapText="1"/>
    </xf>
    <xf numFmtId="0" fontId="12" fillId="0" borderId="910"/>
    <xf numFmtId="0" fontId="47" fillId="0" borderId="881">
      <alignment horizontal="left" vertical="center"/>
    </xf>
    <xf numFmtId="0" fontId="25" fillId="8" borderId="868" applyNumberFormat="0" applyAlignment="0" applyProtection="0"/>
    <xf numFmtId="1" fontId="121" fillId="69" borderId="887" applyNumberFormat="0" applyBorder="0" applyAlignment="0">
      <alignment horizontal="centerContinuous" vertical="center"/>
      <protection locked="0"/>
    </xf>
    <xf numFmtId="10" fontId="108" fillId="65" borderId="885" applyNumberFormat="0" applyBorder="0" applyAlignment="0" applyProtection="0"/>
    <xf numFmtId="0" fontId="25" fillId="8" borderId="868" applyNumberFormat="0" applyAlignment="0" applyProtection="0"/>
    <xf numFmtId="0" fontId="147" fillId="73" borderId="865">
      <alignment horizontal="left" vertical="center" wrapText="1"/>
    </xf>
    <xf numFmtId="237" fontId="12" fillId="71" borderId="885" applyNumberFormat="0" applyFont="0" applyBorder="0" applyAlignment="0" applyProtection="0"/>
    <xf numFmtId="0" fontId="47" fillId="0" borderId="886">
      <alignment horizontal="left" vertical="center"/>
    </xf>
    <xf numFmtId="0" fontId="12" fillId="0" borderId="877"/>
    <xf numFmtId="10" fontId="108" fillId="65" borderId="885" applyNumberFormat="0" applyBorder="0" applyAlignment="0" applyProtection="0"/>
    <xf numFmtId="0" fontId="25" fillId="8" borderId="850" applyNumberFormat="0" applyAlignment="0" applyProtection="0"/>
    <xf numFmtId="0" fontId="147" fillId="73" borderId="874">
      <alignment horizontal="left" vertical="center" wrapText="1"/>
    </xf>
    <xf numFmtId="1" fontId="121" fillId="69" borderId="855" applyNumberFormat="0" applyBorder="0" applyAlignment="0">
      <alignment horizontal="centerContinuous" vertical="center"/>
      <protection locked="0"/>
    </xf>
    <xf numFmtId="0" fontId="12" fillId="0" borderId="877"/>
    <xf numFmtId="237" fontId="12" fillId="71" borderId="849" applyNumberFormat="0" applyFont="0" applyBorder="0" applyAlignment="0" applyProtection="0"/>
    <xf numFmtId="10" fontId="108" fillId="65" borderId="885" applyNumberFormat="0" applyBorder="0" applyAlignment="0" applyProtection="0"/>
    <xf numFmtId="0" fontId="47" fillId="0" borderId="854">
      <alignment horizontal="left" vertical="center"/>
    </xf>
    <xf numFmtId="0" fontId="25" fillId="8" borderId="836" applyNumberFormat="0" applyAlignment="0" applyProtection="0"/>
    <xf numFmtId="0" fontId="147" fillId="73" borderId="865">
      <alignment horizontal="left" vertical="center" wrapText="1"/>
    </xf>
    <xf numFmtId="1" fontId="121" fillId="69" borderId="840" applyNumberFormat="0" applyBorder="0" applyAlignment="0">
      <alignment horizontal="centerContinuous" vertical="center"/>
      <protection locked="0"/>
    </xf>
    <xf numFmtId="0" fontId="12" fillId="0" borderId="885"/>
    <xf numFmtId="0" fontId="147" fillId="73" borderId="874">
      <alignment horizontal="left" vertical="center" wrapText="1"/>
    </xf>
    <xf numFmtId="0" fontId="147" fillId="73" borderId="845">
      <alignment horizontal="left" vertical="center" wrapText="1"/>
    </xf>
    <xf numFmtId="166" fontId="113" fillId="0" borderId="844">
      <protection locked="0"/>
    </xf>
    <xf numFmtId="208" fontId="90" fillId="63" borderId="843"/>
    <xf numFmtId="0" fontId="47" fillId="0" borderId="831">
      <alignment horizontal="left" vertical="center"/>
    </xf>
    <xf numFmtId="0" fontId="12" fillId="0" borderId="885"/>
    <xf numFmtId="10" fontId="108" fillId="65" borderId="849" applyNumberFormat="0" applyBorder="0" applyAlignment="0" applyProtection="0"/>
    <xf numFmtId="0" fontId="147" fillId="73" borderId="860">
      <alignment horizontal="left" vertical="center" wrapText="1"/>
    </xf>
    <xf numFmtId="10" fontId="108" fillId="65" borderId="825" applyNumberFormat="0" applyBorder="0" applyAlignment="0" applyProtection="0"/>
    <xf numFmtId="0" fontId="12" fillId="0" borderId="885"/>
    <xf numFmtId="0" fontId="147" fillId="73" borderId="834">
      <alignment horizontal="left" vertical="center" wrapText="1"/>
    </xf>
    <xf numFmtId="0" fontId="12" fillId="0" borderId="849"/>
    <xf numFmtId="0" fontId="12" fillId="0" borderId="825"/>
    <xf numFmtId="208" fontId="90" fillId="63" borderId="972"/>
    <xf numFmtId="166" fontId="113" fillId="0" borderId="973">
      <protection locked="0"/>
    </xf>
    <xf numFmtId="0" fontId="147" fillId="73" borderId="974">
      <alignment horizontal="left" vertical="center" wrapText="1"/>
    </xf>
    <xf numFmtId="208" fontId="90" fillId="63" borderId="959"/>
    <xf numFmtId="166" fontId="113" fillId="0" borderId="960">
      <protection locked="0"/>
    </xf>
    <xf numFmtId="0" fontId="147" fillId="73" borderId="961">
      <alignment horizontal="left" vertical="center" wrapText="1"/>
    </xf>
    <xf numFmtId="208" fontId="90" fillId="63" borderId="935"/>
    <xf numFmtId="166" fontId="113" fillId="0" borderId="936">
      <protection locked="0"/>
    </xf>
    <xf numFmtId="0" fontId="147" fillId="73" borderId="937">
      <alignment horizontal="left" vertical="center" wrapText="1"/>
    </xf>
    <xf numFmtId="208" fontId="90" fillId="63" borderId="935"/>
    <xf numFmtId="166" fontId="113" fillId="0" borderId="936">
      <protection locked="0"/>
    </xf>
    <xf numFmtId="0" fontId="147" fillId="73" borderId="937">
      <alignment horizontal="left" vertical="center" wrapText="1"/>
    </xf>
    <xf numFmtId="208" fontId="90" fillId="63" borderId="918"/>
    <xf numFmtId="166" fontId="113" fillId="0" borderId="919">
      <protection locked="0"/>
    </xf>
    <xf numFmtId="0" fontId="147" fillId="73" borderId="920">
      <alignment horizontal="left" vertical="center" wrapText="1"/>
    </xf>
    <xf numFmtId="208" fontId="90" fillId="63" borderId="889"/>
    <xf numFmtId="166" fontId="113" fillId="0" borderId="890">
      <protection locked="0"/>
    </xf>
    <xf numFmtId="0" fontId="147" fillId="73" borderId="891">
      <alignment horizontal="left" vertical="center" wrapText="1"/>
    </xf>
    <xf numFmtId="208" fontId="90" fillId="63" borderId="905"/>
    <xf numFmtId="166" fontId="113" fillId="0" borderId="906">
      <protection locked="0"/>
    </xf>
    <xf numFmtId="0" fontId="147" fillId="73" borderId="907">
      <alignment horizontal="left" vertical="center" wrapText="1"/>
    </xf>
    <xf numFmtId="208" fontId="90" fillId="63" borderId="918"/>
    <xf numFmtId="166" fontId="113" fillId="0" borderId="919">
      <protection locked="0"/>
    </xf>
    <xf numFmtId="0" fontId="147" fillId="73" borderId="920">
      <alignment horizontal="left" vertical="center" wrapText="1"/>
    </xf>
    <xf numFmtId="208" fontId="90" fillId="63" borderId="889"/>
    <xf numFmtId="166" fontId="113" fillId="0" borderId="890">
      <protection locked="0"/>
    </xf>
    <xf numFmtId="0" fontId="147" fillId="73" borderId="891">
      <alignment horizontal="left" vertical="center" wrapText="1"/>
    </xf>
    <xf numFmtId="166" fontId="113" fillId="0" borderId="906">
      <protection locked="0"/>
    </xf>
    <xf numFmtId="0" fontId="147" fillId="73" borderId="907">
      <alignment horizontal="left" vertical="center" wrapText="1"/>
    </xf>
    <xf numFmtId="208" fontId="90" fillId="63" borderId="889"/>
    <xf numFmtId="166" fontId="113" fillId="0" borderId="890">
      <protection locked="0"/>
    </xf>
    <xf numFmtId="0" fontId="147" fillId="73" borderId="891">
      <alignment horizontal="left" vertical="center" wrapText="1"/>
    </xf>
    <xf numFmtId="208" fontId="90" fillId="63" borderId="863"/>
    <xf numFmtId="166" fontId="113" fillId="0" borderId="864">
      <protection locked="0"/>
    </xf>
    <xf numFmtId="0" fontId="147" fillId="73" borderId="865">
      <alignment horizontal="left" vertical="center" wrapText="1"/>
    </xf>
    <xf numFmtId="0" fontId="12" fillId="0" borderId="825"/>
    <xf numFmtId="208" fontId="90" fillId="63" borderId="872"/>
    <xf numFmtId="166" fontId="113" fillId="0" borderId="873">
      <protection locked="0"/>
    </xf>
    <xf numFmtId="0" fontId="147" fillId="73" borderId="874">
      <alignment horizontal="left" vertical="center" wrapText="1"/>
    </xf>
    <xf numFmtId="208" fontId="90" fillId="63" borderId="889"/>
    <xf numFmtId="166" fontId="113" fillId="0" borderId="890">
      <protection locked="0"/>
    </xf>
    <xf numFmtId="0" fontId="147" fillId="73" borderId="891">
      <alignment horizontal="left" vertical="center" wrapText="1"/>
    </xf>
    <xf numFmtId="0" fontId="147" fillId="73" borderId="834">
      <alignment horizontal="left" vertical="center" wrapText="1"/>
    </xf>
    <xf numFmtId="10" fontId="108" fillId="65" borderId="825" applyNumberFormat="0" applyBorder="0" applyAlignment="0" applyProtection="0"/>
    <xf numFmtId="208" fontId="90" fillId="63" borderId="872"/>
    <xf numFmtId="166" fontId="113" fillId="0" borderId="873">
      <protection locked="0"/>
    </xf>
    <xf numFmtId="0" fontId="147" fillId="73" borderId="874">
      <alignment horizontal="left" vertical="center" wrapText="1"/>
    </xf>
    <xf numFmtId="208" fontId="90" fillId="63" borderId="863"/>
    <xf numFmtId="166" fontId="113" fillId="0" borderId="864">
      <protection locked="0"/>
    </xf>
    <xf numFmtId="0" fontId="147" fillId="73" borderId="865">
      <alignment horizontal="left" vertical="center" wrapText="1"/>
    </xf>
    <xf numFmtId="0" fontId="14" fillId="24" borderId="979" applyNumberFormat="0" applyFont="0" applyAlignment="0" applyProtection="0"/>
    <xf numFmtId="0" fontId="14" fillId="24" borderId="979" applyNumberFormat="0" applyFont="0" applyAlignment="0" applyProtection="0"/>
    <xf numFmtId="0" fontId="47" fillId="0" borderId="831">
      <alignment horizontal="left" vertical="center"/>
    </xf>
    <xf numFmtId="237" fontId="12" fillId="71" borderId="825" applyNumberFormat="0" applyFont="0" applyBorder="0" applyAlignment="0" applyProtection="0"/>
    <xf numFmtId="208" fontId="90" fillId="63" borderId="832"/>
    <xf numFmtId="166" fontId="113" fillId="0" borderId="833">
      <protection locked="0"/>
    </xf>
    <xf numFmtId="0" fontId="147" fillId="73" borderId="834">
      <alignment horizontal="left" vertical="center" wrapText="1"/>
    </xf>
    <xf numFmtId="260" fontId="164" fillId="0" borderId="958" applyBorder="0"/>
    <xf numFmtId="1" fontId="121" fillId="69" borderId="826" applyNumberFormat="0" applyBorder="0" applyAlignment="0">
      <alignment horizontal="centerContinuous" vertical="center"/>
      <protection locked="0"/>
    </xf>
    <xf numFmtId="0" fontId="25" fillId="8" borderId="827" applyNumberFormat="0" applyAlignment="0" applyProtection="0"/>
    <xf numFmtId="264" fontId="172" fillId="65" borderId="977" applyFill="0" applyBorder="0" applyAlignment="0" applyProtection="0">
      <alignment horizontal="right"/>
      <protection locked="0"/>
    </xf>
    <xf numFmtId="0" fontId="17" fillId="21" borderId="1200" applyNumberFormat="0" applyAlignment="0" applyProtection="0"/>
    <xf numFmtId="260" fontId="164" fillId="0" borderId="958" applyBorder="0"/>
    <xf numFmtId="260" fontId="164" fillId="0" borderId="958" applyBorder="0"/>
    <xf numFmtId="171" fontId="85" fillId="0" borderId="1055"/>
    <xf numFmtId="241" fontId="12" fillId="25" borderId="1053" applyNumberFormat="0" applyAlignment="0">
      <alignment vertical="center"/>
    </xf>
    <xf numFmtId="260" fontId="164" fillId="0" borderId="895" applyBorder="0"/>
    <xf numFmtId="260" fontId="164" fillId="0" borderId="923" applyBorder="0"/>
    <xf numFmtId="260" fontId="164" fillId="0" borderId="904" applyBorder="0"/>
    <xf numFmtId="0" fontId="183" fillId="81" borderId="977" applyNumberFormat="0" applyProtection="0">
      <alignment horizontal="center" vertical="center"/>
    </xf>
    <xf numFmtId="260" fontId="164" fillId="0" borderId="895" applyBorder="0"/>
    <xf numFmtId="0" fontId="11" fillId="81" borderId="977" applyNumberFormat="0" applyProtection="0">
      <alignment horizontal="center" vertical="center" wrapText="1"/>
    </xf>
    <xf numFmtId="0" fontId="11" fillId="81" borderId="977" applyNumberFormat="0" applyProtection="0">
      <alignment horizontal="center" vertical="center"/>
    </xf>
    <xf numFmtId="260" fontId="164" fillId="0" borderId="895" applyBorder="0"/>
    <xf numFmtId="0" fontId="11" fillId="81" borderId="977" applyNumberFormat="0" applyProtection="0">
      <alignment horizontal="center" vertical="center" wrapText="1"/>
    </xf>
    <xf numFmtId="0" fontId="11" fillId="60" borderId="977" applyNumberFormat="0" applyProtection="0">
      <alignment horizontal="left" vertical="center" wrapText="1"/>
    </xf>
    <xf numFmtId="257" fontId="11" fillId="82" borderId="977" applyNumberFormat="0" applyProtection="0">
      <alignment horizontal="center" vertical="center" wrapText="1"/>
    </xf>
    <xf numFmtId="0" fontId="12" fillId="25" borderId="977" applyNumberFormat="0" applyProtection="0">
      <alignment horizontal="left" vertical="center" wrapText="1"/>
    </xf>
    <xf numFmtId="0" fontId="11" fillId="60" borderId="977" applyNumberFormat="0" applyProtection="0">
      <alignment horizontal="left" vertical="center" wrapText="1"/>
    </xf>
    <xf numFmtId="171" fontId="85" fillId="0" borderId="846"/>
    <xf numFmtId="260" fontId="164" fillId="0" borderId="881" applyBorder="0"/>
    <xf numFmtId="264" fontId="172" fillId="65" borderId="926" applyFill="0" applyBorder="0" applyAlignment="0" applyProtection="0">
      <alignment horizontal="right"/>
      <protection locked="0"/>
    </xf>
    <xf numFmtId="241" fontId="194" fillId="86" borderId="985" applyNumberFormat="0" applyBorder="0" applyAlignment="0" applyProtection="0">
      <alignment vertical="center"/>
    </xf>
    <xf numFmtId="260" fontId="164" fillId="0" borderId="881" applyBorder="0"/>
    <xf numFmtId="6" fontId="193" fillId="0" borderId="963" applyFill="0" applyAlignment="0" applyProtection="0"/>
    <xf numFmtId="171" fontId="85" fillId="0" borderId="976"/>
    <xf numFmtId="166" fontId="113" fillId="0" borderId="833">
      <protection locked="0"/>
    </xf>
    <xf numFmtId="0" fontId="12" fillId="24" borderId="828" applyNumberFormat="0" applyFont="0" applyAlignment="0" applyProtection="0"/>
    <xf numFmtId="264" fontId="172" fillId="65" borderId="903" applyFill="0" applyBorder="0" applyAlignment="0" applyProtection="0">
      <alignment horizontal="right"/>
      <protection locked="0"/>
    </xf>
    <xf numFmtId="264" fontId="172" fillId="65" borderId="953" applyFill="0" applyBorder="0" applyAlignment="0" applyProtection="0">
      <alignment horizontal="right"/>
      <protection locked="0"/>
    </xf>
    <xf numFmtId="264" fontId="172" fillId="65" borderId="926" applyFill="0" applyBorder="0" applyAlignment="0" applyProtection="0">
      <alignment horizontal="right"/>
      <protection locked="0"/>
    </xf>
    <xf numFmtId="264" fontId="172" fillId="65" borderId="903" applyFill="0" applyBorder="0" applyAlignment="0" applyProtection="0">
      <alignment horizontal="right"/>
      <protection locked="0"/>
    </xf>
    <xf numFmtId="264" fontId="172" fillId="65" borderId="967" applyFill="0" applyBorder="0" applyAlignment="0" applyProtection="0">
      <alignment horizontal="right"/>
      <protection locked="0"/>
    </xf>
    <xf numFmtId="264" fontId="172" fillId="65" borderId="903" applyFill="0" applyBorder="0" applyAlignment="0" applyProtection="0">
      <alignment horizontal="right"/>
      <protection locked="0"/>
    </xf>
    <xf numFmtId="260" fontId="164" fillId="0" borderId="958" applyBorder="0"/>
    <xf numFmtId="264" fontId="172" fillId="65" borderId="953" applyFill="0" applyBorder="0" applyAlignment="0" applyProtection="0">
      <alignment horizontal="right"/>
      <protection locked="0"/>
    </xf>
    <xf numFmtId="260" fontId="164" fillId="0" borderId="930" applyBorder="0"/>
    <xf numFmtId="260" fontId="164" fillId="0" borderId="930" applyBorder="0"/>
    <xf numFmtId="264" fontId="172" fillId="65" borderId="926" applyFill="0" applyBorder="0" applyAlignment="0" applyProtection="0">
      <alignment horizontal="right"/>
      <protection locked="0"/>
    </xf>
    <xf numFmtId="260" fontId="164" fillId="0" borderId="895" applyBorder="0"/>
    <xf numFmtId="264" fontId="172" fillId="65" borderId="926" applyFill="0" applyBorder="0" applyAlignment="0" applyProtection="0">
      <alignment horizontal="right"/>
      <protection locked="0"/>
    </xf>
    <xf numFmtId="0" fontId="17" fillId="21" borderId="827" applyNumberFormat="0" applyAlignment="0" applyProtection="0"/>
    <xf numFmtId="260" fontId="164" fillId="0" borderId="923" applyBorder="0"/>
    <xf numFmtId="264" fontId="172" fillId="65" borderId="877" applyFill="0" applyBorder="0" applyAlignment="0" applyProtection="0">
      <alignment horizontal="right"/>
      <protection locked="0"/>
    </xf>
    <xf numFmtId="0" fontId="83" fillId="0" borderId="824" applyNumberFormat="0" applyFont="0" applyFill="0" applyAlignment="0" applyProtection="0"/>
    <xf numFmtId="208" fontId="90" fillId="63" borderId="832"/>
    <xf numFmtId="264" fontId="172" fillId="65" borderId="903" applyFill="0" applyBorder="0" applyAlignment="0" applyProtection="0">
      <alignment horizontal="right"/>
      <protection locked="0"/>
    </xf>
    <xf numFmtId="264" fontId="172" fillId="65" borderId="910" applyFill="0" applyBorder="0" applyAlignment="0" applyProtection="0">
      <alignment horizontal="right"/>
      <protection locked="0"/>
    </xf>
    <xf numFmtId="260" fontId="164" fillId="0" borderId="904" applyBorder="0"/>
    <xf numFmtId="260" fontId="164" fillId="0" borderId="904" applyBorder="0"/>
    <xf numFmtId="264" fontId="172" fillId="65" borderId="903" applyFill="0" applyBorder="0" applyAlignment="0" applyProtection="0">
      <alignment horizontal="right"/>
      <protection locked="0"/>
    </xf>
    <xf numFmtId="260" fontId="164" fillId="0" borderId="895" applyBorder="0"/>
    <xf numFmtId="264" fontId="172" fillId="65" borderId="910" applyFill="0" applyBorder="0" applyAlignment="0" applyProtection="0">
      <alignment horizontal="right"/>
      <protection locked="0"/>
    </xf>
    <xf numFmtId="260" fontId="164" fillId="0" borderId="895" applyBorder="0"/>
    <xf numFmtId="264" fontId="172" fillId="65" borderId="877" applyFill="0" applyBorder="0" applyAlignment="0" applyProtection="0">
      <alignment horizontal="right"/>
      <protection locked="0"/>
    </xf>
    <xf numFmtId="260" fontId="164" fillId="0" borderId="886" applyBorder="0"/>
    <xf numFmtId="264" fontId="172" fillId="65" borderId="877" applyFill="0" applyBorder="0" applyAlignment="0" applyProtection="0">
      <alignment horizontal="right"/>
      <protection locked="0"/>
    </xf>
    <xf numFmtId="264" fontId="172" fillId="65" borderId="877" applyFill="0" applyBorder="0" applyAlignment="0" applyProtection="0">
      <alignment horizontal="right"/>
      <protection locked="0"/>
    </xf>
    <xf numFmtId="260" fontId="164" fillId="0" borderId="881" applyBorder="0"/>
    <xf numFmtId="264" fontId="172" fillId="65" borderId="885" applyFill="0" applyBorder="0" applyAlignment="0" applyProtection="0">
      <alignment horizontal="right"/>
      <protection locked="0"/>
    </xf>
    <xf numFmtId="264" fontId="172" fillId="65" borderId="885" applyFill="0" applyBorder="0" applyAlignment="0" applyProtection="0">
      <alignment horizontal="right"/>
      <protection locked="0"/>
    </xf>
    <xf numFmtId="0" fontId="177" fillId="67" borderId="967">
      <alignment horizontal="center" vertical="center" wrapText="1"/>
      <protection hidden="1"/>
    </xf>
    <xf numFmtId="260" fontId="164" fillId="0" borderId="886" applyBorder="0"/>
    <xf numFmtId="264" fontId="172" fillId="65" borderId="885" applyFill="0" applyBorder="0" applyAlignment="0" applyProtection="0">
      <alignment horizontal="right"/>
      <protection locked="0"/>
    </xf>
    <xf numFmtId="0" fontId="177" fillId="67" borderId="953">
      <alignment horizontal="center" vertical="center" wrapText="1"/>
      <protection hidden="1"/>
    </xf>
    <xf numFmtId="264" fontId="172" fillId="65" borderId="885" applyFill="0" applyBorder="0" applyAlignment="0" applyProtection="0">
      <alignment horizontal="right"/>
      <protection locked="0"/>
    </xf>
    <xf numFmtId="264" fontId="172" fillId="65" borderId="885" applyFill="0" applyBorder="0" applyAlignment="0" applyProtection="0">
      <alignment horizontal="right"/>
      <protection locked="0"/>
    </xf>
    <xf numFmtId="0" fontId="177" fillId="67" borderId="953">
      <alignment horizontal="center" vertical="center" wrapText="1"/>
      <protection hidden="1"/>
    </xf>
    <xf numFmtId="260" fontId="164" fillId="0" borderId="854" applyBorder="0"/>
    <xf numFmtId="0" fontId="177" fillId="67" borderId="926">
      <alignment horizontal="center" vertical="center" wrapText="1"/>
      <protection hidden="1"/>
    </xf>
    <xf numFmtId="260" fontId="164" fillId="0" borderId="831" applyBorder="0"/>
    <xf numFmtId="264" fontId="172" fillId="65" borderId="849" applyFill="0" applyBorder="0" applyAlignment="0" applyProtection="0">
      <alignment horizontal="right"/>
      <protection locked="0"/>
    </xf>
    <xf numFmtId="0" fontId="177" fillId="67" borderId="926">
      <alignment horizontal="center" vertical="center" wrapText="1"/>
      <protection hidden="1"/>
    </xf>
    <xf numFmtId="264" fontId="172" fillId="65" borderId="825" applyFill="0" applyBorder="0" applyAlignment="0" applyProtection="0">
      <alignment horizontal="right"/>
      <protection locked="0"/>
    </xf>
    <xf numFmtId="0" fontId="177" fillId="67" borderId="926">
      <alignment horizontal="center" vertical="center" wrapText="1"/>
      <protection hidden="1"/>
    </xf>
    <xf numFmtId="0" fontId="177" fillId="67" borderId="877">
      <alignment horizontal="center" vertical="center" wrapText="1"/>
      <protection hidden="1"/>
    </xf>
    <xf numFmtId="0" fontId="177" fillId="67" borderId="903">
      <alignment horizontal="center" vertical="center" wrapText="1"/>
      <protection hidden="1"/>
    </xf>
    <xf numFmtId="0" fontId="177" fillId="67" borderId="903">
      <alignment horizontal="center" vertical="center" wrapText="1"/>
      <protection hidden="1"/>
    </xf>
    <xf numFmtId="0" fontId="177" fillId="67" borderId="910">
      <alignment horizontal="center" vertical="center" wrapText="1"/>
      <protection hidden="1"/>
    </xf>
    <xf numFmtId="0" fontId="177" fillId="67" borderId="877">
      <alignment horizontal="center" vertical="center" wrapText="1"/>
      <protection hidden="1"/>
    </xf>
    <xf numFmtId="0" fontId="177" fillId="67" borderId="877">
      <alignment horizontal="center" vertical="center" wrapText="1"/>
      <protection hidden="1"/>
    </xf>
    <xf numFmtId="0" fontId="183" fillId="81" borderId="953" applyNumberFormat="0" applyProtection="0">
      <alignment horizontal="center" vertical="center"/>
    </xf>
    <xf numFmtId="0" fontId="11" fillId="81" borderId="953" applyNumberFormat="0" applyProtection="0">
      <alignment horizontal="center" vertical="center" wrapText="1"/>
    </xf>
    <xf numFmtId="0" fontId="11" fillId="81" borderId="953" applyNumberFormat="0" applyProtection="0">
      <alignment horizontal="center" vertical="center"/>
    </xf>
    <xf numFmtId="0" fontId="11" fillId="81" borderId="953" applyNumberFormat="0" applyProtection="0">
      <alignment horizontal="center" vertical="center" wrapText="1"/>
    </xf>
    <xf numFmtId="0" fontId="11" fillId="60" borderId="953" applyNumberFormat="0" applyProtection="0">
      <alignment horizontal="left" vertical="center" wrapText="1"/>
    </xf>
    <xf numFmtId="0" fontId="177" fillId="67" borderId="885">
      <alignment horizontal="center" vertical="center" wrapText="1"/>
      <protection hidden="1"/>
    </xf>
    <xf numFmtId="257" fontId="11" fillId="82" borderId="953" applyNumberFormat="0" applyProtection="0">
      <alignment horizontal="center" vertical="center" wrapText="1"/>
    </xf>
    <xf numFmtId="0" fontId="12" fillId="25" borderId="953" applyNumberFormat="0" applyProtection="0">
      <alignment horizontal="left" vertical="center" wrapText="1"/>
    </xf>
    <xf numFmtId="0" fontId="11" fillId="60" borderId="953" applyNumberFormat="0" applyProtection="0">
      <alignment horizontal="left" vertical="center" wrapText="1"/>
    </xf>
    <xf numFmtId="0" fontId="177" fillId="67" borderId="885">
      <alignment horizontal="center" vertical="center" wrapText="1"/>
      <protection hidden="1"/>
    </xf>
    <xf numFmtId="0" fontId="183" fillId="81" borderId="926" applyNumberFormat="0" applyProtection="0">
      <alignment horizontal="center" vertical="center"/>
    </xf>
    <xf numFmtId="0" fontId="11" fillId="81" borderId="926" applyNumberFormat="0" applyProtection="0">
      <alignment horizontal="center" vertical="center" wrapText="1"/>
    </xf>
    <xf numFmtId="0" fontId="11" fillId="81" borderId="926" applyNumberFormat="0" applyProtection="0">
      <alignment horizontal="center" vertical="center"/>
    </xf>
    <xf numFmtId="0" fontId="11" fillId="81" borderId="926" applyNumberFormat="0" applyProtection="0">
      <alignment horizontal="center" vertical="center" wrapText="1"/>
    </xf>
    <xf numFmtId="0" fontId="11" fillId="60" borderId="926" applyNumberFormat="0" applyProtection="0">
      <alignment horizontal="left" vertical="center" wrapText="1"/>
    </xf>
    <xf numFmtId="257" fontId="11" fillId="82" borderId="926" applyNumberFormat="0" applyProtection="0">
      <alignment horizontal="center" vertical="center" wrapText="1"/>
    </xf>
    <xf numFmtId="0" fontId="177" fillId="67" borderId="885">
      <alignment horizontal="center" vertical="center" wrapText="1"/>
      <protection hidden="1"/>
    </xf>
    <xf numFmtId="0" fontId="12" fillId="25" borderId="926" applyNumberFormat="0" applyProtection="0">
      <alignment horizontal="left" vertical="center" wrapText="1"/>
    </xf>
    <xf numFmtId="0" fontId="11" fillId="60" borderId="926" applyNumberFormat="0" applyProtection="0">
      <alignment horizontal="left" vertical="center" wrapText="1"/>
    </xf>
    <xf numFmtId="0" fontId="183" fillId="81" borderId="926" applyNumberFormat="0" applyProtection="0">
      <alignment horizontal="center" vertical="center"/>
    </xf>
    <xf numFmtId="0" fontId="11" fillId="81" borderId="926" applyNumberFormat="0" applyProtection="0">
      <alignment horizontal="center" vertical="center" wrapText="1"/>
    </xf>
    <xf numFmtId="0" fontId="11" fillId="81" borderId="926" applyNumberFormat="0" applyProtection="0">
      <alignment horizontal="center" vertical="center"/>
    </xf>
    <xf numFmtId="0" fontId="11" fillId="81" borderId="926" applyNumberFormat="0" applyProtection="0">
      <alignment horizontal="center" vertical="center" wrapText="1"/>
    </xf>
    <xf numFmtId="0" fontId="11" fillId="60" borderId="926" applyNumberFormat="0" applyProtection="0">
      <alignment horizontal="left" vertical="center" wrapText="1"/>
    </xf>
    <xf numFmtId="0" fontId="177" fillId="67" borderId="849">
      <alignment horizontal="center" vertical="center" wrapText="1"/>
      <protection hidden="1"/>
    </xf>
    <xf numFmtId="257" fontId="11" fillId="82" borderId="926" applyNumberFormat="0" applyProtection="0">
      <alignment horizontal="center" vertical="center" wrapText="1"/>
    </xf>
    <xf numFmtId="0" fontId="12" fillId="25" borderId="926" applyNumberFormat="0" applyProtection="0">
      <alignment horizontal="left" vertical="center" wrapText="1"/>
    </xf>
    <xf numFmtId="0" fontId="11" fillId="81" borderId="877" applyNumberFormat="0" applyProtection="0">
      <alignment horizontal="center" vertical="center" wrapText="1"/>
    </xf>
    <xf numFmtId="0" fontId="11" fillId="81" borderId="877" applyNumberFormat="0" applyProtection="0">
      <alignment horizontal="center" vertical="center"/>
    </xf>
    <xf numFmtId="0" fontId="11" fillId="81" borderId="877" applyNumberFormat="0" applyProtection="0">
      <alignment horizontal="center" vertical="center" wrapText="1"/>
    </xf>
    <xf numFmtId="0" fontId="11" fillId="60" borderId="926" applyNumberFormat="0" applyProtection="0">
      <alignment horizontal="left" vertical="center" wrapText="1"/>
    </xf>
    <xf numFmtId="0" fontId="11" fillId="60" borderId="877" applyNumberFormat="0" applyProtection="0">
      <alignment horizontal="left" vertical="center" wrapText="1"/>
    </xf>
    <xf numFmtId="0" fontId="177" fillId="67" borderId="825">
      <alignment horizontal="center" vertical="center" wrapText="1"/>
      <protection hidden="1"/>
    </xf>
    <xf numFmtId="257" fontId="11" fillId="82" borderId="877" applyNumberFormat="0" applyProtection="0">
      <alignment horizontal="center" vertical="center" wrapText="1"/>
    </xf>
    <xf numFmtId="0" fontId="12" fillId="25" borderId="877" applyNumberFormat="0" applyProtection="0">
      <alignment horizontal="left" vertical="center" wrapText="1"/>
    </xf>
    <xf numFmtId="0" fontId="183" fillId="81" borderId="903" applyNumberFormat="0" applyProtection="0">
      <alignment horizontal="center" vertical="center"/>
    </xf>
    <xf numFmtId="0" fontId="11" fillId="60" borderId="877" applyNumberFormat="0" applyProtection="0">
      <alignment horizontal="left" vertical="center" wrapText="1"/>
    </xf>
    <xf numFmtId="0" fontId="11" fillId="81" borderId="903" applyNumberFormat="0" applyProtection="0">
      <alignment horizontal="center" vertical="center" wrapText="1"/>
    </xf>
    <xf numFmtId="0" fontId="11" fillId="81" borderId="903" applyNumberFormat="0" applyProtection="0">
      <alignment horizontal="center" vertical="center"/>
    </xf>
    <xf numFmtId="0" fontId="11" fillId="81" borderId="903" applyNumberFormat="0" applyProtection="0">
      <alignment horizontal="center" vertical="center" wrapText="1"/>
    </xf>
    <xf numFmtId="0" fontId="11" fillId="60" borderId="903" applyNumberFormat="0" applyProtection="0">
      <alignment horizontal="left" vertical="center" wrapText="1"/>
    </xf>
    <xf numFmtId="257" fontId="11" fillId="82" borderId="903" applyNumberFormat="0" applyProtection="0">
      <alignment horizontal="center" vertical="center" wrapText="1"/>
    </xf>
    <xf numFmtId="0" fontId="12" fillId="25" borderId="903" applyNumberFormat="0" applyProtection="0">
      <alignment horizontal="left" vertical="center" wrapText="1"/>
    </xf>
    <xf numFmtId="0" fontId="11" fillId="60" borderId="903" applyNumberFormat="0" applyProtection="0">
      <alignment horizontal="left" vertical="center" wrapText="1"/>
    </xf>
    <xf numFmtId="0" fontId="183" fillId="81" borderId="903" applyNumberFormat="0" applyProtection="0">
      <alignment horizontal="center" vertical="center"/>
    </xf>
    <xf numFmtId="0" fontId="11" fillId="81" borderId="903" applyNumberFormat="0" applyProtection="0">
      <alignment horizontal="center" vertical="center" wrapText="1"/>
    </xf>
    <xf numFmtId="0" fontId="11" fillId="81" borderId="903" applyNumberFormat="0" applyProtection="0">
      <alignment horizontal="center" vertical="center"/>
    </xf>
    <xf numFmtId="0" fontId="11" fillId="81" borderId="903" applyNumberFormat="0" applyProtection="0">
      <alignment horizontal="center" vertical="center" wrapText="1"/>
    </xf>
    <xf numFmtId="0" fontId="11" fillId="60" borderId="903" applyNumberFormat="0" applyProtection="0">
      <alignment horizontal="left" vertical="center" wrapText="1"/>
    </xf>
    <xf numFmtId="257" fontId="11" fillId="82" borderId="903" applyNumberFormat="0" applyProtection="0">
      <alignment horizontal="center" vertical="center" wrapText="1"/>
    </xf>
    <xf numFmtId="0" fontId="12" fillId="25" borderId="903" applyNumberFormat="0" applyProtection="0">
      <alignment horizontal="left" vertical="center" wrapText="1"/>
    </xf>
    <xf numFmtId="0" fontId="183" fillId="81" borderId="910" applyNumberFormat="0" applyProtection="0">
      <alignment horizontal="center" vertical="center"/>
    </xf>
    <xf numFmtId="0" fontId="11" fillId="60" borderId="903" applyNumberFormat="0" applyProtection="0">
      <alignment horizontal="left" vertical="center" wrapText="1"/>
    </xf>
    <xf numFmtId="0" fontId="11" fillId="81" borderId="910" applyNumberFormat="0" applyProtection="0">
      <alignment horizontal="center" vertical="center" wrapText="1"/>
    </xf>
    <xf numFmtId="0" fontId="11" fillId="81" borderId="910" applyNumberFormat="0" applyProtection="0">
      <alignment horizontal="center" vertical="center"/>
    </xf>
    <xf numFmtId="0" fontId="11" fillId="81" borderId="910" applyNumberFormat="0" applyProtection="0">
      <alignment horizontal="center" vertical="center" wrapText="1"/>
    </xf>
    <xf numFmtId="0" fontId="11" fillId="60" borderId="910" applyNumberFormat="0" applyProtection="0">
      <alignment horizontal="left" vertical="center" wrapText="1"/>
    </xf>
    <xf numFmtId="257" fontId="11" fillId="82" borderId="910" applyNumberFormat="0" applyProtection="0">
      <alignment horizontal="center" vertical="center" wrapText="1"/>
    </xf>
    <xf numFmtId="0" fontId="12" fillId="25" borderId="910" applyNumberFormat="0" applyProtection="0">
      <alignment horizontal="left" vertical="center" wrapText="1"/>
    </xf>
    <xf numFmtId="0" fontId="11" fillId="60" borderId="910" applyNumberFormat="0" applyProtection="0">
      <alignment horizontal="left" vertical="center" wrapText="1"/>
    </xf>
    <xf numFmtId="0" fontId="183" fillId="81" borderId="877" applyNumberFormat="0" applyProtection="0">
      <alignment horizontal="center" vertical="center"/>
    </xf>
    <xf numFmtId="0" fontId="11" fillId="81" borderId="877" applyNumberFormat="0" applyProtection="0">
      <alignment horizontal="center" vertical="center" wrapText="1"/>
    </xf>
    <xf numFmtId="0" fontId="11" fillId="81" borderId="877" applyNumberFormat="0" applyProtection="0">
      <alignment horizontal="center" vertical="center"/>
    </xf>
    <xf numFmtId="0" fontId="11" fillId="81" borderId="877" applyNumberFormat="0" applyProtection="0">
      <alignment horizontal="center" vertical="center" wrapText="1"/>
    </xf>
    <xf numFmtId="0" fontId="11" fillId="60" borderId="877" applyNumberFormat="0" applyProtection="0">
      <alignment horizontal="left" vertical="center" wrapText="1"/>
    </xf>
    <xf numFmtId="257" fontId="11" fillId="82" borderId="877" applyNumberFormat="0" applyProtection="0">
      <alignment horizontal="center" vertical="center" wrapText="1"/>
    </xf>
    <xf numFmtId="0" fontId="12" fillId="25" borderId="877" applyNumberFormat="0" applyProtection="0">
      <alignment horizontal="left" vertical="center" wrapText="1"/>
    </xf>
    <xf numFmtId="0" fontId="183" fillId="81" borderId="877" applyNumberFormat="0" applyProtection="0">
      <alignment horizontal="center" vertical="center"/>
    </xf>
    <xf numFmtId="0" fontId="11" fillId="81" borderId="877" applyNumberFormat="0" applyProtection="0">
      <alignment horizontal="center" vertical="center" wrapText="1"/>
    </xf>
    <xf numFmtId="0" fontId="11" fillId="81" borderId="877" applyNumberFormat="0" applyProtection="0">
      <alignment horizontal="center" vertical="center"/>
    </xf>
    <xf numFmtId="0" fontId="11" fillId="81" borderId="877" applyNumberFormat="0" applyProtection="0">
      <alignment horizontal="center" vertical="center" wrapText="1"/>
    </xf>
    <xf numFmtId="0" fontId="11" fillId="60" borderId="877" applyNumberFormat="0" applyProtection="0">
      <alignment horizontal="left" vertical="center" wrapText="1"/>
    </xf>
    <xf numFmtId="257" fontId="11" fillId="82" borderId="877" applyNumberFormat="0" applyProtection="0">
      <alignment horizontal="center" vertical="center" wrapText="1"/>
    </xf>
    <xf numFmtId="0" fontId="12" fillId="25" borderId="877" applyNumberFormat="0" applyProtection="0">
      <alignment horizontal="left" vertical="center" wrapText="1"/>
    </xf>
    <xf numFmtId="0" fontId="11" fillId="60" borderId="877" applyNumberFormat="0" applyProtection="0">
      <alignment horizontal="left" vertical="center" wrapText="1"/>
    </xf>
    <xf numFmtId="0" fontId="183" fillId="81" borderId="885" applyNumberFormat="0" applyProtection="0">
      <alignment horizontal="center" vertical="center"/>
    </xf>
    <xf numFmtId="0" fontId="11" fillId="81" borderId="885" applyNumberFormat="0" applyProtection="0">
      <alignment horizontal="center" vertical="center" wrapText="1"/>
    </xf>
    <xf numFmtId="0" fontId="11" fillId="81" borderId="885" applyNumberFormat="0" applyProtection="0">
      <alignment horizontal="center" vertical="center"/>
    </xf>
    <xf numFmtId="0" fontId="11" fillId="81" borderId="885" applyNumberFormat="0" applyProtection="0">
      <alignment horizontal="center" vertical="center" wrapText="1"/>
    </xf>
    <xf numFmtId="0" fontId="11" fillId="60" borderId="885" applyNumberFormat="0" applyProtection="0">
      <alignment horizontal="left" vertical="center" wrapText="1"/>
    </xf>
    <xf numFmtId="257" fontId="11" fillId="82" borderId="885" applyNumberFormat="0" applyProtection="0">
      <alignment horizontal="center" vertical="center" wrapText="1"/>
    </xf>
    <xf numFmtId="0" fontId="12" fillId="25" borderId="885" applyNumberFormat="0" applyProtection="0">
      <alignment horizontal="left" vertical="center" wrapText="1"/>
    </xf>
    <xf numFmtId="0" fontId="183" fillId="81" borderId="885" applyNumberFormat="0" applyProtection="0">
      <alignment horizontal="center" vertical="center"/>
    </xf>
    <xf numFmtId="0" fontId="11" fillId="60" borderId="885" applyNumberFormat="0" applyProtection="0">
      <alignment horizontal="left" vertical="center" wrapText="1"/>
    </xf>
    <xf numFmtId="0" fontId="11" fillId="81" borderId="885" applyNumberFormat="0" applyProtection="0">
      <alignment horizontal="center" vertical="center" wrapText="1"/>
    </xf>
    <xf numFmtId="0" fontId="11" fillId="81" borderId="885" applyNumberFormat="0" applyProtection="0">
      <alignment horizontal="center" vertical="center"/>
    </xf>
    <xf numFmtId="0" fontId="11" fillId="81" borderId="885" applyNumberFormat="0" applyProtection="0">
      <alignment horizontal="center" vertical="center" wrapText="1"/>
    </xf>
    <xf numFmtId="0" fontId="11" fillId="60" borderId="885" applyNumberFormat="0" applyProtection="0">
      <alignment horizontal="left" vertical="center" wrapText="1"/>
    </xf>
    <xf numFmtId="257" fontId="11" fillId="82" borderId="885" applyNumberFormat="0" applyProtection="0">
      <alignment horizontal="center" vertical="center" wrapText="1"/>
    </xf>
    <xf numFmtId="0" fontId="12" fillId="25" borderId="885" applyNumberFormat="0" applyProtection="0">
      <alignment horizontal="left" vertical="center" wrapText="1"/>
    </xf>
    <xf numFmtId="0" fontId="183" fillId="81" borderId="885" applyNumberFormat="0" applyProtection="0">
      <alignment horizontal="center" vertical="center"/>
    </xf>
    <xf numFmtId="0" fontId="11" fillId="81" borderId="885" applyNumberFormat="0" applyProtection="0">
      <alignment horizontal="center" vertical="center" wrapText="1"/>
    </xf>
    <xf numFmtId="0" fontId="11" fillId="81" borderId="885" applyNumberFormat="0" applyProtection="0">
      <alignment horizontal="center" vertical="center"/>
    </xf>
    <xf numFmtId="0" fontId="11" fillId="81" borderId="885" applyNumberFormat="0" applyProtection="0">
      <alignment horizontal="center" vertical="center" wrapText="1"/>
    </xf>
    <xf numFmtId="0" fontId="11" fillId="60" borderId="885" applyNumberFormat="0" applyProtection="0">
      <alignment horizontal="left" vertical="center" wrapText="1"/>
    </xf>
    <xf numFmtId="0" fontId="11" fillId="60" borderId="885" applyNumberFormat="0" applyProtection="0">
      <alignment horizontal="left" vertical="center" wrapText="1"/>
    </xf>
    <xf numFmtId="257" fontId="11" fillId="82" borderId="885" applyNumberFormat="0" applyProtection="0">
      <alignment horizontal="center" vertical="center" wrapText="1"/>
    </xf>
    <xf numFmtId="0" fontId="12" fillId="25" borderId="885" applyNumberFormat="0" applyProtection="0">
      <alignment horizontal="left" vertical="center" wrapText="1"/>
    </xf>
    <xf numFmtId="0" fontId="11" fillId="60" borderId="885" applyNumberFormat="0" applyProtection="0">
      <alignment horizontal="left" vertical="center" wrapText="1"/>
    </xf>
    <xf numFmtId="0" fontId="183" fillId="81" borderId="849" applyNumberFormat="0" applyProtection="0">
      <alignment horizontal="center" vertical="center"/>
    </xf>
    <xf numFmtId="0" fontId="11" fillId="81" borderId="849" applyNumberFormat="0" applyProtection="0">
      <alignment horizontal="center" vertical="center" wrapText="1"/>
    </xf>
    <xf numFmtId="0" fontId="11" fillId="81" borderId="849" applyNumberFormat="0" applyProtection="0">
      <alignment horizontal="center" vertical="center"/>
    </xf>
    <xf numFmtId="0" fontId="11" fillId="81" borderId="849" applyNumberFormat="0" applyProtection="0">
      <alignment horizontal="center" vertical="center" wrapText="1"/>
    </xf>
    <xf numFmtId="0" fontId="11" fillId="60" borderId="849" applyNumberFormat="0" applyProtection="0">
      <alignment horizontal="left" vertical="center" wrapText="1"/>
    </xf>
    <xf numFmtId="257" fontId="11" fillId="82" borderId="849" applyNumberFormat="0" applyProtection="0">
      <alignment horizontal="center" vertical="center" wrapText="1"/>
    </xf>
    <xf numFmtId="0" fontId="183" fillId="81" borderId="825" applyNumberFormat="0" applyProtection="0">
      <alignment horizontal="center" vertical="center"/>
    </xf>
    <xf numFmtId="0" fontId="12" fillId="25" borderId="849" applyNumberFormat="0" applyProtection="0">
      <alignment horizontal="left" vertical="center" wrapText="1"/>
    </xf>
    <xf numFmtId="0" fontId="11" fillId="81" borderId="825" applyNumberFormat="0" applyProtection="0">
      <alignment horizontal="center" vertical="center" wrapText="1"/>
    </xf>
    <xf numFmtId="0" fontId="11" fillId="81" borderId="825" applyNumberFormat="0" applyProtection="0">
      <alignment horizontal="center" vertical="center"/>
    </xf>
    <xf numFmtId="0" fontId="11" fillId="81" borderId="825" applyNumberFormat="0" applyProtection="0">
      <alignment horizontal="center" vertical="center" wrapText="1"/>
    </xf>
    <xf numFmtId="0" fontId="11" fillId="60" borderId="849" applyNumberFormat="0" applyProtection="0">
      <alignment horizontal="left" vertical="center" wrapText="1"/>
    </xf>
    <xf numFmtId="257" fontId="11" fillId="82" borderId="825" applyNumberFormat="0" applyProtection="0">
      <alignment horizontal="center" vertical="center" wrapText="1"/>
    </xf>
    <xf numFmtId="0" fontId="12" fillId="25" borderId="825" applyNumberFormat="0" applyProtection="0">
      <alignment horizontal="left" vertical="center" wrapText="1"/>
    </xf>
    <xf numFmtId="0" fontId="11" fillId="60" borderId="825" applyNumberFormat="0" applyProtection="0">
      <alignment horizontal="left" vertical="center" wrapText="1"/>
    </xf>
    <xf numFmtId="241" fontId="194" fillId="86" borderId="949" applyNumberFormat="0" applyBorder="0" applyAlignment="0" applyProtection="0">
      <alignment vertical="center"/>
    </xf>
    <xf numFmtId="241" fontId="194" fillId="86" borderId="922" applyNumberFormat="0" applyBorder="0" applyAlignment="0" applyProtection="0">
      <alignment vertical="center"/>
    </xf>
    <xf numFmtId="0" fontId="12" fillId="61" borderId="827" applyNumberFormat="0">
      <alignment horizontal="left" vertical="center"/>
    </xf>
    <xf numFmtId="0" fontId="12" fillId="60" borderId="827" applyNumberFormat="0">
      <alignment horizontal="centerContinuous" vertical="center" wrapText="1"/>
    </xf>
    <xf numFmtId="241" fontId="194" fillId="86" borderId="922" applyNumberFormat="0" applyBorder="0" applyAlignment="0" applyProtection="0">
      <alignment vertical="center"/>
    </xf>
    <xf numFmtId="241" fontId="194" fillId="86" borderId="908" applyNumberFormat="0" applyBorder="0" applyAlignment="0" applyProtection="0">
      <alignment vertical="center"/>
    </xf>
    <xf numFmtId="241" fontId="194" fillId="86" borderId="922" applyNumberFormat="0" applyBorder="0" applyAlignment="0" applyProtection="0">
      <alignment vertical="center"/>
    </xf>
    <xf numFmtId="171" fontId="12" fillId="0" borderId="736" applyBorder="0" applyProtection="0">
      <alignment horizontal="right" vertical="center"/>
    </xf>
    <xf numFmtId="0" fontId="189" fillId="83" borderId="736" applyBorder="0" applyProtection="0">
      <alignment horizontal="centerContinuous" vertical="center"/>
    </xf>
    <xf numFmtId="241" fontId="194" fillId="86" borderId="908" applyNumberFormat="0" applyBorder="0" applyAlignment="0" applyProtection="0">
      <alignment vertical="center"/>
    </xf>
    <xf numFmtId="0" fontId="177" fillId="67" borderId="926">
      <alignment horizontal="center" vertical="center" wrapText="1"/>
      <protection hidden="1"/>
    </xf>
    <xf numFmtId="264" fontId="172" fillId="65" borderId="849" applyFill="0" applyBorder="0" applyAlignment="0" applyProtection="0">
      <alignment horizontal="right"/>
      <protection locked="0"/>
    </xf>
    <xf numFmtId="264" fontId="172" fillId="65" borderId="825" applyFill="0" applyBorder="0" applyAlignment="0" applyProtection="0">
      <alignment horizontal="right"/>
      <protection locked="0"/>
    </xf>
    <xf numFmtId="0" fontId="177" fillId="67" borderId="903">
      <alignment horizontal="center" vertical="center" wrapText="1"/>
      <protection hidden="1"/>
    </xf>
    <xf numFmtId="39" fontId="12" fillId="0" borderId="963">
      <protection locked="0"/>
    </xf>
    <xf numFmtId="0" fontId="177" fillId="67" borderId="910">
      <alignment horizontal="center" vertical="center" wrapText="1"/>
      <protection hidden="1"/>
    </xf>
    <xf numFmtId="165" fontId="193" fillId="0" borderId="963" applyFill="0" applyAlignment="0" applyProtection="0"/>
    <xf numFmtId="0" fontId="177" fillId="67" borderId="903">
      <alignment horizontal="center" vertical="center" wrapText="1"/>
      <protection hidden="1"/>
    </xf>
    <xf numFmtId="0" fontId="177" fillId="67" borderId="903">
      <alignment horizontal="center" vertical="center" wrapText="1"/>
      <protection hidden="1"/>
    </xf>
    <xf numFmtId="0" fontId="177" fillId="67" borderId="903">
      <alignment horizontal="center" vertical="center" wrapText="1"/>
      <protection hidden="1"/>
    </xf>
    <xf numFmtId="0" fontId="183" fillId="81" borderId="967" applyNumberFormat="0" applyProtection="0">
      <alignment horizontal="center" vertical="center"/>
    </xf>
    <xf numFmtId="0" fontId="11" fillId="81" borderId="967" applyNumberFormat="0" applyProtection="0">
      <alignment horizontal="center" vertical="center" wrapText="1"/>
    </xf>
    <xf numFmtId="0" fontId="11" fillId="81" borderId="967" applyNumberFormat="0" applyProtection="0">
      <alignment horizontal="center" vertical="center"/>
    </xf>
    <xf numFmtId="0" fontId="11" fillId="81" borderId="967" applyNumberFormat="0" applyProtection="0">
      <alignment horizontal="center" vertical="center" wrapText="1"/>
    </xf>
    <xf numFmtId="0" fontId="177" fillId="67" borderId="877">
      <alignment horizontal="center" vertical="center" wrapText="1"/>
      <protection hidden="1"/>
    </xf>
    <xf numFmtId="0" fontId="11" fillId="60" borderId="967" applyNumberFormat="0" applyProtection="0">
      <alignment horizontal="left" vertical="center" wrapText="1"/>
    </xf>
    <xf numFmtId="0" fontId="183" fillId="81" borderId="953" applyNumberFormat="0" applyProtection="0">
      <alignment horizontal="center" vertical="center"/>
    </xf>
    <xf numFmtId="257" fontId="11" fillId="82" borderId="967" applyNumberFormat="0" applyProtection="0">
      <alignment horizontal="center" vertical="center" wrapText="1"/>
    </xf>
    <xf numFmtId="0" fontId="11" fillId="81" borderId="953" applyNumberFormat="0" applyProtection="0">
      <alignment horizontal="center" vertical="center" wrapText="1"/>
    </xf>
    <xf numFmtId="0" fontId="11" fillId="81" borderId="953" applyNumberFormat="0" applyProtection="0">
      <alignment horizontal="center" vertical="center"/>
    </xf>
    <xf numFmtId="0" fontId="11" fillId="81" borderId="953" applyNumberFormat="0" applyProtection="0">
      <alignment horizontal="center" vertical="center" wrapText="1"/>
    </xf>
    <xf numFmtId="0" fontId="11" fillId="60" borderId="953" applyNumberFormat="0" applyProtection="0">
      <alignment horizontal="left" vertical="center" wrapText="1"/>
    </xf>
    <xf numFmtId="0" fontId="11" fillId="60" borderId="967" applyNumberFormat="0" applyProtection="0">
      <alignment horizontal="left" vertical="center" wrapText="1"/>
    </xf>
    <xf numFmtId="257" fontId="11" fillId="82" borderId="953" applyNumberFormat="0" applyProtection="0">
      <alignment horizontal="center" vertical="center" wrapText="1"/>
    </xf>
    <xf numFmtId="0" fontId="177" fillId="67" borderId="885">
      <alignment horizontal="center" vertical="center" wrapText="1"/>
      <protection hidden="1"/>
    </xf>
    <xf numFmtId="0" fontId="12" fillId="25" borderId="953" applyNumberFormat="0" applyProtection="0">
      <alignment horizontal="left" vertical="center" wrapText="1"/>
    </xf>
    <xf numFmtId="0" fontId="183" fillId="81" borderId="926" applyNumberFormat="0" applyProtection="0">
      <alignment horizontal="center" vertical="center"/>
    </xf>
    <xf numFmtId="0" fontId="11" fillId="60" borderId="953" applyNumberFormat="0" applyProtection="0">
      <alignment horizontal="left" vertical="center" wrapText="1"/>
    </xf>
    <xf numFmtId="0" fontId="11" fillId="81" borderId="926" applyNumberFormat="0" applyProtection="0">
      <alignment horizontal="center" vertical="center" wrapText="1"/>
    </xf>
    <xf numFmtId="0" fontId="11" fillId="81" borderId="926" applyNumberFormat="0" applyProtection="0">
      <alignment horizontal="center" vertical="center"/>
    </xf>
    <xf numFmtId="0" fontId="11" fillId="60" borderId="926" applyNumberFormat="0" applyProtection="0">
      <alignment horizontal="left" vertical="center" wrapText="1"/>
    </xf>
    <xf numFmtId="257" fontId="11" fillId="82" borderId="926" applyNumberFormat="0" applyProtection="0">
      <alignment horizontal="center" vertical="center" wrapText="1"/>
    </xf>
    <xf numFmtId="0" fontId="177" fillId="67" borderId="885">
      <alignment horizontal="center" vertical="center" wrapText="1"/>
      <protection hidden="1"/>
    </xf>
    <xf numFmtId="0" fontId="12" fillId="25" borderId="926" applyNumberFormat="0" applyProtection="0">
      <alignment horizontal="left" vertical="center" wrapText="1"/>
    </xf>
    <xf numFmtId="0" fontId="11" fillId="60" borderId="926" applyNumberFormat="0" applyProtection="0">
      <alignment horizontal="left" vertical="center" wrapText="1"/>
    </xf>
    <xf numFmtId="0" fontId="183" fillId="81" borderId="926" applyNumberFormat="0" applyProtection="0">
      <alignment horizontal="center" vertical="center"/>
    </xf>
    <xf numFmtId="0" fontId="11" fillId="81" borderId="926" applyNumberFormat="0" applyProtection="0">
      <alignment horizontal="center" vertical="center" wrapText="1"/>
    </xf>
    <xf numFmtId="0" fontId="11" fillId="81" borderId="926" applyNumberFormat="0" applyProtection="0">
      <alignment horizontal="center" vertical="center" wrapText="1"/>
    </xf>
    <xf numFmtId="0" fontId="11" fillId="60" borderId="926" applyNumberFormat="0" applyProtection="0">
      <alignment horizontal="left" vertical="center" wrapText="1"/>
    </xf>
    <xf numFmtId="257" fontId="11" fillId="82" borderId="926" applyNumberFormat="0" applyProtection="0">
      <alignment horizontal="center" vertical="center" wrapText="1"/>
    </xf>
    <xf numFmtId="0" fontId="12" fillId="25" borderId="926" applyNumberFormat="0" applyProtection="0">
      <alignment horizontal="left" vertical="center" wrapText="1"/>
    </xf>
    <xf numFmtId="0" fontId="177" fillId="67" borderId="877">
      <alignment horizontal="center" vertical="center" wrapText="1"/>
      <protection hidden="1"/>
    </xf>
    <xf numFmtId="0" fontId="11" fillId="60" borderId="926" applyNumberFormat="0" applyProtection="0">
      <alignment horizontal="left" vertical="center" wrapText="1"/>
    </xf>
    <xf numFmtId="0" fontId="183" fillId="81" borderId="903" applyNumberFormat="0" applyProtection="0">
      <alignment horizontal="center" vertical="center"/>
    </xf>
    <xf numFmtId="0" fontId="11" fillId="81" borderId="903" applyNumberFormat="0" applyProtection="0">
      <alignment horizontal="center" vertical="center" wrapText="1"/>
    </xf>
    <xf numFmtId="0" fontId="11" fillId="81" borderId="903" applyNumberFormat="0" applyProtection="0">
      <alignment horizontal="center" vertical="center"/>
    </xf>
    <xf numFmtId="0" fontId="11" fillId="60" borderId="903" applyNumberFormat="0" applyProtection="0">
      <alignment horizontal="left" vertical="center" wrapText="1"/>
    </xf>
    <xf numFmtId="257" fontId="11" fillId="82" borderId="903" applyNumberFormat="0" applyProtection="0">
      <alignment horizontal="center" vertical="center" wrapText="1"/>
    </xf>
    <xf numFmtId="0" fontId="177" fillId="67" borderId="849">
      <alignment horizontal="center" vertical="center" wrapText="1"/>
      <protection hidden="1"/>
    </xf>
    <xf numFmtId="0" fontId="12" fillId="25" borderId="903" applyNumberFormat="0" applyProtection="0">
      <alignment horizontal="left" vertical="center" wrapText="1"/>
    </xf>
    <xf numFmtId="0" fontId="11" fillId="60" borderId="903" applyNumberFormat="0" applyProtection="0">
      <alignment horizontal="left" vertical="center" wrapText="1"/>
    </xf>
    <xf numFmtId="0" fontId="183" fillId="81" borderId="910" applyNumberFormat="0" applyProtection="0">
      <alignment horizontal="center" vertical="center"/>
    </xf>
    <xf numFmtId="0" fontId="177" fillId="67" borderId="825">
      <alignment horizontal="center" vertical="center" wrapText="1"/>
      <protection hidden="1"/>
    </xf>
    <xf numFmtId="0" fontId="11" fillId="81" borderId="910" applyNumberFormat="0" applyProtection="0">
      <alignment horizontal="center" vertical="center" wrapText="1"/>
    </xf>
    <xf numFmtId="0" fontId="11" fillId="81" borderId="910" applyNumberFormat="0" applyProtection="0">
      <alignment horizontal="center" vertical="center" wrapText="1"/>
    </xf>
    <xf numFmtId="0" fontId="11" fillId="60" borderId="910" applyNumberFormat="0" applyProtection="0">
      <alignment horizontal="left" vertical="center" wrapText="1"/>
    </xf>
    <xf numFmtId="257" fontId="11" fillId="82" borderId="910" applyNumberFormat="0" applyProtection="0">
      <alignment horizontal="center" vertical="center" wrapText="1"/>
    </xf>
    <xf numFmtId="0" fontId="12" fillId="25" borderId="910" applyNumberFormat="0" applyProtection="0">
      <alignment horizontal="left" vertical="center" wrapText="1"/>
    </xf>
    <xf numFmtId="0" fontId="11" fillId="60" borderId="910" applyNumberFormat="0" applyProtection="0">
      <alignment horizontal="left" vertical="center" wrapText="1"/>
    </xf>
    <xf numFmtId="0" fontId="183" fillId="81" borderId="903" applyNumberFormat="0" applyProtection="0">
      <alignment horizontal="center" vertical="center"/>
    </xf>
    <xf numFmtId="0" fontId="11" fillId="81" borderId="903" applyNumberFormat="0" applyProtection="0">
      <alignment horizontal="center" vertical="center" wrapText="1"/>
    </xf>
    <xf numFmtId="0" fontId="11" fillId="81" borderId="903" applyNumberFormat="0" applyProtection="0">
      <alignment horizontal="center" vertical="center"/>
    </xf>
    <xf numFmtId="0" fontId="11" fillId="81" borderId="903" applyNumberFormat="0" applyProtection="0">
      <alignment horizontal="center" vertical="center" wrapText="1"/>
    </xf>
    <xf numFmtId="257" fontId="11" fillId="82" borderId="903" applyNumberFormat="0" applyProtection="0">
      <alignment horizontal="center" vertical="center" wrapText="1"/>
    </xf>
    <xf numFmtId="0" fontId="183" fillId="81" borderId="903" applyNumberFormat="0" applyProtection="0">
      <alignment horizontal="center" vertical="center"/>
    </xf>
    <xf numFmtId="0" fontId="12" fillId="25" borderId="903" applyNumberFormat="0" applyProtection="0">
      <alignment horizontal="left" vertical="center" wrapText="1"/>
    </xf>
    <xf numFmtId="0" fontId="11" fillId="81" borderId="903" applyNumberFormat="0" applyProtection="0">
      <alignment horizontal="center" vertical="center" wrapText="1"/>
    </xf>
    <xf numFmtId="0" fontId="11" fillId="81" borderId="903" applyNumberFormat="0" applyProtection="0">
      <alignment horizontal="center" vertical="center"/>
    </xf>
    <xf numFmtId="0" fontId="11" fillId="81" borderId="903" applyNumberFormat="0" applyProtection="0">
      <alignment horizontal="center" vertical="center" wrapText="1"/>
    </xf>
    <xf numFmtId="0" fontId="11" fillId="60" borderId="903" applyNumberFormat="0" applyProtection="0">
      <alignment horizontal="left" vertical="center" wrapText="1"/>
    </xf>
    <xf numFmtId="0" fontId="11" fillId="60" borderId="903" applyNumberFormat="0" applyProtection="0">
      <alignment horizontal="left" vertical="center" wrapText="1"/>
    </xf>
    <xf numFmtId="257" fontId="11" fillId="82" borderId="903" applyNumberFormat="0" applyProtection="0">
      <alignment horizontal="center" vertical="center" wrapText="1"/>
    </xf>
    <xf numFmtId="0" fontId="12" fillId="25" borderId="903" applyNumberFormat="0" applyProtection="0">
      <alignment horizontal="left" vertical="center" wrapText="1"/>
    </xf>
    <xf numFmtId="257" fontId="11" fillId="82" borderId="903" applyNumberFormat="0" applyProtection="0">
      <alignment horizontal="center" vertical="center" wrapText="1"/>
    </xf>
    <xf numFmtId="0" fontId="12" fillId="25" borderId="903" applyNumberFormat="0" applyProtection="0">
      <alignment horizontal="left" vertical="center" wrapText="1"/>
    </xf>
    <xf numFmtId="0" fontId="11" fillId="60" borderId="903" applyNumberFormat="0" applyProtection="0">
      <alignment horizontal="left" vertical="center" wrapText="1"/>
    </xf>
    <xf numFmtId="0" fontId="183" fillId="81" borderId="877" applyNumberFormat="0" applyProtection="0">
      <alignment horizontal="center" vertical="center"/>
    </xf>
    <xf numFmtId="0" fontId="11" fillId="81" borderId="877" applyNumberFormat="0" applyProtection="0">
      <alignment horizontal="center" vertical="center" wrapText="1"/>
    </xf>
    <xf numFmtId="0" fontId="11" fillId="81" borderId="877" applyNumberFormat="0" applyProtection="0">
      <alignment horizontal="center" vertical="center"/>
    </xf>
    <xf numFmtId="0" fontId="11" fillId="81" borderId="877" applyNumberFormat="0" applyProtection="0">
      <alignment horizontal="center" vertical="center" wrapText="1"/>
    </xf>
    <xf numFmtId="0" fontId="11" fillId="60" borderId="877" applyNumberFormat="0" applyProtection="0">
      <alignment horizontal="left" vertical="center" wrapText="1"/>
    </xf>
    <xf numFmtId="257" fontId="11" fillId="82" borderId="877" applyNumberFormat="0" applyProtection="0">
      <alignment horizontal="center" vertical="center" wrapText="1"/>
    </xf>
    <xf numFmtId="0" fontId="11" fillId="60" borderId="877" applyNumberFormat="0" applyProtection="0">
      <alignment horizontal="left" vertical="center" wrapText="1"/>
    </xf>
    <xf numFmtId="0" fontId="183" fillId="81" borderId="885" applyNumberFormat="0" applyProtection="0">
      <alignment horizontal="center" vertical="center"/>
    </xf>
    <xf numFmtId="0" fontId="11" fillId="81" borderId="885" applyNumberFormat="0" applyProtection="0">
      <alignment horizontal="center" vertical="center" wrapText="1"/>
    </xf>
    <xf numFmtId="0" fontId="11" fillId="81" borderId="885" applyNumberFormat="0" applyProtection="0">
      <alignment horizontal="center" vertical="center"/>
    </xf>
    <xf numFmtId="0" fontId="11" fillId="81" borderId="885" applyNumberFormat="0" applyProtection="0">
      <alignment horizontal="center" vertical="center" wrapText="1"/>
    </xf>
    <xf numFmtId="0" fontId="11" fillId="60" borderId="885" applyNumberFormat="0" applyProtection="0">
      <alignment horizontal="left" vertical="center" wrapText="1"/>
    </xf>
    <xf numFmtId="257" fontId="11" fillId="82" borderId="885" applyNumberFormat="0" applyProtection="0">
      <alignment horizontal="center" vertical="center" wrapText="1"/>
    </xf>
    <xf numFmtId="0" fontId="12" fillId="25" borderId="885" applyNumberFormat="0" applyProtection="0">
      <alignment horizontal="left" vertical="center" wrapText="1"/>
    </xf>
    <xf numFmtId="0" fontId="183" fillId="81" borderId="885" applyNumberFormat="0" applyProtection="0">
      <alignment horizontal="center" vertical="center"/>
    </xf>
    <xf numFmtId="0" fontId="11" fillId="81" borderId="885" applyNumberFormat="0" applyProtection="0">
      <alignment horizontal="center" vertical="center" wrapText="1"/>
    </xf>
    <xf numFmtId="0" fontId="11" fillId="81" borderId="885" applyNumberFormat="0" applyProtection="0">
      <alignment horizontal="center" vertical="center"/>
    </xf>
    <xf numFmtId="0" fontId="11" fillId="81" borderId="885" applyNumberFormat="0" applyProtection="0">
      <alignment horizontal="center" vertical="center" wrapText="1"/>
    </xf>
    <xf numFmtId="0" fontId="11" fillId="60" borderId="885" applyNumberFormat="0" applyProtection="0">
      <alignment horizontal="left" vertical="center" wrapText="1"/>
    </xf>
    <xf numFmtId="257" fontId="11" fillId="82" borderId="885" applyNumberFormat="0" applyProtection="0">
      <alignment horizontal="center" vertical="center" wrapText="1"/>
    </xf>
    <xf numFmtId="0" fontId="12" fillId="25" borderId="885" applyNumberFormat="0" applyProtection="0">
      <alignment horizontal="left" vertical="center" wrapText="1"/>
    </xf>
    <xf numFmtId="0" fontId="11" fillId="60" borderId="885" applyNumberFormat="0" applyProtection="0">
      <alignment horizontal="left" vertical="center" wrapText="1"/>
    </xf>
    <xf numFmtId="0" fontId="183" fillId="81" borderId="877" applyNumberFormat="0" applyProtection="0">
      <alignment horizontal="center" vertical="center"/>
    </xf>
    <xf numFmtId="0" fontId="11" fillId="81" borderId="877" applyNumberFormat="0" applyProtection="0">
      <alignment horizontal="center" vertical="center" wrapText="1"/>
    </xf>
    <xf numFmtId="0" fontId="11" fillId="81" borderId="877" applyNumberFormat="0" applyProtection="0">
      <alignment horizontal="center" vertical="center" wrapText="1"/>
    </xf>
    <xf numFmtId="0" fontId="11" fillId="60" borderId="877" applyNumberFormat="0" applyProtection="0">
      <alignment horizontal="left" vertical="center" wrapText="1"/>
    </xf>
    <xf numFmtId="257" fontId="11" fillId="82" borderId="877" applyNumberFormat="0" applyProtection="0">
      <alignment horizontal="center" vertical="center" wrapText="1"/>
    </xf>
    <xf numFmtId="0" fontId="12" fillId="25" borderId="877" applyNumberFormat="0" applyProtection="0">
      <alignment horizontal="left" vertical="center" wrapText="1"/>
    </xf>
    <xf numFmtId="0" fontId="11" fillId="60" borderId="877" applyNumberFormat="0" applyProtection="0">
      <alignment horizontal="left" vertical="center" wrapText="1"/>
    </xf>
    <xf numFmtId="0" fontId="183" fillId="81" borderId="849" applyNumberFormat="0" applyProtection="0">
      <alignment horizontal="center" vertical="center"/>
    </xf>
    <xf numFmtId="0" fontId="11" fillId="81" borderId="849" applyNumberFormat="0" applyProtection="0">
      <alignment horizontal="center" vertical="center" wrapText="1"/>
    </xf>
    <xf numFmtId="0" fontId="11" fillId="81" borderId="849" applyNumberFormat="0" applyProtection="0">
      <alignment horizontal="center" vertical="center"/>
    </xf>
    <xf numFmtId="0" fontId="11" fillId="81" borderId="849" applyNumberFormat="0" applyProtection="0">
      <alignment horizontal="center" vertical="center" wrapText="1"/>
    </xf>
    <xf numFmtId="0" fontId="183" fillId="81" borderId="825" applyNumberFormat="0" applyProtection="0">
      <alignment horizontal="center" vertical="center"/>
    </xf>
    <xf numFmtId="0" fontId="11" fillId="81" borderId="825" applyNumberFormat="0" applyProtection="0">
      <alignment horizontal="center" vertical="center" wrapText="1"/>
    </xf>
    <xf numFmtId="0" fontId="11" fillId="81" borderId="825" applyNumberFormat="0" applyProtection="0">
      <alignment horizontal="center" vertical="center"/>
    </xf>
    <xf numFmtId="0" fontId="11" fillId="81" borderId="825" applyNumberFormat="0" applyProtection="0">
      <alignment horizontal="center" vertical="center" wrapText="1"/>
    </xf>
    <xf numFmtId="0" fontId="11" fillId="60" borderId="825" applyNumberFormat="0" applyProtection="0">
      <alignment horizontal="left" vertical="center" wrapText="1"/>
    </xf>
    <xf numFmtId="257" fontId="11" fillId="82" borderId="849" applyNumberFormat="0" applyProtection="0">
      <alignment horizontal="center" vertical="center" wrapText="1"/>
    </xf>
    <xf numFmtId="0" fontId="12" fillId="25" borderId="849" applyNumberFormat="0" applyProtection="0">
      <alignment horizontal="left" vertical="center" wrapText="1"/>
    </xf>
    <xf numFmtId="257" fontId="11" fillId="82" borderId="825" applyNumberFormat="0" applyProtection="0">
      <alignment horizontal="center" vertical="center" wrapText="1"/>
    </xf>
    <xf numFmtId="0" fontId="12" fillId="25" borderId="825" applyNumberFormat="0" applyProtection="0">
      <alignment horizontal="left" vertical="center" wrapText="1"/>
    </xf>
    <xf numFmtId="0" fontId="11" fillId="60" borderId="825" applyNumberFormat="0" applyProtection="0">
      <alignment horizontal="left" vertical="center" wrapText="1"/>
    </xf>
    <xf numFmtId="241" fontId="194" fillId="86" borderId="975" applyNumberFormat="0" applyBorder="0" applyAlignment="0" applyProtection="0">
      <alignment vertical="center"/>
    </xf>
    <xf numFmtId="241" fontId="194" fillId="86" borderId="962" applyNumberFormat="0" applyBorder="0" applyAlignment="0" applyProtection="0">
      <alignment vertical="center"/>
    </xf>
    <xf numFmtId="241" fontId="194" fillId="86" borderId="938" applyNumberFormat="0" applyBorder="0" applyAlignment="0" applyProtection="0">
      <alignment vertical="center"/>
    </xf>
    <xf numFmtId="241" fontId="194" fillId="86" borderId="938" applyNumberFormat="0" applyBorder="0" applyAlignment="0" applyProtection="0">
      <alignment vertical="center"/>
    </xf>
    <xf numFmtId="241" fontId="194" fillId="86" borderId="892" applyNumberFormat="0" applyBorder="0" applyAlignment="0" applyProtection="0">
      <alignment vertical="center"/>
    </xf>
    <xf numFmtId="241" fontId="194" fillId="86" borderId="819" applyNumberFormat="0" applyBorder="0" applyAlignment="0" applyProtection="0">
      <alignment vertical="center"/>
    </xf>
    <xf numFmtId="241" fontId="194" fillId="86" borderId="875" applyNumberFormat="0" applyBorder="0" applyAlignment="0" applyProtection="0">
      <alignment vertical="center"/>
    </xf>
    <xf numFmtId="39" fontId="12" fillId="0" borderId="934">
      <protection locked="0"/>
    </xf>
    <xf numFmtId="165" fontId="193" fillId="0" borderId="934" applyFill="0" applyAlignment="0" applyProtection="0"/>
    <xf numFmtId="171" fontId="85" fillId="0" borderId="939"/>
    <xf numFmtId="171" fontId="85" fillId="0" borderId="921"/>
    <xf numFmtId="208" fontId="90" fillId="63" borderId="638"/>
    <xf numFmtId="39" fontId="12" fillId="0" borderId="917">
      <protection locked="0"/>
    </xf>
    <xf numFmtId="165" fontId="193" fillId="0" borderId="917" applyFill="0" applyAlignment="0" applyProtection="0"/>
    <xf numFmtId="171" fontId="85" fillId="0" borderId="921"/>
    <xf numFmtId="39" fontId="12" fillId="0" borderId="896">
      <protection locked="0"/>
    </xf>
    <xf numFmtId="171" fontId="85" fillId="0" borderId="893"/>
    <xf numFmtId="171" fontId="85" fillId="0" borderId="909"/>
    <xf numFmtId="39" fontId="12" fillId="0" borderId="896">
      <protection locked="0"/>
    </xf>
    <xf numFmtId="165" fontId="193" fillId="0" borderId="896" applyFill="0" applyAlignment="0" applyProtection="0"/>
    <xf numFmtId="171" fontId="85" fillId="0" borderId="893"/>
    <xf numFmtId="39" fontId="12" fillId="0" borderId="888">
      <protection locked="0"/>
    </xf>
    <xf numFmtId="165" fontId="193" fillId="0" borderId="888" applyFill="0" applyAlignment="0" applyProtection="0"/>
    <xf numFmtId="171" fontId="85" fillId="0" borderId="876"/>
    <xf numFmtId="39" fontId="12" fillId="0" borderId="884">
      <protection locked="0"/>
    </xf>
    <xf numFmtId="165" fontId="193" fillId="0" borderId="884" applyFill="0" applyAlignment="0" applyProtection="0"/>
    <xf numFmtId="171" fontId="85" fillId="0" borderId="876"/>
    <xf numFmtId="39" fontId="12" fillId="0" borderId="842">
      <protection locked="0"/>
    </xf>
    <xf numFmtId="165" fontId="193" fillId="0" borderId="842" applyFill="0" applyAlignment="0" applyProtection="0"/>
    <xf numFmtId="171" fontId="85" fillId="0" borderId="964"/>
    <xf numFmtId="165" fontId="193" fillId="0" borderId="917" applyFill="0" applyAlignment="0" applyProtection="0"/>
    <xf numFmtId="241" fontId="194" fillId="86" borderId="875" applyNumberFormat="0" applyBorder="0" applyAlignment="0" applyProtection="0">
      <alignment vertical="center"/>
    </xf>
    <xf numFmtId="171" fontId="85" fillId="0" borderId="921"/>
    <xf numFmtId="39" fontId="12" fillId="0" borderId="896">
      <protection locked="0"/>
    </xf>
    <xf numFmtId="241" fontId="194" fillId="86" borderId="861" applyNumberFormat="0" applyBorder="0" applyAlignment="0" applyProtection="0">
      <alignment vertical="center"/>
    </xf>
    <xf numFmtId="165" fontId="193" fillId="0" borderId="896" applyFill="0" applyAlignment="0" applyProtection="0"/>
    <xf numFmtId="241" fontId="194" fillId="86" borderId="835" applyNumberFormat="0" applyBorder="0" applyAlignment="0" applyProtection="0">
      <alignment vertical="center"/>
    </xf>
    <xf numFmtId="171" fontId="85" fillId="0" borderId="893"/>
    <xf numFmtId="39" fontId="12" fillId="0" borderId="912">
      <protection locked="0"/>
    </xf>
    <xf numFmtId="165" fontId="193" fillId="0" borderId="912" applyFill="0" applyAlignment="0" applyProtection="0"/>
    <xf numFmtId="171" fontId="85" fillId="0" borderId="909"/>
    <xf numFmtId="171" fontId="85" fillId="0" borderId="921"/>
    <xf numFmtId="39" fontId="12" fillId="0" borderId="912">
      <protection locked="0"/>
    </xf>
    <xf numFmtId="0" fontId="12" fillId="25" borderId="825" applyNumberFormat="0" applyProtection="0">
      <alignment horizontal="left" vertical="center"/>
    </xf>
    <xf numFmtId="0" fontId="12" fillId="25" borderId="825" applyNumberFormat="0" applyProtection="0">
      <alignment horizontal="left" vertical="center"/>
    </xf>
    <xf numFmtId="39" fontId="12" fillId="0" borderId="896">
      <protection locked="0"/>
    </xf>
    <xf numFmtId="165" fontId="193" fillId="0" borderId="896" applyFill="0" applyAlignment="0" applyProtection="0"/>
    <xf numFmtId="171" fontId="85" fillId="0" borderId="893"/>
    <xf numFmtId="39" fontId="12" fillId="0" borderId="896">
      <protection locked="0"/>
    </xf>
    <xf numFmtId="165" fontId="193" fillId="0" borderId="896" applyFill="0" applyAlignment="0" applyProtection="0"/>
    <xf numFmtId="171" fontId="85" fillId="0" borderId="893"/>
    <xf numFmtId="39" fontId="12" fillId="0" borderId="888">
      <protection locked="0"/>
    </xf>
    <xf numFmtId="165" fontId="193" fillId="0" borderId="888" applyFill="0" applyAlignment="0" applyProtection="0"/>
    <xf numFmtId="39" fontId="12" fillId="0" borderId="884">
      <protection locked="0"/>
    </xf>
    <xf numFmtId="165" fontId="193" fillId="0" borderId="884" applyFill="0" applyAlignment="0" applyProtection="0"/>
    <xf numFmtId="171" fontId="85" fillId="0" borderId="876"/>
    <xf numFmtId="39" fontId="12" fillId="0" borderId="888">
      <protection locked="0"/>
    </xf>
    <xf numFmtId="165" fontId="193" fillId="0" borderId="888" applyFill="0" applyAlignment="0" applyProtection="0"/>
    <xf numFmtId="171" fontId="85" fillId="0" borderId="866"/>
    <xf numFmtId="171" fontId="85" fillId="0" borderId="876"/>
    <xf numFmtId="171" fontId="85" fillId="0" borderId="862"/>
    <xf numFmtId="171" fontId="85" fillId="0" borderId="848"/>
    <xf numFmtId="283" fontId="79" fillId="0" borderId="736">
      <alignment horizontal="right"/>
    </xf>
    <xf numFmtId="0" fontId="30" fillId="0" borderId="830" applyNumberFormat="0" applyFill="0" applyAlignment="0" applyProtection="0"/>
    <xf numFmtId="0" fontId="12" fillId="24" borderId="828" applyNumberFormat="0" applyFont="0" applyAlignment="0" applyProtection="0"/>
    <xf numFmtId="0" fontId="25" fillId="8" borderId="827" applyNumberFormat="0" applyAlignment="0" applyProtection="0"/>
    <xf numFmtId="0" fontId="17" fillId="21" borderId="827" applyNumberFormat="0" applyAlignment="0" applyProtection="0"/>
    <xf numFmtId="0" fontId="30" fillId="0" borderId="830" applyNumberFormat="0" applyFill="0" applyAlignment="0" applyProtection="0"/>
    <xf numFmtId="0" fontId="28" fillId="21" borderId="829" applyNumberFormat="0" applyAlignment="0" applyProtection="0"/>
    <xf numFmtId="0" fontId="12" fillId="24" borderId="828" applyNumberFormat="0" applyFont="0" applyAlignment="0" applyProtection="0"/>
    <xf numFmtId="0" fontId="12" fillId="24" borderId="828" applyNumberFormat="0" applyFont="0" applyAlignment="0" applyProtection="0"/>
    <xf numFmtId="0" fontId="25" fillId="8" borderId="827" applyNumberFormat="0" applyAlignment="0" applyProtection="0"/>
    <xf numFmtId="0" fontId="17" fillId="21" borderId="827" applyNumberFormat="0" applyAlignment="0" applyProtection="0"/>
    <xf numFmtId="0" fontId="12" fillId="25" borderId="825" applyNumberFormat="0" applyProtection="0">
      <alignment horizontal="left" vertical="center"/>
    </xf>
    <xf numFmtId="0" fontId="30" fillId="0" borderId="830" applyNumberFormat="0" applyFill="0" applyAlignment="0" applyProtection="0"/>
    <xf numFmtId="0" fontId="28" fillId="21" borderId="829" applyNumberFormat="0" applyAlignment="0" applyProtection="0"/>
    <xf numFmtId="0" fontId="12" fillId="24" borderId="828" applyNumberFormat="0" applyFont="0" applyAlignment="0" applyProtection="0"/>
    <xf numFmtId="0" fontId="12" fillId="24" borderId="828" applyNumberFormat="0" applyFont="0" applyAlignment="0" applyProtection="0"/>
    <xf numFmtId="0" fontId="25" fillId="8" borderId="827" applyNumberFormat="0" applyAlignment="0" applyProtection="0"/>
    <xf numFmtId="0" fontId="30" fillId="0" borderId="830" applyNumberFormat="0" applyFill="0" applyAlignment="0" applyProtection="0"/>
    <xf numFmtId="0" fontId="28" fillId="21" borderId="829" applyNumberFormat="0" applyAlignment="0" applyProtection="0"/>
    <xf numFmtId="0" fontId="12" fillId="24" borderId="828" applyNumberFormat="0" applyFont="0" applyAlignment="0" applyProtection="0"/>
    <xf numFmtId="0" fontId="11" fillId="60" borderId="1367" applyNumberFormat="0" applyProtection="0">
      <alignment horizontal="left" vertical="center" wrapText="1"/>
    </xf>
    <xf numFmtId="0" fontId="12" fillId="25" borderId="1367" applyNumberFormat="0" applyProtection="0">
      <alignment horizontal="left" vertical="center" wrapText="1"/>
    </xf>
    <xf numFmtId="257" fontId="11" fillId="82" borderId="1367" applyNumberFormat="0" applyProtection="0">
      <alignment horizontal="center" vertical="center" wrapText="1"/>
    </xf>
    <xf numFmtId="0" fontId="11" fillId="60" borderId="986" applyNumberFormat="0" applyProtection="0">
      <alignment horizontal="left" vertical="center" wrapText="1"/>
    </xf>
    <xf numFmtId="0" fontId="12" fillId="25" borderId="986" applyNumberFormat="0" applyProtection="0">
      <alignment horizontal="left" vertical="center" wrapText="1"/>
    </xf>
    <xf numFmtId="257" fontId="11" fillId="82" borderId="986" applyNumberFormat="0" applyProtection="0">
      <alignment horizontal="center" vertical="center" wrapText="1"/>
    </xf>
    <xf numFmtId="0" fontId="11" fillId="60" borderId="1367" applyNumberFormat="0" applyProtection="0">
      <alignment horizontal="left" vertical="center" wrapText="1"/>
    </xf>
    <xf numFmtId="0" fontId="11" fillId="81" borderId="1367" applyNumberFormat="0" applyProtection="0">
      <alignment horizontal="center" vertical="center" wrapText="1"/>
    </xf>
    <xf numFmtId="0" fontId="11" fillId="60" borderId="986" applyNumberFormat="0" applyProtection="0">
      <alignment horizontal="left" vertical="center" wrapText="1"/>
    </xf>
    <xf numFmtId="0" fontId="11" fillId="81" borderId="1367" applyNumberFormat="0" applyProtection="0">
      <alignment horizontal="center" vertical="center"/>
    </xf>
    <xf numFmtId="0" fontId="11" fillId="81" borderId="986" applyNumberFormat="0" applyProtection="0">
      <alignment horizontal="center" vertical="center" wrapText="1"/>
    </xf>
    <xf numFmtId="0" fontId="11" fillId="81" borderId="986" applyNumberFormat="0" applyProtection="0">
      <alignment horizontal="center" vertical="center"/>
    </xf>
    <xf numFmtId="0" fontId="11" fillId="81" borderId="986" applyNumberFormat="0" applyProtection="0">
      <alignment horizontal="center" vertical="center" wrapText="1"/>
    </xf>
    <xf numFmtId="0" fontId="11" fillId="81" borderId="1367" applyNumberFormat="0" applyProtection="0">
      <alignment horizontal="center" vertical="center" wrapText="1"/>
    </xf>
    <xf numFmtId="0" fontId="183" fillId="81" borderId="986" applyNumberFormat="0" applyProtection="0">
      <alignment horizontal="center" vertical="center"/>
    </xf>
    <xf numFmtId="0" fontId="183" fillId="81" borderId="1367" applyNumberFormat="0" applyProtection="0">
      <alignment horizontal="center" vertical="center"/>
    </xf>
    <xf numFmtId="166" fontId="113" fillId="0" borderId="639">
      <protection locked="0"/>
    </xf>
    <xf numFmtId="0" fontId="177" fillId="67" borderId="986">
      <alignment horizontal="center" vertical="center" wrapText="1"/>
      <protection hidden="1"/>
    </xf>
    <xf numFmtId="0" fontId="177" fillId="67" borderId="1367">
      <alignment horizontal="center" vertical="center" wrapText="1"/>
      <protection hidden="1"/>
    </xf>
    <xf numFmtId="0" fontId="147" fillId="0" borderId="996">
      <alignment horizontal="center"/>
    </xf>
    <xf numFmtId="165" fontId="193" fillId="0" borderId="1472" applyFill="0" applyAlignment="0" applyProtection="0"/>
    <xf numFmtId="264" fontId="172" fillId="65" borderId="986" applyFill="0" applyBorder="0" applyAlignment="0" applyProtection="0">
      <alignment horizontal="right"/>
      <protection locked="0"/>
    </xf>
    <xf numFmtId="0" fontId="12" fillId="25" borderId="1372" applyNumberFormat="0" applyProtection="0">
      <alignment horizontal="left" vertical="center"/>
    </xf>
    <xf numFmtId="165" fontId="193" fillId="0" borderId="1451" applyFill="0" applyAlignment="0" applyProtection="0"/>
    <xf numFmtId="165" fontId="193" fillId="0" borderId="1441" applyFill="0" applyAlignment="0" applyProtection="0"/>
    <xf numFmtId="0" fontId="12" fillId="24" borderId="1375" applyNumberFormat="0" applyFont="0" applyAlignment="0" applyProtection="0"/>
    <xf numFmtId="0" fontId="12" fillId="24" borderId="1375" applyNumberFormat="0" applyFont="0" applyAlignment="0" applyProtection="0"/>
    <xf numFmtId="264" fontId="172" fillId="65" borderId="1367" applyFill="0" applyBorder="0" applyAlignment="0" applyProtection="0">
      <alignment horizontal="right"/>
      <protection locked="0"/>
    </xf>
    <xf numFmtId="260" fontId="164" fillId="0" borderId="991" applyBorder="0"/>
    <xf numFmtId="260" fontId="164" fillId="0" borderId="1366" applyBorder="0"/>
    <xf numFmtId="241" fontId="194" fillId="86" borderId="805" applyNumberFormat="0" applyBorder="0" applyAlignment="0" applyProtection="0">
      <alignment vertical="center"/>
    </xf>
    <xf numFmtId="0" fontId="147" fillId="73" borderId="640">
      <alignment horizontal="left" vertical="center" wrapText="1"/>
    </xf>
    <xf numFmtId="0" fontId="147" fillId="73" borderId="1195">
      <alignment horizontal="left" vertical="center" wrapText="1"/>
    </xf>
    <xf numFmtId="166" fontId="113" fillId="0" borderId="1194">
      <protection locked="0"/>
    </xf>
    <xf numFmtId="208" fontId="90" fillId="63" borderId="1193"/>
    <xf numFmtId="208" fontId="90" fillId="63" borderId="821"/>
    <xf numFmtId="166" fontId="113" fillId="0" borderId="822">
      <protection locked="0"/>
    </xf>
    <xf numFmtId="0" fontId="147" fillId="73" borderId="804">
      <alignment horizontal="left" vertical="center" wrapText="1"/>
    </xf>
    <xf numFmtId="0" fontId="12" fillId="0" borderId="986"/>
    <xf numFmtId="0" fontId="12" fillId="24" borderId="1004" applyNumberFormat="0" applyFont="0" applyAlignment="0" applyProtection="0"/>
    <xf numFmtId="0" fontId="25" fillId="8" borderId="1003" applyNumberFormat="0" applyAlignment="0" applyProtection="0"/>
    <xf numFmtId="0" fontId="12" fillId="24" borderId="1004" applyNumberFormat="0" applyFont="0" applyAlignment="0" applyProtection="0"/>
    <xf numFmtId="0" fontId="12" fillId="0" borderId="1367"/>
    <xf numFmtId="0" fontId="28" fillId="21" borderId="1005" applyNumberFormat="0" applyAlignment="0" applyProtection="0"/>
    <xf numFmtId="241" fontId="12" fillId="65" borderId="998" applyNumberFormat="0" applyFont="0" applyBorder="0" applyAlignment="0">
      <alignment horizontal="right" vertical="center"/>
      <protection locked="0"/>
    </xf>
    <xf numFmtId="10" fontId="108" fillId="65" borderId="986" applyNumberFormat="0" applyBorder="0" applyAlignment="0" applyProtection="0"/>
    <xf numFmtId="10" fontId="108" fillId="65" borderId="1367" applyNumberFormat="0" applyBorder="0" applyAlignment="0" applyProtection="0"/>
    <xf numFmtId="0" fontId="47" fillId="0" borderId="991">
      <alignment horizontal="left" vertical="center"/>
    </xf>
    <xf numFmtId="237" fontId="12" fillId="71" borderId="986" applyNumberFormat="0" applyFont="0" applyBorder="0" applyAlignment="0" applyProtection="0"/>
    <xf numFmtId="1" fontId="121" fillId="69" borderId="992" applyNumberFormat="0" applyBorder="0" applyAlignment="0">
      <alignment horizontal="centerContinuous" vertical="center"/>
      <protection locked="0"/>
    </xf>
    <xf numFmtId="0" fontId="25" fillId="8" borderId="987" applyNumberFormat="0" applyAlignment="0" applyProtection="0"/>
    <xf numFmtId="0" fontId="47" fillId="0" borderId="1366">
      <alignment horizontal="left" vertical="center"/>
    </xf>
    <xf numFmtId="237" fontId="12" fillId="71" borderId="1367" applyNumberFormat="0" applyFont="0" applyBorder="0" applyAlignment="0" applyProtection="0"/>
    <xf numFmtId="1" fontId="121" fillId="69" borderId="1368" applyNumberFormat="0" applyBorder="0" applyAlignment="0">
      <alignment horizontal="centerContinuous" vertical="center"/>
      <protection locked="0"/>
    </xf>
    <xf numFmtId="0" fontId="25" fillId="8" borderId="1362" applyNumberFormat="0" applyAlignment="0" applyProtection="0"/>
    <xf numFmtId="224" fontId="108" fillId="0" borderId="1020" applyFont="0" applyFill="0" applyBorder="0" applyAlignment="0" applyProtection="0"/>
    <xf numFmtId="171" fontId="85" fillId="0" borderId="1192"/>
    <xf numFmtId="165" fontId="193" fillId="0" borderId="1074" applyFill="0" applyAlignment="0" applyProtection="0"/>
    <xf numFmtId="165" fontId="193" fillId="0" borderId="1080" applyFill="0" applyAlignment="0" applyProtection="0"/>
    <xf numFmtId="165" fontId="193" fillId="0" borderId="1082" applyFill="0" applyAlignment="0" applyProtection="0"/>
    <xf numFmtId="241" fontId="194" fillId="86" borderId="1064" applyNumberFormat="0" applyBorder="0" applyAlignment="0" applyProtection="0">
      <alignment vertical="center"/>
    </xf>
    <xf numFmtId="241" fontId="12" fillId="25" borderId="1053" applyNumberFormat="0" applyAlignment="0">
      <alignment vertical="center"/>
    </xf>
    <xf numFmtId="257" fontId="11" fillId="82" borderId="1036" applyNumberFormat="0" applyProtection="0">
      <alignment horizontal="center" vertical="center" wrapText="1"/>
    </xf>
    <xf numFmtId="0" fontId="11" fillId="81" borderId="1036" applyNumberFormat="0" applyProtection="0">
      <alignment horizontal="center" vertical="center" wrapText="1"/>
    </xf>
    <xf numFmtId="257" fontId="11" fillId="82" borderId="1066" applyNumberFormat="0" applyProtection="0">
      <alignment horizontal="center" vertical="center" wrapText="1"/>
    </xf>
    <xf numFmtId="0" fontId="11" fillId="81" borderId="1094" applyNumberFormat="0" applyProtection="0">
      <alignment horizontal="center" vertical="center"/>
    </xf>
    <xf numFmtId="166" fontId="113" fillId="0" borderId="997">
      <protection locked="0"/>
    </xf>
    <xf numFmtId="0" fontId="12" fillId="24" borderId="988" applyNumberFormat="0" applyFont="0" applyAlignment="0" applyProtection="0"/>
    <xf numFmtId="0" fontId="12" fillId="24" borderId="1363" applyNumberFormat="0" applyFont="0" applyAlignment="0" applyProtection="0"/>
    <xf numFmtId="241" fontId="194" fillId="86" borderId="641" applyNumberFormat="0" applyBorder="0" applyAlignment="0" applyProtection="0">
      <alignment vertical="center"/>
    </xf>
    <xf numFmtId="171" fontId="85" fillId="0" borderId="996" applyAlignment="0">
      <alignment horizontal="right"/>
    </xf>
    <xf numFmtId="260" fontId="164" fillId="0" borderId="812" applyBorder="0"/>
    <xf numFmtId="171" fontId="12" fillId="0" borderId="1279" applyBorder="0" applyProtection="0">
      <alignment horizontal="right" vertical="center"/>
    </xf>
    <xf numFmtId="0" fontId="189" fillId="83" borderId="1279" applyBorder="0" applyProtection="0">
      <alignment horizontal="centerContinuous" vertical="center"/>
    </xf>
    <xf numFmtId="49" fontId="79" fillId="0" borderId="1279">
      <alignment vertical="center"/>
    </xf>
    <xf numFmtId="283" fontId="79" fillId="0" borderId="1279">
      <alignment horizontal="right"/>
    </xf>
    <xf numFmtId="0" fontId="11" fillId="60" borderId="903" applyNumberFormat="0" applyProtection="0">
      <alignment horizontal="left" vertical="center" wrapText="1"/>
    </xf>
    <xf numFmtId="241" fontId="194" fillId="86" borderId="908" applyNumberFormat="0" applyBorder="0" applyAlignment="0" applyProtection="0">
      <alignment vertical="center"/>
    </xf>
    <xf numFmtId="171" fontId="85" fillId="0" borderId="976"/>
    <xf numFmtId="241" fontId="194" fillId="86" borderId="875" applyNumberFormat="0" applyBorder="0" applyAlignment="0" applyProtection="0">
      <alignment vertical="center"/>
    </xf>
    <xf numFmtId="171" fontId="85" fillId="0" borderId="893"/>
    <xf numFmtId="171" fontId="85" fillId="0" borderId="876"/>
    <xf numFmtId="171" fontId="85" fillId="0" borderId="846"/>
    <xf numFmtId="39" fontId="12" fillId="0" borderId="945">
      <protection locked="0"/>
    </xf>
    <xf numFmtId="39" fontId="12" fillId="0" borderId="917">
      <protection locked="0"/>
    </xf>
    <xf numFmtId="0" fontId="17" fillId="21" borderId="987" applyNumberFormat="0" applyAlignment="0" applyProtection="0"/>
    <xf numFmtId="0" fontId="147" fillId="73" borderId="984">
      <alignment horizontal="left" vertical="center" wrapText="1"/>
    </xf>
    <xf numFmtId="166" fontId="113" fillId="0" borderId="997">
      <protection locked="0"/>
    </xf>
    <xf numFmtId="208" fontId="90" fillId="63" borderId="995"/>
    <xf numFmtId="0" fontId="147" fillId="73" borderId="640">
      <alignment horizontal="left" vertical="center" wrapText="1"/>
    </xf>
    <xf numFmtId="166" fontId="113" fillId="0" borderId="639">
      <protection locked="0"/>
    </xf>
    <xf numFmtId="208" fontId="90" fillId="63" borderId="638"/>
    <xf numFmtId="0" fontId="12" fillId="0" borderId="1179"/>
    <xf numFmtId="0" fontId="12" fillId="0" borderId="806"/>
    <xf numFmtId="0" fontId="147" fillId="73" borderId="1190">
      <alignment horizontal="left" vertical="center" wrapText="1"/>
    </xf>
    <xf numFmtId="10" fontId="108" fillId="65" borderId="1179" applyNumberFormat="0" applyBorder="0" applyAlignment="0" applyProtection="0"/>
    <xf numFmtId="0" fontId="47" fillId="0" borderId="1184">
      <alignment horizontal="left" vertical="center"/>
    </xf>
    <xf numFmtId="0" fontId="147" fillId="73" borderId="818">
      <alignment horizontal="left" vertical="center" wrapText="1"/>
    </xf>
    <xf numFmtId="237" fontId="12" fillId="71" borderId="1179" applyNumberFormat="0" applyFont="0" applyBorder="0" applyAlignment="0" applyProtection="0"/>
    <xf numFmtId="10" fontId="108" fillId="65" borderId="806" applyNumberFormat="0" applyBorder="0" applyAlignment="0" applyProtection="0"/>
    <xf numFmtId="1" fontId="121" fillId="69" borderId="1185" applyNumberFormat="0" applyBorder="0" applyAlignment="0">
      <alignment horizontal="centerContinuous" vertical="center"/>
      <protection locked="0"/>
    </xf>
    <xf numFmtId="0" fontId="25" fillId="8" borderId="1180" applyNumberFormat="0" applyAlignment="0" applyProtection="0"/>
    <xf numFmtId="224" fontId="108" fillId="0" borderId="1020" applyFont="0" applyFill="0" applyBorder="0" applyAlignment="0" applyProtection="0"/>
    <xf numFmtId="0" fontId="47" fillId="0" borderId="812">
      <alignment horizontal="left" vertical="center"/>
    </xf>
    <xf numFmtId="237" fontId="12" fillId="71" borderId="806" applyNumberFormat="0" applyFont="0" applyBorder="0" applyAlignment="0" applyProtection="0"/>
    <xf numFmtId="1" fontId="121" fillId="69" borderId="813" applyNumberFormat="0" applyBorder="0" applyAlignment="0">
      <alignment horizontal="centerContinuous" vertical="center"/>
      <protection locked="0"/>
    </xf>
    <xf numFmtId="0" fontId="25" fillId="8" borderId="810" applyNumberFormat="0" applyAlignment="0" applyProtection="0"/>
    <xf numFmtId="241" fontId="194" fillId="86" borderId="1370" applyNumberFormat="0" applyBorder="0" applyAlignment="0" applyProtection="0">
      <alignment vertical="center"/>
    </xf>
    <xf numFmtId="166" fontId="113" fillId="0" borderId="1189">
      <protection locked="0"/>
    </xf>
    <xf numFmtId="0" fontId="12" fillId="24" borderId="1181" applyNumberFormat="0" applyFont="0" applyAlignment="0" applyProtection="0"/>
    <xf numFmtId="166" fontId="113" fillId="0" borderId="817">
      <protection locked="0"/>
    </xf>
    <xf numFmtId="0" fontId="12" fillId="24" borderId="811" applyNumberFormat="0" applyFont="0" applyAlignment="0" applyProtection="0"/>
    <xf numFmtId="0" fontId="17" fillId="21" borderId="1180" applyNumberFormat="0" applyAlignment="0" applyProtection="0"/>
    <xf numFmtId="0" fontId="83" fillId="0" borderId="1186" applyNumberFormat="0" applyFont="0" applyFill="0" applyAlignment="0" applyProtection="0"/>
    <xf numFmtId="0" fontId="25" fillId="8" borderId="1003" applyNumberFormat="0" applyAlignment="0" applyProtection="0"/>
    <xf numFmtId="0" fontId="28" fillId="21" borderId="1005" applyNumberFormat="0" applyAlignment="0" applyProtection="0"/>
    <xf numFmtId="0" fontId="25" fillId="8" borderId="1003" applyNumberFormat="0" applyAlignment="0" applyProtection="0"/>
    <xf numFmtId="0" fontId="12" fillId="24" borderId="1004" applyNumberFormat="0" applyFont="0" applyAlignment="0" applyProtection="0"/>
    <xf numFmtId="0" fontId="12" fillId="24" borderId="1004" applyNumberFormat="0" applyFont="0" applyAlignment="0" applyProtection="0"/>
    <xf numFmtId="0" fontId="30" fillId="0" borderId="1006" applyNumberFormat="0" applyFill="0" applyAlignment="0" applyProtection="0"/>
    <xf numFmtId="0" fontId="25" fillId="8" borderId="1003" applyNumberFormat="0" applyAlignment="0" applyProtection="0"/>
    <xf numFmtId="0" fontId="12" fillId="24" borderId="1004" applyNumberFormat="0" applyFont="0" applyAlignment="0" applyProtection="0"/>
    <xf numFmtId="171" fontId="85" fillId="0" borderId="1049"/>
    <xf numFmtId="171" fontId="85" fillId="0" borderId="1065"/>
    <xf numFmtId="171" fontId="85" fillId="0" borderId="1055"/>
    <xf numFmtId="39" fontId="12" fillId="0" borderId="1080">
      <protection locked="0"/>
    </xf>
    <xf numFmtId="171" fontId="85" fillId="0" borderId="1076"/>
    <xf numFmtId="165" fontId="193" fillId="0" borderId="1082" applyFill="0" applyAlignment="0" applyProtection="0"/>
    <xf numFmtId="39" fontId="12" fillId="0" borderId="1082">
      <protection locked="0"/>
    </xf>
    <xf numFmtId="171" fontId="85" fillId="0" borderId="1055"/>
    <xf numFmtId="165" fontId="193" fillId="0" borderId="1080" applyFill="0" applyAlignment="0" applyProtection="0"/>
    <xf numFmtId="171" fontId="85" fillId="0" borderId="1076"/>
    <xf numFmtId="165" fontId="193" fillId="0" borderId="1082" applyFill="0" applyAlignment="0" applyProtection="0"/>
    <xf numFmtId="39" fontId="12" fillId="0" borderId="1082">
      <protection locked="0"/>
    </xf>
    <xf numFmtId="171" fontId="85" fillId="0" borderId="1076"/>
    <xf numFmtId="165" fontId="193" fillId="0" borderId="1082" applyFill="0" applyAlignment="0" applyProtection="0"/>
    <xf numFmtId="39" fontId="12" fillId="0" borderId="1082">
      <protection locked="0"/>
    </xf>
    <xf numFmtId="0" fontId="12" fillId="25" borderId="1002" applyNumberFormat="0" applyProtection="0">
      <alignment horizontal="left" vertical="center"/>
    </xf>
    <xf numFmtId="0" fontId="12" fillId="25" borderId="1002" applyNumberFormat="0" applyProtection="0">
      <alignment horizontal="left" vertical="center"/>
    </xf>
    <xf numFmtId="171" fontId="85" fillId="0" borderId="1100"/>
    <xf numFmtId="171" fontId="85" fillId="0" borderId="1100"/>
    <xf numFmtId="165" fontId="193" fillId="0" borderId="1103" applyFill="0" applyAlignment="0" applyProtection="0"/>
    <xf numFmtId="39" fontId="12" fillId="0" borderId="1103">
      <protection locked="0"/>
    </xf>
    <xf numFmtId="171" fontId="85" fillId="0" borderId="1112"/>
    <xf numFmtId="278" fontId="173" fillId="70" borderId="1114" applyBorder="0">
      <alignment horizontal="right" vertical="center"/>
      <protection locked="0"/>
    </xf>
    <xf numFmtId="171" fontId="85" fillId="0" borderId="1100"/>
    <xf numFmtId="165" fontId="193" fillId="0" borderId="1103" applyFill="0" applyAlignment="0" applyProtection="0"/>
    <xf numFmtId="39" fontId="12" fillId="0" borderId="1103">
      <protection locked="0"/>
    </xf>
    <xf numFmtId="171" fontId="85" fillId="0" borderId="1076"/>
    <xf numFmtId="241" fontId="194" fillId="86" borderId="1033" applyNumberFormat="0" applyBorder="0" applyAlignment="0" applyProtection="0">
      <alignment vertical="center"/>
    </xf>
    <xf numFmtId="165" fontId="193" fillId="0" borderId="1082" applyFill="0" applyAlignment="0" applyProtection="0"/>
    <xf numFmtId="241" fontId="194" fillId="86" borderId="1048" applyNumberFormat="0" applyBorder="0" applyAlignment="0" applyProtection="0">
      <alignment vertical="center"/>
    </xf>
    <xf numFmtId="39" fontId="12" fillId="0" borderId="1082">
      <protection locked="0"/>
    </xf>
    <xf numFmtId="171" fontId="85" fillId="0" borderId="1112"/>
    <xf numFmtId="165" fontId="193" fillId="0" borderId="1108" applyFill="0" applyAlignment="0" applyProtection="0"/>
    <xf numFmtId="39" fontId="12" fillId="0" borderId="1108">
      <protection locked="0"/>
    </xf>
    <xf numFmtId="171" fontId="85" fillId="0" borderId="1112"/>
    <xf numFmtId="241" fontId="194" fillId="86" borderId="1086" applyNumberFormat="0" applyBorder="0" applyAlignment="0" applyProtection="0">
      <alignment vertical="center"/>
    </xf>
    <xf numFmtId="165" fontId="193" fillId="0" borderId="1108" applyFill="0" applyAlignment="0" applyProtection="0"/>
    <xf numFmtId="39" fontId="12" fillId="0" borderId="1108">
      <protection locked="0"/>
    </xf>
    <xf numFmtId="241" fontId="12" fillId="25" borderId="1053" applyNumberFormat="0" applyProtection="0">
      <alignment horizontal="centerContinuous" vertical="center"/>
    </xf>
    <xf numFmtId="241" fontId="194" fillId="86" borderId="1054" applyNumberFormat="0" applyBorder="0" applyAlignment="0" applyProtection="0">
      <alignment vertical="center"/>
    </xf>
    <xf numFmtId="241" fontId="12" fillId="25" borderId="1053" applyNumberFormat="0" applyAlignment="0">
      <alignment vertical="center"/>
    </xf>
    <xf numFmtId="171" fontId="85" fillId="0" borderId="1143"/>
    <xf numFmtId="0" fontId="17" fillId="21" borderId="810" applyNumberFormat="0" applyAlignment="0" applyProtection="0"/>
    <xf numFmtId="165" fontId="193" fillId="0" borderId="1138" applyFill="0" applyAlignment="0" applyProtection="0"/>
    <xf numFmtId="39" fontId="12" fillId="0" borderId="1138">
      <protection locked="0"/>
    </xf>
    <xf numFmtId="171" fontId="85" fillId="0" borderId="1157"/>
    <xf numFmtId="283" fontId="79" fillId="0" borderId="1067">
      <alignment horizontal="right"/>
    </xf>
    <xf numFmtId="283" fontId="79" fillId="0" borderId="1067">
      <alignment horizontal="right"/>
    </xf>
    <xf numFmtId="171" fontId="85" fillId="0" borderId="1034"/>
    <xf numFmtId="165" fontId="193" fillId="0" borderId="1044" applyFill="0" applyAlignment="0" applyProtection="0"/>
    <xf numFmtId="39" fontId="12" fillId="0" borderId="1044">
      <protection locked="0"/>
    </xf>
    <xf numFmtId="0" fontId="83" fillId="0" borderId="814" applyNumberFormat="0" applyFont="0" applyFill="0" applyAlignment="0" applyProtection="0"/>
    <xf numFmtId="171" fontId="85" fillId="0" borderId="1055"/>
    <xf numFmtId="39" fontId="12" fillId="0" borderId="1074">
      <protection locked="0"/>
    </xf>
    <xf numFmtId="171" fontId="85" fillId="0" borderId="1076"/>
    <xf numFmtId="171" fontId="85" fillId="0" borderId="1100"/>
    <xf numFmtId="39" fontId="12" fillId="0" borderId="1103">
      <protection locked="0"/>
    </xf>
    <xf numFmtId="39" fontId="12" fillId="0" borderId="1082">
      <protection locked="0"/>
    </xf>
    <xf numFmtId="241" fontId="194" fillId="86" borderId="1064" applyNumberFormat="0" applyBorder="0" applyAlignment="0" applyProtection="0">
      <alignment vertical="center"/>
    </xf>
    <xf numFmtId="171" fontId="85" fillId="0" borderId="1112"/>
    <xf numFmtId="241" fontId="12" fillId="25" borderId="1053" applyNumberFormat="0" applyAlignment="0">
      <alignment vertical="center"/>
    </xf>
    <xf numFmtId="0" fontId="189" fillId="83" borderId="1067" applyBorder="0" applyProtection="0">
      <alignment horizontal="centerContinuous" vertical="center"/>
    </xf>
    <xf numFmtId="171" fontId="85" fillId="0" borderId="1132"/>
    <xf numFmtId="171" fontId="12" fillId="0" borderId="1067" applyBorder="0" applyProtection="0">
      <alignment horizontal="right" vertical="center"/>
    </xf>
    <xf numFmtId="241" fontId="12" fillId="25" borderId="1053" applyNumberFormat="0" applyProtection="0">
      <alignment horizontal="centerContinuous" vertical="center"/>
    </xf>
    <xf numFmtId="241" fontId="194" fillId="86" borderId="1086" applyNumberFormat="0" applyBorder="0" applyAlignment="0" applyProtection="0">
      <alignment vertical="center"/>
    </xf>
    <xf numFmtId="241" fontId="12" fillId="25" borderId="1053" applyNumberFormat="0" applyAlignment="0">
      <alignment vertical="center"/>
    </xf>
    <xf numFmtId="165" fontId="193" fillId="0" borderId="1127" applyFill="0" applyAlignment="0" applyProtection="0"/>
    <xf numFmtId="39" fontId="12" fillId="0" borderId="1127">
      <protection locked="0"/>
    </xf>
    <xf numFmtId="241" fontId="194" fillId="86" borderId="1054" applyNumberFormat="0" applyBorder="0" applyAlignment="0" applyProtection="0">
      <alignment vertical="center"/>
    </xf>
    <xf numFmtId="241" fontId="12" fillId="25" borderId="1053" applyNumberFormat="0" applyProtection="0">
      <alignment horizontal="centerContinuous" vertical="center"/>
    </xf>
    <xf numFmtId="241" fontId="194" fillId="86" borderId="1086" applyNumberFormat="0" applyBorder="0" applyAlignment="0" applyProtection="0">
      <alignment vertical="center"/>
    </xf>
    <xf numFmtId="241" fontId="12" fillId="25" borderId="1053" applyNumberFormat="0" applyAlignment="0">
      <alignment vertical="center"/>
    </xf>
    <xf numFmtId="208" fontId="90" fillId="63" borderId="816"/>
    <xf numFmtId="241" fontId="194" fillId="86" borderId="1099" applyNumberFormat="0" applyBorder="0" applyAlignment="0" applyProtection="0">
      <alignment vertical="center"/>
    </xf>
    <xf numFmtId="241" fontId="12" fillId="25" borderId="1053" applyNumberFormat="0" applyProtection="0">
      <alignment horizontal="centerContinuous" vertical="center"/>
    </xf>
    <xf numFmtId="241" fontId="194" fillId="86" borderId="1115" applyNumberFormat="0" applyBorder="0" applyAlignment="0" applyProtection="0">
      <alignment vertical="center"/>
    </xf>
    <xf numFmtId="241" fontId="12" fillId="25" borderId="1053" applyNumberFormat="0" applyAlignment="0">
      <alignment vertical="center"/>
    </xf>
    <xf numFmtId="241" fontId="12" fillId="25" borderId="1053" applyNumberFormat="0" applyProtection="0">
      <alignment horizontal="centerContinuous" vertical="center"/>
    </xf>
    <xf numFmtId="241" fontId="194" fillId="86" borderId="1131" applyNumberFormat="0" applyBorder="0" applyAlignment="0" applyProtection="0">
      <alignment vertical="center"/>
    </xf>
    <xf numFmtId="0" fontId="11" fillId="60" borderId="1002" applyNumberFormat="0" applyProtection="0">
      <alignment horizontal="left" vertical="center" wrapText="1"/>
    </xf>
    <xf numFmtId="0" fontId="11" fillId="60" borderId="1002" applyNumberFormat="0" applyProtection="0">
      <alignment horizontal="left" vertical="center" wrapText="1"/>
    </xf>
    <xf numFmtId="0" fontId="11" fillId="81" borderId="1036" applyNumberFormat="0" applyProtection="0">
      <alignment horizontal="center" vertical="center"/>
    </xf>
    <xf numFmtId="0" fontId="11" fillId="60" borderId="1066" applyNumberFormat="0" applyProtection="0">
      <alignment horizontal="left" vertical="center" wrapText="1"/>
    </xf>
    <xf numFmtId="0" fontId="11" fillId="81" borderId="1066" applyNumberFormat="0" applyProtection="0">
      <alignment horizontal="center" vertical="center"/>
    </xf>
    <xf numFmtId="167" fontId="87" fillId="0" borderId="815" applyFont="0"/>
    <xf numFmtId="0" fontId="183" fillId="81" borderId="1066" applyNumberFormat="0" applyProtection="0">
      <alignment horizontal="center" vertical="center"/>
    </xf>
    <xf numFmtId="0" fontId="11" fillId="60" borderId="1077" applyNumberFormat="0" applyProtection="0">
      <alignment horizontal="left" vertical="center" wrapText="1"/>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1" fillId="60" borderId="1077" applyNumberFormat="0" applyProtection="0">
      <alignment horizontal="left"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1" fillId="60" borderId="1077" applyNumberFormat="0" applyProtection="0">
      <alignment horizontal="left" vertical="center" wrapText="1"/>
    </xf>
    <xf numFmtId="0" fontId="183" fillId="81" borderId="1077" applyNumberFormat="0" applyProtection="0">
      <alignment horizontal="center" vertical="center"/>
    </xf>
    <xf numFmtId="257" fontId="11" fillId="82" borderId="1077" applyNumberFormat="0" applyProtection="0">
      <alignment horizontal="center" vertical="center" wrapText="1"/>
    </xf>
    <xf numFmtId="0" fontId="11" fillId="60" borderId="1077" applyNumberFormat="0" applyProtection="0">
      <alignment horizontal="left"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83" fillId="81" borderId="1077" applyNumberFormat="0" applyProtection="0">
      <alignment horizontal="center" vertical="center"/>
    </xf>
    <xf numFmtId="0" fontId="11" fillId="60" borderId="1077" applyNumberFormat="0" applyProtection="0">
      <alignment horizontal="left" vertical="center" wrapText="1"/>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83" fillId="81" borderId="1077" applyNumberFormat="0" applyProtection="0">
      <alignment horizontal="center" vertical="center"/>
    </xf>
    <xf numFmtId="0" fontId="11" fillId="60" borderId="1094" applyNumberFormat="0" applyProtection="0">
      <alignment horizontal="left" vertical="center" wrapText="1"/>
    </xf>
    <xf numFmtId="0" fontId="12" fillId="25" borderId="1094" applyNumberFormat="0" applyProtection="0">
      <alignment horizontal="left" vertical="center" wrapText="1"/>
    </xf>
    <xf numFmtId="257" fontId="11" fillId="82" borderId="1094" applyNumberFormat="0" applyProtection="0">
      <alignment horizontal="center" vertical="center" wrapText="1"/>
    </xf>
    <xf numFmtId="0" fontId="11" fillId="60" borderId="1094" applyNumberFormat="0" applyProtection="0">
      <alignment horizontal="left" vertical="center" wrapText="1"/>
    </xf>
    <xf numFmtId="0" fontId="11" fillId="81" borderId="1094" applyNumberFormat="0" applyProtection="0">
      <alignment horizontal="center" vertical="center" wrapText="1"/>
    </xf>
    <xf numFmtId="0" fontId="11" fillId="81" borderId="1094" applyNumberFormat="0" applyProtection="0">
      <alignment horizontal="center" vertical="center" wrapText="1"/>
    </xf>
    <xf numFmtId="0" fontId="183" fillId="81" borderId="1094" applyNumberFormat="0" applyProtection="0">
      <alignment horizontal="center" vertical="center"/>
    </xf>
    <xf numFmtId="0" fontId="11" fillId="60" borderId="1094" applyNumberFormat="0" applyProtection="0">
      <alignment horizontal="left" vertical="center" wrapText="1"/>
    </xf>
    <xf numFmtId="0" fontId="12" fillId="25" borderId="1094" applyNumberFormat="0" applyProtection="0">
      <alignment horizontal="left" vertical="center" wrapText="1"/>
    </xf>
    <xf numFmtId="257" fontId="11" fillId="82" borderId="1094" applyNumberFormat="0" applyProtection="0">
      <alignment horizontal="center" vertical="center" wrapText="1"/>
    </xf>
    <xf numFmtId="0" fontId="11" fillId="60" borderId="1094" applyNumberFormat="0" applyProtection="0">
      <alignment horizontal="left" vertical="center" wrapText="1"/>
    </xf>
    <xf numFmtId="0" fontId="11" fillId="60" borderId="1094" applyNumberFormat="0" applyProtection="0">
      <alignment horizontal="left" vertical="center" wrapText="1"/>
    </xf>
    <xf numFmtId="0" fontId="11" fillId="81" borderId="1094" applyNumberFormat="0" applyProtection="0">
      <alignment horizontal="center" vertical="center" wrapText="1"/>
    </xf>
    <xf numFmtId="0" fontId="11" fillId="81" borderId="1094" applyNumberFormat="0" applyProtection="0">
      <alignment horizontal="center" vertical="center"/>
    </xf>
    <xf numFmtId="0" fontId="12" fillId="25" borderId="1094" applyNumberFormat="0" applyProtection="0">
      <alignment horizontal="left" vertical="center" wrapText="1"/>
    </xf>
    <xf numFmtId="0" fontId="183" fillId="81" borderId="1094" applyNumberFormat="0" applyProtection="0">
      <alignment horizontal="center" vertical="center"/>
    </xf>
    <xf numFmtId="257" fontId="11" fillId="82" borderId="1094" applyNumberFormat="0" applyProtection="0">
      <alignment horizontal="center" vertical="center" wrapText="1"/>
    </xf>
    <xf numFmtId="0" fontId="11" fillId="60" borderId="1094" applyNumberFormat="0" applyProtection="0">
      <alignment horizontal="left" vertical="center" wrapText="1"/>
    </xf>
    <xf numFmtId="0" fontId="11" fillId="81" borderId="1094" applyNumberFormat="0" applyProtection="0">
      <alignment horizontal="center" vertical="center" wrapText="1"/>
    </xf>
    <xf numFmtId="0" fontId="11" fillId="81" borderId="1094" applyNumberFormat="0" applyProtection="0">
      <alignment horizontal="center" vertical="center"/>
    </xf>
    <xf numFmtId="0" fontId="11" fillId="81" borderId="1094" applyNumberFormat="0" applyProtection="0">
      <alignment horizontal="center" vertical="center" wrapText="1"/>
    </xf>
    <xf numFmtId="0" fontId="183" fillId="81" borderId="1094" applyNumberFormat="0" applyProtection="0">
      <alignment horizontal="center" vertical="center"/>
    </xf>
    <xf numFmtId="0" fontId="11" fillId="60" borderId="1101" applyNumberFormat="0" applyProtection="0">
      <alignment horizontal="left" vertical="center" wrapText="1"/>
    </xf>
    <xf numFmtId="257" fontId="11" fillId="82" borderId="1101" applyNumberFormat="0" applyProtection="0">
      <alignment horizontal="center" vertical="center" wrapText="1"/>
    </xf>
    <xf numFmtId="0" fontId="11" fillId="60" borderId="1101" applyNumberFormat="0" applyProtection="0">
      <alignment horizontal="left" vertical="center" wrapText="1"/>
    </xf>
    <xf numFmtId="0" fontId="11" fillId="81" borderId="1101" applyNumberFormat="0" applyProtection="0">
      <alignment horizontal="center" vertical="center" wrapText="1"/>
    </xf>
    <xf numFmtId="0" fontId="11" fillId="81" borderId="1101" applyNumberFormat="0" applyProtection="0">
      <alignment horizontal="center" vertical="center"/>
    </xf>
    <xf numFmtId="0" fontId="11" fillId="81" borderId="1101" applyNumberFormat="0" applyProtection="0">
      <alignment horizontal="center" vertical="center" wrapText="1"/>
    </xf>
    <xf numFmtId="0" fontId="177" fillId="67" borderId="1002">
      <alignment horizontal="center" vertical="center" wrapText="1"/>
      <protection hidden="1"/>
    </xf>
    <xf numFmtId="0" fontId="183" fillId="81" borderId="1101" applyNumberFormat="0" applyProtection="0">
      <alignment horizontal="center" vertical="center"/>
    </xf>
    <xf numFmtId="0" fontId="11" fillId="60" borderId="1094" applyNumberFormat="0" applyProtection="0">
      <alignment horizontal="left" vertical="center" wrapText="1"/>
    </xf>
    <xf numFmtId="0" fontId="12" fillId="25" borderId="1094" applyNumberFormat="0" applyProtection="0">
      <alignment horizontal="left" vertical="center" wrapText="1"/>
    </xf>
    <xf numFmtId="0" fontId="11" fillId="81" borderId="1094" applyNumberFormat="0" applyProtection="0">
      <alignment horizontal="center" vertical="center" wrapText="1"/>
    </xf>
    <xf numFmtId="0" fontId="183" fillId="81" borderId="1094" applyNumberFormat="0" applyProtection="0">
      <alignment horizontal="center" vertical="center"/>
    </xf>
    <xf numFmtId="0" fontId="11" fillId="60" borderId="1119" applyNumberFormat="0" applyProtection="0">
      <alignment horizontal="left" vertical="center" wrapText="1"/>
    </xf>
    <xf numFmtId="0" fontId="177" fillId="67" borderId="1066">
      <alignment horizontal="center" vertical="center" wrapText="1"/>
      <protection hidden="1"/>
    </xf>
    <xf numFmtId="0" fontId="12" fillId="25" borderId="1119" applyNumberFormat="0" applyProtection="0">
      <alignment horizontal="left" vertical="center" wrapText="1"/>
    </xf>
    <xf numFmtId="257" fontId="11" fillId="82" borderId="1119" applyNumberFormat="0" applyProtection="0">
      <alignment horizontal="center" vertical="center" wrapText="1"/>
    </xf>
    <xf numFmtId="0" fontId="11" fillId="60" borderId="1119" applyNumberFormat="0" applyProtection="0">
      <alignment horizontal="left" vertical="center" wrapText="1"/>
    </xf>
    <xf numFmtId="0" fontId="11" fillId="81" borderId="1119" applyNumberFormat="0" applyProtection="0">
      <alignment horizontal="center" vertical="center" wrapText="1"/>
    </xf>
    <xf numFmtId="0" fontId="11" fillId="81" borderId="1119" applyNumberFormat="0" applyProtection="0">
      <alignment horizontal="center" vertical="center"/>
    </xf>
    <xf numFmtId="237" fontId="181" fillId="0" borderId="1031"/>
    <xf numFmtId="0" fontId="183" fillId="81" borderId="1119" applyNumberFormat="0" applyProtection="0">
      <alignment horizontal="center" vertical="center"/>
    </xf>
    <xf numFmtId="0" fontId="11" fillId="60" borderId="1119" applyNumberFormat="0" applyProtection="0">
      <alignment horizontal="left" vertical="center" wrapText="1"/>
    </xf>
    <xf numFmtId="0" fontId="12" fillId="25" borderId="1119" applyNumberFormat="0" applyProtection="0">
      <alignment horizontal="left" vertical="center" wrapText="1"/>
    </xf>
    <xf numFmtId="0" fontId="177" fillId="67" borderId="1077">
      <alignment horizontal="center" vertical="center" wrapText="1"/>
      <protection hidden="1"/>
    </xf>
    <xf numFmtId="257" fontId="11" fillId="82" borderId="1119" applyNumberFormat="0" applyProtection="0">
      <alignment horizontal="center" vertical="center" wrapText="1"/>
    </xf>
    <xf numFmtId="0" fontId="11" fillId="60" borderId="1119" applyNumberFormat="0" applyProtection="0">
      <alignment horizontal="left" vertical="center" wrapText="1"/>
    </xf>
    <xf numFmtId="237" fontId="181" fillId="0" borderId="1031"/>
    <xf numFmtId="0" fontId="11" fillId="81" borderId="1119" applyNumberFormat="0" applyProtection="0">
      <alignment horizontal="center" vertical="center" wrapText="1"/>
    </xf>
    <xf numFmtId="0" fontId="11" fillId="81" borderId="1119" applyNumberFormat="0" applyProtection="0">
      <alignment horizontal="center" vertical="center"/>
    </xf>
    <xf numFmtId="0" fontId="11" fillId="60" borderId="1146" applyNumberFormat="0" applyProtection="0">
      <alignment horizontal="left" vertical="center" wrapText="1"/>
    </xf>
    <xf numFmtId="0" fontId="183" fillId="81" borderId="1119" applyNumberFormat="0" applyProtection="0">
      <alignment horizontal="center" vertical="center"/>
    </xf>
    <xf numFmtId="0" fontId="12" fillId="25" borderId="1146" applyNumberFormat="0" applyProtection="0">
      <alignment horizontal="left" vertical="center" wrapText="1"/>
    </xf>
    <xf numFmtId="0" fontId="177" fillId="67" borderId="1077">
      <alignment horizontal="center" vertical="center" wrapText="1"/>
      <protection hidden="1"/>
    </xf>
    <xf numFmtId="257" fontId="11" fillId="82" borderId="1146" applyNumberFormat="0" applyProtection="0">
      <alignment horizontal="center" vertical="center" wrapText="1"/>
    </xf>
    <xf numFmtId="0" fontId="11" fillId="60" borderId="1160" applyNumberFormat="0" applyProtection="0">
      <alignment horizontal="left" vertical="center" wrapText="1"/>
    </xf>
    <xf numFmtId="0" fontId="11" fillId="60" borderId="1146" applyNumberFormat="0" applyProtection="0">
      <alignment horizontal="left" vertical="center" wrapText="1"/>
    </xf>
    <xf numFmtId="0" fontId="12" fillId="25" borderId="1160" applyNumberFormat="0" applyProtection="0">
      <alignment horizontal="left" vertical="center" wrapText="1"/>
    </xf>
    <xf numFmtId="0" fontId="11" fillId="81" borderId="1146" applyNumberFormat="0" applyProtection="0">
      <alignment horizontal="center" vertical="center" wrapText="1"/>
    </xf>
    <xf numFmtId="0" fontId="11" fillId="81" borderId="1146" applyNumberFormat="0" applyProtection="0">
      <alignment horizontal="center" vertical="center" wrapText="1"/>
    </xf>
    <xf numFmtId="257" fontId="11" fillId="82" borderId="1160" applyNumberFormat="0" applyProtection="0">
      <alignment horizontal="center" vertical="center" wrapText="1"/>
    </xf>
    <xf numFmtId="0" fontId="183" fillId="81" borderId="1146" applyNumberFormat="0" applyProtection="0">
      <alignment horizontal="center" vertical="center"/>
    </xf>
    <xf numFmtId="0" fontId="11" fillId="60" borderId="1160" applyNumberFormat="0" applyProtection="0">
      <alignment horizontal="left" vertical="center" wrapText="1"/>
    </xf>
    <xf numFmtId="0" fontId="177" fillId="67" borderId="1077">
      <alignment horizontal="center" vertical="center" wrapText="1"/>
      <protection hidden="1"/>
    </xf>
    <xf numFmtId="0" fontId="11" fillId="81" borderId="1160" applyNumberFormat="0" applyProtection="0">
      <alignment horizontal="center" vertical="center" wrapText="1"/>
    </xf>
    <xf numFmtId="0" fontId="11" fillId="81" borderId="1160" applyNumberFormat="0" applyProtection="0">
      <alignment horizontal="center" vertical="center"/>
    </xf>
    <xf numFmtId="0" fontId="11" fillId="81" borderId="1160" applyNumberFormat="0" applyProtection="0">
      <alignment horizontal="center" vertical="center" wrapText="1"/>
    </xf>
    <xf numFmtId="0" fontId="183" fillId="81" borderId="1160" applyNumberFormat="0" applyProtection="0">
      <alignment horizontal="center" vertical="center"/>
    </xf>
    <xf numFmtId="0" fontId="177" fillId="67" borderId="1094">
      <alignment horizontal="center" vertical="center" wrapText="1"/>
      <protection hidden="1"/>
    </xf>
    <xf numFmtId="0" fontId="177" fillId="67" borderId="1094">
      <alignment horizontal="center" vertical="center" wrapText="1"/>
      <protection hidden="1"/>
    </xf>
    <xf numFmtId="0" fontId="177" fillId="67" borderId="1094">
      <alignment horizontal="center" vertical="center" wrapText="1"/>
      <protection hidden="1"/>
    </xf>
    <xf numFmtId="165" fontId="193" fillId="0" borderId="1156" applyFill="0" applyAlignment="0" applyProtection="0"/>
    <xf numFmtId="0" fontId="177" fillId="67" borderId="1101">
      <alignment horizontal="center" vertical="center" wrapText="1"/>
      <protection hidden="1"/>
    </xf>
    <xf numFmtId="39" fontId="12" fillId="0" borderId="1156">
      <protection locked="0"/>
    </xf>
    <xf numFmtId="0" fontId="177" fillId="67" borderId="1094">
      <alignment horizontal="center" vertical="center" wrapText="1"/>
      <protection hidden="1"/>
    </xf>
    <xf numFmtId="237" fontId="181" fillId="0" borderId="1031"/>
    <xf numFmtId="264" fontId="172" fillId="65" borderId="1002" applyFill="0" applyBorder="0" applyAlignment="0" applyProtection="0">
      <alignment horizontal="right"/>
      <protection locked="0"/>
    </xf>
    <xf numFmtId="264" fontId="172" fillId="65" borderId="1036" applyFill="0" applyBorder="0" applyAlignment="0" applyProtection="0">
      <alignment horizontal="right"/>
      <protection locked="0"/>
    </xf>
    <xf numFmtId="0" fontId="177" fillId="67" borderId="1119">
      <alignment horizontal="center" vertical="center" wrapText="1"/>
      <protection hidden="1"/>
    </xf>
    <xf numFmtId="241" fontId="194" fillId="86" borderId="1099" applyNumberFormat="0" applyBorder="0" applyAlignment="0" applyProtection="0">
      <alignment vertical="center"/>
    </xf>
    <xf numFmtId="241" fontId="12" fillId="25" borderId="1053" applyNumberFormat="0" applyProtection="0">
      <alignment horizontal="centerContinuous" vertical="center"/>
    </xf>
    <xf numFmtId="241" fontId="12" fillId="25" borderId="1053" applyNumberFormat="0" applyAlignment="0">
      <alignment vertical="center"/>
    </xf>
    <xf numFmtId="241" fontId="12" fillId="25" borderId="1053" applyNumberFormat="0" applyProtection="0">
      <alignment horizontal="centerContinuous" vertical="center"/>
    </xf>
    <xf numFmtId="241" fontId="194" fillId="86" borderId="1115" applyNumberFormat="0" applyBorder="0" applyAlignment="0" applyProtection="0">
      <alignment vertical="center"/>
    </xf>
    <xf numFmtId="241" fontId="194" fillId="86" borderId="1099" applyNumberFormat="0" applyBorder="0" applyAlignment="0" applyProtection="0">
      <alignment vertical="center"/>
    </xf>
    <xf numFmtId="49" fontId="79" fillId="0" borderId="1067">
      <alignment vertical="center"/>
    </xf>
    <xf numFmtId="241" fontId="194" fillId="86" borderId="1115" applyNumberFormat="0" applyBorder="0" applyAlignment="0" applyProtection="0">
      <alignment vertical="center"/>
    </xf>
    <xf numFmtId="0" fontId="12" fillId="60" borderId="1003" applyNumberFormat="0">
      <alignment horizontal="centerContinuous" vertical="center" wrapText="1"/>
    </xf>
    <xf numFmtId="0" fontId="12" fillId="61" borderId="1003" applyNumberFormat="0">
      <alignment horizontal="left" vertical="center"/>
    </xf>
    <xf numFmtId="241" fontId="194" fillId="86" borderId="1115" applyNumberFormat="0" applyBorder="0" applyAlignment="0" applyProtection="0">
      <alignment vertical="center"/>
    </xf>
    <xf numFmtId="0" fontId="189" fillId="83" borderId="1067" applyBorder="0" applyProtection="0">
      <alignment horizontal="centerContinuous" vertical="center"/>
    </xf>
    <xf numFmtId="171" fontId="12" fillId="0" borderId="1067" applyBorder="0" applyProtection="0">
      <alignment horizontal="right" vertical="center"/>
    </xf>
    <xf numFmtId="241" fontId="194" fillId="86" borderId="1142" applyNumberFormat="0" applyBorder="0" applyAlignment="0" applyProtection="0">
      <alignment vertical="center"/>
    </xf>
    <xf numFmtId="0" fontId="11" fillId="60" borderId="1023" applyNumberFormat="0" applyProtection="0">
      <alignment horizontal="left" vertical="center" wrapText="1"/>
    </xf>
    <xf numFmtId="0" fontId="12" fillId="25" borderId="1023" applyNumberFormat="0" applyProtection="0">
      <alignment horizontal="left" vertical="center" wrapText="1"/>
    </xf>
    <xf numFmtId="257" fontId="11" fillId="82" borderId="1023" applyNumberFormat="0" applyProtection="0">
      <alignment horizontal="center" vertical="center" wrapText="1"/>
    </xf>
    <xf numFmtId="0" fontId="11" fillId="60" borderId="1036" applyNumberFormat="0" applyProtection="0">
      <alignment horizontal="left" vertical="center" wrapText="1"/>
    </xf>
    <xf numFmtId="0" fontId="11" fillId="60" borderId="1023" applyNumberFormat="0" applyProtection="0">
      <alignment horizontal="left" vertical="center" wrapText="1"/>
    </xf>
    <xf numFmtId="0" fontId="11" fillId="81" borderId="1023" applyNumberFormat="0" applyProtection="0">
      <alignment horizontal="center" vertical="center" wrapText="1"/>
    </xf>
    <xf numFmtId="0" fontId="11" fillId="81" borderId="1023" applyNumberFormat="0" applyProtection="0">
      <alignment horizontal="center" vertical="center"/>
    </xf>
    <xf numFmtId="0" fontId="11" fillId="81" borderId="1023" applyNumberFormat="0" applyProtection="0">
      <alignment horizontal="center" vertical="center" wrapText="1"/>
    </xf>
    <xf numFmtId="0" fontId="12" fillId="25" borderId="1036" applyNumberFormat="0" applyProtection="0">
      <alignment horizontal="left" vertical="center" wrapText="1"/>
    </xf>
    <xf numFmtId="0" fontId="183" fillId="81" borderId="1023" applyNumberFormat="0" applyProtection="0">
      <alignment horizontal="center" vertical="center"/>
    </xf>
    <xf numFmtId="257" fontId="11" fillId="82" borderId="1036" applyNumberFormat="0" applyProtection="0">
      <alignment horizontal="center" vertical="center" wrapText="1"/>
    </xf>
    <xf numFmtId="0" fontId="11" fillId="60" borderId="1036" applyNumberFormat="0" applyProtection="0">
      <alignment horizontal="left" vertical="center" wrapText="1"/>
    </xf>
    <xf numFmtId="0" fontId="11" fillId="81" borderId="1036" applyNumberFormat="0" applyProtection="0">
      <alignment horizontal="center" vertical="center" wrapText="1"/>
    </xf>
    <xf numFmtId="0" fontId="11" fillId="81" borderId="1036" applyNumberFormat="0" applyProtection="0">
      <alignment horizontal="center" vertical="center"/>
    </xf>
    <xf numFmtId="0" fontId="11" fillId="81" borderId="1036" applyNumberFormat="0" applyProtection="0">
      <alignment horizontal="center" vertical="center" wrapText="1"/>
    </xf>
    <xf numFmtId="0" fontId="183" fillId="81" borderId="1036" applyNumberFormat="0" applyProtection="0">
      <alignment horizontal="center" vertical="center"/>
    </xf>
    <xf numFmtId="0" fontId="11" fillId="60" borderId="1077" applyNumberFormat="0" applyProtection="0">
      <alignment horizontal="left" vertical="center" wrapText="1"/>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1" fillId="60" borderId="1077" applyNumberFormat="0" applyProtection="0">
      <alignment horizontal="left" vertical="center" wrapText="1"/>
    </xf>
    <xf numFmtId="0" fontId="11" fillId="60" borderId="1077" applyNumberFormat="0" applyProtection="0">
      <alignment horizontal="left"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83" fillId="81" borderId="1077" applyNumberFormat="0" applyProtection="0">
      <alignment horizontal="center" vertical="center"/>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1" fillId="60" borderId="1077" applyNumberFormat="0" applyProtection="0">
      <alignment horizontal="left"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1" fillId="60" borderId="1077" applyNumberFormat="0" applyProtection="0">
      <alignment horizontal="left" vertical="center" wrapText="1"/>
    </xf>
    <xf numFmtId="0" fontId="183" fillId="81" borderId="1077" applyNumberFormat="0" applyProtection="0">
      <alignment horizontal="center" vertical="center"/>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1" fillId="60" borderId="1077" applyNumberFormat="0" applyProtection="0">
      <alignment horizontal="left"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83" fillId="81" borderId="1077" applyNumberFormat="0" applyProtection="0">
      <alignment horizontal="center" vertical="center"/>
    </xf>
    <xf numFmtId="0" fontId="11" fillId="60" borderId="1077" applyNumberFormat="0" applyProtection="0">
      <alignment horizontal="left" vertical="center" wrapText="1"/>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1" fillId="60" borderId="1077" applyNumberFormat="0" applyProtection="0">
      <alignment horizontal="left"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1" fillId="60" borderId="1077" applyNumberFormat="0" applyProtection="0">
      <alignment horizontal="left" vertical="center" wrapText="1"/>
    </xf>
    <xf numFmtId="0" fontId="183" fillId="81" borderId="1077" applyNumberFormat="0" applyProtection="0">
      <alignment horizontal="center" vertical="center"/>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1" fillId="60" borderId="1077" applyNumberFormat="0" applyProtection="0">
      <alignment horizontal="left"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241" fontId="194" fillId="86" borderId="641" applyNumberFormat="0" applyBorder="0" applyAlignment="0" applyProtection="0">
      <alignment vertical="center"/>
    </xf>
    <xf numFmtId="0" fontId="11" fillId="81" borderId="1077" applyNumberFormat="0" applyProtection="0">
      <alignment horizontal="center" vertical="center" wrapText="1"/>
    </xf>
    <xf numFmtId="0" fontId="183" fillId="81" borderId="1077" applyNumberFormat="0" applyProtection="0">
      <alignment horizontal="center" vertical="center"/>
    </xf>
    <xf numFmtId="0" fontId="11" fillId="60" borderId="1101" applyNumberFormat="0" applyProtection="0">
      <alignment horizontal="left" vertical="center" wrapText="1"/>
    </xf>
    <xf numFmtId="0" fontId="12" fillId="25" borderId="1101" applyNumberFormat="0" applyProtection="0">
      <alignment horizontal="left" vertical="center" wrapText="1"/>
    </xf>
    <xf numFmtId="257" fontId="11" fillId="82" borderId="1101" applyNumberFormat="0" applyProtection="0">
      <alignment horizontal="center" vertical="center" wrapText="1"/>
    </xf>
    <xf numFmtId="0" fontId="11" fillId="60" borderId="1101" applyNumberFormat="0" applyProtection="0">
      <alignment horizontal="left" vertical="center" wrapText="1"/>
    </xf>
    <xf numFmtId="0" fontId="11" fillId="81" borderId="1101" applyNumberFormat="0" applyProtection="0">
      <alignment horizontal="center" vertical="center" wrapText="1"/>
    </xf>
    <xf numFmtId="0" fontId="11" fillId="81" borderId="1101" applyNumberFormat="0" applyProtection="0">
      <alignment horizontal="center" vertical="center"/>
    </xf>
    <xf numFmtId="0" fontId="11" fillId="81" borderId="1101" applyNumberFormat="0" applyProtection="0">
      <alignment horizontal="center" vertical="center" wrapText="1"/>
    </xf>
    <xf numFmtId="0" fontId="11" fillId="60" borderId="1094" applyNumberFormat="0" applyProtection="0">
      <alignment horizontal="left" vertical="center" wrapText="1"/>
    </xf>
    <xf numFmtId="0" fontId="183" fillId="81" borderId="1101" applyNumberFormat="0" applyProtection="0">
      <alignment horizontal="center" vertical="center"/>
    </xf>
    <xf numFmtId="0" fontId="12" fillId="25" borderId="1094" applyNumberFormat="0" applyProtection="0">
      <alignment horizontal="left" vertical="center" wrapText="1"/>
    </xf>
    <xf numFmtId="257" fontId="11" fillId="82" borderId="1094" applyNumberFormat="0" applyProtection="0">
      <alignment horizontal="center" vertical="center" wrapText="1"/>
    </xf>
    <xf numFmtId="0" fontId="11" fillId="60" borderId="1094" applyNumberFormat="0" applyProtection="0">
      <alignment horizontal="left" vertical="center" wrapText="1"/>
    </xf>
    <xf numFmtId="0" fontId="11" fillId="81" borderId="1094" applyNumberFormat="0" applyProtection="0">
      <alignment horizontal="center" vertical="center" wrapText="1"/>
    </xf>
    <xf numFmtId="0" fontId="11" fillId="81" borderId="1094" applyNumberFormat="0" applyProtection="0">
      <alignment horizontal="center" vertical="center"/>
    </xf>
    <xf numFmtId="0" fontId="11" fillId="81" borderId="1094" applyNumberFormat="0" applyProtection="0">
      <alignment horizontal="center" vertical="center" wrapText="1"/>
    </xf>
    <xf numFmtId="0" fontId="183" fillId="81" borderId="1094" applyNumberFormat="0" applyProtection="0">
      <alignment horizontal="center" vertical="center"/>
    </xf>
    <xf numFmtId="0" fontId="11" fillId="60" borderId="1094" applyNumberFormat="0" applyProtection="0">
      <alignment horizontal="left" vertical="center" wrapText="1"/>
    </xf>
    <xf numFmtId="0" fontId="12" fillId="25" borderId="1094" applyNumberFormat="0" applyProtection="0">
      <alignment horizontal="left" vertical="center" wrapText="1"/>
    </xf>
    <xf numFmtId="257" fontId="11" fillId="82" borderId="1094" applyNumberFormat="0" applyProtection="0">
      <alignment horizontal="center" vertical="center" wrapText="1"/>
    </xf>
    <xf numFmtId="0" fontId="11" fillId="60" borderId="1094" applyNumberFormat="0" applyProtection="0">
      <alignment horizontal="left" vertical="center" wrapText="1"/>
    </xf>
    <xf numFmtId="0" fontId="11" fillId="81" borderId="1094" applyNumberFormat="0" applyProtection="0">
      <alignment horizontal="center" vertical="center" wrapText="1"/>
    </xf>
    <xf numFmtId="0" fontId="11" fillId="81" borderId="1094" applyNumberFormat="0" applyProtection="0">
      <alignment horizontal="center" vertical="center"/>
    </xf>
    <xf numFmtId="0" fontId="11" fillId="81" borderId="1094" applyNumberFormat="0" applyProtection="0">
      <alignment horizontal="center" vertical="center" wrapText="1"/>
    </xf>
    <xf numFmtId="0" fontId="11" fillId="60" borderId="1077" applyNumberFormat="0" applyProtection="0">
      <alignment horizontal="left" vertical="center" wrapText="1"/>
    </xf>
    <xf numFmtId="0" fontId="183" fillId="81" borderId="1094" applyNumberFormat="0" applyProtection="0">
      <alignment horizontal="center" vertical="center"/>
    </xf>
    <xf numFmtId="0" fontId="12" fillId="25" borderId="1077" applyNumberFormat="0" applyProtection="0">
      <alignment horizontal="left" vertical="center" wrapText="1"/>
    </xf>
    <xf numFmtId="257" fontId="11" fillId="82" borderId="1077" applyNumberFormat="0" applyProtection="0">
      <alignment horizontal="center" vertical="center" wrapText="1"/>
    </xf>
    <xf numFmtId="0" fontId="177" fillId="67" borderId="1023">
      <alignment horizontal="center" vertical="center" wrapText="1"/>
      <protection hidden="1"/>
    </xf>
    <xf numFmtId="0" fontId="11" fillId="60" borderId="1077" applyNumberFormat="0" applyProtection="0">
      <alignment horizontal="left" vertical="center" wrapText="1"/>
    </xf>
    <xf numFmtId="0" fontId="11" fillId="60" borderId="1119" applyNumberFormat="0" applyProtection="0">
      <alignment horizontal="left" vertical="center" wrapText="1"/>
    </xf>
    <xf numFmtId="0" fontId="11" fillId="81" borderId="1077" applyNumberFormat="0" applyProtection="0">
      <alignment horizontal="center" vertical="center" wrapText="1"/>
    </xf>
    <xf numFmtId="0" fontId="11" fillId="81" borderId="1077" applyNumberFormat="0" applyProtection="0">
      <alignment horizontal="center" vertical="center"/>
    </xf>
    <xf numFmtId="0" fontId="11" fillId="81" borderId="1077" applyNumberFormat="0" applyProtection="0">
      <alignment horizontal="center" vertical="center" wrapText="1"/>
    </xf>
    <xf numFmtId="0" fontId="183" fillId="81" borderId="1077" applyNumberFormat="0" applyProtection="0">
      <alignment horizontal="center" vertical="center"/>
    </xf>
    <xf numFmtId="0" fontId="12" fillId="25" borderId="1119" applyNumberFormat="0" applyProtection="0">
      <alignment horizontal="left" vertical="center" wrapText="1"/>
    </xf>
    <xf numFmtId="257" fontId="11" fillId="82" borderId="1119" applyNumberFormat="0" applyProtection="0">
      <alignment horizontal="center" vertical="center" wrapText="1"/>
    </xf>
    <xf numFmtId="0" fontId="177" fillId="67" borderId="1036">
      <alignment horizontal="center" vertical="center" wrapText="1"/>
      <protection hidden="1"/>
    </xf>
    <xf numFmtId="0" fontId="11" fillId="60" borderId="1119" applyNumberFormat="0" applyProtection="0">
      <alignment horizontal="left" vertical="center" wrapText="1"/>
    </xf>
    <xf numFmtId="0" fontId="11" fillId="81" borderId="1119" applyNumberFormat="0" applyProtection="0">
      <alignment horizontal="center" vertical="center" wrapText="1"/>
    </xf>
    <xf numFmtId="0" fontId="11" fillId="81" borderId="1119" applyNumberFormat="0" applyProtection="0">
      <alignment horizontal="center" vertical="center"/>
    </xf>
    <xf numFmtId="0" fontId="11" fillId="81" borderId="1119" applyNumberFormat="0" applyProtection="0">
      <alignment horizontal="center" vertical="center" wrapText="1"/>
    </xf>
    <xf numFmtId="0" fontId="183" fillId="81" borderId="1119" applyNumberFormat="0" applyProtection="0">
      <alignment horizontal="center" vertical="center"/>
    </xf>
    <xf numFmtId="0" fontId="11" fillId="60" borderId="1119" applyNumberFormat="0" applyProtection="0">
      <alignment horizontal="left" vertical="center" wrapText="1"/>
    </xf>
    <xf numFmtId="0" fontId="12" fillId="25" borderId="1119" applyNumberFormat="0" applyProtection="0">
      <alignment horizontal="left" vertical="center" wrapText="1"/>
    </xf>
    <xf numFmtId="0" fontId="177" fillId="67" borderId="1077">
      <alignment horizontal="center" vertical="center" wrapText="1"/>
      <protection hidden="1"/>
    </xf>
    <xf numFmtId="257" fontId="11" fillId="82" borderId="1119" applyNumberFormat="0" applyProtection="0">
      <alignment horizontal="center" vertical="center" wrapText="1"/>
    </xf>
    <xf numFmtId="0" fontId="11" fillId="60" borderId="1119" applyNumberFormat="0" applyProtection="0">
      <alignment horizontal="left" vertical="center" wrapText="1"/>
    </xf>
    <xf numFmtId="0" fontId="11" fillId="81" borderId="1119" applyNumberFormat="0" applyProtection="0">
      <alignment horizontal="center" vertical="center" wrapText="1"/>
    </xf>
    <xf numFmtId="0" fontId="11" fillId="81" borderId="1119" applyNumberFormat="0" applyProtection="0">
      <alignment horizontal="center" vertical="center"/>
    </xf>
    <xf numFmtId="0" fontId="11" fillId="81" borderId="1119" applyNumberFormat="0" applyProtection="0">
      <alignment horizontal="center" vertical="center" wrapText="1"/>
    </xf>
    <xf numFmtId="0" fontId="183" fillId="81" borderId="1119" applyNumberFormat="0" applyProtection="0">
      <alignment horizontal="center" vertical="center"/>
    </xf>
    <xf numFmtId="0" fontId="177" fillId="67" borderId="1077">
      <alignment horizontal="center" vertical="center" wrapText="1"/>
      <protection hidden="1"/>
    </xf>
    <xf numFmtId="237" fontId="181" fillId="0" borderId="1031"/>
    <xf numFmtId="0" fontId="11" fillId="60" borderId="1146" applyNumberFormat="0" applyProtection="0">
      <alignment horizontal="left" vertical="center" wrapText="1"/>
    </xf>
    <xf numFmtId="0" fontId="12" fillId="25" borderId="1146" applyNumberFormat="0" applyProtection="0">
      <alignment horizontal="left" vertical="center" wrapText="1"/>
    </xf>
    <xf numFmtId="257" fontId="11" fillId="82" borderId="1146" applyNumberFormat="0" applyProtection="0">
      <alignment horizontal="center" vertical="center" wrapText="1"/>
    </xf>
    <xf numFmtId="0" fontId="177" fillId="67" borderId="1077">
      <alignment horizontal="center" vertical="center" wrapText="1"/>
      <protection hidden="1"/>
    </xf>
    <xf numFmtId="0" fontId="11" fillId="60" borderId="1146" applyNumberFormat="0" applyProtection="0">
      <alignment horizontal="left" vertical="center" wrapText="1"/>
    </xf>
    <xf numFmtId="0" fontId="11" fillId="81" borderId="1146" applyNumberFormat="0" applyProtection="0">
      <alignment horizontal="center" vertical="center" wrapText="1"/>
    </xf>
    <xf numFmtId="0" fontId="11" fillId="81" borderId="1146" applyNumberFormat="0" applyProtection="0">
      <alignment horizontal="center" vertical="center"/>
    </xf>
    <xf numFmtId="0" fontId="11" fillId="81" borderId="1146" applyNumberFormat="0" applyProtection="0">
      <alignment horizontal="center" vertical="center" wrapText="1"/>
    </xf>
    <xf numFmtId="0" fontId="183" fillId="81" borderId="1146" applyNumberFormat="0" applyProtection="0">
      <alignment horizontal="center" vertical="center"/>
    </xf>
    <xf numFmtId="0" fontId="177" fillId="67" borderId="1077">
      <alignment horizontal="center" vertical="center" wrapText="1"/>
      <protection hidden="1"/>
    </xf>
    <xf numFmtId="0" fontId="177" fillId="67" borderId="1077">
      <alignment horizontal="center" vertical="center" wrapText="1"/>
      <protection hidden="1"/>
    </xf>
    <xf numFmtId="0" fontId="177" fillId="67" borderId="1101">
      <alignment horizontal="center" vertical="center" wrapText="1"/>
      <protection hidden="1"/>
    </xf>
    <xf numFmtId="0" fontId="177" fillId="67" borderId="1094">
      <alignment horizontal="center" vertical="center" wrapText="1"/>
      <protection hidden="1"/>
    </xf>
    <xf numFmtId="237" fontId="181" fillId="0" borderId="1031"/>
    <xf numFmtId="0" fontId="177" fillId="67" borderId="1094">
      <alignment horizontal="center" vertical="center" wrapText="1"/>
      <protection hidden="1"/>
    </xf>
    <xf numFmtId="0" fontId="177" fillId="67" borderId="1077">
      <alignment horizontal="center" vertical="center" wrapText="1"/>
      <protection hidden="1"/>
    </xf>
    <xf numFmtId="0" fontId="177" fillId="67" borderId="1119">
      <alignment horizontal="center" vertical="center" wrapText="1"/>
      <protection hidden="1"/>
    </xf>
    <xf numFmtId="264" fontId="172" fillId="65" borderId="1023" applyFill="0" applyBorder="0" applyAlignment="0" applyProtection="0">
      <alignment horizontal="right"/>
      <protection locked="0"/>
    </xf>
    <xf numFmtId="0" fontId="177" fillId="67" borderId="1119">
      <alignment horizontal="center" vertical="center" wrapText="1"/>
      <protection hidden="1"/>
    </xf>
    <xf numFmtId="264" fontId="172" fillId="65" borderId="1036" applyFill="0" applyBorder="0" applyAlignment="0" applyProtection="0">
      <alignment horizontal="right"/>
      <protection locked="0"/>
    </xf>
    <xf numFmtId="260" fontId="164" fillId="0" borderId="1007" applyBorder="0"/>
    <xf numFmtId="0" fontId="177" fillId="67" borderId="1119">
      <alignment horizontal="center" vertical="center" wrapText="1"/>
      <protection hidden="1"/>
    </xf>
    <xf numFmtId="264" fontId="172" fillId="65" borderId="1066" applyFill="0" applyBorder="0" applyAlignment="0" applyProtection="0">
      <alignment horizontal="right"/>
      <protection locked="0"/>
    </xf>
    <xf numFmtId="260" fontId="164" fillId="0" borderId="1041" applyBorder="0"/>
    <xf numFmtId="0" fontId="177" fillId="67" borderId="1146">
      <alignment horizontal="center" vertical="center" wrapText="1"/>
      <protection hidden="1"/>
    </xf>
    <xf numFmtId="264" fontId="172" fillId="65" borderId="1077" applyFill="0" applyBorder="0" applyAlignment="0" applyProtection="0">
      <alignment horizontal="right"/>
      <protection locked="0"/>
    </xf>
    <xf numFmtId="237" fontId="181" fillId="0" borderId="1031"/>
    <xf numFmtId="264" fontId="172" fillId="65" borderId="1077" applyFill="0" applyBorder="0" applyAlignment="0" applyProtection="0">
      <alignment horizontal="right"/>
      <protection locked="0"/>
    </xf>
    <xf numFmtId="0" fontId="177" fillId="67" borderId="1146">
      <alignment horizontal="center" vertical="center" wrapText="1"/>
      <protection hidden="1"/>
    </xf>
    <xf numFmtId="264" fontId="172" fillId="65" borderId="1077" applyFill="0" applyBorder="0" applyAlignment="0" applyProtection="0">
      <alignment horizontal="right"/>
      <protection locked="0"/>
    </xf>
    <xf numFmtId="260" fontId="164" fillId="0" borderId="1078" applyBorder="0"/>
    <xf numFmtId="0" fontId="177" fillId="67" borderId="1160">
      <alignment horizontal="center" vertical="center" wrapText="1"/>
      <protection hidden="1"/>
    </xf>
    <xf numFmtId="264" fontId="172" fillId="65" borderId="1077" applyFill="0" applyBorder="0" applyAlignment="0" applyProtection="0">
      <alignment horizontal="right"/>
      <protection locked="0"/>
    </xf>
    <xf numFmtId="229" fontId="81" fillId="65" borderId="1035" applyFont="0" applyFill="0" applyBorder="0" applyAlignment="0" applyProtection="0"/>
    <xf numFmtId="264" fontId="172" fillId="65" borderId="1077" applyFill="0" applyBorder="0" applyAlignment="0" applyProtection="0">
      <alignment horizontal="right"/>
      <protection locked="0"/>
    </xf>
    <xf numFmtId="260" fontId="164" fillId="0" borderId="1081" applyBorder="0"/>
    <xf numFmtId="229" fontId="81" fillId="65" borderId="1035" applyFont="0" applyFill="0" applyBorder="0" applyAlignment="0" applyProtection="0"/>
    <xf numFmtId="264" fontId="172" fillId="65" borderId="1077" applyFill="0" applyBorder="0" applyAlignment="0" applyProtection="0">
      <alignment horizontal="right"/>
      <protection locked="0"/>
    </xf>
    <xf numFmtId="264" fontId="172" fillId="65" borderId="1077" applyFill="0" applyBorder="0" applyAlignment="0" applyProtection="0">
      <alignment horizontal="right"/>
      <protection locked="0"/>
    </xf>
    <xf numFmtId="260" fontId="164" fillId="0" borderId="1078" applyBorder="0"/>
    <xf numFmtId="264" fontId="172" fillId="65" borderId="1077" applyFill="0" applyBorder="0" applyAlignment="0" applyProtection="0">
      <alignment horizontal="right"/>
      <protection locked="0"/>
    </xf>
    <xf numFmtId="260" fontId="164" fillId="0" borderId="1081" applyBorder="0"/>
    <xf numFmtId="229" fontId="81" fillId="65" borderId="1035" applyFont="0" applyFill="0" applyBorder="0" applyAlignment="0" applyProtection="0"/>
    <xf numFmtId="264" fontId="172" fillId="65" borderId="1101" applyFill="0" applyBorder="0" applyAlignment="0" applyProtection="0">
      <alignment horizontal="right"/>
      <protection locked="0"/>
    </xf>
    <xf numFmtId="260" fontId="164" fillId="0" borderId="1081" applyBorder="0"/>
    <xf numFmtId="264" fontId="172" fillId="65" borderId="1094" applyFill="0" applyBorder="0" applyAlignment="0" applyProtection="0">
      <alignment horizontal="right"/>
      <protection locked="0"/>
    </xf>
    <xf numFmtId="260" fontId="164" fillId="0" borderId="1095" applyBorder="0"/>
    <xf numFmtId="260" fontId="164" fillId="0" borderId="1095" applyBorder="0"/>
    <xf numFmtId="264" fontId="172" fillId="65" borderId="1101" applyFill="0" applyBorder="0" applyAlignment="0" applyProtection="0">
      <alignment horizontal="right"/>
      <protection locked="0"/>
    </xf>
    <xf numFmtId="264" fontId="172" fillId="65" borderId="1094" applyFill="0" applyBorder="0" applyAlignment="0" applyProtection="0">
      <alignment horizontal="right"/>
      <protection locked="0"/>
    </xf>
    <xf numFmtId="208" fontId="90" fillId="63" borderId="1008"/>
    <xf numFmtId="0" fontId="83" fillId="0" borderId="1001" applyNumberFormat="0" applyFont="0" applyFill="0" applyAlignment="0" applyProtection="0"/>
    <xf numFmtId="264" fontId="172" fillId="65" borderId="1077" applyFill="0" applyBorder="0" applyAlignment="0" applyProtection="0">
      <alignment horizontal="right"/>
      <protection locked="0"/>
    </xf>
    <xf numFmtId="260" fontId="164" fillId="0" borderId="1116" applyBorder="0"/>
    <xf numFmtId="264" fontId="172" fillId="65" borderId="1119" applyFill="0" applyBorder="0" applyAlignment="0" applyProtection="0">
      <alignment horizontal="right"/>
      <protection locked="0"/>
    </xf>
    <xf numFmtId="260" fontId="164" fillId="0" borderId="1081" applyBorder="0"/>
    <xf numFmtId="229" fontId="81" fillId="65" borderId="1035" applyFont="0" applyFill="0" applyBorder="0" applyAlignment="0" applyProtection="0"/>
    <xf numFmtId="264" fontId="172" fillId="65" borderId="1119" applyFill="0" applyBorder="0" applyAlignment="0" applyProtection="0">
      <alignment horizontal="right"/>
      <protection locked="0"/>
    </xf>
    <xf numFmtId="260" fontId="164" fillId="0" borderId="1123" applyBorder="0"/>
    <xf numFmtId="229" fontId="81" fillId="65" borderId="1035" applyFont="0" applyFill="0" applyBorder="0" applyAlignment="0" applyProtection="0"/>
    <xf numFmtId="260" fontId="164" fillId="0" borderId="1123" applyBorder="0"/>
    <xf numFmtId="264" fontId="172" fillId="65" borderId="1146" applyFill="0" applyBorder="0" applyAlignment="0" applyProtection="0">
      <alignment horizontal="right"/>
      <protection locked="0"/>
    </xf>
    <xf numFmtId="260" fontId="164" fillId="0" borderId="1151" applyBorder="0"/>
    <xf numFmtId="229" fontId="81" fillId="65" borderId="1035" applyFont="0" applyFill="0" applyBorder="0" applyAlignment="0" applyProtection="0"/>
    <xf numFmtId="264" fontId="172" fillId="65" borderId="1094" applyFill="0" applyBorder="0" applyAlignment="0" applyProtection="0">
      <alignment horizontal="right"/>
      <protection locked="0"/>
    </xf>
    <xf numFmtId="264" fontId="172" fillId="65" borderId="1094" applyFill="0" applyBorder="0" applyAlignment="0" applyProtection="0">
      <alignment horizontal="right"/>
      <protection locked="0"/>
    </xf>
    <xf numFmtId="264" fontId="172" fillId="65" borderId="1160" applyFill="0" applyBorder="0" applyAlignment="0" applyProtection="0">
      <alignment horizontal="right"/>
      <protection locked="0"/>
    </xf>
    <xf numFmtId="264" fontId="172" fillId="65" borderId="1094" applyFill="0" applyBorder="0" applyAlignment="0" applyProtection="0">
      <alignment horizontal="right"/>
      <protection locked="0"/>
    </xf>
    <xf numFmtId="264" fontId="172" fillId="65" borderId="1119" applyFill="0" applyBorder="0" applyAlignment="0" applyProtection="0">
      <alignment horizontal="right"/>
      <protection locked="0"/>
    </xf>
    <xf numFmtId="264" fontId="172" fillId="65" borderId="1146" applyFill="0" applyBorder="0" applyAlignment="0" applyProtection="0">
      <alignment horizontal="right"/>
      <protection locked="0"/>
    </xf>
    <xf numFmtId="264" fontId="172" fillId="65" borderId="1094" applyFill="0" applyBorder="0" applyAlignment="0" applyProtection="0">
      <alignment horizontal="right"/>
      <protection locked="0"/>
    </xf>
    <xf numFmtId="0" fontId="12" fillId="24" borderId="1004" applyNumberFormat="0" applyFont="0" applyAlignment="0" applyProtection="0"/>
    <xf numFmtId="166" fontId="113" fillId="0" borderId="1009">
      <protection locked="0"/>
    </xf>
    <xf numFmtId="283" fontId="246" fillId="0" borderId="86">
      <alignment horizontal="right"/>
    </xf>
    <xf numFmtId="171" fontId="85" fillId="0" borderId="1169"/>
    <xf numFmtId="6" fontId="193" fillId="0" borderId="1156" applyFill="0" applyAlignment="0" applyProtection="0"/>
    <xf numFmtId="260" fontId="164" fillId="0" borderId="1081" applyBorder="0"/>
    <xf numFmtId="229" fontId="81" fillId="65" borderId="1035" applyFont="0" applyFill="0" applyBorder="0" applyAlignment="0" applyProtection="0"/>
    <xf numFmtId="49" fontId="246" fillId="0" borderId="86">
      <alignment vertical="center"/>
    </xf>
    <xf numFmtId="241" fontId="194" fillId="86" borderId="1178" applyNumberFormat="0" applyBorder="0" applyAlignment="0" applyProtection="0">
      <alignment vertical="center"/>
    </xf>
    <xf numFmtId="264" fontId="172" fillId="65" borderId="1119" applyFill="0" applyBorder="0" applyAlignment="0" applyProtection="0">
      <alignment horizontal="right"/>
      <protection locked="0"/>
    </xf>
    <xf numFmtId="0" fontId="189" fillId="83" borderId="86" applyBorder="0" applyProtection="0">
      <alignment horizontal="centerContinuous" vertical="center"/>
    </xf>
    <xf numFmtId="171" fontId="12" fillId="0" borderId="86" applyBorder="0" applyProtection="0">
      <alignment horizontal="right" vertical="center"/>
    </xf>
    <xf numFmtId="260" fontId="164" fillId="0" borderId="1081" applyBorder="0"/>
    <xf numFmtId="171" fontId="85" fillId="0" borderId="1022"/>
    <xf numFmtId="0" fontId="11" fillId="60" borderId="1170" applyNumberFormat="0" applyProtection="0">
      <alignment horizontal="left" vertical="center" wrapText="1"/>
    </xf>
    <xf numFmtId="0" fontId="12" fillId="25" borderId="1170" applyNumberFormat="0" applyProtection="0">
      <alignment horizontal="left" vertical="center" wrapText="1"/>
    </xf>
    <xf numFmtId="257" fontId="11" fillId="82" borderId="1170" applyNumberFormat="0" applyProtection="0">
      <alignment horizontal="center" vertical="center" wrapText="1"/>
    </xf>
    <xf numFmtId="0" fontId="11" fillId="60" borderId="1170" applyNumberFormat="0" applyProtection="0">
      <alignment horizontal="left" vertical="center" wrapText="1"/>
    </xf>
    <xf numFmtId="0" fontId="11" fillId="81" borderId="1170" applyNumberFormat="0" applyProtection="0">
      <alignment horizontal="center" vertical="center" wrapText="1"/>
    </xf>
    <xf numFmtId="260" fontId="164" fillId="0" borderId="1081" applyBorder="0"/>
    <xf numFmtId="0" fontId="11" fillId="81" borderId="1170" applyNumberFormat="0" applyProtection="0">
      <alignment horizontal="center" vertical="center"/>
    </xf>
    <xf numFmtId="229" fontId="81" fillId="65" borderId="1035" applyFont="0" applyFill="0" applyBorder="0" applyAlignment="0" applyProtection="0"/>
    <xf numFmtId="260" fontId="164" fillId="0" borderId="1081" applyBorder="0"/>
    <xf numFmtId="0" fontId="183" fillId="81" borderId="1170" applyNumberFormat="0" applyProtection="0">
      <alignment horizontal="center" vertical="center"/>
    </xf>
    <xf numFmtId="260" fontId="164" fillId="0" borderId="1095" applyBorder="0"/>
    <xf numFmtId="260" fontId="164" fillId="0" borderId="1116" applyBorder="0"/>
    <xf numFmtId="260" fontId="164" fillId="0" borderId="1081" applyBorder="0"/>
    <xf numFmtId="0" fontId="177" fillId="67" borderId="1170">
      <alignment horizontal="center" vertical="center" wrapText="1"/>
      <protection hidden="1"/>
    </xf>
    <xf numFmtId="260" fontId="164" fillId="0" borderId="1151" applyBorder="0"/>
    <xf numFmtId="260" fontId="164" fillId="0" borderId="1151" applyBorder="0"/>
    <xf numFmtId="264" fontId="172" fillId="65" borderId="1170" applyFill="0" applyBorder="0" applyAlignment="0" applyProtection="0">
      <alignment horizontal="right"/>
      <protection locked="0"/>
    </xf>
    <xf numFmtId="0" fontId="25" fillId="8" borderId="1003" applyNumberFormat="0" applyAlignment="0" applyProtection="0"/>
    <xf numFmtId="1" fontId="121" fillId="69" borderId="1000" applyNumberFormat="0" applyBorder="0" applyAlignment="0">
      <alignment horizontal="centerContinuous" vertical="center"/>
      <protection locked="0"/>
    </xf>
    <xf numFmtId="260" fontId="164" fillId="0" borderId="1151" applyBorder="0"/>
    <xf numFmtId="0" fontId="147" fillId="73" borderId="1032">
      <alignment horizontal="left" vertical="center" wrapText="1"/>
    </xf>
    <xf numFmtId="166" fontId="113" fillId="0" borderId="1029">
      <protection locked="0"/>
    </xf>
    <xf numFmtId="208" fontId="90" fillId="63" borderId="1028"/>
    <xf numFmtId="237" fontId="12" fillId="71" borderId="1002" applyNumberFormat="0" applyFont="0" applyBorder="0" applyAlignment="0" applyProtection="0"/>
    <xf numFmtId="0" fontId="47" fillId="0" borderId="1007">
      <alignment horizontal="left" vertical="center"/>
    </xf>
    <xf numFmtId="0" fontId="17" fillId="21" borderId="1362" applyNumberFormat="0" applyAlignment="0" applyProtection="0"/>
    <xf numFmtId="0" fontId="14" fillId="24" borderId="1172" applyNumberFormat="0" applyFont="0" applyAlignment="0" applyProtection="0"/>
    <xf numFmtId="0" fontId="14" fillId="24" borderId="1172" applyNumberFormat="0" applyFont="0" applyAlignment="0" applyProtection="0"/>
    <xf numFmtId="0" fontId="147" fillId="73" borderId="1052">
      <alignment horizontal="left" vertical="center" wrapText="1"/>
    </xf>
    <xf numFmtId="166" fontId="113" fillId="0" borderId="1051">
      <protection locked="0"/>
    </xf>
    <xf numFmtId="208" fontId="90" fillId="63" borderId="1050"/>
    <xf numFmtId="0" fontId="147" fillId="73" borderId="1063">
      <alignment horizontal="left" vertical="center" wrapText="1"/>
    </xf>
    <xf numFmtId="166" fontId="113" fillId="0" borderId="1062">
      <protection locked="0"/>
    </xf>
    <xf numFmtId="208" fontId="90" fillId="63" borderId="1061"/>
    <xf numFmtId="0" fontId="147" fillId="73" borderId="1010">
      <alignment horizontal="left" vertical="center" wrapText="1"/>
    </xf>
    <xf numFmtId="0" fontId="147" fillId="73" borderId="1063">
      <alignment horizontal="left" vertical="center" wrapText="1"/>
    </xf>
    <xf numFmtId="166" fontId="113" fillId="0" borderId="1062">
      <protection locked="0"/>
    </xf>
    <xf numFmtId="208" fontId="90" fillId="63" borderId="1061"/>
    <xf numFmtId="0" fontId="147" fillId="73" borderId="1085">
      <alignment horizontal="left" vertical="center" wrapText="1"/>
    </xf>
    <xf numFmtId="166" fontId="113" fillId="0" borderId="1084">
      <protection locked="0"/>
    </xf>
    <xf numFmtId="208" fontId="90" fillId="63" borderId="1083"/>
    <xf numFmtId="0" fontId="12" fillId="0" borderId="1002"/>
    <xf numFmtId="0" fontId="147" fillId="73" borderId="1052">
      <alignment horizontal="left" vertical="center" wrapText="1"/>
    </xf>
    <xf numFmtId="166" fontId="113" fillId="0" borderId="1051">
      <protection locked="0"/>
    </xf>
    <xf numFmtId="208" fontId="90" fillId="63" borderId="1050"/>
    <xf numFmtId="0" fontId="147" fillId="73" borderId="1085">
      <alignment horizontal="left" vertical="center" wrapText="1"/>
    </xf>
    <xf numFmtId="166" fontId="113" fillId="0" borderId="1084">
      <protection locked="0"/>
    </xf>
    <xf numFmtId="208" fontId="90" fillId="63" borderId="1083"/>
    <xf numFmtId="0" fontId="147" fillId="73" borderId="1098">
      <alignment horizontal="left" vertical="center" wrapText="1"/>
    </xf>
    <xf numFmtId="166" fontId="113" fillId="0" borderId="1097">
      <protection locked="0"/>
    </xf>
    <xf numFmtId="208" fontId="90" fillId="63" borderId="1096"/>
    <xf numFmtId="0" fontId="147" fillId="73" borderId="1085">
      <alignment horizontal="left" vertical="center" wrapText="1"/>
    </xf>
    <xf numFmtId="166" fontId="113" fillId="0" borderId="1084">
      <protection locked="0"/>
    </xf>
    <xf numFmtId="208" fontId="90" fillId="63" borderId="1083"/>
    <xf numFmtId="0" fontId="147" fillId="73" borderId="1111">
      <alignment horizontal="left" vertical="center" wrapText="1"/>
    </xf>
    <xf numFmtId="166" fontId="113" fillId="0" borderId="1110">
      <protection locked="0"/>
    </xf>
    <xf numFmtId="208" fontId="90" fillId="63" borderId="1109"/>
    <xf numFmtId="0" fontId="147" fillId="73" borderId="1098">
      <alignment horizontal="left" vertical="center" wrapText="1"/>
    </xf>
    <xf numFmtId="166" fontId="113" fillId="0" borderId="1097">
      <protection locked="0"/>
    </xf>
    <xf numFmtId="208" fontId="90" fillId="63" borderId="1096"/>
    <xf numFmtId="0" fontId="147" fillId="73" borderId="1085">
      <alignment horizontal="left" vertical="center" wrapText="1"/>
    </xf>
    <xf numFmtId="166" fontId="113" fillId="0" borderId="1084">
      <protection locked="0"/>
    </xf>
    <xf numFmtId="208" fontId="90" fillId="63" borderId="1083"/>
    <xf numFmtId="0" fontId="147" fillId="73" borderId="1111">
      <alignment horizontal="left" vertical="center" wrapText="1"/>
    </xf>
    <xf numFmtId="166" fontId="113" fillId="0" borderId="1110">
      <protection locked="0"/>
    </xf>
    <xf numFmtId="208" fontId="90" fillId="63" borderId="1109"/>
    <xf numFmtId="0" fontId="147" fillId="73" borderId="1130">
      <alignment horizontal="left" vertical="center" wrapText="1"/>
    </xf>
    <xf numFmtId="166" fontId="113" fillId="0" borderId="1129">
      <protection locked="0"/>
    </xf>
    <xf numFmtId="208" fontId="90" fillId="63" borderId="1128"/>
    <xf numFmtId="0" fontId="147" fillId="73" borderId="1130">
      <alignment horizontal="left" vertical="center" wrapText="1"/>
    </xf>
    <xf numFmtId="166" fontId="113" fillId="0" borderId="1129">
      <protection locked="0"/>
    </xf>
    <xf numFmtId="208" fontId="90" fillId="63" borderId="1128"/>
    <xf numFmtId="0" fontId="147" fillId="73" borderId="1154">
      <alignment horizontal="left" vertical="center" wrapText="1"/>
    </xf>
    <xf numFmtId="166" fontId="113" fillId="0" borderId="1153">
      <protection locked="0"/>
    </xf>
    <xf numFmtId="208" fontId="90" fillId="63" borderId="1152"/>
    <xf numFmtId="0" fontId="147" fillId="73" borderId="1167">
      <alignment horizontal="left" vertical="center" wrapText="1"/>
    </xf>
    <xf numFmtId="166" fontId="113" fillId="0" borderId="1166">
      <protection locked="0"/>
    </xf>
    <xf numFmtId="208" fontId="90" fillId="63" borderId="1165"/>
    <xf numFmtId="0" fontId="12" fillId="0" borderId="1023"/>
    <xf numFmtId="0" fontId="147" fillId="73" borderId="1032">
      <alignment horizontal="left" vertical="center" wrapText="1"/>
    </xf>
    <xf numFmtId="241" fontId="12" fillId="65" borderId="998" applyNumberFormat="0" applyFont="0" applyBorder="0" applyAlignment="0">
      <alignment horizontal="right" vertical="center"/>
      <protection locked="0"/>
    </xf>
    <xf numFmtId="0" fontId="12" fillId="0" borderId="1077"/>
    <xf numFmtId="10" fontId="108" fillId="65" borderId="1023" applyNumberFormat="0" applyBorder="0" applyAlignment="0" applyProtection="0"/>
    <xf numFmtId="0" fontId="147" fillId="73" borderId="1047">
      <alignment horizontal="left" vertical="center" wrapText="1"/>
    </xf>
    <xf numFmtId="238" fontId="87" fillId="0" borderId="1031">
      <alignment horizontal="center"/>
    </xf>
    <xf numFmtId="10" fontId="108" fillId="65" borderId="1036" applyNumberFormat="0" applyBorder="0" applyAlignment="0" applyProtection="0"/>
    <xf numFmtId="0" fontId="12" fillId="0" borderId="1077"/>
    <xf numFmtId="0" fontId="47" fillId="0" borderId="1007">
      <alignment horizontal="left" vertical="center"/>
    </xf>
    <xf numFmtId="237" fontId="12" fillId="71" borderId="1023" applyNumberFormat="0" applyFont="0" applyBorder="0" applyAlignment="0" applyProtection="0"/>
    <xf numFmtId="208" fontId="90" fillId="63" borderId="1018"/>
    <xf numFmtId="166" fontId="113" fillId="0" borderId="1019">
      <protection locked="0"/>
    </xf>
    <xf numFmtId="0" fontId="147" fillId="73" borderId="1021">
      <alignment horizontal="left" vertical="center" wrapText="1"/>
    </xf>
    <xf numFmtId="0" fontId="147" fillId="73" borderId="1063">
      <alignment horizontal="left" vertical="center" wrapText="1"/>
    </xf>
    <xf numFmtId="0" fontId="12" fillId="0" borderId="1077"/>
    <xf numFmtId="1" fontId="121" fillId="69" borderId="1000" applyNumberFormat="0" applyBorder="0" applyAlignment="0">
      <alignment horizontal="centerContinuous" vertical="center"/>
      <protection locked="0"/>
    </xf>
    <xf numFmtId="0" fontId="147" fillId="73" borderId="1052">
      <alignment horizontal="left" vertical="center" wrapText="1"/>
    </xf>
    <xf numFmtId="0" fontId="25" fillId="8" borderId="1024" applyNumberFormat="0" applyAlignment="0" applyProtection="0"/>
    <xf numFmtId="0" fontId="47" fillId="0" borderId="1041">
      <alignment horizontal="left" vertical="center"/>
    </xf>
    <xf numFmtId="10" fontId="108" fillId="65" borderId="1077" applyNumberFormat="0" applyBorder="0" applyAlignment="0" applyProtection="0"/>
    <xf numFmtId="237" fontId="12" fillId="71" borderId="1036" applyNumberFormat="0" applyFont="0" applyBorder="0" applyAlignment="0" applyProtection="0"/>
    <xf numFmtId="0" fontId="12" fillId="0" borderId="1077"/>
    <xf numFmtId="227" fontId="78" fillId="0" borderId="1030" applyNumberFormat="0" applyFill="0">
      <alignment horizontal="right"/>
    </xf>
    <xf numFmtId="227" fontId="78" fillId="0" borderId="1030" applyNumberFormat="0" applyFill="0">
      <alignment horizontal="right"/>
    </xf>
    <xf numFmtId="1" fontId="121" fillId="69" borderId="1042" applyNumberFormat="0" applyBorder="0" applyAlignment="0">
      <alignment horizontal="centerContinuous" vertical="center"/>
      <protection locked="0"/>
    </xf>
    <xf numFmtId="224" fontId="108" fillId="0" borderId="1020" applyFont="0" applyFill="0" applyBorder="0" applyAlignment="0" applyProtection="0"/>
    <xf numFmtId="0" fontId="147" fillId="73" borderId="1085">
      <alignment horizontal="left" vertical="center" wrapText="1"/>
    </xf>
    <xf numFmtId="0" fontId="25" fillId="8" borderId="1037" applyNumberFormat="0" applyAlignment="0" applyProtection="0"/>
    <xf numFmtId="10" fontId="108" fillId="65" borderId="1077" applyNumberFormat="0" applyBorder="0" applyAlignment="0" applyProtection="0"/>
    <xf numFmtId="0" fontId="12" fillId="0" borderId="1077"/>
    <xf numFmtId="0" fontId="47" fillId="0" borderId="1078">
      <alignment horizontal="left" vertical="center"/>
    </xf>
    <xf numFmtId="224" fontId="108" fillId="0" borderId="1020" applyFont="0" applyFill="0" applyBorder="0" applyAlignment="0" applyProtection="0"/>
    <xf numFmtId="237" fontId="12" fillId="71" borderId="1077" applyNumberFormat="0" applyFont="0" applyBorder="0" applyAlignment="0" applyProtection="0"/>
    <xf numFmtId="0" fontId="147" fillId="73" borderId="1052">
      <alignment horizontal="left" vertical="center" wrapText="1"/>
    </xf>
    <xf numFmtId="0" fontId="25" fillId="8" borderId="1057" applyNumberFormat="0" applyAlignment="0" applyProtection="0"/>
    <xf numFmtId="10" fontId="108" fillId="65" borderId="1077" applyNumberFormat="0" applyBorder="0" applyAlignment="0" applyProtection="0"/>
    <xf numFmtId="1" fontId="121" fillId="69" borderId="1079" applyNumberFormat="0" applyBorder="0" applyAlignment="0">
      <alignment horizontal="centerContinuous" vertical="center"/>
      <protection locked="0"/>
    </xf>
    <xf numFmtId="0" fontId="25" fillId="8" borderId="1057" applyNumberFormat="0" applyAlignment="0" applyProtection="0"/>
    <xf numFmtId="224" fontId="108" fillId="0" borderId="1020" applyFont="0" applyFill="0" applyBorder="0" applyAlignment="0" applyProtection="0"/>
    <xf numFmtId="0" fontId="47" fillId="0" borderId="1081">
      <alignment horizontal="left" vertical="center"/>
    </xf>
    <xf numFmtId="0" fontId="12" fillId="0" borderId="1101"/>
    <xf numFmtId="237" fontId="12" fillId="71" borderId="1077" applyNumberFormat="0" applyFont="0" applyBorder="0" applyAlignment="0" applyProtection="0"/>
    <xf numFmtId="241" fontId="12" fillId="65" borderId="998" applyNumberFormat="0" applyFont="0" applyBorder="0" applyAlignment="0">
      <alignment horizontal="right" vertical="center"/>
      <protection locked="0"/>
    </xf>
    <xf numFmtId="238" fontId="87" fillId="0" borderId="1031">
      <alignment horizontal="center"/>
    </xf>
    <xf numFmtId="10" fontId="108" fillId="65" borderId="1077" applyNumberFormat="0" applyBorder="0" applyAlignment="0" applyProtection="0"/>
    <xf numFmtId="224" fontId="108" fillId="0" borderId="1020" applyFont="0" applyFill="0" applyBorder="0" applyAlignment="0" applyProtection="0"/>
    <xf numFmtId="1" fontId="121" fillId="69" borderId="1079" applyNumberFormat="0" applyBorder="0" applyAlignment="0">
      <alignment horizontal="centerContinuous" vertical="center"/>
      <protection locked="0"/>
    </xf>
    <xf numFmtId="0" fontId="12" fillId="0" borderId="1094"/>
    <xf numFmtId="0" fontId="25" fillId="8" borderId="1057" applyNumberFormat="0" applyAlignment="0" applyProtection="0"/>
    <xf numFmtId="0" fontId="47" fillId="0" borderId="1078">
      <alignment horizontal="left" vertical="center"/>
    </xf>
    <xf numFmtId="237" fontId="12" fillId="71" borderId="1077" applyNumberFormat="0" applyFont="0" applyBorder="0" applyAlignment="0" applyProtection="0"/>
    <xf numFmtId="0" fontId="147" fillId="73" borderId="1085">
      <alignment horizontal="left" vertical="center" wrapText="1"/>
    </xf>
    <xf numFmtId="1" fontId="121" fillId="69" borderId="1079" applyNumberFormat="0" applyBorder="0" applyAlignment="0">
      <alignment horizontal="centerContinuous" vertical="center"/>
      <protection locked="0"/>
    </xf>
    <xf numFmtId="10" fontId="108" fillId="65" borderId="1077" applyNumberFormat="0" applyBorder="0" applyAlignment="0" applyProtection="0"/>
    <xf numFmtId="224" fontId="108" fillId="0" borderId="1020" applyFont="0" applyFill="0" applyBorder="0" applyAlignment="0" applyProtection="0"/>
    <xf numFmtId="0" fontId="25" fillId="8" borderId="1057" applyNumberFormat="0" applyAlignment="0" applyProtection="0"/>
    <xf numFmtId="0" fontId="47" fillId="0" borderId="1081">
      <alignment horizontal="left" vertical="center"/>
    </xf>
    <xf numFmtId="237" fontId="12" fillId="71" borderId="1077" applyNumberFormat="0" applyFont="0" applyBorder="0" applyAlignment="0" applyProtection="0"/>
    <xf numFmtId="0" fontId="147" fillId="73" borderId="1098">
      <alignment horizontal="left" vertical="center" wrapText="1"/>
    </xf>
    <xf numFmtId="227" fontId="78" fillId="0" borderId="1030" applyNumberFormat="0" applyFill="0">
      <alignment horizontal="right"/>
    </xf>
    <xf numFmtId="227" fontId="78" fillId="0" borderId="1030" applyNumberFormat="0" applyFill="0">
      <alignment horizontal="right"/>
    </xf>
    <xf numFmtId="0" fontId="12" fillId="0" borderId="1094"/>
    <xf numFmtId="224" fontId="108" fillId="0" borderId="1020" applyFont="0" applyFill="0" applyBorder="0" applyAlignment="0" applyProtection="0"/>
    <xf numFmtId="1" fontId="121" fillId="69" borderId="1079" applyNumberFormat="0" applyBorder="0" applyAlignment="0">
      <alignment horizontal="centerContinuous" vertical="center"/>
      <protection locked="0"/>
    </xf>
    <xf numFmtId="10" fontId="108" fillId="65" borderId="1101" applyNumberFormat="0" applyBorder="0" applyAlignment="0" applyProtection="0"/>
    <xf numFmtId="0" fontId="25" fillId="8" borderId="1057" applyNumberFormat="0" applyAlignment="0" applyProtection="0"/>
    <xf numFmtId="0" fontId="47" fillId="0" borderId="1081">
      <alignment horizontal="left" vertical="center"/>
    </xf>
    <xf numFmtId="0" fontId="147" fillId="73" borderId="1098">
      <alignment horizontal="left" vertical="center" wrapText="1"/>
    </xf>
    <xf numFmtId="237" fontId="12" fillId="71" borderId="1077" applyNumberFormat="0" applyFont="0" applyBorder="0" applyAlignment="0" applyProtection="0"/>
    <xf numFmtId="0" fontId="12" fillId="0" borderId="1077"/>
    <xf numFmtId="10" fontId="108" fillId="65" borderId="1094" applyNumberFormat="0" applyBorder="0" applyAlignment="0" applyProtection="0"/>
    <xf numFmtId="224" fontId="108" fillId="0" borderId="1020" applyFont="0" applyFill="0" applyBorder="0" applyAlignment="0" applyProtection="0"/>
    <xf numFmtId="1" fontId="121" fillId="69" borderId="1079" applyNumberFormat="0" applyBorder="0" applyAlignment="0">
      <alignment horizontal="centerContinuous" vertical="center"/>
      <protection locked="0"/>
    </xf>
    <xf numFmtId="0" fontId="25" fillId="8" borderId="1057" applyNumberFormat="0" applyAlignment="0" applyProtection="0"/>
    <xf numFmtId="0" fontId="12" fillId="0" borderId="1119"/>
    <xf numFmtId="0" fontId="147" fillId="73" borderId="1111">
      <alignment horizontal="left" vertical="center" wrapText="1"/>
    </xf>
    <xf numFmtId="0" fontId="47" fillId="0" borderId="1095">
      <alignment horizontal="left" vertical="center"/>
    </xf>
    <xf numFmtId="237" fontId="12" fillId="71" borderId="1101" applyNumberFormat="0" applyFont="0" applyBorder="0" applyAlignment="0" applyProtection="0"/>
    <xf numFmtId="238" fontId="87" fillId="0" borderId="1031">
      <alignment horizontal="center"/>
    </xf>
    <xf numFmtId="224" fontId="108" fillId="0" borderId="1020" applyFont="0" applyFill="0" applyBorder="0" applyAlignment="0" applyProtection="0"/>
    <xf numFmtId="1" fontId="121" fillId="69" borderId="1102" applyNumberFormat="0" applyBorder="0" applyAlignment="0">
      <alignment horizontal="centerContinuous" vertical="center"/>
      <protection locked="0"/>
    </xf>
    <xf numFmtId="0" fontId="12" fillId="0" borderId="1119"/>
    <xf numFmtId="0" fontId="47" fillId="0" borderId="1095">
      <alignment horizontal="left" vertical="center"/>
    </xf>
    <xf numFmtId="237" fontId="12" fillId="71" borderId="1094" applyNumberFormat="0" applyFont="0" applyBorder="0" applyAlignment="0" applyProtection="0"/>
    <xf numFmtId="10" fontId="108" fillId="65" borderId="1094" applyNumberFormat="0" applyBorder="0" applyAlignment="0" applyProtection="0"/>
    <xf numFmtId="238" fontId="87" fillId="0" borderId="1031">
      <alignment horizontal="center"/>
    </xf>
    <xf numFmtId="1" fontId="121" fillId="69" borderId="1088" applyNumberFormat="0" applyBorder="0" applyAlignment="0">
      <alignment horizontal="centerContinuous" vertical="center"/>
      <protection locked="0"/>
    </xf>
    <xf numFmtId="0" fontId="147" fillId="73" borderId="1085">
      <alignment horizontal="left" vertical="center" wrapText="1"/>
    </xf>
    <xf numFmtId="0" fontId="25" fillId="8" borderId="1090" applyNumberFormat="0" applyAlignment="0" applyProtection="0"/>
    <xf numFmtId="224" fontId="108" fillId="0" borderId="1020" applyFont="0" applyFill="0" applyBorder="0" applyAlignment="0" applyProtection="0"/>
    <xf numFmtId="14" fontId="85" fillId="0" borderId="1067" applyFont="0" applyFill="0" applyBorder="0" applyAlignment="0" applyProtection="0"/>
    <xf numFmtId="10" fontId="108" fillId="65" borderId="1077" applyNumberFormat="0" applyBorder="0" applyAlignment="0" applyProtection="0"/>
    <xf numFmtId="2" fontId="149" fillId="0" borderId="1067"/>
    <xf numFmtId="241" fontId="194" fillId="86" borderId="1033" applyNumberFormat="0" applyBorder="0" applyAlignment="0" applyProtection="0">
      <alignment vertical="center"/>
    </xf>
    <xf numFmtId="171" fontId="85" fillId="0" borderId="1034"/>
    <xf numFmtId="0" fontId="147" fillId="73" borderId="1111">
      <alignment horizontal="left" vertical="center" wrapText="1"/>
    </xf>
    <xf numFmtId="227" fontId="78" fillId="0" borderId="1030" applyNumberFormat="0" applyFill="0">
      <alignment horizontal="right"/>
    </xf>
    <xf numFmtId="227" fontId="78" fillId="0" borderId="1030" applyNumberFormat="0" applyFill="0">
      <alignment horizontal="right"/>
    </xf>
    <xf numFmtId="224" fontId="108" fillId="0" borderId="1020" applyFont="0" applyFill="0" applyBorder="0" applyAlignment="0" applyProtection="0"/>
    <xf numFmtId="0" fontId="47" fillId="0" borderId="1116">
      <alignment horizontal="left" vertical="center"/>
    </xf>
    <xf numFmtId="237" fontId="12" fillId="71" borderId="1094" applyNumberFormat="0" applyFont="0" applyBorder="0" applyAlignment="0" applyProtection="0"/>
    <xf numFmtId="235" fontId="101" fillId="68" borderId="1114">
      <alignment horizontal="left"/>
    </xf>
    <xf numFmtId="10" fontId="108" fillId="65" borderId="1119" applyNumberFormat="0" applyBorder="0" applyAlignment="0" applyProtection="0"/>
    <xf numFmtId="0" fontId="12" fillId="0" borderId="1146"/>
    <xf numFmtId="0" fontId="83" fillId="0" borderId="1369" applyNumberFormat="0" applyFont="0" applyFill="0" applyAlignment="0" applyProtection="0"/>
    <xf numFmtId="1" fontId="121" fillId="69" borderId="1088" applyNumberFormat="0" applyBorder="0" applyAlignment="0">
      <alignment horizontal="centerContinuous" vertical="center"/>
      <protection locked="0"/>
    </xf>
    <xf numFmtId="0" fontId="147" fillId="73" borderId="1111">
      <alignment horizontal="left" vertical="center" wrapText="1"/>
    </xf>
    <xf numFmtId="0" fontId="25" fillId="8" borderId="1090" applyNumberFormat="0" applyAlignment="0" applyProtection="0"/>
    <xf numFmtId="0" fontId="47" fillId="0" borderId="1081">
      <alignment horizontal="left" vertical="center"/>
    </xf>
    <xf numFmtId="241" fontId="194" fillId="86" borderId="1054" applyNumberFormat="0" applyBorder="0" applyAlignment="0" applyProtection="0">
      <alignment vertical="center"/>
    </xf>
    <xf numFmtId="171" fontId="85" fillId="0" borderId="1055"/>
    <xf numFmtId="227" fontId="78" fillId="0" borderId="1030" applyNumberFormat="0" applyFill="0">
      <alignment horizontal="right"/>
    </xf>
    <xf numFmtId="227" fontId="78" fillId="0" borderId="1030" applyNumberFormat="0" applyFill="0">
      <alignment horizontal="right"/>
    </xf>
    <xf numFmtId="237" fontId="12" fillId="71" borderId="1077" applyNumberFormat="0" applyFont="0" applyBorder="0" applyAlignment="0" applyProtection="0"/>
    <xf numFmtId="224" fontId="108" fillId="0" borderId="1020" applyFont="0" applyFill="0" applyBorder="0" applyAlignment="0" applyProtection="0"/>
    <xf numFmtId="241" fontId="194" fillId="86" borderId="1064" applyNumberFormat="0" applyBorder="0" applyAlignment="0" applyProtection="0">
      <alignment vertical="center"/>
    </xf>
    <xf numFmtId="171" fontId="85" fillId="0" borderId="1076"/>
    <xf numFmtId="10" fontId="108" fillId="65" borderId="1119" applyNumberFormat="0" applyBorder="0" applyAlignment="0" applyProtection="0"/>
    <xf numFmtId="1" fontId="121" fillId="69" borderId="1079" applyNumberFormat="0" applyBorder="0" applyAlignment="0">
      <alignment horizontal="centerContinuous" vertical="center"/>
      <protection locked="0"/>
    </xf>
    <xf numFmtId="0" fontId="47" fillId="0" borderId="1123">
      <alignment horizontal="left" vertical="center"/>
    </xf>
    <xf numFmtId="237" fontId="12" fillId="71" borderId="1119" applyNumberFormat="0" applyFont="0" applyBorder="0" applyAlignment="0" applyProtection="0"/>
    <xf numFmtId="0" fontId="25" fillId="8" borderId="1057" applyNumberFormat="0" applyAlignment="0" applyProtection="0"/>
    <xf numFmtId="0" fontId="147" fillId="73" borderId="1141">
      <alignment horizontal="left" vertical="center" wrapText="1"/>
    </xf>
    <xf numFmtId="166" fontId="113" fillId="0" borderId="1029">
      <protection locked="0"/>
    </xf>
    <xf numFmtId="1" fontId="121" fillId="69" borderId="1124" applyNumberFormat="0" applyBorder="0" applyAlignment="0">
      <alignment horizontal="centerContinuous" vertical="center"/>
      <protection locked="0"/>
    </xf>
    <xf numFmtId="0" fontId="12" fillId="24" borderId="1025" applyNumberFormat="0" applyFont="0" applyAlignment="0" applyProtection="0"/>
    <xf numFmtId="0" fontId="25" fillId="8" borderId="1120" applyNumberFormat="0" applyAlignment="0" applyProtection="0"/>
    <xf numFmtId="0" fontId="147" fillId="73" borderId="1154">
      <alignment horizontal="left" vertical="center" wrapText="1"/>
    </xf>
    <xf numFmtId="224" fontId="108" fillId="0" borderId="1020" applyFont="0" applyFill="0" applyBorder="0" applyAlignment="0" applyProtection="0"/>
    <xf numFmtId="0" fontId="47" fillId="0" borderId="1123">
      <alignment horizontal="left" vertical="center"/>
    </xf>
    <xf numFmtId="237" fontId="12" fillId="71" borderId="1119" applyNumberFormat="0" applyFont="0" applyBorder="0" applyAlignment="0" applyProtection="0"/>
    <xf numFmtId="241" fontId="194" fillId="86" borderId="1064" applyNumberFormat="0" applyBorder="0" applyAlignment="0" applyProtection="0">
      <alignment vertical="center"/>
    </xf>
    <xf numFmtId="171" fontId="85" fillId="0" borderId="1076"/>
    <xf numFmtId="10" fontId="108" fillId="65" borderId="1146" applyNumberFormat="0" applyBorder="0" applyAlignment="0" applyProtection="0"/>
    <xf numFmtId="231" fontId="85" fillId="0" borderId="1067" applyFont="0" applyFill="0" applyBorder="0" applyAlignment="0" applyProtection="0"/>
    <xf numFmtId="260" fontId="164" fillId="0" borderId="1071" applyBorder="0"/>
    <xf numFmtId="1" fontId="121" fillId="69" borderId="1124" applyNumberFormat="0" applyBorder="0" applyAlignment="0">
      <alignment horizontal="centerContinuous" vertical="center"/>
      <protection locked="0"/>
    </xf>
    <xf numFmtId="235" fontId="101" fillId="68" borderId="1114">
      <alignment horizontal="left"/>
    </xf>
    <xf numFmtId="224" fontId="108" fillId="0" borderId="1020" applyFont="0" applyFill="0" applyBorder="0" applyAlignment="0" applyProtection="0"/>
    <xf numFmtId="166" fontId="113" fillId="0" borderId="1046">
      <protection locked="0"/>
    </xf>
    <xf numFmtId="0" fontId="12" fillId="24" borderId="1038" applyNumberFormat="0" applyFont="0" applyAlignment="0" applyProtection="0"/>
    <xf numFmtId="0" fontId="25" fillId="8" borderId="1120" applyNumberFormat="0" applyAlignment="0" applyProtection="0"/>
    <xf numFmtId="241" fontId="194" fillId="86" borderId="1086" applyNumberFormat="0" applyBorder="0" applyAlignment="0" applyProtection="0">
      <alignment vertical="center"/>
    </xf>
    <xf numFmtId="171" fontId="85" fillId="0" borderId="1076"/>
    <xf numFmtId="224" fontId="108" fillId="0" borderId="1020" applyFont="0" applyFill="0" applyBorder="0" applyAlignment="0" applyProtection="0"/>
    <xf numFmtId="166" fontId="113" fillId="0" borderId="1062">
      <protection locked="0"/>
    </xf>
    <xf numFmtId="0" fontId="12" fillId="24" borderId="1058" applyNumberFormat="0" applyFont="0" applyAlignment="0" applyProtection="0"/>
    <xf numFmtId="0" fontId="47" fillId="0" borderId="1151">
      <alignment horizontal="left" vertical="center"/>
    </xf>
    <xf numFmtId="1" fontId="121" fillId="69" borderId="1102" applyNumberFormat="0" applyBorder="0" applyAlignment="0">
      <alignment horizontal="centerContinuous" vertical="center"/>
      <protection locked="0"/>
    </xf>
    <xf numFmtId="237" fontId="12" fillId="71" borderId="1146" applyNumberFormat="0" applyFont="0" applyBorder="0" applyAlignment="0" applyProtection="0"/>
    <xf numFmtId="0" fontId="25" fillId="8" borderId="1134" applyNumberFormat="0" applyAlignment="0" applyProtection="0"/>
    <xf numFmtId="166" fontId="113" fillId="0" borderId="1051">
      <protection locked="0"/>
    </xf>
    <xf numFmtId="1" fontId="121" fillId="69" borderId="1144" applyNumberFormat="0" applyBorder="0" applyAlignment="0">
      <alignment horizontal="centerContinuous" vertical="center"/>
      <protection locked="0"/>
    </xf>
    <xf numFmtId="241" fontId="194" fillId="86" borderId="1054" applyNumberFormat="0" applyBorder="0" applyAlignment="0" applyProtection="0">
      <alignment vertical="center"/>
    </xf>
    <xf numFmtId="171" fontId="85" fillId="0" borderId="1055"/>
    <xf numFmtId="0" fontId="25" fillId="8" borderId="1147" applyNumberFormat="0" applyAlignment="0" applyProtection="0"/>
    <xf numFmtId="224" fontId="108" fillId="0" borderId="1020" applyFont="0" applyFill="0" applyBorder="0" applyAlignment="0" applyProtection="0"/>
    <xf numFmtId="241" fontId="194" fillId="86" borderId="1086" applyNumberFormat="0" applyBorder="0" applyAlignment="0" applyProtection="0">
      <alignment vertical="center"/>
    </xf>
    <xf numFmtId="171" fontId="85" fillId="0" borderId="1076"/>
    <xf numFmtId="166" fontId="113" fillId="0" borderId="1084">
      <protection locked="0"/>
    </xf>
    <xf numFmtId="166" fontId="113" fillId="0" borderId="1051">
      <protection locked="0"/>
    </xf>
    <xf numFmtId="0" fontId="12" fillId="24" borderId="1087" applyNumberFormat="0" applyFont="0" applyAlignment="0" applyProtection="0"/>
    <xf numFmtId="241" fontId="194" fillId="86" borderId="1099" applyNumberFormat="0" applyBorder="0" applyAlignment="0" applyProtection="0">
      <alignment vertical="center"/>
    </xf>
    <xf numFmtId="171" fontId="85" fillId="0" borderId="1100"/>
    <xf numFmtId="0" fontId="17" fillId="21" borderId="1024" applyNumberFormat="0" applyAlignment="0" applyProtection="0"/>
    <xf numFmtId="241" fontId="194" fillId="86" borderId="1086" applyNumberFormat="0" applyBorder="0" applyAlignment="0" applyProtection="0">
      <alignment vertical="center"/>
    </xf>
    <xf numFmtId="171" fontId="85" fillId="0" borderId="1076"/>
    <xf numFmtId="0" fontId="83" fillId="0" borderId="1001" applyNumberFormat="0" applyFont="0" applyFill="0" applyAlignment="0" applyProtection="0"/>
    <xf numFmtId="166" fontId="113" fillId="0" borderId="1084">
      <protection locked="0"/>
    </xf>
    <xf numFmtId="0" fontId="12" fillId="24" borderId="1087" applyNumberFormat="0" applyFont="0" applyAlignment="0" applyProtection="0"/>
    <xf numFmtId="208" fontId="90" fillId="63" borderId="1028"/>
    <xf numFmtId="0" fontId="17" fillId="21" borderId="1037" applyNumberFormat="0" applyAlignment="0" applyProtection="0"/>
    <xf numFmtId="0" fontId="83" fillId="0" borderId="1043" applyNumberFormat="0" applyFont="0" applyFill="0" applyAlignment="0" applyProtection="0"/>
    <xf numFmtId="171" fontId="85" fillId="0" borderId="1112"/>
    <xf numFmtId="166" fontId="113" fillId="0" borderId="1084">
      <protection locked="0"/>
    </xf>
    <xf numFmtId="208" fontId="90" fillId="63" borderId="1045"/>
    <xf numFmtId="0" fontId="17" fillId="21" borderId="1057" applyNumberFormat="0" applyAlignment="0" applyProtection="0"/>
    <xf numFmtId="0" fontId="83" fillId="0" borderId="1056" applyNumberFormat="0" applyFont="0" applyFill="0" applyAlignment="0" applyProtection="0"/>
    <xf numFmtId="241" fontId="194" fillId="86" borderId="1099" applyNumberFormat="0" applyBorder="0" applyAlignment="0" applyProtection="0">
      <alignment vertical="center"/>
    </xf>
    <xf numFmtId="171" fontId="85" fillId="0" borderId="1100"/>
    <xf numFmtId="0" fontId="17" fillId="21" borderId="1057" applyNumberFormat="0" applyAlignment="0" applyProtection="0"/>
    <xf numFmtId="208" fontId="90" fillId="63" borderId="1061"/>
    <xf numFmtId="241" fontId="194" fillId="86" borderId="1086" applyNumberFormat="0" applyBorder="0" applyAlignment="0" applyProtection="0">
      <alignment vertical="center"/>
    </xf>
    <xf numFmtId="0" fontId="83" fillId="0" borderId="1056" applyNumberFormat="0" applyFont="0" applyFill="0" applyAlignment="0" applyProtection="0"/>
    <xf numFmtId="171" fontId="85" fillId="0" borderId="1076"/>
    <xf numFmtId="166" fontId="113" fillId="0" borderId="1097">
      <protection locked="0"/>
    </xf>
    <xf numFmtId="208" fontId="90" fillId="63" borderId="1050"/>
    <xf numFmtId="167" fontId="87" fillId="0" borderId="1080" applyFont="0"/>
    <xf numFmtId="166" fontId="113" fillId="0" borderId="1097">
      <protection locked="0"/>
    </xf>
    <xf numFmtId="0" fontId="17" fillId="21" borderId="1057" applyNumberFormat="0" applyAlignment="0" applyProtection="0"/>
    <xf numFmtId="0" fontId="83" fillId="0" borderId="1056" applyNumberFormat="0" applyFont="0" applyFill="0" applyAlignment="0" applyProtection="0"/>
    <xf numFmtId="241" fontId="194" fillId="86" borderId="1115" applyNumberFormat="0" applyBorder="0" applyAlignment="0" applyProtection="0">
      <alignment vertical="center"/>
    </xf>
    <xf numFmtId="171" fontId="85" fillId="0" borderId="1112"/>
    <xf numFmtId="208" fontId="90" fillId="63" borderId="1083"/>
    <xf numFmtId="0" fontId="17" fillId="21" borderId="1057" applyNumberFormat="0" applyAlignment="0" applyProtection="0"/>
    <xf numFmtId="167" fontId="87" fillId="0" borderId="1082" applyFont="0"/>
    <xf numFmtId="0" fontId="83" fillId="0" borderId="1056" applyNumberFormat="0" applyFont="0" applyFill="0" applyAlignment="0" applyProtection="0"/>
    <xf numFmtId="166" fontId="113" fillId="0" borderId="1110">
      <protection locked="0"/>
    </xf>
    <xf numFmtId="0" fontId="99" fillId="0" borderId="1075" applyNumberFormat="0" applyFont="0" applyFill="0" applyAlignment="0" applyProtection="0">
      <alignment horizontal="centerContinuous"/>
    </xf>
    <xf numFmtId="208" fontId="90" fillId="63" borderId="1050"/>
    <xf numFmtId="241" fontId="194" fillId="86" borderId="1131" applyNumberFormat="0" applyBorder="0" applyAlignment="0" applyProtection="0">
      <alignment vertical="center"/>
    </xf>
    <xf numFmtId="171" fontId="85" fillId="0" borderId="1132"/>
    <xf numFmtId="166" fontId="113" fillId="0" borderId="1097">
      <protection locked="0"/>
    </xf>
    <xf numFmtId="167" fontId="87" fillId="0" borderId="1080" applyFont="0"/>
    <xf numFmtId="260" fontId="164" fillId="0" borderId="1041" applyBorder="0"/>
    <xf numFmtId="0" fontId="17" fillId="21" borderId="1057" applyNumberFormat="0" applyAlignment="0" applyProtection="0"/>
    <xf numFmtId="264" fontId="172" fillId="65" borderId="1002" applyFill="0" applyBorder="0" applyAlignment="0" applyProtection="0">
      <alignment horizontal="right"/>
      <protection locked="0"/>
    </xf>
    <xf numFmtId="0" fontId="83" fillId="0" borderId="1056" applyNumberFormat="0" applyFont="0" applyFill="0" applyAlignment="0" applyProtection="0"/>
    <xf numFmtId="166" fontId="113" fillId="0" borderId="1084">
      <protection locked="0"/>
    </xf>
    <xf numFmtId="241" fontId="194" fillId="86" borderId="1131" applyNumberFormat="0" applyBorder="0" applyAlignment="0" applyProtection="0">
      <alignment vertical="center"/>
    </xf>
    <xf numFmtId="0" fontId="17" fillId="21" borderId="1057" applyNumberFormat="0" applyAlignment="0" applyProtection="0"/>
    <xf numFmtId="0" fontId="83" fillId="0" borderId="1089" applyNumberFormat="0" applyFont="0" applyFill="0" applyAlignment="0" applyProtection="0"/>
    <xf numFmtId="0" fontId="183" fillId="81" borderId="1002" applyNumberFormat="0" applyProtection="0">
      <alignment horizontal="center" vertical="center"/>
    </xf>
    <xf numFmtId="0" fontId="11" fillId="81" borderId="1002" applyNumberFormat="0" applyProtection="0">
      <alignment horizontal="center" vertical="center" wrapText="1"/>
    </xf>
    <xf numFmtId="167" fontId="87" fillId="0" borderId="1082" applyFont="0"/>
    <xf numFmtId="241" fontId="194" fillId="86" borderId="1155" applyNumberFormat="0" applyBorder="0" applyAlignment="0" applyProtection="0">
      <alignment vertical="center"/>
    </xf>
    <xf numFmtId="204" fontId="88" fillId="0" borderId="1113">
      <alignment horizontal="right"/>
    </xf>
    <xf numFmtId="205" fontId="88" fillId="0" borderId="1113" applyFill="0">
      <alignment horizontal="right"/>
    </xf>
    <xf numFmtId="204" fontId="88" fillId="0" borderId="1113" applyFill="0">
      <alignment horizontal="right"/>
    </xf>
    <xf numFmtId="0" fontId="12" fillId="61" borderId="810" applyNumberFormat="0">
      <alignment horizontal="left" vertical="center"/>
    </xf>
    <xf numFmtId="0" fontId="12" fillId="60" borderId="810" applyNumberFormat="0">
      <alignment horizontal="centerContinuous" vertical="center" wrapText="1"/>
    </xf>
    <xf numFmtId="0" fontId="25" fillId="8" borderId="1171" applyNumberFormat="0" applyAlignment="0" applyProtection="0"/>
    <xf numFmtId="0" fontId="11" fillId="81" borderId="1002" applyNumberFormat="0" applyProtection="0">
      <alignment horizontal="center" vertical="center" wrapText="1"/>
    </xf>
    <xf numFmtId="166" fontId="113" fillId="0" borderId="1110">
      <protection locked="0"/>
    </xf>
    <xf numFmtId="208" fontId="90" fillId="63" borderId="1083"/>
    <xf numFmtId="0" fontId="12" fillId="0" borderId="1170"/>
    <xf numFmtId="241" fontId="194" fillId="86" borderId="1168" applyNumberFormat="0" applyBorder="0" applyAlignment="0" applyProtection="0">
      <alignment vertical="center"/>
    </xf>
    <xf numFmtId="171" fontId="85" fillId="0" borderId="1169"/>
    <xf numFmtId="167" fontId="87" fillId="0" borderId="1082" applyFont="0"/>
    <xf numFmtId="208" fontId="90" fillId="63" borderId="1096"/>
    <xf numFmtId="0" fontId="17" fillId="21" borderId="1090" applyNumberFormat="0" applyAlignment="0" applyProtection="0"/>
    <xf numFmtId="167" fontId="87" fillId="0" borderId="1103" applyFont="0"/>
    <xf numFmtId="0" fontId="177" fillId="67" borderId="1002">
      <alignment horizontal="center" vertical="center" wrapText="1"/>
      <protection hidden="1"/>
    </xf>
    <xf numFmtId="0" fontId="83" fillId="0" borderId="1089" applyNumberFormat="0" applyFont="0" applyFill="0" applyAlignment="0" applyProtection="0"/>
    <xf numFmtId="0" fontId="99" fillId="0" borderId="1075" applyNumberFormat="0" applyFont="0" applyFill="0" applyAlignment="0" applyProtection="0">
      <alignment horizontal="centerContinuous"/>
    </xf>
    <xf numFmtId="166" fontId="113" fillId="0" borderId="1140">
      <protection locked="0"/>
    </xf>
    <xf numFmtId="0" fontId="12" fillId="24" borderId="1135" applyNumberFormat="0" applyFont="0" applyAlignment="0" applyProtection="0"/>
    <xf numFmtId="208" fontId="90" fillId="63" borderId="1096"/>
    <xf numFmtId="0" fontId="147" fillId="73" borderId="1177">
      <alignment horizontal="left" vertical="center" wrapText="1"/>
    </xf>
    <xf numFmtId="166" fontId="113" fillId="0" borderId="1153">
      <protection locked="0"/>
    </xf>
    <xf numFmtId="0" fontId="25" fillId="8" borderId="1171" applyNumberFormat="0" applyAlignment="0" applyProtection="0"/>
    <xf numFmtId="0" fontId="25" fillId="8" borderId="1171" applyNumberFormat="0" applyAlignment="0" applyProtection="0"/>
    <xf numFmtId="10" fontId="108" fillId="65" borderId="1170" applyNumberFormat="0" applyBorder="0" applyAlignment="0" applyProtection="0"/>
    <xf numFmtId="0" fontId="83" fillId="0" borderId="1114" applyNumberFormat="0" applyFont="0" applyFill="0" applyAlignment="0" applyProtection="0"/>
    <xf numFmtId="0" fontId="99" fillId="0" borderId="1075" applyNumberFormat="0" applyFont="0" applyFill="0" applyAlignment="0" applyProtection="0">
      <alignment horizontal="centerContinuous"/>
    </xf>
    <xf numFmtId="1" fontId="94" fillId="64" borderId="1114" applyNumberFormat="0" applyBorder="0" applyAlignment="0">
      <alignment horizontal="center" vertical="top" wrapText="1"/>
      <protection hidden="1"/>
    </xf>
    <xf numFmtId="0" fontId="17" fillId="21" borderId="1090" applyNumberFormat="0" applyAlignment="0" applyProtection="0"/>
    <xf numFmtId="208" fontId="90" fillId="63" borderId="1109"/>
    <xf numFmtId="165" fontId="88" fillId="0" borderId="1113" applyNumberFormat="0" applyFont="0" applyBorder="0" applyProtection="0">
      <alignment horizontal="right"/>
    </xf>
    <xf numFmtId="207" fontId="12" fillId="0" borderId="1113">
      <alignment horizontal="right"/>
      <protection locked="0"/>
    </xf>
    <xf numFmtId="0" fontId="11" fillId="81" borderId="1002" applyNumberFormat="0" applyProtection="0">
      <alignment horizontal="center" vertical="center"/>
    </xf>
    <xf numFmtId="0" fontId="17" fillId="21" borderId="1374" applyNumberFormat="0" applyAlignment="0" applyProtection="0"/>
    <xf numFmtId="0" fontId="83" fillId="0" borderId="993" applyNumberFormat="0" applyFont="0" applyFill="0" applyAlignment="0" applyProtection="0"/>
    <xf numFmtId="0" fontId="98" fillId="0" borderId="996" applyNumberFormat="0" applyFont="0" applyFill="0" applyAlignment="0" applyProtection="0"/>
    <xf numFmtId="208" fontId="90" fillId="63" borderId="995"/>
    <xf numFmtId="0" fontId="12" fillId="24" borderId="1181" applyNumberFormat="0" applyFont="0" applyAlignment="0" applyProtection="0"/>
    <xf numFmtId="0" fontId="17" fillId="21" borderId="1200" applyNumberFormat="0" applyAlignment="0" applyProtection="0"/>
    <xf numFmtId="0" fontId="25" fillId="8" borderId="1200" applyNumberFormat="0" applyAlignment="0" applyProtection="0"/>
    <xf numFmtId="0" fontId="12" fillId="24" borderId="1181" applyNumberFormat="0" applyFont="0" applyAlignment="0" applyProtection="0"/>
    <xf numFmtId="0" fontId="12" fillId="24" borderId="1181" applyNumberFormat="0" applyFont="0" applyAlignment="0" applyProtection="0"/>
    <xf numFmtId="0" fontId="28" fillId="21" borderId="1201" applyNumberFormat="0" applyAlignment="0" applyProtection="0"/>
    <xf numFmtId="0" fontId="25" fillId="8" borderId="1200" applyNumberFormat="0" applyAlignment="0" applyProtection="0"/>
    <xf numFmtId="0" fontId="30" fillId="0" borderId="1202" applyNumberFormat="0" applyFill="0" applyAlignment="0" applyProtection="0"/>
    <xf numFmtId="0" fontId="28" fillId="21" borderId="1201" applyNumberFormat="0" applyAlignment="0" applyProtection="0"/>
    <xf numFmtId="171" fontId="85" fillId="0" borderId="1237"/>
    <xf numFmtId="167" fontId="87" fillId="0" borderId="994" applyFont="0"/>
    <xf numFmtId="171" fontId="85" fillId="0" borderId="1251"/>
    <xf numFmtId="171" fontId="85" fillId="0" borderId="1241"/>
    <xf numFmtId="0" fontId="25" fillId="8" borderId="1374" applyNumberFormat="0" applyAlignment="0" applyProtection="0"/>
    <xf numFmtId="165" fontId="193" fillId="0" borderId="1264" applyFill="0" applyAlignment="0" applyProtection="0"/>
    <xf numFmtId="39" fontId="12" fillId="0" borderId="1264">
      <protection locked="0"/>
    </xf>
    <xf numFmtId="171" fontId="85" fillId="0" borderId="1251"/>
    <xf numFmtId="165" fontId="193" fillId="0" borderId="1259" applyFill="0" applyAlignment="0" applyProtection="0"/>
    <xf numFmtId="39" fontId="12" fillId="0" borderId="1259">
      <protection locked="0"/>
    </xf>
    <xf numFmtId="171" fontId="85" fillId="0" borderId="1241"/>
    <xf numFmtId="165" fontId="193" fillId="0" borderId="1264" applyFill="0" applyAlignment="0" applyProtection="0"/>
    <xf numFmtId="0" fontId="12" fillId="24" borderId="1375" applyNumberFormat="0" applyFont="0" applyAlignment="0" applyProtection="0"/>
    <xf numFmtId="0" fontId="12" fillId="24" borderId="1375" applyNumberFormat="0" applyFont="0" applyAlignment="0" applyProtection="0"/>
    <xf numFmtId="39" fontId="12" fillId="0" borderId="1264">
      <protection locked="0"/>
    </xf>
    <xf numFmtId="165" fontId="193" fillId="0" borderId="1270" applyFill="0" applyAlignment="0" applyProtection="0"/>
    <xf numFmtId="39" fontId="12" fillId="0" borderId="1270">
      <protection locked="0"/>
    </xf>
    <xf numFmtId="171" fontId="85" fillId="0" borderId="1269"/>
    <xf numFmtId="165" fontId="193" fillId="0" borderId="1270" applyFill="0" applyAlignment="0" applyProtection="0"/>
    <xf numFmtId="39" fontId="12" fillId="0" borderId="1270">
      <protection locked="0"/>
    </xf>
    <xf numFmtId="0" fontId="12" fillId="25" borderId="1198" applyNumberFormat="0" applyProtection="0">
      <alignment horizontal="left" vertical="center"/>
    </xf>
    <xf numFmtId="0" fontId="12" fillId="25" borderId="1198" applyNumberFormat="0" applyProtection="0">
      <alignment horizontal="left" vertical="center"/>
    </xf>
    <xf numFmtId="171" fontId="85" fillId="0" borderId="1285"/>
    <xf numFmtId="165" fontId="193" fillId="0" borderId="1288" applyFill="0" applyAlignment="0" applyProtection="0"/>
    <xf numFmtId="171" fontId="85" fillId="0" borderId="1285"/>
    <xf numFmtId="165" fontId="193" fillId="0" borderId="1288" applyFill="0" applyAlignment="0" applyProtection="0"/>
    <xf numFmtId="39" fontId="12" fillId="0" borderId="1288">
      <protection locked="0"/>
    </xf>
    <xf numFmtId="171" fontId="85" fillId="0" borderId="1297"/>
    <xf numFmtId="171" fontId="85" fillId="0" borderId="1285"/>
    <xf numFmtId="165" fontId="193" fillId="0" borderId="1288" applyFill="0" applyAlignment="0" applyProtection="0"/>
    <xf numFmtId="39" fontId="12" fillId="0" borderId="1288">
      <protection locked="0"/>
    </xf>
    <xf numFmtId="171" fontId="85" fillId="0" borderId="1269"/>
    <xf numFmtId="165" fontId="193" fillId="0" borderId="1270" applyFill="0" applyAlignment="0" applyProtection="0"/>
    <xf numFmtId="241" fontId="194" fillId="86" borderId="1236" applyNumberFormat="0" applyBorder="0" applyAlignment="0" applyProtection="0">
      <alignment vertical="center"/>
    </xf>
    <xf numFmtId="39" fontId="12" fillId="0" borderId="1270">
      <protection locked="0"/>
    </xf>
    <xf numFmtId="171" fontId="85" fillId="0" borderId="1297"/>
    <xf numFmtId="241" fontId="194" fillId="86" borderId="1250" applyNumberFormat="0" applyBorder="0" applyAlignment="0" applyProtection="0">
      <alignment vertical="center"/>
    </xf>
    <xf numFmtId="165" fontId="193" fillId="0" borderId="1293" applyFill="0" applyAlignment="0" applyProtection="0"/>
    <xf numFmtId="39" fontId="12" fillId="0" borderId="1293">
      <protection locked="0"/>
    </xf>
    <xf numFmtId="171" fontId="85" fillId="0" borderId="1297"/>
    <xf numFmtId="241" fontId="194" fillId="86" borderId="1250" applyNumberFormat="0" applyBorder="0" applyAlignment="0" applyProtection="0">
      <alignment vertical="center"/>
    </xf>
    <xf numFmtId="39" fontId="12" fillId="0" borderId="1293">
      <protection locked="0"/>
    </xf>
    <xf numFmtId="241" fontId="12" fillId="25" borderId="1240" applyNumberFormat="0" applyProtection="0">
      <alignment horizontal="centerContinuous" vertical="center"/>
    </xf>
    <xf numFmtId="241" fontId="194" fillId="86" borderId="1191" applyNumberFormat="0" applyBorder="0" applyAlignment="0" applyProtection="0">
      <alignment vertical="center"/>
    </xf>
    <xf numFmtId="241" fontId="12" fillId="25" borderId="1240" applyNumberFormat="0" applyAlignment="0">
      <alignment vertical="center"/>
    </xf>
    <xf numFmtId="171" fontId="85" fillId="0" borderId="1326"/>
    <xf numFmtId="49" fontId="79" fillId="0" borderId="1279">
      <alignment vertical="center"/>
    </xf>
    <xf numFmtId="241" fontId="194" fillId="86" borderId="1268" applyNumberFormat="0" applyBorder="0" applyAlignment="0" applyProtection="0">
      <alignment vertical="center"/>
    </xf>
    <xf numFmtId="165" fontId="193" fillId="0" borderId="1321" applyFill="0" applyAlignment="0" applyProtection="0"/>
    <xf numFmtId="39" fontId="12" fillId="0" borderId="1321">
      <protection locked="0"/>
    </xf>
    <xf numFmtId="283" fontId="79" fillId="0" borderId="1279">
      <alignment horizontal="right"/>
    </xf>
    <xf numFmtId="283" fontId="79" fillId="0" borderId="1279">
      <alignment horizontal="right"/>
    </xf>
    <xf numFmtId="171" fontId="85" fillId="0" borderId="1222"/>
    <xf numFmtId="165" fontId="193" fillId="0" borderId="1232" applyFill="0" applyAlignment="0" applyProtection="0"/>
    <xf numFmtId="39" fontId="12" fillId="0" borderId="1232">
      <protection locked="0"/>
    </xf>
    <xf numFmtId="171" fontId="85" fillId="0" borderId="1241"/>
    <xf numFmtId="165" fontId="193" fillId="0" borderId="1259" applyFill="0" applyAlignment="0" applyProtection="0"/>
    <xf numFmtId="39" fontId="12" fillId="0" borderId="1259">
      <protection locked="0"/>
    </xf>
    <xf numFmtId="278" fontId="173" fillId="70" borderId="1114" applyBorder="0">
      <alignment horizontal="right" vertical="center"/>
      <protection locked="0"/>
    </xf>
    <xf numFmtId="171" fontId="85" fillId="0" borderId="1269"/>
    <xf numFmtId="171" fontId="85" fillId="0" borderId="1251"/>
    <xf numFmtId="165" fontId="193" fillId="0" borderId="1259" applyFill="0" applyAlignment="0" applyProtection="0"/>
    <xf numFmtId="39" fontId="12" fillId="0" borderId="1259">
      <protection locked="0"/>
    </xf>
    <xf numFmtId="171" fontId="85" fillId="0" borderId="1241"/>
    <xf numFmtId="165" fontId="193" fillId="0" borderId="1264" applyFill="0" applyAlignment="0" applyProtection="0"/>
    <xf numFmtId="39" fontId="12" fillId="0" borderId="1264">
      <protection locked="0"/>
    </xf>
    <xf numFmtId="165" fontId="193" fillId="0" borderId="1270" applyFill="0" applyAlignment="0" applyProtection="0"/>
    <xf numFmtId="39" fontId="12" fillId="0" borderId="1270">
      <protection locked="0"/>
    </xf>
    <xf numFmtId="171" fontId="85" fillId="0" borderId="1285"/>
    <xf numFmtId="171" fontId="85" fillId="0" borderId="1269"/>
    <xf numFmtId="165" fontId="193" fillId="0" borderId="1270" applyFill="0" applyAlignment="0" applyProtection="0"/>
    <xf numFmtId="39" fontId="12" fillId="0" borderId="1270">
      <protection locked="0"/>
    </xf>
    <xf numFmtId="171" fontId="85" fillId="0" borderId="1297"/>
    <xf numFmtId="165" fontId="193" fillId="0" borderId="1293" applyFill="0" applyAlignment="0" applyProtection="0"/>
    <xf numFmtId="39" fontId="12" fillId="0" borderId="1293">
      <protection locked="0"/>
    </xf>
    <xf numFmtId="165" fontId="193" fillId="0" borderId="1288" applyFill="0" applyAlignment="0" applyProtection="0"/>
    <xf numFmtId="39" fontId="12" fillId="0" borderId="1288">
      <protection locked="0"/>
    </xf>
    <xf numFmtId="241" fontId="194" fillId="86" borderId="1207" applyNumberFormat="0" applyBorder="0" applyAlignment="0" applyProtection="0">
      <alignment vertical="center"/>
    </xf>
    <xf numFmtId="171" fontId="85" fillId="0" borderId="1269"/>
    <xf numFmtId="241" fontId="12" fillId="25" borderId="1240" applyNumberFormat="0" applyProtection="0">
      <alignment horizontal="centerContinuous" vertical="center"/>
    </xf>
    <xf numFmtId="241" fontId="194" fillId="86" borderId="1191" applyNumberFormat="0" applyBorder="0" applyAlignment="0" applyProtection="0">
      <alignment vertical="center"/>
    </xf>
    <xf numFmtId="241" fontId="12" fillId="25" borderId="1240" applyNumberFormat="0" applyAlignment="0">
      <alignment vertical="center"/>
    </xf>
    <xf numFmtId="165" fontId="193" fillId="0" borderId="1270" applyFill="0" applyAlignment="0" applyProtection="0"/>
    <xf numFmtId="241" fontId="194" fillId="86" borderId="1250" applyNumberFormat="0" applyBorder="0" applyAlignment="0" applyProtection="0">
      <alignment vertical="center"/>
    </xf>
    <xf numFmtId="171" fontId="85" fillId="0" borderId="1297"/>
    <xf numFmtId="171" fontId="85" fillId="0" borderId="1315"/>
    <xf numFmtId="165" fontId="193" fillId="0" borderId="1310" applyFill="0" applyAlignment="0" applyProtection="0"/>
    <xf numFmtId="39" fontId="12" fillId="0" borderId="1310">
      <protection locked="0"/>
    </xf>
    <xf numFmtId="241" fontId="12" fillId="25" borderId="1240" applyNumberFormat="0" applyProtection="0">
      <alignment horizontal="centerContinuous" vertical="center"/>
    </xf>
    <xf numFmtId="241" fontId="194" fillId="86" borderId="1268" applyNumberFormat="0" applyBorder="0" applyAlignment="0" applyProtection="0">
      <alignment vertical="center"/>
    </xf>
    <xf numFmtId="241" fontId="12" fillId="25" borderId="1240" applyNumberFormat="0" applyAlignment="0">
      <alignment vertical="center"/>
    </xf>
    <xf numFmtId="241" fontId="12" fillId="25" borderId="1240" applyNumberFormat="0" applyProtection="0">
      <alignment horizontal="centerContinuous" vertical="center"/>
    </xf>
    <xf numFmtId="241" fontId="194" fillId="86" borderId="1250" applyNumberFormat="0" applyBorder="0" applyAlignment="0" applyProtection="0">
      <alignment vertical="center"/>
    </xf>
    <xf numFmtId="241" fontId="12" fillId="25" borderId="1240" applyNumberFormat="0" applyAlignment="0">
      <alignment vertical="center"/>
    </xf>
    <xf numFmtId="165" fontId="193" fillId="0" borderId="1310" applyFill="0" applyAlignment="0" applyProtection="0"/>
    <xf numFmtId="39" fontId="12" fillId="0" borderId="1310">
      <protection locked="0"/>
    </xf>
    <xf numFmtId="171" fontId="85" fillId="0" borderId="1352"/>
    <xf numFmtId="241" fontId="194" fillId="86" borderId="1191" applyNumberFormat="0" applyBorder="0" applyAlignment="0" applyProtection="0">
      <alignment vertical="center"/>
    </xf>
    <xf numFmtId="241" fontId="194" fillId="86" borderId="1268" applyNumberFormat="0" applyBorder="0" applyAlignment="0" applyProtection="0">
      <alignment vertical="center"/>
    </xf>
    <xf numFmtId="241" fontId="12" fillId="25" borderId="1240" applyNumberFormat="0" applyAlignment="0">
      <alignment vertical="center"/>
    </xf>
    <xf numFmtId="241" fontId="194" fillId="86" borderId="1284" applyNumberFormat="0" applyBorder="0" applyAlignment="0" applyProtection="0">
      <alignment vertical="center"/>
    </xf>
    <xf numFmtId="49" fontId="79" fillId="0" borderId="1279">
      <alignment vertical="center"/>
    </xf>
    <xf numFmtId="241" fontId="194" fillId="86" borderId="1268" applyNumberFormat="0" applyBorder="0" applyAlignment="0" applyProtection="0">
      <alignment vertical="center"/>
    </xf>
    <xf numFmtId="49" fontId="79" fillId="0" borderId="1279">
      <alignment vertical="center"/>
    </xf>
    <xf numFmtId="241" fontId="194" fillId="86" borderId="1284" applyNumberFormat="0" applyBorder="0" applyAlignment="0" applyProtection="0">
      <alignment vertical="center"/>
    </xf>
    <xf numFmtId="171" fontId="12" fillId="0" borderId="1279" applyBorder="0" applyProtection="0">
      <alignment horizontal="right" vertical="center"/>
    </xf>
    <xf numFmtId="241" fontId="194" fillId="86" borderId="1268" applyNumberFormat="0" applyBorder="0" applyAlignment="0" applyProtection="0">
      <alignment vertical="center"/>
    </xf>
    <xf numFmtId="0" fontId="189" fillId="83" borderId="1279" applyBorder="0" applyProtection="0">
      <alignment horizontal="centerContinuous" vertical="center"/>
    </xf>
    <xf numFmtId="171" fontId="12" fillId="0" borderId="1279" applyBorder="0" applyProtection="0">
      <alignment horizontal="right" vertical="center"/>
    </xf>
    <xf numFmtId="241" fontId="12" fillId="25" borderId="1240" applyNumberFormat="0" applyProtection="0">
      <alignment horizontal="centerContinuous" vertical="center"/>
    </xf>
    <xf numFmtId="241" fontId="194" fillId="86" borderId="1298" applyNumberFormat="0" applyBorder="0" applyAlignment="0" applyProtection="0">
      <alignment vertical="center"/>
    </xf>
    <xf numFmtId="241" fontId="12" fillId="25" borderId="1240" applyNumberFormat="0" applyAlignment="0">
      <alignment vertical="center"/>
    </xf>
    <xf numFmtId="241" fontId="12" fillId="25" borderId="1240" applyNumberFormat="0" applyProtection="0">
      <alignment horizontal="centerContinuous" vertical="center"/>
    </xf>
    <xf numFmtId="241" fontId="194" fillId="86" borderId="1314" applyNumberFormat="0" applyBorder="0" applyAlignment="0" applyProtection="0">
      <alignment vertical="center"/>
    </xf>
    <xf numFmtId="241" fontId="12" fillId="25" borderId="1240" applyNumberFormat="0" applyAlignment="0">
      <alignment vertical="center"/>
    </xf>
    <xf numFmtId="241" fontId="194" fillId="86" borderId="1314" applyNumberFormat="0" applyBorder="0" applyAlignment="0" applyProtection="0">
      <alignment vertical="center"/>
    </xf>
    <xf numFmtId="241" fontId="12" fillId="25" borderId="1240" applyNumberFormat="0" applyProtection="0">
      <alignment horizontal="centerContinuous" vertical="center"/>
    </xf>
    <xf numFmtId="241" fontId="194" fillId="86" borderId="1338" applyNumberFormat="0" applyBorder="0" applyAlignment="0" applyProtection="0">
      <alignment vertical="center"/>
    </xf>
    <xf numFmtId="241" fontId="194" fillId="86" borderId="1351" applyNumberFormat="0" applyBorder="0" applyAlignment="0" applyProtection="0">
      <alignment vertical="center"/>
    </xf>
    <xf numFmtId="241" fontId="12" fillId="25" borderId="1240" applyNumberFormat="0" applyAlignment="0">
      <alignment vertical="center"/>
    </xf>
    <xf numFmtId="0" fontId="11" fillId="60" borderId="1198" applyNumberFormat="0" applyProtection="0">
      <alignment horizontal="left" vertical="center" wrapText="1"/>
    </xf>
    <xf numFmtId="0" fontId="11" fillId="60" borderId="1224" applyNumberFormat="0" applyProtection="0">
      <alignment horizontal="left" vertical="center" wrapText="1"/>
    </xf>
    <xf numFmtId="0" fontId="12" fillId="25" borderId="1198" applyNumberFormat="0" applyProtection="0">
      <alignment horizontal="left" vertical="center" wrapText="1"/>
    </xf>
    <xf numFmtId="257" fontId="11" fillId="82" borderId="1198" applyNumberFormat="0" applyProtection="0">
      <alignment horizontal="center" vertical="center" wrapText="1"/>
    </xf>
    <xf numFmtId="0" fontId="12" fillId="25" borderId="1224" applyNumberFormat="0" applyProtection="0">
      <alignment horizontal="left" vertical="center" wrapText="1"/>
    </xf>
    <xf numFmtId="257" fontId="11" fillId="82" borderId="1224" applyNumberFormat="0" applyProtection="0">
      <alignment horizontal="center" vertical="center" wrapText="1"/>
    </xf>
    <xf numFmtId="0" fontId="11" fillId="60" borderId="1198" applyNumberFormat="0" applyProtection="0">
      <alignment horizontal="left" vertical="center" wrapText="1"/>
    </xf>
    <xf numFmtId="0" fontId="11" fillId="81" borderId="1198" applyNumberFormat="0" applyProtection="0">
      <alignment horizontal="center" vertical="center" wrapText="1"/>
    </xf>
    <xf numFmtId="0" fontId="11" fillId="81" borderId="1198" applyNumberFormat="0" applyProtection="0">
      <alignment horizontal="center" vertical="center"/>
    </xf>
    <xf numFmtId="0" fontId="11" fillId="81" borderId="1198" applyNumberFormat="0" applyProtection="0">
      <alignment horizontal="center" vertical="center" wrapText="1"/>
    </xf>
    <xf numFmtId="0" fontId="183" fillId="81" borderId="1198" applyNumberFormat="0" applyProtection="0">
      <alignment horizontal="center" vertical="center"/>
    </xf>
    <xf numFmtId="0" fontId="11" fillId="60" borderId="1224" applyNumberFormat="0" applyProtection="0">
      <alignment horizontal="left" vertical="center" wrapText="1"/>
    </xf>
    <xf numFmtId="0" fontId="11" fillId="81" borderId="1224" applyNumberFormat="0" applyProtection="0">
      <alignment horizontal="center" vertical="center" wrapText="1"/>
    </xf>
    <xf numFmtId="0" fontId="11" fillId="81" borderId="1224" applyNumberFormat="0" applyProtection="0">
      <alignment horizontal="center" vertical="center"/>
    </xf>
    <xf numFmtId="0" fontId="11" fillId="81" borderId="1224" applyNumberFormat="0" applyProtection="0">
      <alignment horizontal="center" vertical="center" wrapText="1"/>
    </xf>
    <xf numFmtId="0" fontId="183" fillId="81" borderId="1224" applyNumberFormat="0" applyProtection="0">
      <alignment horizontal="center" vertical="center"/>
    </xf>
    <xf numFmtId="0" fontId="11" fillId="60" borderId="1252" applyNumberFormat="0" applyProtection="0">
      <alignment horizontal="left" vertical="center" wrapText="1"/>
    </xf>
    <xf numFmtId="0" fontId="12" fillId="25" borderId="1252" applyNumberFormat="0" applyProtection="0">
      <alignment horizontal="left" vertical="center" wrapText="1"/>
    </xf>
    <xf numFmtId="257" fontId="11" fillId="82" borderId="1252" applyNumberFormat="0" applyProtection="0">
      <alignment horizontal="center" vertical="center" wrapText="1"/>
    </xf>
    <xf numFmtId="0" fontId="11" fillId="60" borderId="1252" applyNumberFormat="0" applyProtection="0">
      <alignment horizontal="left" vertical="center" wrapText="1"/>
    </xf>
    <xf numFmtId="0" fontId="11" fillId="81" borderId="1252" applyNumberFormat="0" applyProtection="0">
      <alignment horizontal="center" vertical="center" wrapText="1"/>
    </xf>
    <xf numFmtId="0" fontId="11" fillId="81" borderId="1252" applyNumberFormat="0" applyProtection="0">
      <alignment horizontal="center" vertical="center"/>
    </xf>
    <xf numFmtId="0" fontId="11" fillId="81" borderId="1252" applyNumberFormat="0" applyProtection="0">
      <alignment horizontal="center" vertical="center" wrapText="1"/>
    </xf>
    <xf numFmtId="0" fontId="183" fillId="81" borderId="1252" applyNumberFormat="0" applyProtection="0">
      <alignment horizontal="center" vertical="center"/>
    </xf>
    <xf numFmtId="0" fontId="11" fillId="60" borderId="1261" applyNumberFormat="0" applyProtection="0">
      <alignment horizontal="left" vertical="center" wrapText="1"/>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1" fillId="60" borderId="1261" applyNumberFormat="0" applyProtection="0">
      <alignment horizontal="left" vertical="center" wrapText="1"/>
    </xf>
    <xf numFmtId="0" fontId="183" fillId="81" borderId="1261" applyNumberFormat="0" applyProtection="0">
      <alignment horizontal="center" vertical="center"/>
    </xf>
    <xf numFmtId="257" fontId="11" fillId="82" borderId="1261" applyNumberFormat="0" applyProtection="0">
      <alignment horizontal="center" vertical="center" wrapText="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83" fillId="81" borderId="1261" applyNumberFormat="0" applyProtection="0">
      <alignment horizontal="center" vertical="center"/>
    </xf>
    <xf numFmtId="0" fontId="11" fillId="60" borderId="1261" applyNumberFormat="0" applyProtection="0">
      <alignment horizontal="left" vertical="center" wrapText="1"/>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83" fillId="81" borderId="1261" applyNumberFormat="0" applyProtection="0">
      <alignment horizontal="center" vertical="center"/>
    </xf>
    <xf numFmtId="0" fontId="11" fillId="60" borderId="1277" applyNumberFormat="0" applyProtection="0">
      <alignment horizontal="left" vertical="center" wrapText="1"/>
    </xf>
    <xf numFmtId="0" fontId="12" fillId="25" borderId="1277" applyNumberFormat="0" applyProtection="0">
      <alignment horizontal="left" vertical="center" wrapText="1"/>
    </xf>
    <xf numFmtId="257" fontId="11" fillId="82" borderId="1277" applyNumberFormat="0" applyProtection="0">
      <alignment horizontal="center" vertical="center" wrapText="1"/>
    </xf>
    <xf numFmtId="0" fontId="11" fillId="60" borderId="1277" applyNumberFormat="0" applyProtection="0">
      <alignment horizontal="left" vertical="center" wrapText="1"/>
    </xf>
    <xf numFmtId="0" fontId="11" fillId="81" borderId="1277" applyNumberFormat="0" applyProtection="0">
      <alignment horizontal="center" vertical="center" wrapText="1"/>
    </xf>
    <xf numFmtId="0" fontId="11" fillId="81" borderId="1277" applyNumberFormat="0" applyProtection="0">
      <alignment horizontal="center" vertical="center"/>
    </xf>
    <xf numFmtId="0" fontId="11" fillId="81" borderId="1277" applyNumberFormat="0" applyProtection="0">
      <alignment horizontal="center" vertical="center" wrapText="1"/>
    </xf>
    <xf numFmtId="0" fontId="183" fillId="81" borderId="1277" applyNumberFormat="0" applyProtection="0">
      <alignment horizontal="center" vertical="center"/>
    </xf>
    <xf numFmtId="0" fontId="11" fillId="60" borderId="1277" applyNumberFormat="0" applyProtection="0">
      <alignment horizontal="left" vertical="center" wrapText="1"/>
    </xf>
    <xf numFmtId="0" fontId="12" fillId="25" borderId="1277" applyNumberFormat="0" applyProtection="0">
      <alignment horizontal="left" vertical="center" wrapText="1"/>
    </xf>
    <xf numFmtId="257" fontId="11" fillId="82" borderId="1277" applyNumberFormat="0" applyProtection="0">
      <alignment horizontal="center" vertical="center" wrapText="1"/>
    </xf>
    <xf numFmtId="0" fontId="11" fillId="60" borderId="1277" applyNumberFormat="0" applyProtection="0">
      <alignment horizontal="left" vertical="center" wrapText="1"/>
    </xf>
    <xf numFmtId="0" fontId="11" fillId="60" borderId="1277" applyNumberFormat="0" applyProtection="0">
      <alignment horizontal="left" vertical="center" wrapText="1"/>
    </xf>
    <xf numFmtId="0" fontId="11" fillId="81" borderId="1277" applyNumberFormat="0" applyProtection="0">
      <alignment horizontal="center" vertical="center" wrapText="1"/>
    </xf>
    <xf numFmtId="0" fontId="11" fillId="81" borderId="1277" applyNumberFormat="0" applyProtection="0">
      <alignment horizontal="center" vertical="center"/>
    </xf>
    <xf numFmtId="0" fontId="11" fillId="81" borderId="1277" applyNumberFormat="0" applyProtection="0">
      <alignment horizontal="center" vertical="center" wrapText="1"/>
    </xf>
    <xf numFmtId="0" fontId="12" fillId="25" borderId="1277" applyNumberFormat="0" applyProtection="0">
      <alignment horizontal="left" vertical="center" wrapText="1"/>
    </xf>
    <xf numFmtId="0" fontId="183" fillId="81" borderId="1277" applyNumberFormat="0" applyProtection="0">
      <alignment horizontal="center" vertical="center"/>
    </xf>
    <xf numFmtId="257" fontId="11" fillId="82" borderId="1277" applyNumberFormat="0" applyProtection="0">
      <alignment horizontal="center" vertical="center" wrapText="1"/>
    </xf>
    <xf numFmtId="0" fontId="11" fillId="60" borderId="1277" applyNumberFormat="0" applyProtection="0">
      <alignment horizontal="left" vertical="center" wrapText="1"/>
    </xf>
    <xf numFmtId="0" fontId="11" fillId="81" borderId="1277" applyNumberFormat="0" applyProtection="0">
      <alignment horizontal="center" vertical="center" wrapText="1"/>
    </xf>
    <xf numFmtId="0" fontId="11" fillId="81" borderId="1277" applyNumberFormat="0" applyProtection="0">
      <alignment horizontal="center" vertical="center"/>
    </xf>
    <xf numFmtId="0" fontId="11" fillId="81" borderId="1277" applyNumberFormat="0" applyProtection="0">
      <alignment horizontal="center" vertical="center" wrapText="1"/>
    </xf>
    <xf numFmtId="0" fontId="183" fillId="81" borderId="1277" applyNumberFormat="0" applyProtection="0">
      <alignment horizontal="center" vertical="center"/>
    </xf>
    <xf numFmtId="0" fontId="11" fillId="60" borderId="1286" applyNumberFormat="0" applyProtection="0">
      <alignment horizontal="left" vertical="center" wrapText="1"/>
    </xf>
    <xf numFmtId="0" fontId="12" fillId="25" borderId="1286" applyNumberFormat="0" applyProtection="0">
      <alignment horizontal="left" vertical="center" wrapText="1"/>
    </xf>
    <xf numFmtId="257" fontId="11" fillId="82" borderId="1286" applyNumberFormat="0" applyProtection="0">
      <alignment horizontal="center" vertical="center" wrapText="1"/>
    </xf>
    <xf numFmtId="0" fontId="11" fillId="60" borderId="1286" applyNumberFormat="0" applyProtection="0">
      <alignment horizontal="left" vertical="center" wrapText="1"/>
    </xf>
    <xf numFmtId="0" fontId="11" fillId="81" borderId="1286" applyNumberFormat="0" applyProtection="0">
      <alignment horizontal="center" vertical="center"/>
    </xf>
    <xf numFmtId="0" fontId="11" fillId="81" borderId="1286" applyNumberFormat="0" applyProtection="0">
      <alignment horizontal="center" vertical="center" wrapText="1"/>
    </xf>
    <xf numFmtId="0" fontId="177" fillId="67" borderId="1198">
      <alignment horizontal="center" vertical="center" wrapText="1"/>
      <protection hidden="1"/>
    </xf>
    <xf numFmtId="0" fontId="183" fillId="81" borderId="1286" applyNumberFormat="0" applyProtection="0">
      <alignment horizontal="center" vertical="center"/>
    </xf>
    <xf numFmtId="0" fontId="11" fillId="60" borderId="1277" applyNumberFormat="0" applyProtection="0">
      <alignment horizontal="left" vertical="center" wrapText="1"/>
    </xf>
    <xf numFmtId="0" fontId="12" fillId="25" borderId="1277" applyNumberFormat="0" applyProtection="0">
      <alignment horizontal="left" vertical="center" wrapText="1"/>
    </xf>
    <xf numFmtId="0" fontId="177" fillId="67" borderId="1224">
      <alignment horizontal="center" vertical="center" wrapText="1"/>
      <protection hidden="1"/>
    </xf>
    <xf numFmtId="257" fontId="11" fillId="82" borderId="1277" applyNumberFormat="0" applyProtection="0">
      <alignment horizontal="center" vertical="center" wrapText="1"/>
    </xf>
    <xf numFmtId="0" fontId="11" fillId="60" borderId="1277" applyNumberFormat="0" applyProtection="0">
      <alignment horizontal="left" vertical="center" wrapText="1"/>
    </xf>
    <xf numFmtId="237" fontId="181" fillId="0" borderId="1221"/>
    <xf numFmtId="0" fontId="11" fillId="81" borderId="1277" applyNumberFormat="0" applyProtection="0">
      <alignment horizontal="center" vertical="center" wrapText="1"/>
    </xf>
    <xf numFmtId="0" fontId="11" fillId="81" borderId="1277" applyNumberFormat="0" applyProtection="0">
      <alignment horizontal="center" vertical="center"/>
    </xf>
    <xf numFmtId="0" fontId="11" fillId="81" borderId="1277" applyNumberFormat="0" applyProtection="0">
      <alignment horizontal="center" vertical="center" wrapText="1"/>
    </xf>
    <xf numFmtId="0" fontId="183" fillId="81" borderId="1277" applyNumberFormat="0" applyProtection="0">
      <alignment horizontal="center" vertical="center"/>
    </xf>
    <xf numFmtId="0" fontId="11" fillId="60" borderId="1302" applyNumberFormat="0" applyProtection="0">
      <alignment horizontal="left" vertical="center" wrapText="1"/>
    </xf>
    <xf numFmtId="0" fontId="177" fillId="67" borderId="1252">
      <alignment horizontal="center" vertical="center" wrapText="1"/>
      <protection hidden="1"/>
    </xf>
    <xf numFmtId="0" fontId="12" fillId="25" borderId="1302" applyNumberFormat="0" applyProtection="0">
      <alignment horizontal="left" vertical="center" wrapText="1"/>
    </xf>
    <xf numFmtId="257" fontId="11" fillId="82" borderId="1302" applyNumberFormat="0" applyProtection="0">
      <alignment horizontal="center" vertical="center" wrapText="1"/>
    </xf>
    <xf numFmtId="0" fontId="11" fillId="60" borderId="1302" applyNumberFormat="0" applyProtection="0">
      <alignment horizontal="left" vertical="center" wrapText="1"/>
    </xf>
    <xf numFmtId="0" fontId="11" fillId="81" borderId="1302" applyNumberFormat="0" applyProtection="0">
      <alignment horizontal="center" vertical="center" wrapText="1"/>
    </xf>
    <xf numFmtId="0" fontId="11" fillId="81" borderId="1302" applyNumberFormat="0" applyProtection="0">
      <alignment horizontal="center" vertical="center"/>
    </xf>
    <xf numFmtId="237" fontId="181" fillId="0" borderId="1221"/>
    <xf numFmtId="0" fontId="11" fillId="81" borderId="1302" applyNumberFormat="0" applyProtection="0">
      <alignment horizontal="center" vertical="center" wrapText="1"/>
    </xf>
    <xf numFmtId="0" fontId="183" fillId="81" borderId="1302" applyNumberFormat="0" applyProtection="0">
      <alignment horizontal="center" vertical="center"/>
    </xf>
    <xf numFmtId="0" fontId="11" fillId="60" borderId="1302" applyNumberFormat="0" applyProtection="0">
      <alignment horizontal="left" vertical="center" wrapText="1"/>
    </xf>
    <xf numFmtId="0" fontId="12" fillId="25" borderId="1302" applyNumberFormat="0" applyProtection="0">
      <alignment horizontal="left" vertical="center" wrapText="1"/>
    </xf>
    <xf numFmtId="0" fontId="177" fillId="67" borderId="1261">
      <alignment horizontal="center" vertical="center" wrapText="1"/>
      <protection hidden="1"/>
    </xf>
    <xf numFmtId="257" fontId="11" fillId="82" borderId="1302" applyNumberFormat="0" applyProtection="0">
      <alignment horizontal="center" vertical="center" wrapText="1"/>
    </xf>
    <xf numFmtId="0" fontId="11" fillId="60" borderId="1302" applyNumberFormat="0" applyProtection="0">
      <alignment horizontal="left" vertical="center" wrapText="1"/>
    </xf>
    <xf numFmtId="237" fontId="181" fillId="0" borderId="1221"/>
    <xf numFmtId="0" fontId="11" fillId="81" borderId="1302" applyNumberFormat="0" applyProtection="0">
      <alignment horizontal="center" vertical="center" wrapText="1"/>
    </xf>
    <xf numFmtId="0" fontId="11" fillId="81" borderId="1302" applyNumberFormat="0" applyProtection="0">
      <alignment horizontal="center" vertical="center"/>
    </xf>
    <xf numFmtId="0" fontId="11" fillId="81" borderId="1302" applyNumberFormat="0" applyProtection="0">
      <alignment horizontal="center" vertical="center" wrapText="1"/>
    </xf>
    <xf numFmtId="0" fontId="11" fillId="60" borderId="1329" applyNumberFormat="0" applyProtection="0">
      <alignment horizontal="left" vertical="center" wrapText="1"/>
    </xf>
    <xf numFmtId="0" fontId="183" fillId="81" borderId="1302" applyNumberFormat="0" applyProtection="0">
      <alignment horizontal="center" vertical="center"/>
    </xf>
    <xf numFmtId="0" fontId="12" fillId="25" borderId="1329" applyNumberFormat="0" applyProtection="0">
      <alignment horizontal="left" vertical="center" wrapText="1"/>
    </xf>
    <xf numFmtId="0" fontId="177" fillId="67" borderId="1261">
      <alignment horizontal="center" vertical="center" wrapText="1"/>
      <protection hidden="1"/>
    </xf>
    <xf numFmtId="257" fontId="11" fillId="82" borderId="1329" applyNumberFormat="0" applyProtection="0">
      <alignment horizontal="center" vertical="center" wrapText="1"/>
    </xf>
    <xf numFmtId="0" fontId="11" fillId="60" borderId="1343" applyNumberFormat="0" applyProtection="0">
      <alignment horizontal="left" vertical="center" wrapText="1"/>
    </xf>
    <xf numFmtId="0" fontId="11" fillId="60" borderId="1329" applyNumberFormat="0" applyProtection="0">
      <alignment horizontal="left" vertical="center" wrapText="1"/>
    </xf>
    <xf numFmtId="0" fontId="12" fillId="25" borderId="1343" applyNumberFormat="0" applyProtection="0">
      <alignment horizontal="left" vertical="center" wrapText="1"/>
    </xf>
    <xf numFmtId="0" fontId="11" fillId="81" borderId="1329" applyNumberFormat="0" applyProtection="0">
      <alignment horizontal="center" vertical="center" wrapText="1"/>
    </xf>
    <xf numFmtId="0" fontId="11" fillId="81" borderId="1329" applyNumberFormat="0" applyProtection="0">
      <alignment horizontal="center" vertical="center" wrapText="1"/>
    </xf>
    <xf numFmtId="257" fontId="11" fillId="82" borderId="1343" applyNumberFormat="0" applyProtection="0">
      <alignment horizontal="center" vertical="center" wrapText="1"/>
    </xf>
    <xf numFmtId="0" fontId="183" fillId="81" borderId="1329" applyNumberFormat="0" applyProtection="0">
      <alignment horizontal="center" vertical="center"/>
    </xf>
    <xf numFmtId="0" fontId="11" fillId="60" borderId="1343" applyNumberFormat="0" applyProtection="0">
      <alignment horizontal="left" vertical="center" wrapText="1"/>
    </xf>
    <xf numFmtId="0" fontId="177" fillId="67" borderId="1261">
      <alignment horizontal="center" vertical="center" wrapText="1"/>
      <protection hidden="1"/>
    </xf>
    <xf numFmtId="0" fontId="11" fillId="81" borderId="1343" applyNumberFormat="0" applyProtection="0">
      <alignment horizontal="center" vertical="center" wrapText="1"/>
    </xf>
    <xf numFmtId="0" fontId="11" fillId="81" borderId="1343" applyNumberFormat="0" applyProtection="0">
      <alignment horizontal="center" vertical="center"/>
    </xf>
    <xf numFmtId="0" fontId="11" fillId="81" borderId="1343" applyNumberFormat="0" applyProtection="0">
      <alignment horizontal="center" vertical="center" wrapText="1"/>
    </xf>
    <xf numFmtId="0" fontId="183" fillId="81" borderId="1343" applyNumberFormat="0" applyProtection="0">
      <alignment horizontal="center" vertical="center"/>
    </xf>
    <xf numFmtId="237" fontId="181" fillId="0" borderId="1221"/>
    <xf numFmtId="0" fontId="177" fillId="67" borderId="1277">
      <alignment horizontal="center" vertical="center" wrapText="1"/>
      <protection hidden="1"/>
    </xf>
    <xf numFmtId="0" fontId="177" fillId="67" borderId="1277">
      <alignment horizontal="center" vertical="center" wrapText="1"/>
      <protection hidden="1"/>
    </xf>
    <xf numFmtId="0" fontId="177" fillId="67" borderId="1277">
      <alignment horizontal="center" vertical="center" wrapText="1"/>
      <protection hidden="1"/>
    </xf>
    <xf numFmtId="165" fontId="193" fillId="0" borderId="1339" applyFill="0" applyAlignment="0" applyProtection="0"/>
    <xf numFmtId="0" fontId="177" fillId="67" borderId="1286">
      <alignment horizontal="center" vertical="center" wrapText="1"/>
      <protection hidden="1"/>
    </xf>
    <xf numFmtId="39" fontId="12" fillId="0" borderId="1339">
      <protection locked="0"/>
    </xf>
    <xf numFmtId="0" fontId="177" fillId="67" borderId="1277">
      <alignment horizontal="center" vertical="center" wrapText="1"/>
      <protection hidden="1"/>
    </xf>
    <xf numFmtId="237" fontId="181" fillId="0" borderId="1221"/>
    <xf numFmtId="264" fontId="172" fillId="65" borderId="1198" applyFill="0" applyBorder="0" applyAlignment="0" applyProtection="0">
      <alignment horizontal="right"/>
      <protection locked="0"/>
    </xf>
    <xf numFmtId="237" fontId="181" fillId="0" borderId="1221"/>
    <xf numFmtId="264" fontId="172" fillId="65" borderId="1224" applyFill="0" applyBorder="0" applyAlignment="0" applyProtection="0">
      <alignment horizontal="right"/>
      <protection locked="0"/>
    </xf>
    <xf numFmtId="0" fontId="177" fillId="67" borderId="1302">
      <alignment horizontal="center" vertical="center" wrapText="1"/>
      <protection hidden="1"/>
    </xf>
    <xf numFmtId="241" fontId="194" fillId="86" borderId="1284" applyNumberFormat="0" applyBorder="0" applyAlignment="0" applyProtection="0">
      <alignment vertical="center"/>
    </xf>
    <xf numFmtId="0" fontId="189" fillId="83" borderId="1279" applyBorder="0" applyProtection="0">
      <alignment horizontal="centerContinuous" vertical="center"/>
    </xf>
    <xf numFmtId="241" fontId="12" fillId="25" borderId="1240" applyNumberFormat="0" applyProtection="0">
      <alignment horizontal="centerContinuous" vertical="center"/>
    </xf>
    <xf numFmtId="171" fontId="12" fillId="0" borderId="1279" applyBorder="0" applyProtection="0">
      <alignment horizontal="right" vertical="center"/>
    </xf>
    <xf numFmtId="241" fontId="12" fillId="25" borderId="1240" applyNumberFormat="0" applyAlignment="0">
      <alignment vertical="center"/>
    </xf>
    <xf numFmtId="241" fontId="12" fillId="25" borderId="1240" applyNumberFormat="0" applyProtection="0">
      <alignment horizontal="centerContinuous" vertical="center"/>
    </xf>
    <xf numFmtId="241" fontId="194" fillId="86" borderId="1298" applyNumberFormat="0" applyBorder="0" applyAlignment="0" applyProtection="0">
      <alignment vertical="center"/>
    </xf>
    <xf numFmtId="241" fontId="12" fillId="25" borderId="1240" applyNumberFormat="0" applyAlignment="0">
      <alignment vertical="center"/>
    </xf>
    <xf numFmtId="241" fontId="194" fillId="86" borderId="1284" applyNumberFormat="0" applyBorder="0" applyAlignment="0" applyProtection="0">
      <alignment vertical="center"/>
    </xf>
    <xf numFmtId="241" fontId="194" fillId="86" borderId="1298" applyNumberFormat="0" applyBorder="0" applyAlignment="0" applyProtection="0">
      <alignment vertical="center"/>
    </xf>
    <xf numFmtId="0" fontId="12" fillId="60" borderId="1200" applyNumberFormat="0">
      <alignment horizontal="centerContinuous" vertical="center" wrapText="1"/>
    </xf>
    <xf numFmtId="0" fontId="12" fillId="61" borderId="1200" applyNumberFormat="0">
      <alignment horizontal="left" vertical="center"/>
    </xf>
    <xf numFmtId="241" fontId="194" fillId="86" borderId="1298" applyNumberFormat="0" applyBorder="0" applyAlignment="0" applyProtection="0">
      <alignment vertical="center"/>
    </xf>
    <xf numFmtId="241" fontId="194" fillId="86" borderId="1325" applyNumberFormat="0" applyBorder="0" applyAlignment="0" applyProtection="0">
      <alignment vertical="center"/>
    </xf>
    <xf numFmtId="0" fontId="12" fillId="25" borderId="1198" applyNumberFormat="0" applyProtection="0">
      <alignment horizontal="left" vertical="center" wrapText="1"/>
    </xf>
    <xf numFmtId="257" fontId="11" fillId="82" borderId="1198" applyNumberFormat="0" applyProtection="0">
      <alignment horizontal="center" vertical="center" wrapText="1"/>
    </xf>
    <xf numFmtId="0" fontId="11" fillId="60" borderId="1224" applyNumberFormat="0" applyProtection="0">
      <alignment horizontal="left" vertical="center" wrapText="1"/>
    </xf>
    <xf numFmtId="0" fontId="11" fillId="60" borderId="1198" applyNumberFormat="0" applyProtection="0">
      <alignment horizontal="left" vertical="center" wrapText="1"/>
    </xf>
    <xf numFmtId="0" fontId="11" fillId="81" borderId="1198" applyNumberFormat="0" applyProtection="0">
      <alignment horizontal="center" vertical="center" wrapText="1"/>
    </xf>
    <xf numFmtId="0" fontId="11" fillId="81" borderId="1198" applyNumberFormat="0" applyProtection="0">
      <alignment horizontal="center" vertical="center"/>
    </xf>
    <xf numFmtId="0" fontId="11" fillId="81" borderId="1198" applyNumberFormat="0" applyProtection="0">
      <alignment horizontal="center" vertical="center" wrapText="1"/>
    </xf>
    <xf numFmtId="0" fontId="12" fillId="25" borderId="1224" applyNumberFormat="0" applyProtection="0">
      <alignment horizontal="left" vertical="center" wrapText="1"/>
    </xf>
    <xf numFmtId="0" fontId="183" fillId="81" borderId="1198" applyNumberFormat="0" applyProtection="0">
      <alignment horizontal="center" vertical="center"/>
    </xf>
    <xf numFmtId="257" fontId="11" fillId="82" borderId="1224" applyNumberFormat="0" applyProtection="0">
      <alignment horizontal="center" vertical="center" wrapText="1"/>
    </xf>
    <xf numFmtId="0" fontId="11" fillId="60" borderId="1224" applyNumberFormat="0" applyProtection="0">
      <alignment horizontal="left" vertical="center" wrapText="1"/>
    </xf>
    <xf numFmtId="0" fontId="11" fillId="81" borderId="1224" applyNumberFormat="0" applyProtection="0">
      <alignment horizontal="center" vertical="center" wrapText="1"/>
    </xf>
    <xf numFmtId="0" fontId="11" fillId="81" borderId="1224" applyNumberFormat="0" applyProtection="0">
      <alignment horizontal="center" vertical="center"/>
    </xf>
    <xf numFmtId="0" fontId="11" fillId="81" borderId="1224" applyNumberFormat="0" applyProtection="0">
      <alignment horizontal="center" vertical="center" wrapText="1"/>
    </xf>
    <xf numFmtId="0" fontId="183" fillId="81" borderId="1224" applyNumberFormat="0" applyProtection="0">
      <alignment horizontal="center" vertical="center"/>
    </xf>
    <xf numFmtId="0" fontId="11" fillId="60" borderId="1261" applyNumberFormat="0" applyProtection="0">
      <alignment horizontal="left" vertical="center" wrapText="1"/>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1" fillId="60" borderId="1261" applyNumberFormat="0" applyProtection="0">
      <alignment horizontal="left" vertical="center" wrapText="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83" fillId="81" borderId="1261" applyNumberFormat="0" applyProtection="0">
      <alignment horizontal="center" vertical="center"/>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1" fillId="60" borderId="1261" applyNumberFormat="0" applyProtection="0">
      <alignment horizontal="left" vertical="center" wrapText="1"/>
    </xf>
    <xf numFmtId="0" fontId="183" fillId="81" borderId="1261" applyNumberFormat="0" applyProtection="0">
      <alignment horizontal="center" vertical="center"/>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83" fillId="81" borderId="1261" applyNumberFormat="0" applyProtection="0">
      <alignment horizontal="center" vertical="center"/>
    </xf>
    <xf numFmtId="0" fontId="11" fillId="60" borderId="1261" applyNumberFormat="0" applyProtection="0">
      <alignment horizontal="left" vertical="center" wrapText="1"/>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1" fillId="60" borderId="1261" applyNumberFormat="0" applyProtection="0">
      <alignment horizontal="left" vertical="center" wrapText="1"/>
    </xf>
    <xf numFmtId="0" fontId="183" fillId="81" borderId="1261" applyNumberFormat="0" applyProtection="0">
      <alignment horizontal="center" vertical="center"/>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83" fillId="81" borderId="1261" applyNumberFormat="0" applyProtection="0">
      <alignment horizontal="center" vertical="center"/>
    </xf>
    <xf numFmtId="0" fontId="11" fillId="60" borderId="1286" applyNumberFormat="0" applyProtection="0">
      <alignment horizontal="left" vertical="center" wrapText="1"/>
    </xf>
    <xf numFmtId="0" fontId="12" fillId="25" borderId="1286" applyNumberFormat="0" applyProtection="0">
      <alignment horizontal="left" vertical="center" wrapText="1"/>
    </xf>
    <xf numFmtId="257" fontId="11" fillId="82" borderId="1286" applyNumberFormat="0" applyProtection="0">
      <alignment horizontal="center" vertical="center" wrapText="1"/>
    </xf>
    <xf numFmtId="0" fontId="11" fillId="60" borderId="1286" applyNumberFormat="0" applyProtection="0">
      <alignment horizontal="left" vertical="center" wrapText="1"/>
    </xf>
    <xf numFmtId="0" fontId="11" fillId="81" borderId="1286" applyNumberFormat="0" applyProtection="0">
      <alignment horizontal="center" vertical="center" wrapText="1"/>
    </xf>
    <xf numFmtId="0" fontId="11" fillId="81" borderId="1286" applyNumberFormat="0" applyProtection="0">
      <alignment horizontal="center" vertical="center"/>
    </xf>
    <xf numFmtId="0" fontId="11" fillId="81" borderId="1286" applyNumberFormat="0" applyProtection="0">
      <alignment horizontal="center" vertical="center" wrapText="1"/>
    </xf>
    <xf numFmtId="0" fontId="11" fillId="60" borderId="1277" applyNumberFormat="0" applyProtection="0">
      <alignment horizontal="left" vertical="center" wrapText="1"/>
    </xf>
    <xf numFmtId="0" fontId="183" fillId="81" borderId="1286" applyNumberFormat="0" applyProtection="0">
      <alignment horizontal="center" vertical="center"/>
    </xf>
    <xf numFmtId="0" fontId="12" fillId="25" borderId="1277" applyNumberFormat="0" applyProtection="0">
      <alignment horizontal="left" vertical="center" wrapText="1"/>
    </xf>
    <xf numFmtId="257" fontId="11" fillId="82" borderId="1277" applyNumberFormat="0" applyProtection="0">
      <alignment horizontal="center" vertical="center" wrapText="1"/>
    </xf>
    <xf numFmtId="0" fontId="11" fillId="60" borderId="1277" applyNumberFormat="0" applyProtection="0">
      <alignment horizontal="left" vertical="center" wrapText="1"/>
    </xf>
    <xf numFmtId="0" fontId="11" fillId="81" borderId="1277" applyNumberFormat="0" applyProtection="0">
      <alignment horizontal="center" vertical="center" wrapText="1"/>
    </xf>
    <xf numFmtId="0" fontId="11" fillId="81" borderId="1277" applyNumberFormat="0" applyProtection="0">
      <alignment horizontal="center" vertical="center"/>
    </xf>
    <xf numFmtId="0" fontId="11" fillId="81" borderId="1277" applyNumberFormat="0" applyProtection="0">
      <alignment horizontal="center" vertical="center" wrapText="1"/>
    </xf>
    <xf numFmtId="0" fontId="183" fillId="81" borderId="1277" applyNumberFormat="0" applyProtection="0">
      <alignment horizontal="center" vertical="center"/>
    </xf>
    <xf numFmtId="0" fontId="11" fillId="60" borderId="1277" applyNumberFormat="0" applyProtection="0">
      <alignment horizontal="left" vertical="center" wrapText="1"/>
    </xf>
    <xf numFmtId="0" fontId="12" fillId="25" borderId="1277" applyNumberFormat="0" applyProtection="0">
      <alignment horizontal="left" vertical="center" wrapText="1"/>
    </xf>
    <xf numFmtId="257" fontId="11" fillId="82" borderId="1277" applyNumberFormat="0" applyProtection="0">
      <alignment horizontal="center" vertical="center" wrapText="1"/>
    </xf>
    <xf numFmtId="0" fontId="11" fillId="60" borderId="1277" applyNumberFormat="0" applyProtection="0">
      <alignment horizontal="left" vertical="center" wrapText="1"/>
    </xf>
    <xf numFmtId="0" fontId="11" fillId="81" borderId="1277" applyNumberFormat="0" applyProtection="0">
      <alignment horizontal="center" vertical="center" wrapText="1"/>
    </xf>
    <xf numFmtId="0" fontId="11" fillId="81" borderId="1277" applyNumberFormat="0" applyProtection="0">
      <alignment horizontal="center" vertical="center"/>
    </xf>
    <xf numFmtId="0" fontId="11" fillId="81" borderId="1277" applyNumberFormat="0" applyProtection="0">
      <alignment horizontal="center" vertical="center" wrapText="1"/>
    </xf>
    <xf numFmtId="237" fontId="181" fillId="0" borderId="1221"/>
    <xf numFmtId="0" fontId="11" fillId="60" borderId="1261" applyNumberFormat="0" applyProtection="0">
      <alignment horizontal="left" vertical="center" wrapText="1"/>
    </xf>
    <xf numFmtId="0" fontId="183" fillId="81" borderId="1277" applyNumberFormat="0" applyProtection="0">
      <alignment horizontal="center" vertical="center"/>
    </xf>
    <xf numFmtId="0" fontId="12" fillId="25" borderId="1261" applyNumberFormat="0" applyProtection="0">
      <alignment horizontal="left" vertical="center" wrapText="1"/>
    </xf>
    <xf numFmtId="257" fontId="11" fillId="82" borderId="1261" applyNumberFormat="0" applyProtection="0">
      <alignment horizontal="center" vertical="center" wrapText="1"/>
    </xf>
    <xf numFmtId="0" fontId="177" fillId="67" borderId="1198">
      <alignment horizontal="center" vertical="center" wrapText="1"/>
      <protection hidden="1"/>
    </xf>
    <xf numFmtId="0" fontId="11" fillId="60" borderId="1261" applyNumberFormat="0" applyProtection="0">
      <alignment horizontal="left" vertical="center" wrapText="1"/>
    </xf>
    <xf numFmtId="0" fontId="11" fillId="81" borderId="1261" applyNumberFormat="0" applyProtection="0">
      <alignment horizontal="center" vertical="center" wrapText="1"/>
    </xf>
    <xf numFmtId="0" fontId="11" fillId="81" borderId="1261" applyNumberFormat="0" applyProtection="0">
      <alignment horizontal="center" vertical="center"/>
    </xf>
    <xf numFmtId="0" fontId="11" fillId="81" borderId="1261" applyNumberFormat="0" applyProtection="0">
      <alignment horizontal="center" vertical="center" wrapText="1"/>
    </xf>
    <xf numFmtId="0" fontId="183" fillId="81" borderId="1261" applyNumberFormat="0" applyProtection="0">
      <alignment horizontal="center" vertical="center"/>
    </xf>
    <xf numFmtId="0" fontId="12" fillId="25" borderId="1302" applyNumberFormat="0" applyProtection="0">
      <alignment horizontal="left" vertical="center" wrapText="1"/>
    </xf>
    <xf numFmtId="257" fontId="11" fillId="82" borderId="1302" applyNumberFormat="0" applyProtection="0">
      <alignment horizontal="center" vertical="center" wrapText="1"/>
    </xf>
    <xf numFmtId="0" fontId="177" fillId="67" borderId="1224">
      <alignment horizontal="center" vertical="center" wrapText="1"/>
      <protection hidden="1"/>
    </xf>
    <xf numFmtId="0" fontId="11" fillId="60" borderId="1302" applyNumberFormat="0" applyProtection="0">
      <alignment horizontal="left" vertical="center" wrapText="1"/>
    </xf>
    <xf numFmtId="0" fontId="11" fillId="81" borderId="1302" applyNumberFormat="0" applyProtection="0">
      <alignment horizontal="center" vertical="center" wrapText="1"/>
    </xf>
    <xf numFmtId="0" fontId="11" fillId="81" borderId="1302" applyNumberFormat="0" applyProtection="0">
      <alignment horizontal="center" vertical="center"/>
    </xf>
    <xf numFmtId="0" fontId="11" fillId="81" borderId="1302" applyNumberFormat="0" applyProtection="0">
      <alignment horizontal="center" vertical="center" wrapText="1"/>
    </xf>
    <xf numFmtId="0" fontId="183" fillId="81" borderId="1302" applyNumberFormat="0" applyProtection="0">
      <alignment horizontal="center" vertical="center"/>
    </xf>
    <xf numFmtId="0" fontId="11" fillId="60" borderId="1302" applyNumberFormat="0" applyProtection="0">
      <alignment horizontal="left" vertical="center" wrapText="1"/>
    </xf>
    <xf numFmtId="0" fontId="12" fillId="25" borderId="1302" applyNumberFormat="0" applyProtection="0">
      <alignment horizontal="left" vertical="center" wrapText="1"/>
    </xf>
    <xf numFmtId="0" fontId="177" fillId="67" borderId="1261">
      <alignment horizontal="center" vertical="center" wrapText="1"/>
      <protection hidden="1"/>
    </xf>
    <xf numFmtId="257" fontId="11" fillId="82" borderId="1302" applyNumberFormat="0" applyProtection="0">
      <alignment horizontal="center" vertical="center" wrapText="1"/>
    </xf>
    <xf numFmtId="0" fontId="11" fillId="60" borderId="1302" applyNumberFormat="0" applyProtection="0">
      <alignment horizontal="left" vertical="center" wrapText="1"/>
    </xf>
    <xf numFmtId="0" fontId="11" fillId="81" borderId="1302" applyNumberFormat="0" applyProtection="0">
      <alignment horizontal="center" vertical="center" wrapText="1"/>
    </xf>
    <xf numFmtId="0" fontId="11" fillId="81" borderId="1302" applyNumberFormat="0" applyProtection="0">
      <alignment horizontal="center" vertical="center"/>
    </xf>
    <xf numFmtId="0" fontId="11" fillId="81" borderId="1302" applyNumberFormat="0" applyProtection="0">
      <alignment horizontal="center" vertical="center" wrapText="1"/>
    </xf>
    <xf numFmtId="0" fontId="183" fillId="81" borderId="1302" applyNumberFormat="0" applyProtection="0">
      <alignment horizontal="center" vertical="center"/>
    </xf>
    <xf numFmtId="0" fontId="177" fillId="67" borderId="1261">
      <alignment horizontal="center" vertical="center" wrapText="1"/>
      <protection hidden="1"/>
    </xf>
    <xf numFmtId="237" fontId="181" fillId="0" borderId="1221"/>
    <xf numFmtId="0" fontId="11" fillId="60" borderId="1329" applyNumberFormat="0" applyProtection="0">
      <alignment horizontal="left" vertical="center" wrapText="1"/>
    </xf>
    <xf numFmtId="0" fontId="12" fillId="25" borderId="1329" applyNumberFormat="0" applyProtection="0">
      <alignment horizontal="left" vertical="center" wrapText="1"/>
    </xf>
    <xf numFmtId="257" fontId="11" fillId="82" borderId="1329" applyNumberFormat="0" applyProtection="0">
      <alignment horizontal="center" vertical="center" wrapText="1"/>
    </xf>
    <xf numFmtId="0" fontId="177" fillId="67" borderId="1261">
      <alignment horizontal="center" vertical="center" wrapText="1"/>
      <protection hidden="1"/>
    </xf>
    <xf numFmtId="0" fontId="11" fillId="60" borderId="1329" applyNumberFormat="0" applyProtection="0">
      <alignment horizontal="left" vertical="center" wrapText="1"/>
    </xf>
    <xf numFmtId="0" fontId="11" fillId="81" borderId="1329" applyNumberFormat="0" applyProtection="0">
      <alignment horizontal="center" vertical="center" wrapText="1"/>
    </xf>
    <xf numFmtId="0" fontId="11" fillId="81" borderId="1329" applyNumberFormat="0" applyProtection="0">
      <alignment horizontal="center" vertical="center"/>
    </xf>
    <xf numFmtId="0" fontId="11" fillId="81" borderId="1329" applyNumberFormat="0" applyProtection="0">
      <alignment horizontal="center" vertical="center" wrapText="1"/>
    </xf>
    <xf numFmtId="0" fontId="183" fillId="81" borderId="1329" applyNumberFormat="0" applyProtection="0">
      <alignment horizontal="center" vertical="center"/>
    </xf>
    <xf numFmtId="0" fontId="177" fillId="67" borderId="1261">
      <alignment horizontal="center" vertical="center" wrapText="1"/>
      <protection hidden="1"/>
    </xf>
    <xf numFmtId="0" fontId="177" fillId="67" borderId="1261">
      <alignment horizontal="center" vertical="center" wrapText="1"/>
      <protection hidden="1"/>
    </xf>
    <xf numFmtId="0" fontId="177" fillId="67" borderId="1286">
      <alignment horizontal="center" vertical="center" wrapText="1"/>
      <protection hidden="1"/>
    </xf>
    <xf numFmtId="237" fontId="181" fillId="0" borderId="1221"/>
    <xf numFmtId="0" fontId="177" fillId="67" borderId="1277">
      <alignment horizontal="center" vertical="center" wrapText="1"/>
      <protection hidden="1"/>
    </xf>
    <xf numFmtId="237" fontId="181" fillId="0" borderId="1221"/>
    <xf numFmtId="0" fontId="177" fillId="67" borderId="1277">
      <alignment horizontal="center" vertical="center" wrapText="1"/>
      <protection hidden="1"/>
    </xf>
    <xf numFmtId="0" fontId="177" fillId="67" borderId="1261">
      <alignment horizontal="center" vertical="center" wrapText="1"/>
      <protection hidden="1"/>
    </xf>
    <xf numFmtId="0" fontId="177" fillId="67" borderId="1302">
      <alignment horizontal="center" vertical="center" wrapText="1"/>
      <protection hidden="1"/>
    </xf>
    <xf numFmtId="264" fontId="172" fillId="65" borderId="1198" applyFill="0" applyBorder="0" applyAlignment="0" applyProtection="0">
      <alignment horizontal="right"/>
      <protection locked="0"/>
    </xf>
    <xf numFmtId="0" fontId="177" fillId="67" borderId="1302">
      <alignment horizontal="center" vertical="center" wrapText="1"/>
      <protection hidden="1"/>
    </xf>
    <xf numFmtId="264" fontId="172" fillId="65" borderId="1224" applyFill="0" applyBorder="0" applyAlignment="0" applyProtection="0">
      <alignment horizontal="right"/>
      <protection locked="0"/>
    </xf>
    <xf numFmtId="260" fontId="164" fillId="0" borderId="1203" applyBorder="0"/>
    <xf numFmtId="0" fontId="177" fillId="67" borderId="1302">
      <alignment horizontal="center" vertical="center" wrapText="1"/>
      <protection hidden="1"/>
    </xf>
    <xf numFmtId="264" fontId="172" fillId="65" borderId="1252" applyFill="0" applyBorder="0" applyAlignment="0" applyProtection="0">
      <alignment horizontal="right"/>
      <protection locked="0"/>
    </xf>
    <xf numFmtId="260" fontId="164" fillId="0" borderId="1229" applyBorder="0"/>
    <xf numFmtId="264" fontId="172" fillId="65" borderId="1261" applyFill="0" applyBorder="0" applyAlignment="0" applyProtection="0">
      <alignment horizontal="right"/>
      <protection locked="0"/>
    </xf>
    <xf numFmtId="237" fontId="181" fillId="0" borderId="1221"/>
    <xf numFmtId="264" fontId="172" fillId="65" borderId="1261" applyFill="0" applyBorder="0" applyAlignment="0" applyProtection="0">
      <alignment horizontal="right"/>
      <protection locked="0"/>
    </xf>
    <xf numFmtId="0" fontId="177" fillId="67" borderId="1329">
      <alignment horizontal="center" vertical="center" wrapText="1"/>
      <protection hidden="1"/>
    </xf>
    <xf numFmtId="264" fontId="172" fillId="65" borderId="1261" applyFill="0" applyBorder="0" applyAlignment="0" applyProtection="0">
      <alignment horizontal="right"/>
      <protection locked="0"/>
    </xf>
    <xf numFmtId="260" fontId="164" fillId="0" borderId="1262" applyBorder="0"/>
    <xf numFmtId="0" fontId="177" fillId="67" borderId="1343">
      <alignment horizontal="center" vertical="center" wrapText="1"/>
      <protection hidden="1"/>
    </xf>
    <xf numFmtId="264" fontId="172" fillId="65" borderId="1261" applyFill="0" applyBorder="0" applyAlignment="0" applyProtection="0">
      <alignment horizontal="right"/>
      <protection locked="0"/>
    </xf>
    <xf numFmtId="229" fontId="81" fillId="65" borderId="1223" applyFont="0" applyFill="0" applyBorder="0" applyAlignment="0" applyProtection="0"/>
    <xf numFmtId="264" fontId="172" fillId="65" borderId="1261" applyFill="0" applyBorder="0" applyAlignment="0" applyProtection="0">
      <alignment horizontal="right"/>
      <protection locked="0"/>
    </xf>
    <xf numFmtId="260" fontId="164" fillId="0" borderId="1256" applyBorder="0"/>
    <xf numFmtId="229" fontId="81" fillId="65" borderId="1223" applyFont="0" applyFill="0" applyBorder="0" applyAlignment="0" applyProtection="0"/>
    <xf numFmtId="264" fontId="172" fillId="65" borderId="1261" applyFill="0" applyBorder="0" applyAlignment="0" applyProtection="0">
      <alignment horizontal="right"/>
      <protection locked="0"/>
    </xf>
    <xf numFmtId="264" fontId="172" fillId="65" borderId="1261" applyFill="0" applyBorder="0" applyAlignment="0" applyProtection="0">
      <alignment horizontal="right"/>
      <protection locked="0"/>
    </xf>
    <xf numFmtId="260" fontId="164" fillId="0" borderId="1262" applyBorder="0"/>
    <xf numFmtId="264" fontId="172" fillId="65" borderId="1261" applyFill="0" applyBorder="0" applyAlignment="0" applyProtection="0">
      <alignment horizontal="right"/>
      <protection locked="0"/>
    </xf>
    <xf numFmtId="260" fontId="164" fillId="0" borderId="1256" applyBorder="0"/>
    <xf numFmtId="229" fontId="81" fillId="65" borderId="1223" applyFont="0" applyFill="0" applyBorder="0" applyAlignment="0" applyProtection="0"/>
    <xf numFmtId="264" fontId="172" fillId="65" borderId="1286" applyFill="0" applyBorder="0" applyAlignment="0" applyProtection="0">
      <alignment horizontal="right"/>
      <protection locked="0"/>
    </xf>
    <xf numFmtId="260" fontId="164" fillId="0" borderId="1278" applyBorder="0"/>
    <xf numFmtId="264" fontId="172" fillId="65" borderId="1277" applyFill="0" applyBorder="0" applyAlignment="0" applyProtection="0">
      <alignment horizontal="right"/>
      <protection locked="0"/>
    </xf>
    <xf numFmtId="260" fontId="164" fillId="0" borderId="1280" applyBorder="0"/>
    <xf numFmtId="260" fontId="164" fillId="0" borderId="1280" applyBorder="0"/>
    <xf numFmtId="264" fontId="172" fillId="65" borderId="1286" applyFill="0" applyBorder="0" applyAlignment="0" applyProtection="0">
      <alignment horizontal="right"/>
      <protection locked="0"/>
    </xf>
    <xf numFmtId="264" fontId="172" fillId="65" borderId="1277" applyFill="0" applyBorder="0" applyAlignment="0" applyProtection="0">
      <alignment horizontal="right"/>
      <protection locked="0"/>
    </xf>
    <xf numFmtId="208" fontId="90" fillId="63" borderId="1204"/>
    <xf numFmtId="0" fontId="83" fillId="0" borderId="1197" applyNumberFormat="0" applyFont="0" applyFill="0" applyAlignment="0" applyProtection="0"/>
    <xf numFmtId="264" fontId="172" fillId="65" borderId="1261" applyFill="0" applyBorder="0" applyAlignment="0" applyProtection="0">
      <alignment horizontal="right"/>
      <protection locked="0"/>
    </xf>
    <xf numFmtId="260" fontId="164" fillId="0" borderId="1299" applyBorder="0"/>
    <xf numFmtId="0" fontId="17" fillId="21" borderId="1200" applyNumberFormat="0" applyAlignment="0" applyProtection="0"/>
    <xf numFmtId="264" fontId="172" fillId="65" borderId="1302" applyFill="0" applyBorder="0" applyAlignment="0" applyProtection="0">
      <alignment horizontal="right"/>
      <protection locked="0"/>
    </xf>
    <xf numFmtId="260" fontId="164" fillId="0" borderId="1278" applyBorder="0"/>
    <xf numFmtId="229" fontId="81" fillId="65" borderId="1223" applyFont="0" applyFill="0" applyBorder="0" applyAlignment="0" applyProtection="0"/>
    <xf numFmtId="264" fontId="172" fillId="65" borderId="1302" applyFill="0" applyBorder="0" applyAlignment="0" applyProtection="0">
      <alignment horizontal="right"/>
      <protection locked="0"/>
    </xf>
    <xf numFmtId="260" fontId="164" fillId="0" borderId="1306" applyBorder="0"/>
    <xf numFmtId="229" fontId="81" fillId="65" borderId="1223" applyFont="0" applyFill="0" applyBorder="0" applyAlignment="0" applyProtection="0"/>
    <xf numFmtId="260" fontId="164" fillId="0" borderId="1306" applyBorder="0"/>
    <xf numFmtId="264" fontId="172" fillId="65" borderId="1329" applyFill="0" applyBorder="0" applyAlignment="0" applyProtection="0">
      <alignment horizontal="right"/>
      <protection locked="0"/>
    </xf>
    <xf numFmtId="260" fontId="164" fillId="0" borderId="1334" applyBorder="0"/>
    <xf numFmtId="229" fontId="81" fillId="65" borderId="1223" applyFont="0" applyFill="0" applyBorder="0" applyAlignment="0" applyProtection="0"/>
    <xf numFmtId="264" fontId="172" fillId="65" borderId="1277" applyFill="0" applyBorder="0" applyAlignment="0" applyProtection="0">
      <alignment horizontal="right"/>
      <protection locked="0"/>
    </xf>
    <xf numFmtId="264" fontId="172" fillId="65" borderId="1277" applyFill="0" applyBorder="0" applyAlignment="0" applyProtection="0">
      <alignment horizontal="right"/>
      <protection locked="0"/>
    </xf>
    <xf numFmtId="264" fontId="172" fillId="65" borderId="1277" applyFill="0" applyBorder="0" applyAlignment="0" applyProtection="0">
      <alignment horizontal="right"/>
      <protection locked="0"/>
    </xf>
    <xf numFmtId="264" fontId="172" fillId="65" borderId="1302" applyFill="0" applyBorder="0" applyAlignment="0" applyProtection="0">
      <alignment horizontal="right"/>
      <protection locked="0"/>
    </xf>
    <xf numFmtId="264" fontId="172" fillId="65" borderId="1329" applyFill="0" applyBorder="0" applyAlignment="0" applyProtection="0">
      <alignment horizontal="right"/>
      <protection locked="0"/>
    </xf>
    <xf numFmtId="264" fontId="172" fillId="65" borderId="1277" applyFill="0" applyBorder="0" applyAlignment="0" applyProtection="0">
      <alignment horizontal="right"/>
      <protection locked="0"/>
    </xf>
    <xf numFmtId="0" fontId="12" fillId="24" borderId="1181" applyNumberFormat="0" applyFont="0" applyAlignment="0" applyProtection="0"/>
    <xf numFmtId="166" fontId="113" fillId="0" borderId="1205">
      <protection locked="0"/>
    </xf>
    <xf numFmtId="283" fontId="246" fillId="0" borderId="1279">
      <alignment horizontal="right"/>
    </xf>
    <xf numFmtId="171" fontId="85" fillId="0" borderId="1352"/>
    <xf numFmtId="6" fontId="193" fillId="0" borderId="1339" applyFill="0" applyAlignment="0" applyProtection="0"/>
    <xf numFmtId="260" fontId="164" fillId="0" borderId="1256" applyBorder="0"/>
    <xf numFmtId="229" fontId="81" fillId="65" borderId="1223" applyFont="0" applyFill="0" applyBorder="0" applyAlignment="0" applyProtection="0"/>
    <xf numFmtId="49" fontId="246" fillId="0" borderId="1279">
      <alignment vertical="center"/>
    </xf>
    <xf numFmtId="241" fontId="194" fillId="86" borderId="1361" applyNumberFormat="0" applyBorder="0" applyAlignment="0" applyProtection="0">
      <alignment vertical="center"/>
    </xf>
    <xf numFmtId="264" fontId="172" fillId="65" borderId="1302" applyFill="0" applyBorder="0" applyAlignment="0" applyProtection="0">
      <alignment horizontal="right"/>
      <protection locked="0"/>
    </xf>
    <xf numFmtId="0" fontId="189" fillId="83" borderId="1279" applyBorder="0" applyProtection="0">
      <alignment horizontal="centerContinuous" vertical="center"/>
    </xf>
    <xf numFmtId="171" fontId="12" fillId="0" borderId="1279" applyBorder="0" applyProtection="0">
      <alignment horizontal="right" vertical="center"/>
    </xf>
    <xf numFmtId="260" fontId="164" fillId="0" borderId="1256" applyBorder="0"/>
    <xf numFmtId="171" fontId="85" fillId="0" borderId="1218"/>
    <xf numFmtId="0" fontId="11" fillId="60" borderId="1353" applyNumberFormat="0" applyProtection="0">
      <alignment horizontal="left" vertical="center" wrapText="1"/>
    </xf>
    <xf numFmtId="0" fontId="12" fillId="25" borderId="1353" applyNumberFormat="0" applyProtection="0">
      <alignment horizontal="left" vertical="center" wrapText="1"/>
    </xf>
    <xf numFmtId="257" fontId="11" fillId="82" borderId="1353" applyNumberFormat="0" applyProtection="0">
      <alignment horizontal="center" vertical="center" wrapText="1"/>
    </xf>
    <xf numFmtId="0" fontId="11" fillId="60" borderId="1353" applyNumberFormat="0" applyProtection="0">
      <alignment horizontal="left" vertical="center" wrapText="1"/>
    </xf>
    <xf numFmtId="0" fontId="11" fillId="81" borderId="1353" applyNumberFormat="0" applyProtection="0">
      <alignment horizontal="center" vertical="center" wrapText="1"/>
    </xf>
    <xf numFmtId="260" fontId="164" fillId="0" borderId="1278" applyBorder="0"/>
    <xf numFmtId="0" fontId="11" fillId="81" borderId="1353" applyNumberFormat="0" applyProtection="0">
      <alignment horizontal="center" vertical="center"/>
    </xf>
    <xf numFmtId="0" fontId="11" fillId="81" borderId="1353" applyNumberFormat="0" applyProtection="0">
      <alignment horizontal="center" vertical="center" wrapText="1"/>
    </xf>
    <xf numFmtId="229" fontId="81" fillId="65" borderId="1223" applyFont="0" applyFill="0" applyBorder="0" applyAlignment="0" applyProtection="0"/>
    <xf numFmtId="0" fontId="30" fillId="0" borderId="1006" applyNumberFormat="0" applyFill="0" applyAlignment="0" applyProtection="0"/>
    <xf numFmtId="260" fontId="164" fillId="0" borderId="1278" applyBorder="0"/>
    <xf numFmtId="0" fontId="183" fillId="81" borderId="1353" applyNumberFormat="0" applyProtection="0">
      <alignment horizontal="center" vertical="center"/>
    </xf>
    <xf numFmtId="260" fontId="164" fillId="0" borderId="1280" applyBorder="0"/>
    <xf numFmtId="260" fontId="164" fillId="0" borderId="1299" applyBorder="0"/>
    <xf numFmtId="260" fontId="164" fillId="0" borderId="1278" applyBorder="0"/>
    <xf numFmtId="0" fontId="177" fillId="67" borderId="1353">
      <alignment horizontal="center" vertical="center" wrapText="1"/>
      <protection hidden="1"/>
    </xf>
    <xf numFmtId="0" fontId="12" fillId="25" borderId="806" applyNumberFormat="0" applyProtection="0">
      <alignment horizontal="left" vertical="center"/>
    </xf>
    <xf numFmtId="0" fontId="12" fillId="25" borderId="806" applyNumberFormat="0" applyProtection="0">
      <alignment horizontal="left" vertical="center"/>
    </xf>
    <xf numFmtId="260" fontId="164" fillId="0" borderId="1334" applyBorder="0"/>
    <xf numFmtId="260" fontId="164" fillId="0" borderId="1334" applyBorder="0"/>
    <xf numFmtId="264" fontId="172" fillId="65" borderId="1353" applyFill="0" applyBorder="0" applyAlignment="0" applyProtection="0">
      <alignment horizontal="right"/>
      <protection locked="0"/>
    </xf>
    <xf numFmtId="0" fontId="25" fillId="8" borderId="1200" applyNumberFormat="0" applyAlignment="0" applyProtection="0"/>
    <xf numFmtId="0" fontId="28" fillId="21" borderId="1376" applyNumberFormat="0" applyAlignment="0" applyProtection="0"/>
    <xf numFmtId="1" fontId="121" fillId="69" borderId="1199" applyNumberFormat="0" applyBorder="0" applyAlignment="0">
      <alignment horizontal="centerContinuous" vertical="center"/>
      <protection locked="0"/>
    </xf>
    <xf numFmtId="260" fontId="164" fillId="0" borderId="1334" applyBorder="0"/>
    <xf numFmtId="0" fontId="147" fillId="73" borderId="1206">
      <alignment horizontal="left" vertical="center" wrapText="1"/>
    </xf>
    <xf numFmtId="166" fontId="113" fillId="0" borderId="1205">
      <protection locked="0"/>
    </xf>
    <xf numFmtId="208" fontId="90" fillId="63" borderId="1204"/>
    <xf numFmtId="237" fontId="12" fillId="71" borderId="1198" applyNumberFormat="0" applyFont="0" applyBorder="0" applyAlignment="0" applyProtection="0"/>
    <xf numFmtId="0" fontId="47" fillId="0" borderId="1203">
      <alignment horizontal="left" vertical="center"/>
    </xf>
    <xf numFmtId="0" fontId="14" fillId="24" borderId="1355" applyNumberFormat="0" applyFont="0" applyAlignment="0" applyProtection="0"/>
    <xf numFmtId="0" fontId="14" fillId="24" borderId="1355" applyNumberFormat="0" applyFont="0" applyAlignment="0" applyProtection="0"/>
    <xf numFmtId="0" fontId="147" fillId="73" borderId="1177">
      <alignment horizontal="left" vertical="center" wrapText="1"/>
    </xf>
    <xf numFmtId="166" fontId="113" fillId="0" borderId="1239">
      <protection locked="0"/>
    </xf>
    <xf numFmtId="208" fontId="90" fillId="63" borderId="1238"/>
    <xf numFmtId="0" fontId="147" fillId="73" borderId="1249">
      <alignment horizontal="left" vertical="center" wrapText="1"/>
    </xf>
    <xf numFmtId="0" fontId="30" fillId="0" borderId="1377" applyNumberFormat="0" applyFill="0" applyAlignment="0" applyProtection="0"/>
    <xf numFmtId="0" fontId="30" fillId="0" borderId="809" applyNumberFormat="0" applyFill="0" applyAlignment="0" applyProtection="0"/>
    <xf numFmtId="0" fontId="28" fillId="21" borderId="808" applyNumberFormat="0" applyAlignment="0" applyProtection="0"/>
    <xf numFmtId="0" fontId="12" fillId="24" borderId="811" applyNumberFormat="0" applyFont="0" applyAlignment="0" applyProtection="0"/>
    <xf numFmtId="0" fontId="12" fillId="24" borderId="811" applyNumberFormat="0" applyFont="0" applyAlignment="0" applyProtection="0"/>
    <xf numFmtId="0" fontId="25" fillId="8" borderId="810" applyNumberFormat="0" applyAlignment="0" applyProtection="0"/>
    <xf numFmtId="0" fontId="17" fillId="21" borderId="810" applyNumberFormat="0" applyAlignment="0" applyProtection="0"/>
    <xf numFmtId="0" fontId="30" fillId="0" borderId="809" applyNumberFormat="0" applyFill="0" applyAlignment="0" applyProtection="0"/>
    <xf numFmtId="0" fontId="28" fillId="21" borderId="808" applyNumberFormat="0" applyAlignment="0" applyProtection="0"/>
    <xf numFmtId="0" fontId="12" fillId="24" borderId="811" applyNumberFormat="0" applyFont="0" applyAlignment="0" applyProtection="0"/>
    <xf numFmtId="0" fontId="12" fillId="24" borderId="811" applyNumberFormat="0" applyFont="0" applyAlignment="0" applyProtection="0"/>
    <xf numFmtId="0" fontId="25" fillId="8" borderId="810" applyNumberFormat="0" applyAlignment="0" applyProtection="0"/>
    <xf numFmtId="0" fontId="17" fillId="21" borderId="810" applyNumberFormat="0" applyAlignment="0" applyProtection="0"/>
    <xf numFmtId="0" fontId="12" fillId="25" borderId="806" applyNumberFormat="0" applyProtection="0">
      <alignment horizontal="left" vertical="center"/>
    </xf>
    <xf numFmtId="0" fontId="12" fillId="25" borderId="806" applyNumberFormat="0" applyProtection="0">
      <alignment horizontal="left" vertical="center"/>
    </xf>
    <xf numFmtId="0" fontId="17" fillId="21" borderId="1374" applyNumberFormat="0" applyAlignment="0" applyProtection="0"/>
    <xf numFmtId="0" fontId="25" fillId="8" borderId="1374" applyNumberFormat="0" applyAlignment="0" applyProtection="0"/>
    <xf numFmtId="0" fontId="12" fillId="24" borderId="1375" applyNumberFormat="0" applyFont="0" applyAlignment="0" applyProtection="0"/>
    <xf numFmtId="0" fontId="28" fillId="21" borderId="1376" applyNumberFormat="0" applyAlignment="0" applyProtection="0"/>
    <xf numFmtId="165" fontId="193" fillId="0" borderId="1103" applyFill="0" applyAlignment="0" applyProtection="0"/>
    <xf numFmtId="0" fontId="30" fillId="0" borderId="1377" applyNumberFormat="0" applyFill="0" applyAlignment="0" applyProtection="0"/>
    <xf numFmtId="0" fontId="30" fillId="0" borderId="809" applyNumberFormat="0" applyFill="0" applyAlignment="0" applyProtection="0"/>
    <xf numFmtId="0" fontId="28" fillId="21" borderId="808" applyNumberFormat="0" applyAlignment="0" applyProtection="0"/>
    <xf numFmtId="0" fontId="12" fillId="24" borderId="811" applyNumberFormat="0" applyFont="0" applyAlignment="0" applyProtection="0"/>
    <xf numFmtId="0" fontId="12" fillId="24" borderId="811" applyNumberFormat="0" applyFont="0" applyAlignment="0" applyProtection="0"/>
    <xf numFmtId="0" fontId="25" fillId="8" borderId="810" applyNumberFormat="0" applyAlignment="0" applyProtection="0"/>
    <xf numFmtId="0" fontId="17" fillId="21" borderId="810" applyNumberFormat="0" applyAlignment="0" applyProtection="0"/>
    <xf numFmtId="0" fontId="12" fillId="25" borderId="1372" applyNumberFormat="0" applyProtection="0">
      <alignment horizontal="left" vertical="center"/>
    </xf>
    <xf numFmtId="0" fontId="30" fillId="0" borderId="809" applyNumberFormat="0" applyFill="0" applyAlignment="0" applyProtection="0"/>
    <xf numFmtId="208" fontId="90" fillId="63" borderId="1188"/>
    <xf numFmtId="0" fontId="12" fillId="25" borderId="806" applyNumberFormat="0" applyProtection="0">
      <alignment horizontal="left" vertical="center"/>
    </xf>
    <xf numFmtId="0" fontId="12" fillId="25" borderId="806" applyNumberFormat="0" applyProtection="0">
      <alignment horizontal="left" vertical="center"/>
    </xf>
    <xf numFmtId="0" fontId="28" fillId="21" borderId="1376" applyNumberFormat="0" applyAlignment="0" applyProtection="0"/>
    <xf numFmtId="0" fontId="28" fillId="21" borderId="808" applyNumberFormat="0" applyAlignment="0" applyProtection="0"/>
    <xf numFmtId="0" fontId="12" fillId="24" borderId="807" applyNumberFormat="0" applyFont="0" applyAlignment="0" applyProtection="0"/>
    <xf numFmtId="0" fontId="12" fillId="24" borderId="807" applyNumberFormat="0" applyFont="0" applyAlignment="0" applyProtection="0"/>
    <xf numFmtId="0" fontId="12" fillId="24" borderId="1375" applyNumberFormat="0" applyFont="0" applyAlignment="0" applyProtection="0"/>
    <xf numFmtId="0" fontId="28" fillId="21" borderId="1376" applyNumberFormat="0" applyAlignment="0" applyProtection="0"/>
    <xf numFmtId="0" fontId="30" fillId="0" borderId="1377" applyNumberFormat="0" applyFill="0" applyAlignment="0" applyProtection="0"/>
    <xf numFmtId="171" fontId="85" fillId="0" borderId="1412"/>
    <xf numFmtId="39" fontId="12" fillId="0" borderId="1441">
      <protection locked="0"/>
    </xf>
    <xf numFmtId="39" fontId="12" fillId="0" borderId="1451">
      <protection locked="0"/>
    </xf>
    <xf numFmtId="0" fontId="12" fillId="25" borderId="1372" applyNumberFormat="0" applyProtection="0">
      <alignment horizontal="left" vertical="center"/>
    </xf>
    <xf numFmtId="165" fontId="193" fillId="0" borderId="1472" applyFill="0" applyAlignment="0" applyProtection="0"/>
    <xf numFmtId="167" fontId="87" fillId="0" borderId="1187" applyFont="0"/>
    <xf numFmtId="171" fontId="85" fillId="0" borderId="1469"/>
    <xf numFmtId="165" fontId="193" fillId="0" borderId="1472" applyFill="0" applyAlignment="0" applyProtection="0"/>
    <xf numFmtId="39" fontId="12" fillId="0" borderId="1472">
      <protection locked="0"/>
    </xf>
    <xf numFmtId="171" fontId="85" fillId="0" borderId="1481"/>
    <xf numFmtId="171" fontId="85" fillId="0" borderId="1469"/>
    <xf numFmtId="241" fontId="194" fillId="86" borderId="1064" applyNumberFormat="0" applyBorder="0" applyAlignment="0" applyProtection="0">
      <alignment vertical="center"/>
    </xf>
    <xf numFmtId="241" fontId="194" fillId="86" borderId="1086" applyNumberFormat="0" applyBorder="0" applyAlignment="0" applyProtection="0">
      <alignment vertical="center"/>
    </xf>
    <xf numFmtId="171" fontId="85" fillId="0" borderId="1169"/>
    <xf numFmtId="0" fontId="12" fillId="25" borderId="1077" applyNumberFormat="0" applyProtection="0">
      <alignment horizontal="left" vertical="center" wrapText="1"/>
    </xf>
    <xf numFmtId="0" fontId="11" fillId="60" borderId="1077" applyNumberFormat="0" applyProtection="0">
      <alignment horizontal="left" vertical="center" wrapText="1"/>
    </xf>
    <xf numFmtId="0" fontId="11" fillId="81" borderId="1094" applyNumberFormat="0" applyProtection="0">
      <alignment horizontal="center" vertical="center"/>
    </xf>
    <xf numFmtId="0" fontId="11" fillId="81" borderId="1094" applyNumberFormat="0" applyProtection="0">
      <alignment horizontal="center" vertical="center" wrapText="1"/>
    </xf>
    <xf numFmtId="0" fontId="12" fillId="25" borderId="1101" applyNumberFormat="0" applyProtection="0">
      <alignment horizontal="left" vertical="center" wrapText="1"/>
    </xf>
    <xf numFmtId="0" fontId="177" fillId="67" borderId="1036">
      <alignment horizontal="center" vertical="center" wrapText="1"/>
      <protection hidden="1"/>
    </xf>
    <xf numFmtId="0" fontId="11" fillId="81" borderId="1119" applyNumberFormat="0" applyProtection="0">
      <alignment horizontal="center" vertical="center" wrapText="1"/>
    </xf>
    <xf numFmtId="0" fontId="11" fillId="81" borderId="1119" applyNumberFormat="0" applyProtection="0">
      <alignment horizontal="center" vertical="center" wrapText="1"/>
    </xf>
    <xf numFmtId="0" fontId="11" fillId="81" borderId="1146" applyNumberFormat="0" applyProtection="0">
      <alignment horizontal="center" vertical="center"/>
    </xf>
    <xf numFmtId="237" fontId="181" fillId="0" borderId="1031"/>
    <xf numFmtId="237" fontId="181" fillId="0" borderId="1031"/>
    <xf numFmtId="241" fontId="12" fillId="25" borderId="1053" applyNumberFormat="0" applyAlignment="0">
      <alignment vertical="center"/>
    </xf>
    <xf numFmtId="0" fontId="11" fillId="81" borderId="1077" applyNumberFormat="0" applyProtection="0">
      <alignment horizontal="center" vertical="center" wrapText="1"/>
    </xf>
    <xf numFmtId="237" fontId="181" fillId="0" borderId="1031"/>
    <xf numFmtId="237" fontId="181" fillId="0" borderId="1031"/>
    <xf numFmtId="0" fontId="17" fillId="21" borderId="1003" applyNumberFormat="0" applyAlignment="0" applyProtection="0"/>
    <xf numFmtId="0" fontId="11" fillId="81" borderId="1170" applyNumberFormat="0" applyProtection="0">
      <alignment horizontal="center" vertical="center" wrapText="1"/>
    </xf>
    <xf numFmtId="10" fontId="108" fillId="65" borderId="1002" applyNumberFormat="0" applyBorder="0" applyAlignment="0" applyProtection="0"/>
    <xf numFmtId="0" fontId="12" fillId="0" borderId="1036"/>
    <xf numFmtId="0" fontId="147" fillId="73" borderId="1085">
      <alignment horizontal="left" vertical="center" wrapText="1"/>
    </xf>
    <xf numFmtId="0" fontId="147" fillId="73" borderId="1098">
      <alignment horizontal="left" vertical="center" wrapText="1"/>
    </xf>
    <xf numFmtId="224" fontId="108" fillId="0" borderId="1020" applyFont="0" applyFill="0" applyBorder="0" applyAlignment="0" applyProtection="0"/>
    <xf numFmtId="224" fontId="108" fillId="0" borderId="1020" applyFont="0" applyFill="0" applyBorder="0" applyAlignment="0" applyProtection="0"/>
    <xf numFmtId="260" fontId="164" fillId="0" borderId="1007" applyBorder="0"/>
    <xf numFmtId="0" fontId="30" fillId="0" borderId="1202" applyNumberFormat="0" applyFill="0" applyAlignment="0" applyProtection="0"/>
    <xf numFmtId="165" fontId="193" fillId="0" borderId="1472" applyFill="0" applyAlignment="0" applyProtection="0"/>
    <xf numFmtId="39" fontId="12" fillId="0" borderId="1472">
      <protection locked="0"/>
    </xf>
    <xf numFmtId="171" fontId="85" fillId="0" borderId="1456"/>
    <xf numFmtId="241" fontId="194" fillId="86" borderId="1382" applyNumberFormat="0" applyBorder="0" applyAlignment="0" applyProtection="0">
      <alignment vertical="center"/>
    </xf>
    <xf numFmtId="241" fontId="194" fillId="86" borderId="1408" applyNumberFormat="0" applyBorder="0" applyAlignment="0" applyProtection="0">
      <alignment vertical="center"/>
    </xf>
    <xf numFmtId="39" fontId="12" fillId="0" borderId="1451">
      <protection locked="0"/>
    </xf>
    <xf numFmtId="171" fontId="85" fillId="0" borderId="1481"/>
    <xf numFmtId="241" fontId="194" fillId="86" borderId="1421" applyNumberFormat="0" applyBorder="0" applyAlignment="0" applyProtection="0">
      <alignment vertical="center"/>
    </xf>
    <xf numFmtId="0" fontId="12" fillId="25" borderId="1002" applyNumberFormat="0" applyProtection="0">
      <alignment horizontal="left" vertical="center"/>
    </xf>
    <xf numFmtId="165" fontId="193" fillId="0" borderId="1477" applyFill="0" applyAlignment="0" applyProtection="0"/>
    <xf numFmtId="0" fontId="17" fillId="21" borderId="645" applyNumberFormat="0" applyAlignment="0" applyProtection="0"/>
    <xf numFmtId="0" fontId="24" fillId="0" borderId="637" applyNumberFormat="0" applyFill="0" applyAlignment="0" applyProtection="0"/>
    <xf numFmtId="0" fontId="25" fillId="8" borderId="645" applyNumberFormat="0" applyAlignment="0" applyProtection="0"/>
    <xf numFmtId="166" fontId="113" fillId="0" borderId="1248">
      <protection locked="0"/>
    </xf>
    <xf numFmtId="208" fontId="90" fillId="63" borderId="1247"/>
    <xf numFmtId="0" fontId="28" fillId="21" borderId="646" applyNumberFormat="0" applyAlignment="0" applyProtection="0"/>
    <xf numFmtId="0" fontId="30" fillId="0" borderId="647" applyNumberFormat="0" applyFill="0" applyAlignment="0" applyProtection="0"/>
    <xf numFmtId="0" fontId="17" fillId="21" borderId="645" applyNumberFormat="0" applyAlignment="0" applyProtection="0"/>
    <xf numFmtId="0" fontId="25" fillId="8" borderId="645" applyNumberFormat="0" applyAlignment="0" applyProtection="0"/>
    <xf numFmtId="10" fontId="108" fillId="65" borderId="1198" applyNumberFormat="0" applyBorder="0" applyAlignment="0" applyProtection="0"/>
    <xf numFmtId="0" fontId="147" fillId="73" borderId="1206">
      <alignment horizontal="left" vertical="center" wrapText="1"/>
    </xf>
    <xf numFmtId="0" fontId="28" fillId="21" borderId="646" applyNumberFormat="0" applyAlignment="0" applyProtection="0"/>
    <xf numFmtId="0" fontId="30" fillId="0" borderId="647" applyNumberFormat="0" applyFill="0" applyAlignment="0" applyProtection="0"/>
    <xf numFmtId="0" fontId="12" fillId="25" borderId="643" applyNumberFormat="0" applyProtection="0">
      <alignment horizontal="left" vertical="center"/>
    </xf>
    <xf numFmtId="0" fontId="12" fillId="25" borderId="643" applyNumberFormat="0" applyProtection="0">
      <alignment horizontal="left" vertical="center"/>
    </xf>
    <xf numFmtId="0" fontId="17" fillId="21" borderId="645" applyNumberFormat="0" applyAlignment="0" applyProtection="0"/>
    <xf numFmtId="0" fontId="25" fillId="8" borderId="645" applyNumberFormat="0" applyAlignment="0" applyProtection="0"/>
    <xf numFmtId="0" fontId="147" fillId="73" borderId="1267">
      <alignment horizontal="left" vertical="center" wrapText="1"/>
    </xf>
    <xf numFmtId="166" fontId="113" fillId="0" borderId="1266">
      <protection locked="0"/>
    </xf>
    <xf numFmtId="0" fontId="28" fillId="21" borderId="646" applyNumberFormat="0" applyAlignment="0" applyProtection="0"/>
    <xf numFmtId="0" fontId="30" fillId="0" borderId="647" applyNumberFormat="0" applyFill="0" applyAlignment="0" applyProtection="0"/>
    <xf numFmtId="0" fontId="17" fillId="21" borderId="645" applyNumberFormat="0" applyAlignment="0" applyProtection="0"/>
    <xf numFmtId="0" fontId="25" fillId="8" borderId="645" applyNumberFormat="0" applyAlignment="0" applyProtection="0"/>
    <xf numFmtId="208" fontId="90" fillId="63" borderId="1265"/>
    <xf numFmtId="0" fontId="147" fillId="73" borderId="1249">
      <alignment horizontal="left" vertical="center" wrapText="1"/>
    </xf>
    <xf numFmtId="0" fontId="28" fillId="21" borderId="646" applyNumberFormat="0" applyAlignment="0" applyProtection="0"/>
    <xf numFmtId="0" fontId="30" fillId="0" borderId="647" applyNumberFormat="0" applyFill="0" applyAlignment="0" applyProtection="0"/>
    <xf numFmtId="166" fontId="113" fillId="0" borderId="1248">
      <protection locked="0"/>
    </xf>
    <xf numFmtId="208" fontId="90" fillId="63" borderId="1247"/>
    <xf numFmtId="0" fontId="12" fillId="0" borderId="1198"/>
    <xf numFmtId="171" fontId="85" fillId="0" borderId="667"/>
    <xf numFmtId="171" fontId="85" fillId="0" borderId="682"/>
    <xf numFmtId="0" fontId="147" fillId="73" borderId="1177">
      <alignment horizontal="left" vertical="center" wrapText="1"/>
    </xf>
    <xf numFmtId="171" fontId="85" fillId="0" borderId="694"/>
    <xf numFmtId="171" fontId="85" fillId="0" borderId="684"/>
    <xf numFmtId="165" fontId="193" fillId="0" borderId="707" applyFill="0" applyAlignment="0" applyProtection="0"/>
    <xf numFmtId="39" fontId="12" fillId="0" borderId="707">
      <protection locked="0"/>
    </xf>
    <xf numFmtId="171" fontId="85" fillId="0" borderId="712"/>
    <xf numFmtId="165" fontId="193" fillId="0" borderId="714" applyFill="0" applyAlignment="0" applyProtection="0"/>
    <xf numFmtId="39" fontId="12" fillId="0" borderId="714">
      <protection locked="0"/>
    </xf>
    <xf numFmtId="171" fontId="85" fillId="0" borderId="684"/>
    <xf numFmtId="165" fontId="193" fillId="0" borderId="707" applyFill="0" applyAlignment="0" applyProtection="0"/>
    <xf numFmtId="39" fontId="12" fillId="0" borderId="707">
      <protection locked="0"/>
    </xf>
    <xf numFmtId="171" fontId="85" fillId="0" borderId="712"/>
    <xf numFmtId="165" fontId="193" fillId="0" borderId="714" applyFill="0" applyAlignment="0" applyProtection="0"/>
    <xf numFmtId="39" fontId="12" fillId="0" borderId="714">
      <protection locked="0"/>
    </xf>
    <xf numFmtId="171" fontId="85" fillId="0" borderId="712"/>
    <xf numFmtId="165" fontId="193" fillId="0" borderId="714" applyFill="0" applyAlignment="0" applyProtection="0"/>
    <xf numFmtId="39" fontId="12" fillId="0" borderId="714">
      <protection locked="0"/>
    </xf>
    <xf numFmtId="0" fontId="12" fillId="25" borderId="643" applyNumberFormat="0" applyProtection="0">
      <alignment horizontal="left" vertical="center"/>
    </xf>
    <xf numFmtId="0" fontId="12" fillId="25" borderId="643" applyNumberFormat="0" applyProtection="0">
      <alignment horizontal="left" vertical="center"/>
    </xf>
    <xf numFmtId="171" fontId="85" fillId="0" borderId="728"/>
    <xf numFmtId="165" fontId="193" fillId="0" borderId="731" applyFill="0" applyAlignment="0" applyProtection="0"/>
    <xf numFmtId="39" fontId="12" fillId="0" borderId="731">
      <protection locked="0"/>
    </xf>
    <xf numFmtId="171" fontId="85" fillId="0" borderId="728"/>
    <xf numFmtId="165" fontId="193" fillId="0" borderId="731" applyFill="0" applyAlignment="0" applyProtection="0"/>
    <xf numFmtId="39" fontId="12" fillId="0" borderId="731">
      <protection locked="0"/>
    </xf>
    <xf numFmtId="171" fontId="85" fillId="0" borderId="741"/>
    <xf numFmtId="166" fontId="113" fillId="0" borderId="1239">
      <protection locked="0"/>
    </xf>
    <xf numFmtId="171" fontId="85" fillId="0" borderId="728"/>
    <xf numFmtId="165" fontId="193" fillId="0" borderId="731" applyFill="0" applyAlignment="0" applyProtection="0"/>
    <xf numFmtId="39" fontId="12" fillId="0" borderId="731">
      <protection locked="0"/>
    </xf>
    <xf numFmtId="171" fontId="85" fillId="0" borderId="712"/>
    <xf numFmtId="241" fontId="194" fillId="86" borderId="652" applyNumberFormat="0" applyBorder="0" applyAlignment="0" applyProtection="0">
      <alignment vertical="center"/>
    </xf>
    <xf numFmtId="165" fontId="193" fillId="0" borderId="714" applyFill="0" applyAlignment="0" applyProtection="0"/>
    <xf numFmtId="241" fontId="194" fillId="86" borderId="681" applyNumberFormat="0" applyBorder="0" applyAlignment="0" applyProtection="0">
      <alignment vertical="center"/>
    </xf>
    <xf numFmtId="39" fontId="12" fillId="0" borderId="714">
      <protection locked="0"/>
    </xf>
    <xf numFmtId="171" fontId="85" fillId="0" borderId="741"/>
    <xf numFmtId="241" fontId="194" fillId="86" borderId="693" applyNumberFormat="0" applyBorder="0" applyAlignment="0" applyProtection="0">
      <alignment vertical="center"/>
    </xf>
    <xf numFmtId="165" fontId="193" fillId="0" borderId="737" applyFill="0" applyAlignment="0" applyProtection="0"/>
    <xf numFmtId="39" fontId="12" fillId="0" borderId="737">
      <protection locked="0"/>
    </xf>
    <xf numFmtId="171" fontId="85" fillId="0" borderId="741"/>
    <xf numFmtId="241" fontId="194" fillId="86" borderId="711" applyNumberFormat="0" applyBorder="0" applyAlignment="0" applyProtection="0">
      <alignment vertical="center"/>
    </xf>
    <xf numFmtId="165" fontId="193" fillId="0" borderId="737" applyFill="0" applyAlignment="0" applyProtection="0"/>
    <xf numFmtId="39" fontId="12" fillId="0" borderId="737">
      <protection locked="0"/>
    </xf>
    <xf numFmtId="241" fontId="12" fillId="25" borderId="683" applyNumberFormat="0" applyProtection="0">
      <alignment horizontal="centerContinuous" vertical="center"/>
    </xf>
    <xf numFmtId="241" fontId="194" fillId="86" borderId="641" applyNumberFormat="0" applyBorder="0" applyAlignment="0" applyProtection="0">
      <alignment vertical="center"/>
    </xf>
    <xf numFmtId="241" fontId="12" fillId="25" borderId="683" applyNumberFormat="0" applyAlignment="0">
      <alignment vertical="center"/>
    </xf>
    <xf numFmtId="171" fontId="85" fillId="0" borderId="770"/>
    <xf numFmtId="208" fontId="90" fillId="63" borderId="1238"/>
    <xf numFmtId="241" fontId="194" fillId="86" borderId="711" applyNumberFormat="0" applyBorder="0" applyAlignment="0" applyProtection="0">
      <alignment vertical="center"/>
    </xf>
    <xf numFmtId="165" fontId="193" fillId="0" borderId="765" applyFill="0" applyAlignment="0" applyProtection="0"/>
    <xf numFmtId="39" fontId="12" fillId="0" borderId="765">
      <protection locked="0"/>
    </xf>
    <xf numFmtId="171" fontId="85" fillId="0" borderId="784"/>
    <xf numFmtId="0" fontId="147" fillId="73" borderId="1267">
      <alignment horizontal="left" vertical="center" wrapText="1"/>
    </xf>
    <xf numFmtId="208" fontId="90" fillId="63" borderId="1265"/>
    <xf numFmtId="283" fontId="79" fillId="0" borderId="736">
      <alignment horizontal="right"/>
    </xf>
    <xf numFmtId="283" fontId="79" fillId="0" borderId="736">
      <alignment horizontal="right"/>
    </xf>
    <xf numFmtId="0" fontId="147" fillId="73" borderId="1283">
      <alignment horizontal="left" vertical="center" wrapText="1"/>
    </xf>
    <xf numFmtId="171" fontId="85" fillId="0" borderId="667"/>
    <xf numFmtId="165" fontId="193" fillId="0" borderId="677" applyFill="0" applyAlignment="0" applyProtection="0"/>
    <xf numFmtId="39" fontId="12" fillId="0" borderId="677">
      <protection locked="0"/>
    </xf>
    <xf numFmtId="171" fontId="85" fillId="0" borderId="684"/>
    <xf numFmtId="171" fontId="85" fillId="0" borderId="663"/>
    <xf numFmtId="165" fontId="193" fillId="0" borderId="659" applyFill="0" applyAlignment="0" applyProtection="0"/>
    <xf numFmtId="39" fontId="12" fillId="0" borderId="659">
      <protection locked="0"/>
    </xf>
    <xf numFmtId="171" fontId="85" fillId="0" borderId="694"/>
    <xf numFmtId="165" fontId="193" fillId="0" borderId="702" applyFill="0" applyAlignment="0" applyProtection="0"/>
    <xf numFmtId="39" fontId="12" fillId="0" borderId="702">
      <protection locked="0"/>
    </xf>
    <xf numFmtId="166" fontId="113" fillId="0" borderId="1282">
      <protection locked="0"/>
    </xf>
    <xf numFmtId="171" fontId="85" fillId="0" borderId="712"/>
    <xf numFmtId="171" fontId="85" fillId="0" borderId="712"/>
    <xf numFmtId="165" fontId="193" fillId="0" borderId="714" applyFill="0" applyAlignment="0" applyProtection="0"/>
    <xf numFmtId="39" fontId="12" fillId="0" borderId="714">
      <protection locked="0"/>
    </xf>
    <xf numFmtId="171" fontId="85" fillId="0" borderId="684"/>
    <xf numFmtId="165" fontId="193" fillId="0" borderId="707" applyFill="0" applyAlignment="0" applyProtection="0"/>
    <xf numFmtId="39" fontId="12" fillId="0" borderId="707">
      <protection locked="0"/>
    </xf>
    <xf numFmtId="171" fontId="85" fillId="0" borderId="712"/>
    <xf numFmtId="165" fontId="193" fillId="0" borderId="714" applyFill="0" applyAlignment="0" applyProtection="0"/>
    <xf numFmtId="39" fontId="12" fillId="0" borderId="714">
      <protection locked="0"/>
    </xf>
    <xf numFmtId="171" fontId="85" fillId="0" borderId="728"/>
    <xf numFmtId="171" fontId="85" fillId="0" borderId="712"/>
    <xf numFmtId="165" fontId="193" fillId="0" borderId="714" applyFill="0" applyAlignment="0" applyProtection="0"/>
    <xf numFmtId="39" fontId="12" fillId="0" borderId="714">
      <protection locked="0"/>
    </xf>
    <xf numFmtId="171" fontId="85" fillId="0" borderId="741"/>
    <xf numFmtId="165" fontId="193" fillId="0" borderId="737" applyFill="0" applyAlignment="0" applyProtection="0"/>
    <xf numFmtId="39" fontId="12" fillId="0" borderId="737">
      <protection locked="0"/>
    </xf>
    <xf numFmtId="171" fontId="85" fillId="0" borderId="728"/>
    <xf numFmtId="165" fontId="193" fillId="0" borderId="731" applyFill="0" applyAlignment="0" applyProtection="0"/>
    <xf numFmtId="39" fontId="12" fillId="0" borderId="731">
      <protection locked="0"/>
    </xf>
    <xf numFmtId="241" fontId="194" fillId="86" borderId="652" applyNumberFormat="0" applyBorder="0" applyAlignment="0" applyProtection="0">
      <alignment vertical="center"/>
    </xf>
    <xf numFmtId="208" fontId="90" fillId="63" borderId="1281"/>
    <xf numFmtId="171" fontId="85" fillId="0" borderId="712"/>
    <xf numFmtId="241" fontId="12" fillId="25" borderId="683" applyNumberFormat="0" applyProtection="0">
      <alignment horizontal="centerContinuous" vertical="center"/>
    </xf>
    <xf numFmtId="241" fontId="194" fillId="86" borderId="641" applyNumberFormat="0" applyBorder="0" applyAlignment="0" applyProtection="0">
      <alignment vertical="center"/>
    </xf>
    <xf numFmtId="241" fontId="12" fillId="25" borderId="683" applyNumberFormat="0" applyAlignment="0">
      <alignment vertical="center"/>
    </xf>
    <xf numFmtId="165" fontId="193" fillId="0" borderId="714" applyFill="0" applyAlignment="0" applyProtection="0"/>
    <xf numFmtId="39" fontId="12" fillId="0" borderId="714">
      <protection locked="0"/>
    </xf>
    <xf numFmtId="241" fontId="194" fillId="86" borderId="693" applyNumberFormat="0" applyBorder="0" applyAlignment="0" applyProtection="0">
      <alignment vertical="center"/>
    </xf>
    <xf numFmtId="171" fontId="85" fillId="0" borderId="741"/>
    <xf numFmtId="171" fontId="85" fillId="0" borderId="759"/>
    <xf numFmtId="165" fontId="193" fillId="0" borderId="754" applyFill="0" applyAlignment="0" applyProtection="0"/>
    <xf numFmtId="39" fontId="12" fillId="0" borderId="754">
      <protection locked="0"/>
    </xf>
    <xf numFmtId="241" fontId="12" fillId="25" borderId="683" applyNumberFormat="0" applyProtection="0">
      <alignment horizontal="centerContinuous" vertical="center"/>
    </xf>
    <xf numFmtId="241" fontId="194" fillId="86" borderId="711" applyNumberFormat="0" applyBorder="0" applyAlignment="0" applyProtection="0">
      <alignment vertical="center"/>
    </xf>
    <xf numFmtId="241" fontId="12" fillId="25" borderId="683" applyNumberFormat="0" applyAlignment="0">
      <alignment vertical="center"/>
    </xf>
    <xf numFmtId="0" fontId="147" fillId="73" borderId="1267">
      <alignment horizontal="left" vertical="center" wrapText="1"/>
    </xf>
    <xf numFmtId="171" fontId="85" fillId="0" borderId="759"/>
    <xf numFmtId="166" fontId="113" fillId="0" borderId="1266">
      <protection locked="0"/>
    </xf>
    <xf numFmtId="241" fontId="12" fillId="25" borderId="683" applyNumberFormat="0" applyProtection="0">
      <alignment horizontal="centerContinuous" vertical="center"/>
    </xf>
    <xf numFmtId="241" fontId="194" fillId="86" borderId="711" applyNumberFormat="0" applyBorder="0" applyAlignment="0" applyProtection="0">
      <alignment vertical="center"/>
    </xf>
    <xf numFmtId="241" fontId="12" fillId="25" borderId="683" applyNumberFormat="0" applyAlignment="0">
      <alignment vertical="center"/>
    </xf>
    <xf numFmtId="208" fontId="90" fillId="63" borderId="1265"/>
    <xf numFmtId="165" fontId="193" fillId="0" borderId="754" applyFill="0" applyAlignment="0" applyProtection="0"/>
    <xf numFmtId="39" fontId="12" fillId="0" borderId="754">
      <protection locked="0"/>
    </xf>
    <xf numFmtId="171" fontId="85" fillId="0" borderId="796"/>
    <xf numFmtId="241" fontId="194" fillId="86" borderId="641" applyNumberFormat="0" applyBorder="0" applyAlignment="0" applyProtection="0">
      <alignment vertical="center"/>
    </xf>
    <xf numFmtId="241" fontId="12" fillId="25" borderId="683" applyNumberFormat="0" applyProtection="0">
      <alignment horizontal="centerContinuous" vertical="center"/>
    </xf>
    <xf numFmtId="241" fontId="194" fillId="86" borderId="711" applyNumberFormat="0" applyBorder="0" applyAlignment="0" applyProtection="0">
      <alignment vertical="center"/>
    </xf>
    <xf numFmtId="241" fontId="12" fillId="25" borderId="683" applyNumberFormat="0" applyAlignment="0">
      <alignment vertical="center"/>
    </xf>
    <xf numFmtId="0" fontId="147" fillId="73" borderId="1296">
      <alignment horizontal="left" vertical="center" wrapText="1"/>
    </xf>
    <xf numFmtId="166" fontId="113" fillId="0" borderId="1295">
      <protection locked="0"/>
    </xf>
    <xf numFmtId="241" fontId="194" fillId="86" borderId="727" applyNumberFormat="0" applyBorder="0" applyAlignment="0" applyProtection="0">
      <alignment vertical="center"/>
    </xf>
    <xf numFmtId="49" fontId="79" fillId="0" borderId="736">
      <alignment vertical="center"/>
    </xf>
    <xf numFmtId="241" fontId="194" fillId="86" borderId="711" applyNumberFormat="0" applyBorder="0" applyAlignment="0" applyProtection="0">
      <alignment vertical="center"/>
    </xf>
    <xf numFmtId="49" fontId="79" fillId="0" borderId="736">
      <alignment vertical="center"/>
    </xf>
    <xf numFmtId="241" fontId="194" fillId="86" borderId="727" applyNumberFormat="0" applyBorder="0" applyAlignment="0" applyProtection="0">
      <alignment vertical="center"/>
    </xf>
    <xf numFmtId="0" fontId="189" fillId="83" borderId="736" applyBorder="0" applyProtection="0">
      <alignment horizontal="centerContinuous" vertical="center"/>
    </xf>
    <xf numFmtId="171" fontId="12" fillId="0" borderId="736" applyBorder="0" applyProtection="0">
      <alignment horizontal="right" vertical="center"/>
    </xf>
    <xf numFmtId="241" fontId="194" fillId="86" borderId="711" applyNumberFormat="0" applyBorder="0" applyAlignment="0" applyProtection="0">
      <alignment vertical="center"/>
    </xf>
    <xf numFmtId="0" fontId="189" fillId="83" borderId="736" applyBorder="0" applyProtection="0">
      <alignment horizontal="centerContinuous" vertical="center"/>
    </xf>
    <xf numFmtId="171" fontId="12" fillId="0" borderId="736" applyBorder="0" applyProtection="0">
      <alignment horizontal="right" vertical="center"/>
    </xf>
    <xf numFmtId="241" fontId="12" fillId="25" borderId="683" applyNumberFormat="0" applyProtection="0">
      <alignment horizontal="centerContinuous" vertical="center"/>
    </xf>
    <xf numFmtId="241" fontId="194" fillId="86" borderId="742" applyNumberFormat="0" applyBorder="0" applyAlignment="0" applyProtection="0">
      <alignment vertical="center"/>
    </xf>
    <xf numFmtId="241" fontId="12" fillId="25" borderId="683" applyNumberFormat="0" applyAlignment="0">
      <alignment vertical="center"/>
    </xf>
    <xf numFmtId="241" fontId="12" fillId="25" borderId="683" applyNumberFormat="0" applyProtection="0">
      <alignment horizontal="centerContinuous" vertical="center"/>
    </xf>
    <xf numFmtId="241" fontId="194" fillId="86" borderId="758" applyNumberFormat="0" applyBorder="0" applyAlignment="0" applyProtection="0">
      <alignment vertical="center"/>
    </xf>
    <xf numFmtId="241" fontId="12" fillId="25" borderId="683" applyNumberFormat="0" applyAlignment="0">
      <alignment vertical="center"/>
    </xf>
    <xf numFmtId="241" fontId="194" fillId="86" borderId="758" applyNumberFormat="0" applyBorder="0" applyAlignment="0" applyProtection="0">
      <alignment vertical="center"/>
    </xf>
    <xf numFmtId="241" fontId="12" fillId="25" borderId="683" applyNumberFormat="0" applyProtection="0">
      <alignment horizontal="centerContinuous" vertical="center"/>
    </xf>
    <xf numFmtId="241" fontId="194" fillId="86" borderId="782" applyNumberFormat="0" applyBorder="0" applyAlignment="0" applyProtection="0">
      <alignment vertical="center"/>
    </xf>
    <xf numFmtId="241" fontId="194" fillId="86" borderId="795" applyNumberFormat="0" applyBorder="0" applyAlignment="0" applyProtection="0">
      <alignment vertical="center"/>
    </xf>
    <xf numFmtId="241" fontId="12" fillId="25" borderId="683" applyNumberFormat="0" applyAlignment="0">
      <alignment vertical="center"/>
    </xf>
    <xf numFmtId="0" fontId="11" fillId="60" borderId="643" applyNumberFormat="0" applyProtection="0">
      <alignment horizontal="left" vertical="center" wrapText="1"/>
    </xf>
    <xf numFmtId="0" fontId="11" fillId="60" borderId="669" applyNumberFormat="0" applyProtection="0">
      <alignment horizontal="left" vertical="center" wrapText="1"/>
    </xf>
    <xf numFmtId="0" fontId="12" fillId="25" borderId="643" applyNumberFormat="0" applyProtection="0">
      <alignment horizontal="left" vertical="center" wrapText="1"/>
    </xf>
    <xf numFmtId="257" fontId="11" fillId="82" borderId="643" applyNumberFormat="0" applyProtection="0">
      <alignment horizontal="center" vertical="center" wrapText="1"/>
    </xf>
    <xf numFmtId="0" fontId="12" fillId="25" borderId="669" applyNumberFormat="0" applyProtection="0">
      <alignment horizontal="left" vertical="center" wrapText="1"/>
    </xf>
    <xf numFmtId="257" fontId="11" fillId="82" borderId="669" applyNumberFormat="0" applyProtection="0">
      <alignment horizontal="center" vertical="center" wrapText="1"/>
    </xf>
    <xf numFmtId="0" fontId="11" fillId="60" borderId="643" applyNumberFormat="0" applyProtection="0">
      <alignment horizontal="left" vertical="center" wrapText="1"/>
    </xf>
    <xf numFmtId="0" fontId="11" fillId="81" borderId="643" applyNumberFormat="0" applyProtection="0">
      <alignment horizontal="center" vertical="center" wrapText="1"/>
    </xf>
    <xf numFmtId="0" fontId="11" fillId="81" borderId="643" applyNumberFormat="0" applyProtection="0">
      <alignment horizontal="center" vertical="center"/>
    </xf>
    <xf numFmtId="0" fontId="11" fillId="81" borderId="643" applyNumberFormat="0" applyProtection="0">
      <alignment horizontal="center" vertical="center" wrapText="1"/>
    </xf>
    <xf numFmtId="0" fontId="183" fillId="81" borderId="643" applyNumberFormat="0" applyProtection="0">
      <alignment horizontal="center" vertical="center"/>
    </xf>
    <xf numFmtId="0" fontId="11" fillId="60" borderId="669" applyNumberFormat="0" applyProtection="0">
      <alignment horizontal="left" vertical="center" wrapText="1"/>
    </xf>
    <xf numFmtId="0" fontId="11" fillId="81" borderId="669" applyNumberFormat="0" applyProtection="0">
      <alignment horizontal="center" vertical="center" wrapText="1"/>
    </xf>
    <xf numFmtId="0" fontId="11" fillId="81" borderId="669" applyNumberFormat="0" applyProtection="0">
      <alignment horizontal="center" vertical="center"/>
    </xf>
    <xf numFmtId="0" fontId="11" fillId="81" borderId="669" applyNumberFormat="0" applyProtection="0">
      <alignment horizontal="center" vertical="center" wrapText="1"/>
    </xf>
    <xf numFmtId="0" fontId="183" fillId="81" borderId="669" applyNumberFormat="0" applyProtection="0">
      <alignment horizontal="center" vertical="center"/>
    </xf>
    <xf numFmtId="0" fontId="11" fillId="60" borderId="695" applyNumberFormat="0" applyProtection="0">
      <alignment horizontal="left" vertical="center" wrapText="1"/>
    </xf>
    <xf numFmtId="0" fontId="12" fillId="25" borderId="695" applyNumberFormat="0" applyProtection="0">
      <alignment horizontal="left" vertical="center" wrapText="1"/>
    </xf>
    <xf numFmtId="257" fontId="11" fillId="82" borderId="695" applyNumberFormat="0" applyProtection="0">
      <alignment horizontal="center" vertical="center" wrapText="1"/>
    </xf>
    <xf numFmtId="0" fontId="11" fillId="60" borderId="695" applyNumberFormat="0" applyProtection="0">
      <alignment horizontal="left" vertical="center" wrapText="1"/>
    </xf>
    <xf numFmtId="0" fontId="11" fillId="81" borderId="695" applyNumberFormat="0" applyProtection="0">
      <alignment horizontal="center" vertical="center" wrapText="1"/>
    </xf>
    <xf numFmtId="0" fontId="11" fillId="81" borderId="695" applyNumberFormat="0" applyProtection="0">
      <alignment horizontal="center" vertical="center"/>
    </xf>
    <xf numFmtId="0" fontId="11" fillId="81" borderId="695" applyNumberFormat="0" applyProtection="0">
      <alignment horizontal="center" vertical="center" wrapText="1"/>
    </xf>
    <xf numFmtId="0" fontId="183" fillId="81" borderId="695" applyNumberFormat="0" applyProtection="0">
      <alignment horizontal="center" vertical="center"/>
    </xf>
    <xf numFmtId="0" fontId="11" fillId="60" borderId="704" applyNumberFormat="0" applyProtection="0">
      <alignment horizontal="left" vertical="center" wrapText="1"/>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1" fillId="60" borderId="704" applyNumberFormat="0" applyProtection="0">
      <alignment horizontal="left" vertical="center" wrapText="1"/>
    </xf>
    <xf numFmtId="0" fontId="183" fillId="81" borderId="704" applyNumberFormat="0" applyProtection="0">
      <alignment horizontal="center" vertical="center"/>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83" fillId="81" borderId="704" applyNumberFormat="0" applyProtection="0">
      <alignment horizontal="center" vertical="center"/>
    </xf>
    <xf numFmtId="0" fontId="11" fillId="60" borderId="704" applyNumberFormat="0" applyProtection="0">
      <alignment horizontal="left" vertical="center" wrapText="1"/>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83" fillId="81" borderId="704" applyNumberFormat="0" applyProtection="0">
      <alignment horizontal="center" vertical="center"/>
    </xf>
    <xf numFmtId="0" fontId="11" fillId="60" borderId="722" applyNumberFormat="0" applyProtection="0">
      <alignment horizontal="left" vertical="center" wrapText="1"/>
    </xf>
    <xf numFmtId="0" fontId="12" fillId="25" borderId="722" applyNumberFormat="0" applyProtection="0">
      <alignment horizontal="left" vertical="center" wrapText="1"/>
    </xf>
    <xf numFmtId="257" fontId="11" fillId="82" borderId="722" applyNumberFormat="0" applyProtection="0">
      <alignment horizontal="center" vertical="center" wrapText="1"/>
    </xf>
    <xf numFmtId="0" fontId="11" fillId="60" borderId="722" applyNumberFormat="0" applyProtection="0">
      <alignment horizontal="left" vertical="center" wrapText="1"/>
    </xf>
    <xf numFmtId="0" fontId="11" fillId="81" borderId="722" applyNumberFormat="0" applyProtection="0">
      <alignment horizontal="center" vertical="center" wrapText="1"/>
    </xf>
    <xf numFmtId="0" fontId="11" fillId="81" borderId="722" applyNumberFormat="0" applyProtection="0">
      <alignment horizontal="center" vertical="center"/>
    </xf>
    <xf numFmtId="0" fontId="11" fillId="81" borderId="722" applyNumberFormat="0" applyProtection="0">
      <alignment horizontal="center" vertical="center" wrapText="1"/>
    </xf>
    <xf numFmtId="0" fontId="183" fillId="81" borderId="722" applyNumberFormat="0" applyProtection="0">
      <alignment horizontal="center" vertical="center"/>
    </xf>
    <xf numFmtId="0" fontId="11" fillId="60" borderId="722" applyNumberFormat="0" applyProtection="0">
      <alignment horizontal="left" vertical="center" wrapText="1"/>
    </xf>
    <xf numFmtId="0" fontId="12" fillId="25" borderId="722" applyNumberFormat="0" applyProtection="0">
      <alignment horizontal="left" vertical="center" wrapText="1"/>
    </xf>
    <xf numFmtId="257" fontId="11" fillId="82" borderId="722" applyNumberFormat="0" applyProtection="0">
      <alignment horizontal="center" vertical="center" wrapText="1"/>
    </xf>
    <xf numFmtId="0" fontId="11" fillId="60" borderId="722" applyNumberFormat="0" applyProtection="0">
      <alignment horizontal="left" vertical="center" wrapText="1"/>
    </xf>
    <xf numFmtId="0" fontId="11" fillId="60" borderId="722" applyNumberFormat="0" applyProtection="0">
      <alignment horizontal="left" vertical="center" wrapText="1"/>
    </xf>
    <xf numFmtId="0" fontId="11" fillId="81" borderId="722" applyNumberFormat="0" applyProtection="0">
      <alignment horizontal="center" vertical="center" wrapText="1"/>
    </xf>
    <xf numFmtId="0" fontId="11" fillId="81" borderId="722" applyNumberFormat="0" applyProtection="0">
      <alignment horizontal="center" vertical="center"/>
    </xf>
    <xf numFmtId="0" fontId="11" fillId="81" borderId="722" applyNumberFormat="0" applyProtection="0">
      <alignment horizontal="center" vertical="center" wrapText="1"/>
    </xf>
    <xf numFmtId="0" fontId="12" fillId="25" borderId="722" applyNumberFormat="0" applyProtection="0">
      <alignment horizontal="left" vertical="center" wrapText="1"/>
    </xf>
    <xf numFmtId="0" fontId="183" fillId="81" borderId="722" applyNumberFormat="0" applyProtection="0">
      <alignment horizontal="center" vertical="center"/>
    </xf>
    <xf numFmtId="257" fontId="11" fillId="82" borderId="722" applyNumberFormat="0" applyProtection="0">
      <alignment horizontal="center" vertical="center" wrapText="1"/>
    </xf>
    <xf numFmtId="0" fontId="11" fillId="60" borderId="722" applyNumberFormat="0" applyProtection="0">
      <alignment horizontal="left" vertical="center" wrapText="1"/>
    </xf>
    <xf numFmtId="0" fontId="11" fillId="81" borderId="722" applyNumberFormat="0" applyProtection="0">
      <alignment horizontal="center" vertical="center" wrapText="1"/>
    </xf>
    <xf numFmtId="0" fontId="11" fillId="81" borderId="722" applyNumberFormat="0" applyProtection="0">
      <alignment horizontal="center" vertical="center"/>
    </xf>
    <xf numFmtId="0" fontId="11" fillId="81" borderId="722" applyNumberFormat="0" applyProtection="0">
      <alignment horizontal="center" vertical="center" wrapText="1"/>
    </xf>
    <xf numFmtId="0" fontId="183" fillId="81" borderId="722" applyNumberFormat="0" applyProtection="0">
      <alignment horizontal="center" vertical="center"/>
    </xf>
    <xf numFmtId="0" fontId="11" fillId="60" borderId="729" applyNumberFormat="0" applyProtection="0">
      <alignment horizontal="left" vertical="center" wrapText="1"/>
    </xf>
    <xf numFmtId="0" fontId="12" fillId="25" borderId="729" applyNumberFormat="0" applyProtection="0">
      <alignment horizontal="left" vertical="center" wrapText="1"/>
    </xf>
    <xf numFmtId="257" fontId="11" fillId="82" borderId="729" applyNumberFormat="0" applyProtection="0">
      <alignment horizontal="center" vertical="center" wrapText="1"/>
    </xf>
    <xf numFmtId="0" fontId="11" fillId="60" borderId="729" applyNumberFormat="0" applyProtection="0">
      <alignment horizontal="left" vertical="center" wrapText="1"/>
    </xf>
    <xf numFmtId="0" fontId="11" fillId="81" borderId="729" applyNumberFormat="0" applyProtection="0">
      <alignment horizontal="center" vertical="center" wrapText="1"/>
    </xf>
    <xf numFmtId="0" fontId="11" fillId="81" borderId="729" applyNumberFormat="0" applyProtection="0">
      <alignment horizontal="center" vertical="center"/>
    </xf>
    <xf numFmtId="0" fontId="11" fillId="81" borderId="729" applyNumberFormat="0" applyProtection="0">
      <alignment horizontal="center" vertical="center" wrapText="1"/>
    </xf>
    <xf numFmtId="0" fontId="177" fillId="67" borderId="643">
      <alignment horizontal="center" vertical="center" wrapText="1"/>
      <protection hidden="1"/>
    </xf>
    <xf numFmtId="0" fontId="183" fillId="81" borderId="729" applyNumberFormat="0" applyProtection="0">
      <alignment horizontal="center" vertical="center"/>
    </xf>
    <xf numFmtId="0" fontId="11" fillId="60" borderId="722" applyNumberFormat="0" applyProtection="0">
      <alignment horizontal="left" vertical="center" wrapText="1"/>
    </xf>
    <xf numFmtId="0" fontId="12" fillId="25" borderId="722" applyNumberFormat="0" applyProtection="0">
      <alignment horizontal="left" vertical="center" wrapText="1"/>
    </xf>
    <xf numFmtId="0" fontId="177" fillId="67" borderId="669">
      <alignment horizontal="center" vertical="center" wrapText="1"/>
      <protection hidden="1"/>
    </xf>
    <xf numFmtId="257" fontId="11" fillId="82" borderId="722" applyNumberFormat="0" applyProtection="0">
      <alignment horizontal="center" vertical="center" wrapText="1"/>
    </xf>
    <xf numFmtId="0" fontId="11" fillId="60" borderId="722" applyNumberFormat="0" applyProtection="0">
      <alignment horizontal="left" vertical="center" wrapText="1"/>
    </xf>
    <xf numFmtId="237" fontId="181" fillId="0" borderId="666"/>
    <xf numFmtId="0" fontId="11" fillId="81" borderId="722" applyNumberFormat="0" applyProtection="0">
      <alignment horizontal="center" vertical="center" wrapText="1"/>
    </xf>
    <xf numFmtId="0" fontId="11" fillId="81" borderId="722" applyNumberFormat="0" applyProtection="0">
      <alignment horizontal="center" vertical="center"/>
    </xf>
    <xf numFmtId="0" fontId="11" fillId="81" borderId="722" applyNumberFormat="0" applyProtection="0">
      <alignment horizontal="center" vertical="center" wrapText="1"/>
    </xf>
    <xf numFmtId="0" fontId="183" fillId="81" borderId="722" applyNumberFormat="0" applyProtection="0">
      <alignment horizontal="center" vertical="center"/>
    </xf>
    <xf numFmtId="0" fontId="11" fillId="60" borderId="746" applyNumberFormat="0" applyProtection="0">
      <alignment horizontal="left" vertical="center" wrapText="1"/>
    </xf>
    <xf numFmtId="0" fontId="177" fillId="67" borderId="695">
      <alignment horizontal="center" vertical="center" wrapText="1"/>
      <protection hidden="1"/>
    </xf>
    <xf numFmtId="0" fontId="12" fillId="25" borderId="746" applyNumberFormat="0" applyProtection="0">
      <alignment horizontal="left" vertical="center" wrapText="1"/>
    </xf>
    <xf numFmtId="257" fontId="11" fillId="82" borderId="746" applyNumberFormat="0" applyProtection="0">
      <alignment horizontal="center" vertical="center" wrapText="1"/>
    </xf>
    <xf numFmtId="0" fontId="11" fillId="60" borderId="746" applyNumberFormat="0" applyProtection="0">
      <alignment horizontal="left" vertical="center" wrapText="1"/>
    </xf>
    <xf numFmtId="0" fontId="11" fillId="81" borderId="746" applyNumberFormat="0" applyProtection="0">
      <alignment horizontal="center" vertical="center" wrapText="1"/>
    </xf>
    <xf numFmtId="0" fontId="11" fillId="81" borderId="746" applyNumberFormat="0" applyProtection="0">
      <alignment horizontal="center" vertical="center"/>
    </xf>
    <xf numFmtId="237" fontId="181" fillId="0" borderId="666"/>
    <xf numFmtId="0" fontId="11" fillId="81" borderId="746" applyNumberFormat="0" applyProtection="0">
      <alignment horizontal="center" vertical="center" wrapText="1"/>
    </xf>
    <xf numFmtId="0" fontId="183" fillId="81" borderId="746" applyNumberFormat="0" applyProtection="0">
      <alignment horizontal="center" vertical="center"/>
    </xf>
    <xf numFmtId="0" fontId="11" fillId="60" borderId="746" applyNumberFormat="0" applyProtection="0">
      <alignment horizontal="left" vertical="center" wrapText="1"/>
    </xf>
    <xf numFmtId="0" fontId="12" fillId="25" borderId="746" applyNumberFormat="0" applyProtection="0">
      <alignment horizontal="left" vertical="center" wrapText="1"/>
    </xf>
    <xf numFmtId="0" fontId="177" fillId="67" borderId="704">
      <alignment horizontal="center" vertical="center" wrapText="1"/>
      <protection hidden="1"/>
    </xf>
    <xf numFmtId="257" fontId="11" fillId="82" borderId="746" applyNumberFormat="0" applyProtection="0">
      <alignment horizontal="center" vertical="center" wrapText="1"/>
    </xf>
    <xf numFmtId="0" fontId="11" fillId="60" borderId="746" applyNumberFormat="0" applyProtection="0">
      <alignment horizontal="left" vertical="center" wrapText="1"/>
    </xf>
    <xf numFmtId="237" fontId="181" fillId="0" borderId="666"/>
    <xf numFmtId="0" fontId="11" fillId="81" borderId="746" applyNumberFormat="0" applyProtection="0">
      <alignment horizontal="center" vertical="center" wrapText="1"/>
    </xf>
    <xf numFmtId="0" fontId="11" fillId="81" borderId="746" applyNumberFormat="0" applyProtection="0">
      <alignment horizontal="center" vertical="center"/>
    </xf>
    <xf numFmtId="0" fontId="11" fillId="81" borderId="746" applyNumberFormat="0" applyProtection="0">
      <alignment horizontal="center" vertical="center" wrapText="1"/>
    </xf>
    <xf numFmtId="0" fontId="11" fillId="60" borderId="773" applyNumberFormat="0" applyProtection="0">
      <alignment horizontal="left" vertical="center" wrapText="1"/>
    </xf>
    <xf numFmtId="0" fontId="183" fillId="81" borderId="746" applyNumberFormat="0" applyProtection="0">
      <alignment horizontal="center" vertical="center"/>
    </xf>
    <xf numFmtId="0" fontId="12" fillId="25" borderId="773" applyNumberFormat="0" applyProtection="0">
      <alignment horizontal="left" vertical="center" wrapText="1"/>
    </xf>
    <xf numFmtId="0" fontId="177" fillId="67" borderId="704">
      <alignment horizontal="center" vertical="center" wrapText="1"/>
      <protection hidden="1"/>
    </xf>
    <xf numFmtId="257" fontId="11" fillId="82" borderId="773" applyNumberFormat="0" applyProtection="0">
      <alignment horizontal="center" vertical="center" wrapText="1"/>
    </xf>
    <xf numFmtId="0" fontId="11" fillId="60" borderId="787" applyNumberFormat="0" applyProtection="0">
      <alignment horizontal="left" vertical="center" wrapText="1"/>
    </xf>
    <xf numFmtId="0" fontId="11" fillId="60" borderId="773" applyNumberFormat="0" applyProtection="0">
      <alignment horizontal="left" vertical="center" wrapText="1"/>
    </xf>
    <xf numFmtId="0" fontId="12" fillId="25" borderId="787" applyNumberFormat="0" applyProtection="0">
      <alignment horizontal="left" vertical="center" wrapText="1"/>
    </xf>
    <xf numFmtId="0" fontId="11" fillId="81" borderId="773" applyNumberFormat="0" applyProtection="0">
      <alignment horizontal="center" vertical="center" wrapText="1"/>
    </xf>
    <xf numFmtId="0" fontId="11" fillId="81" borderId="773" applyNumberFormat="0" applyProtection="0">
      <alignment horizontal="center" vertical="center"/>
    </xf>
    <xf numFmtId="0" fontId="11" fillId="81" borderId="773" applyNumberFormat="0" applyProtection="0">
      <alignment horizontal="center" vertical="center" wrapText="1"/>
    </xf>
    <xf numFmtId="257" fontId="11" fillId="82" borderId="787" applyNumberFormat="0" applyProtection="0">
      <alignment horizontal="center" vertical="center" wrapText="1"/>
    </xf>
    <xf numFmtId="0" fontId="183" fillId="81" borderId="773" applyNumberFormat="0" applyProtection="0">
      <alignment horizontal="center" vertical="center"/>
    </xf>
    <xf numFmtId="0" fontId="11" fillId="60" borderId="787" applyNumberFormat="0" applyProtection="0">
      <alignment horizontal="left" vertical="center" wrapText="1"/>
    </xf>
    <xf numFmtId="0" fontId="177" fillId="67" borderId="704">
      <alignment horizontal="center" vertical="center" wrapText="1"/>
      <protection hidden="1"/>
    </xf>
    <xf numFmtId="0" fontId="11" fillId="81" borderId="787" applyNumberFormat="0" applyProtection="0">
      <alignment horizontal="center" vertical="center" wrapText="1"/>
    </xf>
    <xf numFmtId="0" fontId="11" fillId="81" borderId="787" applyNumberFormat="0" applyProtection="0">
      <alignment horizontal="center" vertical="center"/>
    </xf>
    <xf numFmtId="0" fontId="11" fillId="81" borderId="787" applyNumberFormat="0" applyProtection="0">
      <alignment horizontal="center" vertical="center" wrapText="1"/>
    </xf>
    <xf numFmtId="0" fontId="183" fillId="81" borderId="787" applyNumberFormat="0" applyProtection="0">
      <alignment horizontal="center" vertical="center"/>
    </xf>
    <xf numFmtId="237" fontId="181" fillId="0" borderId="666"/>
    <xf numFmtId="0" fontId="177" fillId="67" borderId="722">
      <alignment horizontal="center" vertical="center" wrapText="1"/>
      <protection hidden="1"/>
    </xf>
    <xf numFmtId="0" fontId="177" fillId="67" borderId="722">
      <alignment horizontal="center" vertical="center" wrapText="1"/>
      <protection hidden="1"/>
    </xf>
    <xf numFmtId="0" fontId="177" fillId="67" borderId="722">
      <alignment horizontal="center" vertical="center" wrapText="1"/>
      <protection hidden="1"/>
    </xf>
    <xf numFmtId="165" fontId="193" fillId="0" borderId="783" applyFill="0" applyAlignment="0" applyProtection="0"/>
    <xf numFmtId="0" fontId="177" fillId="67" borderId="729">
      <alignment horizontal="center" vertical="center" wrapText="1"/>
      <protection hidden="1"/>
    </xf>
    <xf numFmtId="39" fontId="12" fillId="0" borderId="783">
      <protection locked="0"/>
    </xf>
    <xf numFmtId="0" fontId="177" fillId="67" borderId="722">
      <alignment horizontal="center" vertical="center" wrapText="1"/>
      <protection hidden="1"/>
    </xf>
    <xf numFmtId="237" fontId="181" fillId="0" borderId="666"/>
    <xf numFmtId="264" fontId="172" fillId="65" borderId="643" applyFill="0" applyBorder="0" applyAlignment="0" applyProtection="0">
      <alignment horizontal="right"/>
      <protection locked="0"/>
    </xf>
    <xf numFmtId="237" fontId="181" fillId="0" borderId="666"/>
    <xf numFmtId="264" fontId="172" fillId="65" borderId="669" applyFill="0" applyBorder="0" applyAlignment="0" applyProtection="0">
      <alignment horizontal="right"/>
      <protection locked="0"/>
    </xf>
    <xf numFmtId="0" fontId="177" fillId="67" borderId="746">
      <alignment horizontal="center" vertical="center" wrapText="1"/>
      <protection hidden="1"/>
    </xf>
    <xf numFmtId="241" fontId="194" fillId="86" borderId="727" applyNumberFormat="0" applyBorder="0" applyAlignment="0" applyProtection="0">
      <alignment vertical="center"/>
    </xf>
    <xf numFmtId="208" fontId="90" fillId="63" borderId="1294"/>
    <xf numFmtId="241" fontId="12" fillId="25" borderId="683" applyNumberFormat="0" applyProtection="0">
      <alignment horizontal="centerContinuous" vertical="center"/>
    </xf>
    <xf numFmtId="0" fontId="147" fillId="73" borderId="1283">
      <alignment horizontal="left" vertical="center" wrapText="1"/>
    </xf>
    <xf numFmtId="241" fontId="12" fillId="25" borderId="683" applyNumberFormat="0" applyAlignment="0">
      <alignment vertical="center"/>
    </xf>
    <xf numFmtId="241" fontId="12" fillId="25" borderId="683" applyNumberFormat="0" applyProtection="0">
      <alignment horizontal="centerContinuous" vertical="center"/>
    </xf>
    <xf numFmtId="241" fontId="194" fillId="86" borderId="742" applyNumberFormat="0" applyBorder="0" applyAlignment="0" applyProtection="0">
      <alignment vertical="center"/>
    </xf>
    <xf numFmtId="241" fontId="12" fillId="25" borderId="683" applyNumberFormat="0" applyAlignment="0">
      <alignment vertical="center"/>
    </xf>
    <xf numFmtId="241" fontId="194" fillId="86" borderId="727" applyNumberFormat="0" applyBorder="0" applyAlignment="0" applyProtection="0">
      <alignment vertical="center"/>
    </xf>
    <xf numFmtId="166" fontId="113" fillId="0" borderId="1282">
      <protection locked="0"/>
    </xf>
    <xf numFmtId="241" fontId="194" fillId="86" borderId="742" applyNumberFormat="0" applyBorder="0" applyAlignment="0" applyProtection="0">
      <alignment vertical="center"/>
    </xf>
    <xf numFmtId="208" fontId="90" fillId="63" borderId="1281"/>
    <xf numFmtId="0" fontId="12" fillId="60" borderId="645" applyNumberFormat="0">
      <alignment horizontal="centerContinuous" vertical="center" wrapText="1"/>
    </xf>
    <xf numFmtId="0" fontId="12" fillId="61" borderId="645" applyNumberFormat="0">
      <alignment horizontal="left" vertical="center"/>
    </xf>
    <xf numFmtId="241" fontId="194" fillId="86" borderId="742" applyNumberFormat="0" applyBorder="0" applyAlignment="0" applyProtection="0">
      <alignment vertical="center"/>
    </xf>
    <xf numFmtId="0" fontId="147" fillId="73" borderId="1267">
      <alignment horizontal="left" vertical="center" wrapText="1"/>
    </xf>
    <xf numFmtId="166" fontId="113" fillId="0" borderId="1266">
      <protection locked="0"/>
    </xf>
    <xf numFmtId="241" fontId="194" fillId="86" borderId="769" applyNumberFormat="0" applyBorder="0" applyAlignment="0" applyProtection="0">
      <alignment vertical="center"/>
    </xf>
    <xf numFmtId="208" fontId="90" fillId="63" borderId="1265"/>
    <xf numFmtId="0" fontId="147" fillId="73" borderId="1296">
      <alignment horizontal="left" vertical="center" wrapText="1"/>
    </xf>
    <xf numFmtId="0" fontId="11" fillId="60" borderId="643" applyNumberFormat="0" applyProtection="0">
      <alignment horizontal="left" vertical="center" wrapText="1"/>
    </xf>
    <xf numFmtId="0" fontId="12" fillId="25" borderId="643" applyNumberFormat="0" applyProtection="0">
      <alignment horizontal="left" vertical="center" wrapText="1"/>
    </xf>
    <xf numFmtId="257" fontId="11" fillId="82" borderId="643" applyNumberFormat="0" applyProtection="0">
      <alignment horizontal="center" vertical="center" wrapText="1"/>
    </xf>
    <xf numFmtId="0" fontId="11" fillId="60" borderId="669" applyNumberFormat="0" applyProtection="0">
      <alignment horizontal="left" vertical="center" wrapText="1"/>
    </xf>
    <xf numFmtId="0" fontId="11" fillId="60" borderId="643" applyNumberFormat="0" applyProtection="0">
      <alignment horizontal="left" vertical="center" wrapText="1"/>
    </xf>
    <xf numFmtId="0" fontId="11" fillId="81" borderId="643" applyNumberFormat="0" applyProtection="0">
      <alignment horizontal="center" vertical="center" wrapText="1"/>
    </xf>
    <xf numFmtId="0" fontId="11" fillId="81" borderId="643" applyNumberFormat="0" applyProtection="0">
      <alignment horizontal="center" vertical="center"/>
    </xf>
    <xf numFmtId="0" fontId="11" fillId="81" borderId="643" applyNumberFormat="0" applyProtection="0">
      <alignment horizontal="center" vertical="center" wrapText="1"/>
    </xf>
    <xf numFmtId="0" fontId="12" fillId="25" borderId="669" applyNumberFormat="0" applyProtection="0">
      <alignment horizontal="left" vertical="center" wrapText="1"/>
    </xf>
    <xf numFmtId="0" fontId="183" fillId="81" borderId="643" applyNumberFormat="0" applyProtection="0">
      <alignment horizontal="center" vertical="center"/>
    </xf>
    <xf numFmtId="257" fontId="11" fillId="82" borderId="669" applyNumberFormat="0" applyProtection="0">
      <alignment horizontal="center" vertical="center" wrapText="1"/>
    </xf>
    <xf numFmtId="0" fontId="11" fillId="60" borderId="669" applyNumberFormat="0" applyProtection="0">
      <alignment horizontal="left" vertical="center" wrapText="1"/>
    </xf>
    <xf numFmtId="0" fontId="11" fillId="81" borderId="669" applyNumberFormat="0" applyProtection="0">
      <alignment horizontal="center" vertical="center" wrapText="1"/>
    </xf>
    <xf numFmtId="0" fontId="11" fillId="81" borderId="669" applyNumberFormat="0" applyProtection="0">
      <alignment horizontal="center" vertical="center"/>
    </xf>
    <xf numFmtId="0" fontId="11" fillId="81" borderId="669" applyNumberFormat="0" applyProtection="0">
      <alignment horizontal="center" vertical="center" wrapText="1"/>
    </xf>
    <xf numFmtId="0" fontId="183" fillId="81" borderId="669" applyNumberFormat="0" applyProtection="0">
      <alignment horizontal="center" vertical="center"/>
    </xf>
    <xf numFmtId="0" fontId="11" fillId="60" borderId="704" applyNumberFormat="0" applyProtection="0">
      <alignment horizontal="left" vertical="center" wrapText="1"/>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83" fillId="81" borderId="704" applyNumberFormat="0" applyProtection="0">
      <alignment horizontal="center" vertical="center"/>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1" fillId="60" borderId="704" applyNumberFormat="0" applyProtection="0">
      <alignment horizontal="left" vertical="center" wrapText="1"/>
    </xf>
    <xf numFmtId="0" fontId="183" fillId="81" borderId="704" applyNumberFormat="0" applyProtection="0">
      <alignment horizontal="center" vertical="center"/>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83" fillId="81" borderId="704" applyNumberFormat="0" applyProtection="0">
      <alignment horizontal="center" vertical="center"/>
    </xf>
    <xf numFmtId="0" fontId="11" fillId="60" borderId="704" applyNumberFormat="0" applyProtection="0">
      <alignment horizontal="left" vertical="center" wrapText="1"/>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1" fillId="60" borderId="704" applyNumberFormat="0" applyProtection="0">
      <alignment horizontal="left" vertical="center" wrapText="1"/>
    </xf>
    <xf numFmtId="0" fontId="183" fillId="81" borderId="704" applyNumberFormat="0" applyProtection="0">
      <alignment horizontal="center" vertical="center"/>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1" fillId="60" borderId="704"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83" fillId="81" borderId="704" applyNumberFormat="0" applyProtection="0">
      <alignment horizontal="center" vertical="center"/>
    </xf>
    <xf numFmtId="0" fontId="11" fillId="60" borderId="729" applyNumberFormat="0" applyProtection="0">
      <alignment horizontal="left" vertical="center" wrapText="1"/>
    </xf>
    <xf numFmtId="0" fontId="12" fillId="25" borderId="729" applyNumberFormat="0" applyProtection="0">
      <alignment horizontal="left" vertical="center" wrapText="1"/>
    </xf>
    <xf numFmtId="257" fontId="11" fillId="82" borderId="729" applyNumberFormat="0" applyProtection="0">
      <alignment horizontal="center" vertical="center" wrapText="1"/>
    </xf>
    <xf numFmtId="0" fontId="11" fillId="60" borderId="729" applyNumberFormat="0" applyProtection="0">
      <alignment horizontal="left" vertical="center" wrapText="1"/>
    </xf>
    <xf numFmtId="0" fontId="11" fillId="81" borderId="729" applyNumberFormat="0" applyProtection="0">
      <alignment horizontal="center" vertical="center" wrapText="1"/>
    </xf>
    <xf numFmtId="0" fontId="11" fillId="81" borderId="729" applyNumberFormat="0" applyProtection="0">
      <alignment horizontal="center" vertical="center"/>
    </xf>
    <xf numFmtId="0" fontId="11" fillId="81" borderId="729" applyNumberFormat="0" applyProtection="0">
      <alignment horizontal="center" vertical="center" wrapText="1"/>
    </xf>
    <xf numFmtId="0" fontId="11" fillId="60" borderId="722" applyNumberFormat="0" applyProtection="0">
      <alignment horizontal="left" vertical="center" wrapText="1"/>
    </xf>
    <xf numFmtId="0" fontId="183" fillId="81" borderId="729" applyNumberFormat="0" applyProtection="0">
      <alignment horizontal="center" vertical="center"/>
    </xf>
    <xf numFmtId="0" fontId="12" fillId="25" borderId="722" applyNumberFormat="0" applyProtection="0">
      <alignment horizontal="left" vertical="center" wrapText="1"/>
    </xf>
    <xf numFmtId="257" fontId="11" fillId="82" borderId="722" applyNumberFormat="0" applyProtection="0">
      <alignment horizontal="center" vertical="center" wrapText="1"/>
    </xf>
    <xf numFmtId="0" fontId="11" fillId="60" borderId="722" applyNumberFormat="0" applyProtection="0">
      <alignment horizontal="left" vertical="center" wrapText="1"/>
    </xf>
    <xf numFmtId="0" fontId="11" fillId="81" borderId="722" applyNumberFormat="0" applyProtection="0">
      <alignment horizontal="center" vertical="center" wrapText="1"/>
    </xf>
    <xf numFmtId="0" fontId="11" fillId="81" borderId="722" applyNumberFormat="0" applyProtection="0">
      <alignment horizontal="center" vertical="center"/>
    </xf>
    <xf numFmtId="0" fontId="11" fillId="81" borderId="722" applyNumberFormat="0" applyProtection="0">
      <alignment horizontal="center" vertical="center" wrapText="1"/>
    </xf>
    <xf numFmtId="0" fontId="183" fillId="81" borderId="722" applyNumberFormat="0" applyProtection="0">
      <alignment horizontal="center" vertical="center"/>
    </xf>
    <xf numFmtId="0" fontId="11" fillId="60" borderId="722" applyNumberFormat="0" applyProtection="0">
      <alignment horizontal="left" vertical="center" wrapText="1"/>
    </xf>
    <xf numFmtId="0" fontId="12" fillId="25" borderId="722" applyNumberFormat="0" applyProtection="0">
      <alignment horizontal="left" vertical="center" wrapText="1"/>
    </xf>
    <xf numFmtId="257" fontId="11" fillId="82" borderId="722" applyNumberFormat="0" applyProtection="0">
      <alignment horizontal="center" vertical="center" wrapText="1"/>
    </xf>
    <xf numFmtId="0" fontId="11" fillId="60" borderId="722" applyNumberFormat="0" applyProtection="0">
      <alignment horizontal="left" vertical="center" wrapText="1"/>
    </xf>
    <xf numFmtId="0" fontId="11" fillId="81" borderId="722" applyNumberFormat="0" applyProtection="0">
      <alignment horizontal="center" vertical="center" wrapText="1"/>
    </xf>
    <xf numFmtId="0" fontId="11" fillId="81" borderId="722" applyNumberFormat="0" applyProtection="0">
      <alignment horizontal="center" vertical="center"/>
    </xf>
    <xf numFmtId="0" fontId="11" fillId="81" borderId="722" applyNumberFormat="0" applyProtection="0">
      <alignment horizontal="center" vertical="center" wrapText="1"/>
    </xf>
    <xf numFmtId="237" fontId="181" fillId="0" borderId="666"/>
    <xf numFmtId="0" fontId="11" fillId="60" borderId="704" applyNumberFormat="0" applyProtection="0">
      <alignment horizontal="left" vertical="center" wrapText="1"/>
    </xf>
    <xf numFmtId="0" fontId="183" fillId="81" borderId="722" applyNumberFormat="0" applyProtection="0">
      <alignment horizontal="center" vertical="center"/>
    </xf>
    <xf numFmtId="0" fontId="12" fillId="25" borderId="704" applyNumberFormat="0" applyProtection="0">
      <alignment horizontal="left" vertical="center" wrapText="1"/>
    </xf>
    <xf numFmtId="257" fontId="11" fillId="82" borderId="704" applyNumberFormat="0" applyProtection="0">
      <alignment horizontal="center" vertical="center" wrapText="1"/>
    </xf>
    <xf numFmtId="0" fontId="177" fillId="67" borderId="643">
      <alignment horizontal="center" vertical="center" wrapText="1"/>
      <protection hidden="1"/>
    </xf>
    <xf numFmtId="0" fontId="11" fillId="60" borderId="704" applyNumberFormat="0" applyProtection="0">
      <alignment horizontal="left" vertical="center" wrapText="1"/>
    </xf>
    <xf numFmtId="0" fontId="11" fillId="60" borderId="746" applyNumberFormat="0" applyProtection="0">
      <alignment horizontal="left" vertical="center" wrapText="1"/>
    </xf>
    <xf numFmtId="0" fontId="11" fillId="81" borderId="704" applyNumberFormat="0" applyProtection="0">
      <alignment horizontal="center" vertical="center" wrapText="1"/>
    </xf>
    <xf numFmtId="0" fontId="11" fillId="81" borderId="704" applyNumberFormat="0" applyProtection="0">
      <alignment horizontal="center" vertical="center"/>
    </xf>
    <xf numFmtId="0" fontId="11" fillId="81" borderId="704" applyNumberFormat="0" applyProtection="0">
      <alignment horizontal="center" vertical="center" wrapText="1"/>
    </xf>
    <xf numFmtId="0" fontId="183" fillId="81" borderId="704" applyNumberFormat="0" applyProtection="0">
      <alignment horizontal="center" vertical="center"/>
    </xf>
    <xf numFmtId="0" fontId="12" fillId="25" borderId="746" applyNumberFormat="0" applyProtection="0">
      <alignment horizontal="left" vertical="center" wrapText="1"/>
    </xf>
    <xf numFmtId="257" fontId="11" fillId="82" borderId="746" applyNumberFormat="0" applyProtection="0">
      <alignment horizontal="center" vertical="center" wrapText="1"/>
    </xf>
    <xf numFmtId="0" fontId="177" fillId="67" borderId="669">
      <alignment horizontal="center" vertical="center" wrapText="1"/>
      <protection hidden="1"/>
    </xf>
    <xf numFmtId="0" fontId="11" fillId="60" borderId="746" applyNumberFormat="0" applyProtection="0">
      <alignment horizontal="left" vertical="center" wrapText="1"/>
    </xf>
    <xf numFmtId="0" fontId="11" fillId="81" borderId="746" applyNumberFormat="0" applyProtection="0">
      <alignment horizontal="center" vertical="center" wrapText="1"/>
    </xf>
    <xf numFmtId="0" fontId="11" fillId="81" borderId="746" applyNumberFormat="0" applyProtection="0">
      <alignment horizontal="center" vertical="center"/>
    </xf>
    <xf numFmtId="0" fontId="11" fillId="81" borderId="746" applyNumberFormat="0" applyProtection="0">
      <alignment horizontal="center" vertical="center" wrapText="1"/>
    </xf>
    <xf numFmtId="0" fontId="183" fillId="81" borderId="746" applyNumberFormat="0" applyProtection="0">
      <alignment horizontal="center" vertical="center"/>
    </xf>
    <xf numFmtId="0" fontId="11" fillId="60" borderId="746" applyNumberFormat="0" applyProtection="0">
      <alignment horizontal="left" vertical="center" wrapText="1"/>
    </xf>
    <xf numFmtId="0" fontId="12" fillId="25" borderId="746" applyNumberFormat="0" applyProtection="0">
      <alignment horizontal="left" vertical="center" wrapText="1"/>
    </xf>
    <xf numFmtId="0" fontId="177" fillId="67" borderId="704">
      <alignment horizontal="center" vertical="center" wrapText="1"/>
      <protection hidden="1"/>
    </xf>
    <xf numFmtId="257" fontId="11" fillId="82" borderId="746" applyNumberFormat="0" applyProtection="0">
      <alignment horizontal="center" vertical="center" wrapText="1"/>
    </xf>
    <xf numFmtId="0" fontId="11" fillId="60" borderId="746" applyNumberFormat="0" applyProtection="0">
      <alignment horizontal="left" vertical="center" wrapText="1"/>
    </xf>
    <xf numFmtId="0" fontId="11" fillId="81" borderId="746" applyNumberFormat="0" applyProtection="0">
      <alignment horizontal="center" vertical="center" wrapText="1"/>
    </xf>
    <xf numFmtId="0" fontId="11" fillId="81" borderId="746" applyNumberFormat="0" applyProtection="0">
      <alignment horizontal="center" vertical="center"/>
    </xf>
    <xf numFmtId="0" fontId="11" fillId="81" borderId="746" applyNumberFormat="0" applyProtection="0">
      <alignment horizontal="center" vertical="center" wrapText="1"/>
    </xf>
    <xf numFmtId="0" fontId="183" fillId="81" borderId="746" applyNumberFormat="0" applyProtection="0">
      <alignment horizontal="center" vertical="center"/>
    </xf>
    <xf numFmtId="0" fontId="177" fillId="67" borderId="704">
      <alignment horizontal="center" vertical="center" wrapText="1"/>
      <protection hidden="1"/>
    </xf>
    <xf numFmtId="237" fontId="181" fillId="0" borderId="666"/>
    <xf numFmtId="0" fontId="11" fillId="60" borderId="773" applyNumberFormat="0" applyProtection="0">
      <alignment horizontal="left" vertical="center" wrapText="1"/>
    </xf>
    <xf numFmtId="0" fontId="12" fillId="25" borderId="773" applyNumberFormat="0" applyProtection="0">
      <alignment horizontal="left" vertical="center" wrapText="1"/>
    </xf>
    <xf numFmtId="257" fontId="11" fillId="82" borderId="773" applyNumberFormat="0" applyProtection="0">
      <alignment horizontal="center" vertical="center" wrapText="1"/>
    </xf>
    <xf numFmtId="0" fontId="177" fillId="67" borderId="704">
      <alignment horizontal="center" vertical="center" wrapText="1"/>
      <protection hidden="1"/>
    </xf>
    <xf numFmtId="0" fontId="11" fillId="60" borderId="773" applyNumberFormat="0" applyProtection="0">
      <alignment horizontal="left" vertical="center" wrapText="1"/>
    </xf>
    <xf numFmtId="0" fontId="11" fillId="81" borderId="773" applyNumberFormat="0" applyProtection="0">
      <alignment horizontal="center" vertical="center" wrapText="1"/>
    </xf>
    <xf numFmtId="0" fontId="11" fillId="81" borderId="773" applyNumberFormat="0" applyProtection="0">
      <alignment horizontal="center" vertical="center"/>
    </xf>
    <xf numFmtId="0" fontId="11" fillId="81" borderId="773" applyNumberFormat="0" applyProtection="0">
      <alignment horizontal="center" vertical="center" wrapText="1"/>
    </xf>
    <xf numFmtId="0" fontId="183" fillId="81" borderId="773" applyNumberFormat="0" applyProtection="0">
      <alignment horizontal="center" vertical="center"/>
    </xf>
    <xf numFmtId="0" fontId="177" fillId="67" borderId="704">
      <alignment horizontal="center" vertical="center" wrapText="1"/>
      <protection hidden="1"/>
    </xf>
    <xf numFmtId="0" fontId="177" fillId="67" borderId="704">
      <alignment horizontal="center" vertical="center" wrapText="1"/>
      <protection hidden="1"/>
    </xf>
    <xf numFmtId="0" fontId="177" fillId="67" borderId="729">
      <alignment horizontal="center" vertical="center" wrapText="1"/>
      <protection hidden="1"/>
    </xf>
    <xf numFmtId="237" fontId="181" fillId="0" borderId="666"/>
    <xf numFmtId="0" fontId="177" fillId="67" borderId="722">
      <alignment horizontal="center" vertical="center" wrapText="1"/>
      <protection hidden="1"/>
    </xf>
    <xf numFmtId="237" fontId="181" fillId="0" borderId="666"/>
    <xf numFmtId="0" fontId="177" fillId="67" borderId="722">
      <alignment horizontal="center" vertical="center" wrapText="1"/>
      <protection hidden="1"/>
    </xf>
    <xf numFmtId="0" fontId="177" fillId="67" borderId="704">
      <alignment horizontal="center" vertical="center" wrapText="1"/>
      <protection hidden="1"/>
    </xf>
    <xf numFmtId="0" fontId="177" fillId="67" borderId="746">
      <alignment horizontal="center" vertical="center" wrapText="1"/>
      <protection hidden="1"/>
    </xf>
    <xf numFmtId="264" fontId="172" fillId="65" borderId="643" applyFill="0" applyBorder="0" applyAlignment="0" applyProtection="0">
      <alignment horizontal="right"/>
      <protection locked="0"/>
    </xf>
    <xf numFmtId="0" fontId="177" fillId="67" borderId="746">
      <alignment horizontal="center" vertical="center" wrapText="1"/>
      <protection hidden="1"/>
    </xf>
    <xf numFmtId="264" fontId="172" fillId="65" borderId="669" applyFill="0" applyBorder="0" applyAlignment="0" applyProtection="0">
      <alignment horizontal="right"/>
      <protection locked="0"/>
    </xf>
    <xf numFmtId="260" fontId="164" fillId="0" borderId="648" applyBorder="0"/>
    <xf numFmtId="0" fontId="177" fillId="67" borderId="746">
      <alignment horizontal="center" vertical="center" wrapText="1"/>
      <protection hidden="1"/>
    </xf>
    <xf numFmtId="264" fontId="172" fillId="65" borderId="695" applyFill="0" applyBorder="0" applyAlignment="0" applyProtection="0">
      <alignment horizontal="right"/>
      <protection locked="0"/>
    </xf>
    <xf numFmtId="260" fontId="164" fillId="0" borderId="674" applyBorder="0"/>
    <xf numFmtId="0" fontId="177" fillId="67" borderId="773">
      <alignment horizontal="center" vertical="center" wrapText="1"/>
      <protection hidden="1"/>
    </xf>
    <xf numFmtId="264" fontId="172" fillId="65" borderId="704" applyFill="0" applyBorder="0" applyAlignment="0" applyProtection="0">
      <alignment horizontal="right"/>
      <protection locked="0"/>
    </xf>
    <xf numFmtId="237" fontId="181" fillId="0" borderId="666"/>
    <xf numFmtId="264" fontId="172" fillId="65" borderId="704" applyFill="0" applyBorder="0" applyAlignment="0" applyProtection="0">
      <alignment horizontal="right"/>
      <protection locked="0"/>
    </xf>
    <xf numFmtId="0" fontId="177" fillId="67" borderId="773">
      <alignment horizontal="center" vertical="center" wrapText="1"/>
      <protection hidden="1"/>
    </xf>
    <xf numFmtId="264" fontId="172" fillId="65" borderId="704" applyFill="0" applyBorder="0" applyAlignment="0" applyProtection="0">
      <alignment horizontal="right"/>
      <protection locked="0"/>
    </xf>
    <xf numFmtId="260" fontId="164" fillId="0" borderId="705" applyBorder="0"/>
    <xf numFmtId="0" fontId="177" fillId="67" borderId="787">
      <alignment horizontal="center" vertical="center" wrapText="1"/>
      <protection hidden="1"/>
    </xf>
    <xf numFmtId="264" fontId="172" fillId="65" borderId="704" applyFill="0" applyBorder="0" applyAlignment="0" applyProtection="0">
      <alignment horizontal="right"/>
      <protection locked="0"/>
    </xf>
    <xf numFmtId="229" fontId="81" fillId="65" borderId="668" applyFont="0" applyFill="0" applyBorder="0" applyAlignment="0" applyProtection="0"/>
    <xf numFmtId="264" fontId="172" fillId="65" borderId="704" applyFill="0" applyBorder="0" applyAlignment="0" applyProtection="0">
      <alignment horizontal="right"/>
      <protection locked="0"/>
    </xf>
    <xf numFmtId="260" fontId="164" fillId="0" borderId="713" applyBorder="0"/>
    <xf numFmtId="229" fontId="81" fillId="65" borderId="668" applyFont="0" applyFill="0" applyBorder="0" applyAlignment="0" applyProtection="0"/>
    <xf numFmtId="264" fontId="172" fillId="65" borderId="704" applyFill="0" applyBorder="0" applyAlignment="0" applyProtection="0">
      <alignment horizontal="right"/>
      <protection locked="0"/>
    </xf>
    <xf numFmtId="264" fontId="172" fillId="65" borderId="704" applyFill="0" applyBorder="0" applyAlignment="0" applyProtection="0">
      <alignment horizontal="right"/>
      <protection locked="0"/>
    </xf>
    <xf numFmtId="260" fontId="164" fillId="0" borderId="699" applyBorder="0"/>
    <xf numFmtId="264" fontId="172" fillId="65" borderId="704" applyFill="0" applyBorder="0" applyAlignment="0" applyProtection="0">
      <alignment horizontal="right"/>
      <protection locked="0"/>
    </xf>
    <xf numFmtId="260" fontId="164" fillId="0" borderId="713" applyBorder="0"/>
    <xf numFmtId="229" fontId="81" fillId="65" borderId="668" applyFont="0" applyFill="0" applyBorder="0" applyAlignment="0" applyProtection="0"/>
    <xf numFmtId="264" fontId="172" fillId="65" borderId="729" applyFill="0" applyBorder="0" applyAlignment="0" applyProtection="0">
      <alignment horizontal="right"/>
      <protection locked="0"/>
    </xf>
    <xf numFmtId="260" fontId="164" fillId="0" borderId="713" applyBorder="0"/>
    <xf numFmtId="264" fontId="172" fillId="65" borderId="722" applyFill="0" applyBorder="0" applyAlignment="0" applyProtection="0">
      <alignment horizontal="right"/>
      <protection locked="0"/>
    </xf>
    <xf numFmtId="260" fontId="164" fillId="0" borderId="723" applyBorder="0"/>
    <xf numFmtId="260" fontId="164" fillId="0" borderId="723" applyBorder="0"/>
    <xf numFmtId="264" fontId="172" fillId="65" borderId="729" applyFill="0" applyBorder="0" applyAlignment="0" applyProtection="0">
      <alignment horizontal="right"/>
      <protection locked="0"/>
    </xf>
    <xf numFmtId="264" fontId="172" fillId="65" borderId="722" applyFill="0" applyBorder="0" applyAlignment="0" applyProtection="0">
      <alignment horizontal="right"/>
      <protection locked="0"/>
    </xf>
    <xf numFmtId="208" fontId="90" fillId="63" borderId="649"/>
    <xf numFmtId="0" fontId="83" fillId="0" borderId="642" applyNumberFormat="0" applyFont="0" applyFill="0" applyAlignment="0" applyProtection="0"/>
    <xf numFmtId="264" fontId="172" fillId="65" borderId="704" applyFill="0" applyBorder="0" applyAlignment="0" applyProtection="0">
      <alignment horizontal="right"/>
      <protection locked="0"/>
    </xf>
    <xf numFmtId="260" fontId="164" fillId="0" borderId="743" applyBorder="0"/>
    <xf numFmtId="0" fontId="17" fillId="21" borderId="645" applyNumberFormat="0" applyAlignment="0" applyProtection="0"/>
    <xf numFmtId="264" fontId="172" fillId="65" borderId="746" applyFill="0" applyBorder="0" applyAlignment="0" applyProtection="0">
      <alignment horizontal="right"/>
      <protection locked="0"/>
    </xf>
    <xf numFmtId="260" fontId="164" fillId="0" borderId="713" applyBorder="0"/>
    <xf numFmtId="229" fontId="81" fillId="65" borderId="668" applyFont="0" applyFill="0" applyBorder="0" applyAlignment="0" applyProtection="0"/>
    <xf numFmtId="264" fontId="172" fillId="65" borderId="746" applyFill="0" applyBorder="0" applyAlignment="0" applyProtection="0">
      <alignment horizontal="right"/>
      <protection locked="0"/>
    </xf>
    <xf numFmtId="260" fontId="164" fillId="0" borderId="750" applyBorder="0"/>
    <xf numFmtId="229" fontId="81" fillId="65" borderId="668" applyFont="0" applyFill="0" applyBorder="0" applyAlignment="0" applyProtection="0"/>
    <xf numFmtId="260" fontId="164" fillId="0" borderId="750" applyBorder="0"/>
    <xf numFmtId="264" fontId="172" fillId="65" borderId="773" applyFill="0" applyBorder="0" applyAlignment="0" applyProtection="0">
      <alignment horizontal="right"/>
      <protection locked="0"/>
    </xf>
    <xf numFmtId="260" fontId="164" fillId="0" borderId="778" applyBorder="0"/>
    <xf numFmtId="229" fontId="81" fillId="65" borderId="668" applyFont="0" applyFill="0" applyBorder="0" applyAlignment="0" applyProtection="0"/>
    <xf numFmtId="264" fontId="172" fillId="65" borderId="722" applyFill="0" applyBorder="0" applyAlignment="0" applyProtection="0">
      <alignment horizontal="right"/>
      <protection locked="0"/>
    </xf>
    <xf numFmtId="264" fontId="172" fillId="65" borderId="722" applyFill="0" applyBorder="0" applyAlignment="0" applyProtection="0">
      <alignment horizontal="right"/>
      <protection locked="0"/>
    </xf>
    <xf numFmtId="264" fontId="172" fillId="65" borderId="787" applyFill="0" applyBorder="0" applyAlignment="0" applyProtection="0">
      <alignment horizontal="right"/>
      <protection locked="0"/>
    </xf>
    <xf numFmtId="264" fontId="172" fillId="65" borderId="722" applyFill="0" applyBorder="0" applyAlignment="0" applyProtection="0">
      <alignment horizontal="right"/>
      <protection locked="0"/>
    </xf>
    <xf numFmtId="264" fontId="172" fillId="65" borderId="746" applyFill="0" applyBorder="0" applyAlignment="0" applyProtection="0">
      <alignment horizontal="right"/>
      <protection locked="0"/>
    </xf>
    <xf numFmtId="264" fontId="172" fillId="65" borderId="773" applyFill="0" applyBorder="0" applyAlignment="0" applyProtection="0">
      <alignment horizontal="right"/>
      <protection locked="0"/>
    </xf>
    <xf numFmtId="264" fontId="172" fillId="65" borderId="722" applyFill="0" applyBorder="0" applyAlignment="0" applyProtection="0">
      <alignment horizontal="right"/>
      <protection locked="0"/>
    </xf>
    <xf numFmtId="0" fontId="12" fillId="24" borderId="630" applyNumberFormat="0" applyFont="0" applyAlignment="0" applyProtection="0"/>
    <xf numFmtId="166" fontId="113" fillId="0" borderId="650">
      <protection locked="0"/>
    </xf>
    <xf numFmtId="283" fontId="246" fillId="0" borderId="736">
      <alignment horizontal="right"/>
    </xf>
    <xf numFmtId="171" fontId="85" fillId="0" borderId="796"/>
    <xf numFmtId="6" fontId="193" fillId="0" borderId="783" applyFill="0" applyAlignment="0" applyProtection="0"/>
    <xf numFmtId="166" fontId="113" fillId="0" borderId="1295">
      <protection locked="0"/>
    </xf>
    <xf numFmtId="260" fontId="164" fillId="0" borderId="699" applyBorder="0"/>
    <xf numFmtId="229" fontId="81" fillId="65" borderId="668" applyFont="0" applyFill="0" applyBorder="0" applyAlignment="0" applyProtection="0"/>
    <xf numFmtId="49" fontId="246" fillId="0" borderId="736">
      <alignment vertical="center"/>
    </xf>
    <xf numFmtId="241" fontId="194" fillId="86" borderId="805" applyNumberFormat="0" applyBorder="0" applyAlignment="0" applyProtection="0">
      <alignment vertical="center"/>
    </xf>
    <xf numFmtId="264" fontId="172" fillId="65" borderId="746" applyFill="0" applyBorder="0" applyAlignment="0" applyProtection="0">
      <alignment horizontal="right"/>
      <protection locked="0"/>
    </xf>
    <xf numFmtId="0" fontId="189" fillId="83" borderId="736" applyBorder="0" applyProtection="0">
      <alignment horizontal="centerContinuous" vertical="center"/>
    </xf>
    <xf numFmtId="171" fontId="12" fillId="0" borderId="736" applyBorder="0" applyProtection="0">
      <alignment horizontal="right" vertical="center"/>
    </xf>
    <xf numFmtId="260" fontId="164" fillId="0" borderId="713" applyBorder="0"/>
    <xf numFmtId="171" fontId="85" fillId="0" borderId="663"/>
    <xf numFmtId="208" fontId="90" fillId="63" borderId="1294"/>
    <xf numFmtId="0" fontId="11" fillId="60" borderId="797" applyNumberFormat="0" applyProtection="0">
      <alignment horizontal="left" vertical="center" wrapText="1"/>
    </xf>
    <xf numFmtId="0" fontId="12" fillId="25" borderId="797" applyNumberFormat="0" applyProtection="0">
      <alignment horizontal="left" vertical="center" wrapText="1"/>
    </xf>
    <xf numFmtId="257" fontId="11" fillId="82" borderId="797" applyNumberFormat="0" applyProtection="0">
      <alignment horizontal="center" vertical="center" wrapText="1"/>
    </xf>
    <xf numFmtId="0" fontId="11" fillId="60" borderId="797" applyNumberFormat="0" applyProtection="0">
      <alignment horizontal="left" vertical="center" wrapText="1"/>
    </xf>
    <xf numFmtId="0" fontId="147" fillId="73" borderId="1313">
      <alignment horizontal="left" vertical="center" wrapText="1"/>
    </xf>
    <xf numFmtId="0" fontId="11" fillId="81" borderId="797" applyNumberFormat="0" applyProtection="0">
      <alignment horizontal="center" vertical="center" wrapText="1"/>
    </xf>
    <xf numFmtId="260" fontId="164" fillId="0" borderId="713" applyBorder="0"/>
    <xf numFmtId="0" fontId="11" fillId="81" borderId="797" applyNumberFormat="0" applyProtection="0">
      <alignment horizontal="center" vertical="center"/>
    </xf>
    <xf numFmtId="0" fontId="11" fillId="81" borderId="797" applyNumberFormat="0" applyProtection="0">
      <alignment horizontal="center" vertical="center" wrapText="1"/>
    </xf>
    <xf numFmtId="229" fontId="81" fillId="65" borderId="668" applyFont="0" applyFill="0" applyBorder="0" applyAlignment="0" applyProtection="0"/>
    <xf numFmtId="260" fontId="164" fillId="0" borderId="713" applyBorder="0"/>
    <xf numFmtId="0" fontId="183" fillId="81" borderId="797" applyNumberFormat="0" applyProtection="0">
      <alignment horizontal="center" vertical="center"/>
    </xf>
    <xf numFmtId="260" fontId="164" fillId="0" borderId="723" applyBorder="0"/>
    <xf numFmtId="166" fontId="113" fillId="0" borderId="1312">
      <protection locked="0"/>
    </xf>
    <xf numFmtId="208" fontId="90" fillId="63" borderId="1311"/>
    <xf numFmtId="260" fontId="164" fillId="0" borderId="743" applyBorder="0"/>
    <xf numFmtId="260" fontId="164" fillId="0" borderId="713" applyBorder="0"/>
    <xf numFmtId="0" fontId="147" fillId="73" borderId="1313">
      <alignment horizontal="left" vertical="center" wrapText="1"/>
    </xf>
    <xf numFmtId="166" fontId="113" fillId="0" borderId="1312">
      <protection locked="0"/>
    </xf>
    <xf numFmtId="0" fontId="177" fillId="67" borderId="797">
      <alignment horizontal="center" vertical="center" wrapText="1"/>
      <protection hidden="1"/>
    </xf>
    <xf numFmtId="208" fontId="90" fillId="63" borderId="1311"/>
    <xf numFmtId="171" fontId="85" fillId="0" borderId="866"/>
    <xf numFmtId="165" fontId="193" fillId="0" borderId="945" applyFill="0" applyAlignment="0" applyProtection="0"/>
    <xf numFmtId="0" fontId="147" fillId="73" borderId="1337">
      <alignment horizontal="left" vertical="center" wrapText="1"/>
    </xf>
    <xf numFmtId="260" fontId="164" fillId="0" borderId="778" applyBorder="0"/>
    <xf numFmtId="260" fontId="164" fillId="0" borderId="778" applyBorder="0"/>
    <xf numFmtId="166" fontId="113" fillId="0" borderId="1336">
      <protection locked="0"/>
    </xf>
    <xf numFmtId="264" fontId="172" fillId="65" borderId="797" applyFill="0" applyBorder="0" applyAlignment="0" applyProtection="0">
      <alignment horizontal="right"/>
      <protection locked="0"/>
    </xf>
    <xf numFmtId="0" fontId="25" fillId="8" borderId="645" applyNumberFormat="0" applyAlignment="0" applyProtection="0"/>
    <xf numFmtId="208" fontId="90" fillId="63" borderId="1335"/>
    <xf numFmtId="1" fontId="121" fillId="69" borderId="644" applyNumberFormat="0" applyBorder="0" applyAlignment="0">
      <alignment horizontal="centerContinuous" vertical="center"/>
      <protection locked="0"/>
    </xf>
    <xf numFmtId="0" fontId="147" fillId="73" borderId="1350">
      <alignment horizontal="left" vertical="center" wrapText="1"/>
    </xf>
    <xf numFmtId="166" fontId="113" fillId="0" borderId="1349">
      <protection locked="0"/>
    </xf>
    <xf numFmtId="260" fontId="164" fillId="0" borderId="778" applyBorder="0"/>
    <xf numFmtId="0" fontId="147" fillId="73" borderId="651">
      <alignment horizontal="left" vertical="center" wrapText="1"/>
    </xf>
    <xf numFmtId="166" fontId="113" fillId="0" borderId="650">
      <protection locked="0"/>
    </xf>
    <xf numFmtId="208" fontId="90" fillId="63" borderId="649"/>
    <xf numFmtId="237" fontId="12" fillId="71" borderId="643" applyNumberFormat="0" applyFont="0" applyBorder="0" applyAlignment="0" applyProtection="0"/>
    <xf numFmtId="0" fontId="47" fillId="0" borderId="648">
      <alignment horizontal="left" vertical="center"/>
    </xf>
    <xf numFmtId="208" fontId="90" fillId="63" borderId="1348"/>
    <xf numFmtId="0" fontId="12" fillId="0" borderId="1198"/>
    <xf numFmtId="0" fontId="14" fillId="24" borderId="799" applyNumberFormat="0" applyFont="0" applyAlignment="0" applyProtection="0"/>
    <xf numFmtId="0" fontId="14" fillId="24" borderId="799" applyNumberFormat="0" applyFont="0" applyAlignment="0" applyProtection="0"/>
    <xf numFmtId="0" fontId="147" fillId="73" borderId="635">
      <alignment horizontal="left" vertical="center" wrapText="1"/>
    </xf>
    <xf numFmtId="166" fontId="113" fillId="0" borderId="634">
      <protection locked="0"/>
    </xf>
    <xf numFmtId="208" fontId="90" fillId="63" borderId="633"/>
    <xf numFmtId="0" fontId="147" fillId="73" borderId="692">
      <alignment horizontal="left" vertical="center" wrapText="1"/>
    </xf>
    <xf numFmtId="166" fontId="113" fillId="0" borderId="691">
      <protection locked="0"/>
    </xf>
    <xf numFmtId="208" fontId="90" fillId="63" borderId="690"/>
    <xf numFmtId="10" fontId="108" fillId="65" borderId="643" applyNumberFormat="0" applyBorder="0" applyAlignment="0" applyProtection="0"/>
    <xf numFmtId="0" fontId="147" fillId="73" borderId="651">
      <alignment horizontal="left" vertical="center" wrapText="1"/>
    </xf>
    <xf numFmtId="0" fontId="147" fillId="73" borderId="710">
      <alignment horizontal="left" vertical="center" wrapText="1"/>
    </xf>
    <xf numFmtId="166" fontId="113" fillId="0" borderId="709">
      <protection locked="0"/>
    </xf>
    <xf numFmtId="208" fontId="90" fillId="63" borderId="708"/>
    <xf numFmtId="0" fontId="147" fillId="73" borderId="710">
      <alignment horizontal="left" vertical="center" wrapText="1"/>
    </xf>
    <xf numFmtId="166" fontId="113" fillId="0" borderId="709">
      <protection locked="0"/>
    </xf>
    <xf numFmtId="208" fontId="90" fillId="63" borderId="708"/>
    <xf numFmtId="0" fontId="12" fillId="0" borderId="643"/>
    <xf numFmtId="0" fontId="147" fillId="73" borderId="635">
      <alignment horizontal="left" vertical="center" wrapText="1"/>
    </xf>
    <xf numFmtId="166" fontId="113" fillId="0" borderId="634">
      <protection locked="0"/>
    </xf>
    <xf numFmtId="208" fontId="90" fillId="63" borderId="633"/>
    <xf numFmtId="0" fontId="147" fillId="73" borderId="710">
      <alignment horizontal="left" vertical="center" wrapText="1"/>
    </xf>
    <xf numFmtId="166" fontId="113" fillId="0" borderId="709">
      <protection locked="0"/>
    </xf>
    <xf numFmtId="208" fontId="90" fillId="63" borderId="708"/>
    <xf numFmtId="0" fontId="147" fillId="73" borderId="726">
      <alignment horizontal="left" vertical="center" wrapText="1"/>
    </xf>
    <xf numFmtId="166" fontId="113" fillId="0" borderId="725">
      <protection locked="0"/>
    </xf>
    <xf numFmtId="208" fontId="90" fillId="63" borderId="724"/>
    <xf numFmtId="0" fontId="147" fillId="73" borderId="710">
      <alignment horizontal="left" vertical="center" wrapText="1"/>
    </xf>
    <xf numFmtId="166" fontId="113" fillId="0" borderId="709">
      <protection locked="0"/>
    </xf>
    <xf numFmtId="208" fontId="90" fillId="63" borderId="708"/>
    <xf numFmtId="0" fontId="147" fillId="73" borderId="740">
      <alignment horizontal="left" vertical="center" wrapText="1"/>
    </xf>
    <xf numFmtId="166" fontId="113" fillId="0" borderId="739">
      <protection locked="0"/>
    </xf>
    <xf numFmtId="208" fontId="90" fillId="63" borderId="738"/>
    <xf numFmtId="0" fontId="147" fillId="73" borderId="726">
      <alignment horizontal="left" vertical="center" wrapText="1"/>
    </xf>
    <xf numFmtId="166" fontId="113" fillId="0" borderId="725">
      <protection locked="0"/>
    </xf>
    <xf numFmtId="208" fontId="90" fillId="63" borderId="724"/>
    <xf numFmtId="0" fontId="147" fillId="73" borderId="710">
      <alignment horizontal="left" vertical="center" wrapText="1"/>
    </xf>
    <xf numFmtId="166" fontId="113" fillId="0" borderId="709">
      <protection locked="0"/>
    </xf>
    <xf numFmtId="208" fontId="90" fillId="63" borderId="708"/>
    <xf numFmtId="0" fontId="147" fillId="73" borderId="740">
      <alignment horizontal="left" vertical="center" wrapText="1"/>
    </xf>
    <xf numFmtId="166" fontId="113" fillId="0" borderId="739">
      <protection locked="0"/>
    </xf>
    <xf numFmtId="208" fontId="90" fillId="63" borderId="738"/>
    <xf numFmtId="0" fontId="12" fillId="0" borderId="1224"/>
    <xf numFmtId="0" fontId="147" fillId="73" borderId="757">
      <alignment horizontal="left" vertical="center" wrapText="1"/>
    </xf>
    <xf numFmtId="166" fontId="113" fillId="0" borderId="756">
      <protection locked="0"/>
    </xf>
    <xf numFmtId="208" fontId="90" fillId="63" borderId="755"/>
    <xf numFmtId="0" fontId="147" fillId="73" borderId="757">
      <alignment horizontal="left" vertical="center" wrapText="1"/>
    </xf>
    <xf numFmtId="166" fontId="113" fillId="0" borderId="756">
      <protection locked="0"/>
    </xf>
    <xf numFmtId="208" fontId="90" fillId="63" borderId="755"/>
    <xf numFmtId="0" fontId="147" fillId="73" borderId="781">
      <alignment horizontal="left" vertical="center" wrapText="1"/>
    </xf>
    <xf numFmtId="166" fontId="113" fillId="0" borderId="780">
      <protection locked="0"/>
    </xf>
    <xf numFmtId="208" fontId="90" fillId="63" borderId="779"/>
    <xf numFmtId="0" fontId="147" fillId="73" borderId="794">
      <alignment horizontal="left" vertical="center" wrapText="1"/>
    </xf>
    <xf numFmtId="166" fontId="113" fillId="0" borderId="793">
      <protection locked="0"/>
    </xf>
    <xf numFmtId="208" fontId="90" fillId="63" borderId="792"/>
    <xf numFmtId="0" fontId="147" fillId="73" borderId="1206">
      <alignment horizontal="left" vertical="center" wrapText="1"/>
    </xf>
    <xf numFmtId="0" fontId="12" fillId="0" borderId="643"/>
    <xf numFmtId="0" fontId="12" fillId="0" borderId="669"/>
    <xf numFmtId="0" fontId="147" fillId="73" borderId="651">
      <alignment horizontal="left" vertical="center" wrapText="1"/>
    </xf>
    <xf numFmtId="0" fontId="12" fillId="0" borderId="1261"/>
    <xf numFmtId="0" fontId="12" fillId="0" borderId="704"/>
    <xf numFmtId="10" fontId="108" fillId="65" borderId="643" applyNumberFormat="0" applyBorder="0" applyAlignment="0" applyProtection="0"/>
    <xf numFmtId="0" fontId="147" fillId="73" borderId="680">
      <alignment horizontal="left" vertical="center" wrapText="1"/>
    </xf>
    <xf numFmtId="238" fontId="87" fillId="0" borderId="666">
      <alignment horizontal="center"/>
    </xf>
    <xf numFmtId="10" fontId="108" fillId="65" borderId="669" applyNumberFormat="0" applyBorder="0" applyAlignment="0" applyProtection="0"/>
    <xf numFmtId="0" fontId="12" fillId="0" borderId="704"/>
    <xf numFmtId="0" fontId="47" fillId="0" borderId="648">
      <alignment horizontal="left" vertical="center"/>
    </xf>
    <xf numFmtId="10" fontId="108" fillId="65" borderId="1198" applyNumberFormat="0" applyBorder="0" applyAlignment="0" applyProtection="0"/>
    <xf numFmtId="237" fontId="12" fillId="71" borderId="643" applyNumberFormat="0" applyFont="0" applyBorder="0" applyAlignment="0" applyProtection="0"/>
    <xf numFmtId="208" fontId="90" fillId="63" borderId="660"/>
    <xf numFmtId="166" fontId="113" fillId="0" borderId="661">
      <protection locked="0"/>
    </xf>
    <xf numFmtId="0" fontId="147" fillId="73" borderId="662">
      <alignment horizontal="left" vertical="center" wrapText="1"/>
    </xf>
    <xf numFmtId="0" fontId="147" fillId="73" borderId="692">
      <alignment horizontal="left" vertical="center" wrapText="1"/>
    </xf>
    <xf numFmtId="0" fontId="12" fillId="0" borderId="704"/>
    <xf numFmtId="1" fontId="121" fillId="69" borderId="657" applyNumberFormat="0" applyBorder="0" applyAlignment="0">
      <alignment horizontal="centerContinuous" vertical="center"/>
      <protection locked="0"/>
    </xf>
    <xf numFmtId="0" fontId="147" fillId="73" borderId="635">
      <alignment horizontal="left" vertical="center" wrapText="1"/>
    </xf>
    <xf numFmtId="0" fontId="25" fillId="8" borderId="653" applyNumberFormat="0" applyAlignment="0" applyProtection="0"/>
    <xf numFmtId="0" fontId="47" fillId="0" borderId="674">
      <alignment horizontal="left" vertical="center"/>
    </xf>
    <xf numFmtId="10" fontId="108" fillId="65" borderId="704" applyNumberFormat="0" applyBorder="0" applyAlignment="0" applyProtection="0"/>
    <xf numFmtId="237" fontId="12" fillId="71" borderId="669" applyNumberFormat="0" applyFont="0" applyBorder="0" applyAlignment="0" applyProtection="0"/>
    <xf numFmtId="0" fontId="12" fillId="0" borderId="704"/>
    <xf numFmtId="227" fontId="78" fillId="0" borderId="665" applyNumberFormat="0" applyFill="0">
      <alignment horizontal="right"/>
    </xf>
    <xf numFmtId="227" fontId="78" fillId="0" borderId="665" applyNumberFormat="0" applyFill="0">
      <alignment horizontal="right"/>
    </xf>
    <xf numFmtId="1" fontId="121" fillId="69" borderId="675" applyNumberFormat="0" applyBorder="0" applyAlignment="0">
      <alignment horizontal="centerContinuous" vertical="center"/>
      <protection locked="0"/>
    </xf>
    <xf numFmtId="171" fontId="85" fillId="0" borderId="823"/>
    <xf numFmtId="0" fontId="147" fillId="73" borderId="710">
      <alignment horizontal="left" vertical="center" wrapText="1"/>
    </xf>
    <xf numFmtId="0" fontId="25" fillId="8" borderId="670" applyNumberFormat="0" applyAlignment="0" applyProtection="0"/>
    <xf numFmtId="10" fontId="108" fillId="65" borderId="704" applyNumberFormat="0" applyBorder="0" applyAlignment="0" applyProtection="0"/>
    <xf numFmtId="0" fontId="12" fillId="0" borderId="704"/>
    <xf numFmtId="0" fontId="47" fillId="0" borderId="705">
      <alignment horizontal="left" vertical="center"/>
    </xf>
    <xf numFmtId="0" fontId="147" fillId="73" borderId="1235">
      <alignment horizontal="left" vertical="center" wrapText="1"/>
    </xf>
    <xf numFmtId="237" fontId="12" fillId="71" borderId="704" applyNumberFormat="0" applyFont="0" applyBorder="0" applyAlignment="0" applyProtection="0"/>
    <xf numFmtId="0" fontId="147" fillId="73" borderId="635">
      <alignment horizontal="left" vertical="center" wrapText="1"/>
    </xf>
    <xf numFmtId="0" fontId="25" fillId="8" borderId="686" applyNumberFormat="0" applyAlignment="0" applyProtection="0"/>
    <xf numFmtId="10" fontId="108" fillId="65" borderId="704" applyNumberFormat="0" applyBorder="0" applyAlignment="0" applyProtection="0"/>
    <xf numFmtId="1" fontId="121" fillId="69" borderId="706" applyNumberFormat="0" applyBorder="0" applyAlignment="0">
      <alignment horizontal="centerContinuous" vertical="center"/>
      <protection locked="0"/>
    </xf>
    <xf numFmtId="0" fontId="25" fillId="8" borderId="686" applyNumberFormat="0" applyAlignment="0" applyProtection="0"/>
    <xf numFmtId="238" fontId="87" fillId="0" borderId="1221">
      <alignment horizontal="center"/>
    </xf>
    <xf numFmtId="0" fontId="47" fillId="0" borderId="713">
      <alignment horizontal="left" vertical="center"/>
    </xf>
    <xf numFmtId="0" fontId="12" fillId="0" borderId="729"/>
    <xf numFmtId="0" fontId="147" fillId="73" borderId="710">
      <alignment horizontal="left" vertical="center" wrapText="1"/>
    </xf>
    <xf numFmtId="237" fontId="12" fillId="71" borderId="704" applyNumberFormat="0" applyFont="0" applyBorder="0" applyAlignment="0" applyProtection="0"/>
    <xf numFmtId="0" fontId="12" fillId="0" borderId="1261"/>
    <xf numFmtId="238" fontId="87" fillId="0" borderId="666">
      <alignment horizontal="center"/>
    </xf>
    <xf numFmtId="10" fontId="108" fillId="65" borderId="704" applyNumberFormat="0" applyBorder="0" applyAlignment="0" applyProtection="0"/>
    <xf numFmtId="0" fontId="47" fillId="0" borderId="1203">
      <alignment horizontal="left" vertical="center"/>
    </xf>
    <xf numFmtId="1" fontId="121" fillId="69" borderId="700" applyNumberFormat="0" applyBorder="0" applyAlignment="0">
      <alignment horizontal="centerContinuous" vertical="center"/>
      <protection locked="0"/>
    </xf>
    <xf numFmtId="0" fontId="12" fillId="0" borderId="722"/>
    <xf numFmtId="0" fontId="25" fillId="8" borderId="696" applyNumberFormat="0" applyAlignment="0" applyProtection="0"/>
    <xf numFmtId="0" fontId="47" fillId="0" borderId="699">
      <alignment horizontal="left" vertical="center"/>
    </xf>
    <xf numFmtId="237" fontId="12" fillId="71" borderId="704" applyNumberFormat="0" applyFont="0" applyBorder="0" applyAlignment="0" applyProtection="0"/>
    <xf numFmtId="237" fontId="12" fillId="71" borderId="1198" applyNumberFormat="0" applyFont="0" applyBorder="0" applyAlignment="0" applyProtection="0"/>
    <xf numFmtId="0" fontId="147" fillId="73" borderId="710">
      <alignment horizontal="left" vertical="center" wrapText="1"/>
    </xf>
    <xf numFmtId="1" fontId="121" fillId="69" borderId="700" applyNumberFormat="0" applyBorder="0" applyAlignment="0">
      <alignment horizontal="centerContinuous" vertical="center"/>
      <protection locked="0"/>
    </xf>
    <xf numFmtId="10" fontId="108" fillId="65" borderId="704" applyNumberFormat="0" applyBorder="0" applyAlignment="0" applyProtection="0"/>
    <xf numFmtId="208" fontId="90" fillId="63" borderId="1215"/>
    <xf numFmtId="0" fontId="25" fillId="8" borderId="696" applyNumberFormat="0" applyAlignment="0" applyProtection="0"/>
    <xf numFmtId="0" fontId="47" fillId="0" borderId="713">
      <alignment horizontal="left" vertical="center"/>
    </xf>
    <xf numFmtId="237" fontId="12" fillId="71" borderId="704" applyNumberFormat="0" applyFont="0" applyBorder="0" applyAlignment="0" applyProtection="0"/>
    <xf numFmtId="0" fontId="147" fillId="73" borderId="726">
      <alignment horizontal="left" vertical="center" wrapText="1"/>
    </xf>
    <xf numFmtId="227" fontId="78" fillId="0" borderId="665" applyNumberFormat="0" applyFill="0">
      <alignment horizontal="right"/>
    </xf>
    <xf numFmtId="227" fontId="78" fillId="0" borderId="665" applyNumberFormat="0" applyFill="0">
      <alignment horizontal="right"/>
    </xf>
    <xf numFmtId="0" fontId="12" fillId="0" borderId="722"/>
    <xf numFmtId="166" fontId="113" fillId="0" borderId="1216">
      <protection locked="0"/>
    </xf>
    <xf numFmtId="1" fontId="121" fillId="69" borderId="700" applyNumberFormat="0" applyBorder="0" applyAlignment="0">
      <alignment horizontal="centerContinuous" vertical="center"/>
      <protection locked="0"/>
    </xf>
    <xf numFmtId="10" fontId="108" fillId="65" borderId="729" applyNumberFormat="0" applyBorder="0" applyAlignment="0" applyProtection="0"/>
    <xf numFmtId="0" fontId="25" fillId="8" borderId="696" applyNumberFormat="0" applyAlignment="0" applyProtection="0"/>
    <xf numFmtId="0" fontId="47" fillId="0" borderId="713">
      <alignment horizontal="left" vertical="center"/>
    </xf>
    <xf numFmtId="0" fontId="147" fillId="73" borderId="726">
      <alignment horizontal="left" vertical="center" wrapText="1"/>
    </xf>
    <xf numFmtId="237" fontId="12" fillId="71" borderId="704" applyNumberFormat="0" applyFont="0" applyBorder="0" applyAlignment="0" applyProtection="0"/>
    <xf numFmtId="0" fontId="12" fillId="0" borderId="704"/>
    <xf numFmtId="10" fontId="108" fillId="65" borderId="722" applyNumberFormat="0" applyBorder="0" applyAlignment="0" applyProtection="0"/>
    <xf numFmtId="0" fontId="147" fillId="73" borderId="1217">
      <alignment horizontal="left" vertical="center" wrapText="1"/>
    </xf>
    <xf numFmtId="1" fontId="121" fillId="69" borderId="700" applyNumberFormat="0" applyBorder="0" applyAlignment="0">
      <alignment horizontal="centerContinuous" vertical="center"/>
      <protection locked="0"/>
    </xf>
    <xf numFmtId="0" fontId="25" fillId="8" borderId="696" applyNumberFormat="0" applyAlignment="0" applyProtection="0"/>
    <xf numFmtId="0" fontId="12" fillId="0" borderId="746"/>
    <xf numFmtId="0" fontId="147" fillId="73" borderId="740">
      <alignment horizontal="left" vertical="center" wrapText="1"/>
    </xf>
    <xf numFmtId="0" fontId="47" fillId="0" borderId="723">
      <alignment horizontal="left" vertical="center"/>
    </xf>
    <xf numFmtId="237" fontId="12" fillId="71" borderId="729" applyNumberFormat="0" applyFont="0" applyBorder="0" applyAlignment="0" applyProtection="0"/>
    <xf numFmtId="238" fontId="87" fillId="0" borderId="666">
      <alignment horizontal="center"/>
    </xf>
    <xf numFmtId="0" fontId="147" fillId="73" borderId="1249">
      <alignment horizontal="left" vertical="center" wrapText="1"/>
    </xf>
    <xf numFmtId="0" fontId="12" fillId="0" borderId="1261"/>
    <xf numFmtId="0" fontId="147" fillId="73" borderId="726">
      <alignment horizontal="left" vertical="center" wrapText="1"/>
    </xf>
    <xf numFmtId="1" fontId="121" fillId="69" borderId="730" applyNumberFormat="0" applyBorder="0" applyAlignment="0">
      <alignment horizontal="centerContinuous" vertical="center"/>
      <protection locked="0"/>
    </xf>
    <xf numFmtId="0" fontId="12" fillId="0" borderId="746"/>
    <xf numFmtId="0" fontId="47" fillId="0" borderId="723">
      <alignment horizontal="left" vertical="center"/>
    </xf>
    <xf numFmtId="237" fontId="12" fillId="71" borderId="722" applyNumberFormat="0" applyFont="0" applyBorder="0" applyAlignment="0" applyProtection="0"/>
    <xf numFmtId="10" fontId="108" fillId="65" borderId="722" applyNumberFormat="0" applyBorder="0" applyAlignment="0" applyProtection="0"/>
    <xf numFmtId="238" fontId="87" fillId="0" borderId="666">
      <alignment horizontal="center"/>
    </xf>
    <xf numFmtId="1" fontId="121" fillId="69" borderId="716" applyNumberFormat="0" applyBorder="0" applyAlignment="0">
      <alignment horizontal="centerContinuous" vertical="center"/>
      <protection locked="0"/>
    </xf>
    <xf numFmtId="0" fontId="147" fillId="73" borderId="710">
      <alignment horizontal="left" vertical="center" wrapText="1"/>
    </xf>
    <xf numFmtId="0" fontId="25" fillId="8" borderId="718" applyNumberFormat="0" applyAlignment="0" applyProtection="0"/>
    <xf numFmtId="1" fontId="121" fillId="69" borderId="1212" applyNumberFormat="0" applyBorder="0" applyAlignment="0">
      <alignment horizontal="centerContinuous" vertical="center"/>
      <protection locked="0"/>
    </xf>
    <xf numFmtId="0" fontId="147" fillId="73" borderId="1177">
      <alignment horizontal="left" vertical="center" wrapText="1"/>
    </xf>
    <xf numFmtId="0" fontId="25" fillId="8" borderId="1208" applyNumberFormat="0" applyAlignment="0" applyProtection="0"/>
    <xf numFmtId="10" fontId="108" fillId="65" borderId="704" applyNumberFormat="0" applyBorder="0" applyAlignment="0" applyProtection="0"/>
    <xf numFmtId="0" fontId="47" fillId="0" borderId="1229">
      <alignment horizontal="left" vertical="center"/>
    </xf>
    <xf numFmtId="10" fontId="108" fillId="65" borderId="1261" applyNumberFormat="0" applyBorder="0" applyAlignment="0" applyProtection="0"/>
    <xf numFmtId="241" fontId="194" fillId="86" borderId="652" applyNumberFormat="0" applyBorder="0" applyAlignment="0" applyProtection="0">
      <alignment vertical="center"/>
    </xf>
    <xf numFmtId="171" fontId="85" fillId="0" borderId="667"/>
    <xf numFmtId="0" fontId="147" fillId="73" borderId="740">
      <alignment horizontal="left" vertical="center" wrapText="1"/>
    </xf>
    <xf numFmtId="227" fontId="78" fillId="0" borderId="665" applyNumberFormat="0" applyFill="0">
      <alignment horizontal="right"/>
    </xf>
    <xf numFmtId="227" fontId="78" fillId="0" borderId="665" applyNumberFormat="0" applyFill="0">
      <alignment horizontal="right"/>
    </xf>
    <xf numFmtId="237" fontId="12" fillId="71" borderId="1224" applyNumberFormat="0" applyFont="0" applyBorder="0" applyAlignment="0" applyProtection="0"/>
    <xf numFmtId="0" fontId="47" fillId="0" borderId="743">
      <alignment horizontal="left" vertical="center"/>
    </xf>
    <xf numFmtId="237" fontId="12" fillId="71" borderId="722" applyNumberFormat="0" applyFont="0" applyBorder="0" applyAlignment="0" applyProtection="0"/>
    <xf numFmtId="0" fontId="12" fillId="0" borderId="1261"/>
    <xf numFmtId="10" fontId="108" fillId="65" borderId="746" applyNumberFormat="0" applyBorder="0" applyAlignment="0" applyProtection="0"/>
    <xf numFmtId="0" fontId="12" fillId="0" borderId="773"/>
    <xf numFmtId="227" fontId="78" fillId="0" borderId="1220" applyNumberFormat="0" applyFill="0">
      <alignment horizontal="right"/>
    </xf>
    <xf numFmtId="227" fontId="78" fillId="0" borderId="1220" applyNumberFormat="0" applyFill="0">
      <alignment horizontal="right"/>
    </xf>
    <xf numFmtId="1" fontId="121" fillId="69" borderId="716" applyNumberFormat="0" applyBorder="0" applyAlignment="0">
      <alignment horizontal="centerContinuous" vertical="center"/>
      <protection locked="0"/>
    </xf>
    <xf numFmtId="0" fontId="147" fillId="73" borderId="740">
      <alignment horizontal="left" vertical="center" wrapText="1"/>
    </xf>
    <xf numFmtId="0" fontId="25" fillId="8" borderId="718" applyNumberFormat="0" applyAlignment="0" applyProtection="0"/>
    <xf numFmtId="0" fontId="47" fillId="0" borderId="713">
      <alignment horizontal="left" vertical="center"/>
    </xf>
    <xf numFmtId="241" fontId="194" fillId="86" borderId="641" applyNumberFormat="0" applyBorder="0" applyAlignment="0" applyProtection="0">
      <alignment vertical="center"/>
    </xf>
    <xf numFmtId="171" fontId="85" fillId="0" borderId="684"/>
    <xf numFmtId="227" fontId="78" fillId="0" borderId="665" applyNumberFormat="0" applyFill="0">
      <alignment horizontal="right"/>
    </xf>
    <xf numFmtId="227" fontId="78" fillId="0" borderId="665" applyNumberFormat="0" applyFill="0">
      <alignment horizontal="right"/>
    </xf>
    <xf numFmtId="237" fontId="12" fillId="71" borderId="704" applyNumberFormat="0" applyFont="0" applyBorder="0" applyAlignment="0" applyProtection="0"/>
    <xf numFmtId="1" fontId="121" fillId="69" borderId="1230" applyNumberFormat="0" applyBorder="0" applyAlignment="0">
      <alignment horizontal="centerContinuous" vertical="center"/>
      <protection locked="0"/>
    </xf>
    <xf numFmtId="241" fontId="194" fillId="86" borderId="693" applyNumberFormat="0" applyBorder="0" applyAlignment="0" applyProtection="0">
      <alignment vertical="center"/>
    </xf>
    <xf numFmtId="171" fontId="85" fillId="0" borderId="694"/>
    <xf numFmtId="10" fontId="108" fillId="65" borderId="746" applyNumberFormat="0" applyBorder="0" applyAlignment="0" applyProtection="0"/>
    <xf numFmtId="1" fontId="121" fillId="69" borderId="700" applyNumberFormat="0" applyBorder="0" applyAlignment="0">
      <alignment horizontal="centerContinuous" vertical="center"/>
      <protection locked="0"/>
    </xf>
    <xf numFmtId="224" fontId="108" fillId="0" borderId="1020" applyFont="0" applyFill="0" applyBorder="0" applyAlignment="0" applyProtection="0"/>
    <xf numFmtId="0" fontId="47" fillId="0" borderId="750">
      <alignment horizontal="left" vertical="center"/>
    </xf>
    <xf numFmtId="237" fontId="12" fillId="71" borderId="746" applyNumberFormat="0" applyFont="0" applyBorder="0" applyAlignment="0" applyProtection="0"/>
    <xf numFmtId="0" fontId="25" fillId="8" borderId="696" applyNumberFormat="0" applyAlignment="0" applyProtection="0"/>
    <xf numFmtId="0" fontId="147" fillId="73" borderId="768">
      <alignment horizontal="left" vertical="center" wrapText="1"/>
    </xf>
    <xf numFmtId="166" fontId="113" fillId="0" borderId="650">
      <protection locked="0"/>
    </xf>
    <xf numFmtId="1" fontId="121" fillId="69" borderId="751" applyNumberFormat="0" applyBorder="0" applyAlignment="0">
      <alignment horizontal="centerContinuous" vertical="center"/>
      <protection locked="0"/>
    </xf>
    <xf numFmtId="0" fontId="12" fillId="24" borderId="664" applyNumberFormat="0" applyFont="0" applyAlignment="0" applyProtection="0"/>
    <xf numFmtId="0" fontId="25" fillId="8" borderId="747" applyNumberFormat="0" applyAlignment="0" applyProtection="0"/>
    <xf numFmtId="0" fontId="147" fillId="73" borderId="781">
      <alignment horizontal="left" vertical="center" wrapText="1"/>
    </xf>
    <xf numFmtId="0" fontId="147" fillId="73" borderId="1249">
      <alignment horizontal="left" vertical="center" wrapText="1"/>
    </xf>
    <xf numFmtId="0" fontId="47" fillId="0" borderId="750">
      <alignment horizontal="left" vertical="center"/>
    </xf>
    <xf numFmtId="237" fontId="12" fillId="71" borderId="746" applyNumberFormat="0" applyFont="0" applyBorder="0" applyAlignment="0" applyProtection="0"/>
    <xf numFmtId="241" fontId="194" fillId="86" borderId="711" applyNumberFormat="0" applyBorder="0" applyAlignment="0" applyProtection="0">
      <alignment vertical="center"/>
    </xf>
    <xf numFmtId="171" fontId="85" fillId="0" borderId="712"/>
    <xf numFmtId="10" fontId="108" fillId="65" borderId="773" applyNumberFormat="0" applyBorder="0" applyAlignment="0" applyProtection="0"/>
    <xf numFmtId="0" fontId="25" fillId="8" borderId="1225" applyNumberFormat="0" applyAlignment="0" applyProtection="0"/>
    <xf numFmtId="260" fontId="164" fillId="0" borderId="699" applyBorder="0"/>
    <xf numFmtId="1" fontId="121" fillId="69" borderId="751" applyNumberFormat="0" applyBorder="0" applyAlignment="0">
      <alignment horizontal="centerContinuous" vertical="center"/>
      <protection locked="0"/>
    </xf>
    <xf numFmtId="10" fontId="108" fillId="65" borderId="1261" applyNumberFormat="0" applyBorder="0" applyAlignment="0" applyProtection="0"/>
    <xf numFmtId="0" fontId="12" fillId="0" borderId="1261"/>
    <xf numFmtId="166" fontId="113" fillId="0" borderId="679">
      <protection locked="0"/>
    </xf>
    <xf numFmtId="0" fontId="12" fillId="24" borderId="671" applyNumberFormat="0" applyFont="0" applyAlignment="0" applyProtection="0"/>
    <xf numFmtId="0" fontId="25" fillId="8" borderId="747" applyNumberFormat="0" applyAlignment="0" applyProtection="0"/>
    <xf numFmtId="241" fontId="194" fillId="86" borderId="711" applyNumberFormat="0" applyBorder="0" applyAlignment="0" applyProtection="0">
      <alignment vertical="center"/>
    </xf>
    <xf numFmtId="171" fontId="85" fillId="0" borderId="712"/>
    <xf numFmtId="0" fontId="47" fillId="0" borderId="1262">
      <alignment horizontal="left" vertical="center"/>
    </xf>
    <xf numFmtId="224" fontId="108" fillId="0" borderId="1020" applyFont="0" applyFill="0" applyBorder="0" applyAlignment="0" applyProtection="0"/>
    <xf numFmtId="166" fontId="113" fillId="0" borderId="691">
      <protection locked="0"/>
    </xf>
    <xf numFmtId="0" fontId="12" fillId="24" borderId="687" applyNumberFormat="0" applyFont="0" applyAlignment="0" applyProtection="0"/>
    <xf numFmtId="0" fontId="47" fillId="0" borderId="778">
      <alignment horizontal="left" vertical="center"/>
    </xf>
    <xf numFmtId="1" fontId="121" fillId="69" borderId="730" applyNumberFormat="0" applyBorder="0" applyAlignment="0">
      <alignment horizontal="centerContinuous" vertical="center"/>
      <protection locked="0"/>
    </xf>
    <xf numFmtId="237" fontId="12" fillId="71" borderId="773" applyNumberFormat="0" applyFont="0" applyBorder="0" applyAlignment="0" applyProtection="0"/>
    <xf numFmtId="0" fontId="25" fillId="8" borderId="761" applyNumberFormat="0" applyAlignment="0" applyProtection="0"/>
    <xf numFmtId="166" fontId="113" fillId="0" borderId="634">
      <protection locked="0"/>
    </xf>
    <xf numFmtId="1" fontId="121" fillId="69" borderId="771" applyNumberFormat="0" applyBorder="0" applyAlignment="0">
      <alignment horizontal="centerContinuous" vertical="center"/>
      <protection locked="0"/>
    </xf>
    <xf numFmtId="241" fontId="194" fillId="86" borderId="641" applyNumberFormat="0" applyBorder="0" applyAlignment="0" applyProtection="0">
      <alignment vertical="center"/>
    </xf>
    <xf numFmtId="171" fontId="85" fillId="0" borderId="684"/>
    <xf numFmtId="0" fontId="25" fillId="8" borderId="774" applyNumberFormat="0" applyAlignment="0" applyProtection="0"/>
    <xf numFmtId="237" fontId="12" fillId="71" borderId="1261" applyNumberFormat="0" applyFont="0" applyBorder="0" applyAlignment="0" applyProtection="0"/>
    <xf numFmtId="241" fontId="194" fillId="86" borderId="711" applyNumberFormat="0" applyBorder="0" applyAlignment="0" applyProtection="0">
      <alignment vertical="center"/>
    </xf>
    <xf numFmtId="171" fontId="85" fillId="0" borderId="712"/>
    <xf numFmtId="166" fontId="113" fillId="0" borderId="709">
      <protection locked="0"/>
    </xf>
    <xf numFmtId="0" fontId="147" fillId="73" borderId="1177">
      <alignment horizontal="left" vertical="center" wrapText="1"/>
    </xf>
    <xf numFmtId="166" fontId="113" fillId="0" borderId="634">
      <protection locked="0"/>
    </xf>
    <xf numFmtId="0" fontId="12" fillId="24" borderId="715" applyNumberFormat="0" applyFont="0" applyAlignment="0" applyProtection="0"/>
    <xf numFmtId="241" fontId="194" fillId="86" borderId="727" applyNumberFormat="0" applyBorder="0" applyAlignment="0" applyProtection="0">
      <alignment vertical="center"/>
    </xf>
    <xf numFmtId="171" fontId="85" fillId="0" borderId="728"/>
    <xf numFmtId="0" fontId="17" fillId="21" borderId="653" applyNumberFormat="0" applyAlignment="0" applyProtection="0"/>
    <xf numFmtId="241" fontId="194" fillId="86" borderId="711" applyNumberFormat="0" applyBorder="0" applyAlignment="0" applyProtection="0">
      <alignment vertical="center"/>
    </xf>
    <xf numFmtId="171" fontId="85" fillId="0" borderId="712"/>
    <xf numFmtId="0" fontId="83" fillId="0" borderId="658" applyNumberFormat="0" applyFont="0" applyFill="0" applyAlignment="0" applyProtection="0"/>
    <xf numFmtId="166" fontId="113" fillId="0" borderId="709">
      <protection locked="0"/>
    </xf>
    <xf numFmtId="0" fontId="12" fillId="24" borderId="715" applyNumberFormat="0" applyFont="0" applyAlignment="0" applyProtection="0"/>
    <xf numFmtId="208" fontId="90" fillId="63" borderId="649"/>
    <xf numFmtId="0" fontId="17" fillId="21" borderId="670" applyNumberFormat="0" applyAlignment="0" applyProtection="0"/>
    <xf numFmtId="0" fontId="83" fillId="0" borderId="676" applyNumberFormat="0" applyFont="0" applyFill="0" applyAlignment="0" applyProtection="0"/>
    <xf numFmtId="171" fontId="85" fillId="0" borderId="741"/>
    <xf numFmtId="166" fontId="113" fillId="0" borderId="709">
      <protection locked="0"/>
    </xf>
    <xf numFmtId="208" fontId="90" fillId="63" borderId="678"/>
    <xf numFmtId="0" fontId="17" fillId="21" borderId="686" applyNumberFormat="0" applyAlignment="0" applyProtection="0"/>
    <xf numFmtId="0" fontId="83" fillId="0" borderId="685" applyNumberFormat="0" applyFont="0" applyFill="0" applyAlignment="0" applyProtection="0"/>
    <xf numFmtId="241" fontId="194" fillId="86" borderId="727" applyNumberFormat="0" applyBorder="0" applyAlignment="0" applyProtection="0">
      <alignment vertical="center"/>
    </xf>
    <xf numFmtId="171" fontId="85" fillId="0" borderId="728"/>
    <xf numFmtId="0" fontId="17" fillId="21" borderId="686" applyNumberFormat="0" applyAlignment="0" applyProtection="0"/>
    <xf numFmtId="208" fontId="90" fillId="63" borderId="690"/>
    <xf numFmtId="241" fontId="194" fillId="86" borderId="711" applyNumberFormat="0" applyBorder="0" applyAlignment="0" applyProtection="0">
      <alignment vertical="center"/>
    </xf>
    <xf numFmtId="0" fontId="83" fillId="0" borderId="685" applyNumberFormat="0" applyFont="0" applyFill="0" applyAlignment="0" applyProtection="0"/>
    <xf numFmtId="171" fontId="85" fillId="0" borderId="712"/>
    <xf numFmtId="166" fontId="113" fillId="0" borderId="725">
      <protection locked="0"/>
    </xf>
    <xf numFmtId="208" fontId="90" fillId="63" borderId="633"/>
    <xf numFmtId="167" fontId="87" fillId="0" borderId="707" applyFont="0"/>
    <xf numFmtId="166" fontId="113" fillId="0" borderId="725">
      <protection locked="0"/>
    </xf>
    <xf numFmtId="0" fontId="17" fillId="21" borderId="696" applyNumberFormat="0" applyAlignment="0" applyProtection="0"/>
    <xf numFmtId="0" fontId="83" fillId="0" borderId="701" applyNumberFormat="0" applyFont="0" applyFill="0" applyAlignment="0" applyProtection="0"/>
    <xf numFmtId="241" fontId="194" fillId="86" borderId="742" applyNumberFormat="0" applyBorder="0" applyAlignment="0" applyProtection="0">
      <alignment vertical="center"/>
    </xf>
    <xf numFmtId="171" fontId="85" fillId="0" borderId="741"/>
    <xf numFmtId="208" fontId="90" fillId="63" borderId="708"/>
    <xf numFmtId="0" fontId="17" fillId="21" borderId="696" applyNumberFormat="0" applyAlignment="0" applyProtection="0"/>
    <xf numFmtId="167" fontId="87" fillId="0" borderId="714" applyFont="0"/>
    <xf numFmtId="0" fontId="83" fillId="0" borderId="701" applyNumberFormat="0" applyFont="0" applyFill="0" applyAlignment="0" applyProtection="0"/>
    <xf numFmtId="166" fontId="113" fillId="0" borderId="739">
      <protection locked="0"/>
    </xf>
    <xf numFmtId="0" fontId="99" fillId="0" borderId="703" applyNumberFormat="0" applyFont="0" applyFill="0" applyAlignment="0" applyProtection="0">
      <alignment horizontal="centerContinuous"/>
    </xf>
    <xf numFmtId="208" fontId="90" fillId="63" borderId="633"/>
    <xf numFmtId="241" fontId="194" fillId="86" borderId="758" applyNumberFormat="0" applyBorder="0" applyAlignment="0" applyProtection="0">
      <alignment vertical="center"/>
    </xf>
    <xf numFmtId="171" fontId="85" fillId="0" borderId="759"/>
    <xf numFmtId="260" fontId="164" fillId="0" borderId="648" applyBorder="0"/>
    <xf numFmtId="166" fontId="113" fillId="0" borderId="725">
      <protection locked="0"/>
    </xf>
    <xf numFmtId="167" fontId="87" fillId="0" borderId="707" applyFont="0"/>
    <xf numFmtId="260" fontId="164" fillId="0" borderId="674" applyBorder="0"/>
    <xf numFmtId="0" fontId="17" fillId="21" borderId="696" applyNumberFormat="0" applyAlignment="0" applyProtection="0"/>
    <xf numFmtId="264" fontId="172" fillId="65" borderId="643" applyFill="0" applyBorder="0" applyAlignment="0" applyProtection="0">
      <alignment horizontal="right"/>
      <protection locked="0"/>
    </xf>
    <xf numFmtId="0" fontId="25" fillId="8" borderId="1243" applyNumberFormat="0" applyAlignment="0" applyProtection="0"/>
    <xf numFmtId="0" fontId="83" fillId="0" borderId="701" applyNumberFormat="0" applyFont="0" applyFill="0" applyAlignment="0" applyProtection="0"/>
    <xf numFmtId="166" fontId="113" fillId="0" borderId="709">
      <protection locked="0"/>
    </xf>
    <xf numFmtId="208" fontId="90" fillId="63" borderId="708"/>
    <xf numFmtId="241" fontId="194" fillId="86" borderId="758" applyNumberFormat="0" applyBorder="0" applyAlignment="0" applyProtection="0">
      <alignment vertical="center"/>
    </xf>
    <xf numFmtId="171" fontId="85" fillId="0" borderId="759"/>
    <xf numFmtId="167" fontId="87" fillId="0" borderId="714" applyFont="0"/>
    <xf numFmtId="10" fontId="108" fillId="65" borderId="1261" applyNumberFormat="0" applyBorder="0" applyAlignment="0" applyProtection="0"/>
    <xf numFmtId="241" fontId="194" fillId="86" borderId="782" applyNumberFormat="0" applyBorder="0" applyAlignment="0" applyProtection="0">
      <alignment vertical="center"/>
    </xf>
    <xf numFmtId="0" fontId="17" fillId="21" borderId="696" applyNumberFormat="0" applyAlignment="0" applyProtection="0"/>
    <xf numFmtId="0" fontId="83" fillId="0" borderId="717" applyNumberFormat="0" applyFont="0" applyFill="0" applyAlignment="0" applyProtection="0"/>
    <xf numFmtId="166" fontId="113" fillId="0" borderId="739">
      <protection locked="0"/>
    </xf>
    <xf numFmtId="171" fontId="85" fillId="0" borderId="950"/>
    <xf numFmtId="171" fontId="85" fillId="0" borderId="848"/>
    <xf numFmtId="1" fontId="121" fillId="69" borderId="1263" applyNumberFormat="0" applyBorder="0" applyAlignment="0">
      <alignment horizontal="centerContinuous" vertical="center"/>
      <protection locked="0"/>
    </xf>
    <xf numFmtId="208" fontId="90" fillId="63" borderId="708"/>
    <xf numFmtId="0" fontId="12" fillId="0" borderId="797"/>
    <xf numFmtId="241" fontId="194" fillId="86" borderId="795" applyNumberFormat="0" applyBorder="0" applyAlignment="0" applyProtection="0">
      <alignment vertical="center"/>
    </xf>
    <xf numFmtId="171" fontId="85" fillId="0" borderId="796"/>
    <xf numFmtId="167" fontId="87" fillId="0" borderId="714" applyFont="0"/>
    <xf numFmtId="166" fontId="113" fillId="0" borderId="739">
      <protection locked="0"/>
    </xf>
    <xf numFmtId="208" fontId="90" fillId="63" borderId="724"/>
    <xf numFmtId="0" fontId="17" fillId="21" borderId="718" applyNumberFormat="0" applyAlignment="0" applyProtection="0"/>
    <xf numFmtId="167" fontId="87" fillId="0" borderId="731" applyFont="0"/>
    <xf numFmtId="0" fontId="177" fillId="67" borderId="643">
      <alignment horizontal="center" vertical="center" wrapText="1"/>
      <protection hidden="1"/>
    </xf>
    <xf numFmtId="0" fontId="83" fillId="0" borderId="717" applyNumberFormat="0" applyFont="0" applyFill="0" applyAlignment="0" applyProtection="0"/>
    <xf numFmtId="0" fontId="99" fillId="0" borderId="703" applyNumberFormat="0" applyFont="0" applyFill="0" applyAlignment="0" applyProtection="0">
      <alignment horizontal="centerContinuous"/>
    </xf>
    <xf numFmtId="166" fontId="113" fillId="0" borderId="767">
      <protection locked="0"/>
    </xf>
    <xf numFmtId="0" fontId="12" fillId="24" borderId="762" applyNumberFormat="0" applyFont="0" applyAlignment="0" applyProtection="0"/>
    <xf numFmtId="208" fontId="90" fillId="63" borderId="724"/>
    <xf numFmtId="0" fontId="147" fillId="73" borderId="804">
      <alignment horizontal="left" vertical="center" wrapText="1"/>
    </xf>
    <xf numFmtId="167" fontId="87" fillId="0" borderId="731" applyFont="0"/>
    <xf numFmtId="166" fontId="113" fillId="0" borderId="780">
      <protection locked="0"/>
    </xf>
    <xf numFmtId="0" fontId="25" fillId="8" borderId="798" applyNumberFormat="0" applyAlignment="0" applyProtection="0"/>
    <xf numFmtId="0" fontId="25" fillId="8" borderId="1243" applyNumberFormat="0" applyAlignment="0" applyProtection="0"/>
    <xf numFmtId="0" fontId="25" fillId="8" borderId="798" applyNumberFormat="0" applyAlignment="0" applyProtection="0"/>
    <xf numFmtId="0" fontId="25" fillId="8" borderId="798" applyNumberFormat="0" applyAlignment="0" applyProtection="0"/>
    <xf numFmtId="10" fontId="108" fillId="65" borderId="797" applyNumberFormat="0" applyBorder="0" applyAlignment="0" applyProtection="0"/>
    <xf numFmtId="171" fontId="85" fillId="0" borderId="921"/>
    <xf numFmtId="0" fontId="99" fillId="0" borderId="703" applyNumberFormat="0" applyFont="0" applyFill="0" applyAlignment="0" applyProtection="0">
      <alignment horizontal="centerContinuous"/>
    </xf>
    <xf numFmtId="39" fontId="12" fillId="0" borderId="884">
      <protection locked="0"/>
    </xf>
    <xf numFmtId="0" fontId="17" fillId="21" borderId="718" applyNumberFormat="0" applyAlignment="0" applyProtection="0"/>
    <xf numFmtId="208" fontId="90" fillId="63" borderId="738"/>
    <xf numFmtId="39" fontId="12" fillId="0" borderId="912">
      <protection locked="0"/>
    </xf>
    <xf numFmtId="39" fontId="12" fillId="0" borderId="1477">
      <protection locked="0"/>
    </xf>
    <xf numFmtId="171" fontId="85" fillId="0" borderId="1481"/>
    <xf numFmtId="49" fontId="79" fillId="0" borderId="736">
      <alignment vertical="center"/>
    </xf>
    <xf numFmtId="241" fontId="194" fillId="86" borderId="1438" applyNumberFormat="0" applyBorder="0" applyAlignment="0" applyProtection="0">
      <alignment vertical="center"/>
    </xf>
    <xf numFmtId="165" fontId="193" fillId="0" borderId="1477" applyFill="0" applyAlignment="0" applyProtection="0"/>
    <xf numFmtId="224" fontId="108" fillId="0" borderId="1020" applyFont="0" applyFill="0" applyBorder="0" applyAlignment="0" applyProtection="0"/>
    <xf numFmtId="0" fontId="83" fillId="0" borderId="717" applyNumberFormat="0" applyFont="0" applyFill="0" applyAlignment="0" applyProtection="0"/>
    <xf numFmtId="208" fontId="90" fillId="63" borderId="724"/>
    <xf numFmtId="0" fontId="183" fillId="81" borderId="643" applyNumberFormat="0" applyProtection="0">
      <alignment horizontal="center" vertical="center"/>
    </xf>
    <xf numFmtId="0" fontId="11" fillId="81" borderId="643" applyNumberFormat="0" applyProtection="0">
      <alignment horizontal="center" vertical="center" wrapText="1"/>
    </xf>
    <xf numFmtId="0" fontId="11" fillId="81" borderId="643" applyNumberFormat="0" applyProtection="0">
      <alignment horizontal="center" vertical="center"/>
    </xf>
    <xf numFmtId="0" fontId="11" fillId="81" borderId="643" applyNumberFormat="0" applyProtection="0">
      <alignment horizontal="center" vertical="center" wrapText="1"/>
    </xf>
    <xf numFmtId="0" fontId="11" fillId="60" borderId="643" applyNumberFormat="0" applyProtection="0">
      <alignment horizontal="left" vertical="center" wrapText="1"/>
    </xf>
    <xf numFmtId="0" fontId="47" fillId="0" borderId="778">
      <alignment horizontal="left" vertical="center"/>
    </xf>
    <xf numFmtId="257" fontId="11" fillId="82" borderId="643" applyNumberFormat="0" applyProtection="0">
      <alignment horizontal="center" vertical="center" wrapText="1"/>
    </xf>
    <xf numFmtId="0" fontId="12" fillId="25" borderId="643" applyNumberFormat="0" applyProtection="0">
      <alignment horizontal="left" vertical="center" wrapText="1"/>
    </xf>
    <xf numFmtId="0" fontId="11" fillId="60" borderId="643" applyNumberFormat="0" applyProtection="0">
      <alignment horizontal="left" vertical="center" wrapText="1"/>
    </xf>
    <xf numFmtId="167" fontId="87" fillId="0" borderId="731" applyFont="0"/>
    <xf numFmtId="0" fontId="17" fillId="21" borderId="696" applyNumberFormat="0" applyAlignment="0" applyProtection="0"/>
    <xf numFmtId="237" fontId="12" fillId="71" borderId="797" applyNumberFormat="0" applyFont="0" applyBorder="0" applyAlignment="0" applyProtection="0"/>
    <xf numFmtId="0" fontId="83" fillId="0" borderId="717" applyNumberFormat="0" applyFont="0" applyFill="0" applyAlignment="0" applyProtection="0"/>
    <xf numFmtId="0" fontId="11" fillId="81" borderId="903" applyNumberFormat="0" applyProtection="0">
      <alignment horizontal="center" vertical="center"/>
    </xf>
    <xf numFmtId="1" fontId="121" fillId="69" borderId="785" applyNumberFormat="0" applyBorder="0" applyAlignment="0">
      <alignment horizontal="centerContinuous" vertical="center"/>
      <protection locked="0"/>
    </xf>
    <xf numFmtId="208" fontId="90" fillId="63" borderId="708"/>
    <xf numFmtId="0" fontId="25" fillId="8" borderId="798" applyNumberFormat="0" applyAlignment="0" applyProtection="0"/>
    <xf numFmtId="0" fontId="17" fillId="21" borderId="747" applyNumberFormat="0" applyAlignment="0" applyProtection="0"/>
    <xf numFmtId="167" fontId="87" fillId="0" borderId="714" applyFont="0"/>
    <xf numFmtId="0" fontId="47" fillId="0" borderId="1256">
      <alignment horizontal="left" vertical="center"/>
    </xf>
    <xf numFmtId="0" fontId="83" fillId="0" borderId="752" applyNumberFormat="0" applyFont="0" applyFill="0" applyAlignment="0" applyProtection="0"/>
    <xf numFmtId="0" fontId="12" fillId="0" borderId="1286"/>
    <xf numFmtId="241" fontId="194" fillId="86" borderId="1361" applyNumberFormat="0" applyBorder="0" applyAlignment="0" applyProtection="0">
      <alignment vertical="center"/>
    </xf>
    <xf numFmtId="0" fontId="147" fillId="73" borderId="1267">
      <alignment horizontal="left" vertical="center" wrapText="1"/>
    </xf>
    <xf numFmtId="237" fontId="12" fillId="71" borderId="1261" applyNumberFormat="0" applyFont="0" applyBorder="0" applyAlignment="0" applyProtection="0"/>
    <xf numFmtId="208" fontId="90" fillId="63" borderId="738"/>
    <xf numFmtId="227" fontId="249" fillId="0" borderId="665" applyNumberFormat="0" applyFill="0">
      <alignment horizontal="right"/>
    </xf>
    <xf numFmtId="227" fontId="249" fillId="0" borderId="665" applyNumberFormat="0" applyFill="0">
      <alignment horizontal="right"/>
    </xf>
    <xf numFmtId="0" fontId="12" fillId="61" borderId="653" applyNumberFormat="0">
      <alignment horizontal="left" vertical="center"/>
    </xf>
    <xf numFmtId="0" fontId="12" fillId="60" borderId="653" applyNumberFormat="0">
      <alignment horizontal="centerContinuous" vertical="center" wrapText="1"/>
    </xf>
    <xf numFmtId="238" fontId="87" fillId="0" borderId="1221">
      <alignment horizontal="center"/>
    </xf>
    <xf numFmtId="10" fontId="108" fillId="65" borderId="1261" applyNumberFormat="0" applyBorder="0" applyAlignment="0" applyProtection="0"/>
    <xf numFmtId="224" fontId="108" fillId="0" borderId="1020" applyFont="0" applyFill="0" applyBorder="0" applyAlignment="0" applyProtection="0"/>
    <xf numFmtId="167" fontId="87" fillId="0" borderId="737" applyFont="0"/>
    <xf numFmtId="1" fontId="121" fillId="69" borderId="1263" applyNumberFormat="0" applyBorder="0" applyAlignment="0">
      <alignment horizontal="centerContinuous" vertical="center"/>
      <protection locked="0"/>
    </xf>
    <xf numFmtId="0" fontId="12" fillId="0" borderId="1277"/>
    <xf numFmtId="0" fontId="25" fillId="8" borderId="1243" applyNumberFormat="0" applyAlignment="0" applyProtection="0"/>
    <xf numFmtId="0" fontId="47" fillId="0" borderId="1262">
      <alignment horizontal="left" vertical="center"/>
    </xf>
    <xf numFmtId="237" fontId="12" fillId="71" borderId="1261" applyNumberFormat="0" applyFont="0" applyBorder="0" applyAlignment="0" applyProtection="0"/>
    <xf numFmtId="2" fontId="149" fillId="0" borderId="1279"/>
    <xf numFmtId="0" fontId="147" fillId="73" borderId="1267">
      <alignment horizontal="left" vertical="center" wrapText="1"/>
    </xf>
    <xf numFmtId="241" fontId="194" fillId="86" borderId="652" applyNumberFormat="0" applyBorder="0" applyAlignment="0" applyProtection="0">
      <alignment vertical="center"/>
    </xf>
    <xf numFmtId="1" fontId="121" fillId="69" borderId="1263" applyNumberFormat="0" applyBorder="0" applyAlignment="0">
      <alignment horizontal="centerContinuous" vertical="center"/>
      <protection locked="0"/>
    </xf>
    <xf numFmtId="10" fontId="108" fillId="65" borderId="1261" applyNumberFormat="0" applyBorder="0" applyAlignment="0" applyProtection="0"/>
    <xf numFmtId="0" fontId="17" fillId="21" borderId="747" applyNumberFormat="0" applyAlignment="0" applyProtection="0"/>
    <xf numFmtId="0" fontId="25" fillId="8" borderId="1243" applyNumberFormat="0" applyAlignment="0" applyProtection="0"/>
    <xf numFmtId="227" fontId="78" fillId="0" borderId="1220" applyNumberFormat="0" applyFill="0">
      <alignment horizontal="right"/>
    </xf>
    <xf numFmtId="0" fontId="12" fillId="0" borderId="1277"/>
    <xf numFmtId="0" fontId="47" fillId="0" borderId="1299">
      <alignment horizontal="left" vertical="center"/>
    </xf>
    <xf numFmtId="237" fontId="12" fillId="71" borderId="1277" applyNumberFormat="0" applyFont="0" applyBorder="0" applyAlignment="0" applyProtection="0"/>
    <xf numFmtId="237" fontId="12" fillId="71" borderId="1261" applyNumberFormat="0" applyFont="0" applyBorder="0" applyAlignment="0" applyProtection="0"/>
    <xf numFmtId="0" fontId="147" fillId="73" borderId="1283">
      <alignment horizontal="left" vertical="center" wrapText="1"/>
    </xf>
    <xf numFmtId="227" fontId="78" fillId="0" borderId="1220" applyNumberFormat="0" applyFill="0">
      <alignment horizontal="right"/>
    </xf>
    <xf numFmtId="0" fontId="147" fillId="73" borderId="1296">
      <alignment horizontal="left" vertical="center" wrapText="1"/>
    </xf>
    <xf numFmtId="227" fontId="78" fillId="0" borderId="1220" applyNumberFormat="0" applyFill="0">
      <alignment horizontal="right"/>
    </xf>
    <xf numFmtId="0" fontId="83" fillId="0" borderId="752" applyNumberFormat="0" applyFont="0" applyFill="0" applyAlignment="0" applyProtection="0"/>
    <xf numFmtId="171" fontId="85" fillId="0" borderId="1222"/>
    <xf numFmtId="39" fontId="12" fillId="0" borderId="917">
      <protection locked="0"/>
    </xf>
    <xf numFmtId="241" fontId="194" fillId="86" borderId="819" applyNumberFormat="0" applyBorder="0" applyAlignment="0" applyProtection="0">
      <alignment vertical="center"/>
    </xf>
    <xf numFmtId="0" fontId="12" fillId="61" borderId="987" applyNumberFormat="0">
      <alignment horizontal="left" vertical="center"/>
    </xf>
    <xf numFmtId="0" fontId="12" fillId="60" borderId="987" applyNumberFormat="0">
      <alignment horizontal="centerContinuous" vertical="center" wrapText="1"/>
    </xf>
    <xf numFmtId="0" fontId="47" fillId="0" borderId="1280">
      <alignment horizontal="left" vertical="center"/>
    </xf>
    <xf numFmtId="10" fontId="108" fillId="65" borderId="1302" applyNumberFormat="0" applyBorder="0" applyAlignment="0" applyProtection="0"/>
    <xf numFmtId="165" fontId="193" fillId="0" borderId="884" applyFill="0" applyAlignment="0" applyProtection="0"/>
    <xf numFmtId="224" fontId="108" fillId="0" borderId="1020" applyFont="0" applyFill="0" applyBorder="0" applyAlignment="0" applyProtection="0"/>
    <xf numFmtId="1" fontId="121" fillId="69" borderId="1263" applyNumberFormat="0" applyBorder="0" applyAlignment="0">
      <alignment horizontal="centerContinuous" vertical="center"/>
      <protection locked="0"/>
    </xf>
    <xf numFmtId="10" fontId="108" fillId="65" borderId="1286" applyNumberFormat="0" applyBorder="0" applyAlignment="0" applyProtection="0"/>
    <xf numFmtId="0" fontId="25" fillId="8" borderId="1253" applyNumberFormat="0" applyAlignment="0" applyProtection="0"/>
    <xf numFmtId="0" fontId="47" fillId="0" borderId="1278">
      <alignment horizontal="left" vertical="center"/>
    </xf>
    <xf numFmtId="0" fontId="147" fillId="73" borderId="1283">
      <alignment horizontal="left" vertical="center" wrapText="1"/>
    </xf>
    <xf numFmtId="237" fontId="12" fillId="71" borderId="1261" applyNumberFormat="0" applyFont="0" applyBorder="0" applyAlignment="0" applyProtection="0"/>
    <xf numFmtId="0" fontId="12" fillId="0" borderId="1261"/>
    <xf numFmtId="10" fontId="108" fillId="65" borderId="1277" applyNumberFormat="0" applyBorder="0" applyAlignment="0" applyProtection="0"/>
    <xf numFmtId="1" fontId="121" fillId="69" borderId="1263" applyNumberFormat="0" applyBorder="0" applyAlignment="0">
      <alignment horizontal="centerContinuous" vertical="center"/>
      <protection locked="0"/>
    </xf>
    <xf numFmtId="0" fontId="25" fillId="8" borderId="1253" applyNumberFormat="0" applyAlignment="0" applyProtection="0"/>
    <xf numFmtId="0" fontId="12" fillId="0" borderId="1302"/>
    <xf numFmtId="0" fontId="147" fillId="73" borderId="1296">
      <alignment horizontal="left" vertical="center" wrapText="1"/>
    </xf>
    <xf numFmtId="208" fontId="90" fillId="63" borderId="738"/>
    <xf numFmtId="165" fontId="193" fillId="0" borderId="912" applyFill="0" applyAlignment="0" applyProtection="0"/>
    <xf numFmtId="241" fontId="194" fillId="86" borderId="819" applyNumberFormat="0" applyBorder="0" applyAlignment="0" applyProtection="0">
      <alignment vertical="center"/>
    </xf>
    <xf numFmtId="0" fontId="47" fillId="0" borderId="1280">
      <alignment horizontal="left" vertical="center"/>
    </xf>
    <xf numFmtId="237" fontId="12" fillId="71" borderId="1286" applyNumberFormat="0" applyFont="0" applyBorder="0" applyAlignment="0" applyProtection="0"/>
    <xf numFmtId="238" fontId="87" fillId="0" borderId="1221">
      <alignment horizontal="center"/>
    </xf>
    <xf numFmtId="231" fontId="85" fillId="0" borderId="1279" applyFont="0" applyFill="0" applyBorder="0" applyAlignment="0" applyProtection="0"/>
    <xf numFmtId="171" fontId="85" fillId="0" borderId="1510"/>
    <xf numFmtId="241" fontId="194" fillId="86" borderId="892" applyNumberFormat="0" applyBorder="0" applyAlignment="0" applyProtection="0">
      <alignment vertical="center"/>
    </xf>
    <xf numFmtId="241" fontId="194" fillId="86" borderId="892" applyNumberFormat="0" applyBorder="0" applyAlignment="0" applyProtection="0">
      <alignment vertical="center"/>
    </xf>
    <xf numFmtId="224" fontId="108" fillId="0" borderId="1020" applyFont="0" applyFill="0" applyBorder="0" applyAlignment="0" applyProtection="0"/>
    <xf numFmtId="167" fontId="87" fillId="0" borderId="737" applyFont="0"/>
    <xf numFmtId="260" fontId="164" fillId="0" borderId="699" applyBorder="0"/>
    <xf numFmtId="0" fontId="147" fillId="73" borderId="1283">
      <alignment horizontal="left" vertical="center" wrapText="1"/>
    </xf>
    <xf numFmtId="0" fontId="12" fillId="0" borderId="1302"/>
    <xf numFmtId="237" fontId="12" fillId="71" borderId="1277" applyNumberFormat="0" applyFont="0" applyBorder="0" applyAlignment="0" applyProtection="0"/>
    <xf numFmtId="10" fontId="108" fillId="65" borderId="1277" applyNumberFormat="0" applyBorder="0" applyAlignment="0" applyProtection="0"/>
    <xf numFmtId="238" fontId="87" fillId="0" borderId="1221">
      <alignment horizontal="center"/>
    </xf>
    <xf numFmtId="1" fontId="121" fillId="69" borderId="1271" applyNumberFormat="0" applyBorder="0" applyAlignment="0">
      <alignment horizontal="centerContinuous" vertical="center"/>
      <protection locked="0"/>
    </xf>
    <xf numFmtId="0" fontId="147" fillId="73" borderId="1267">
      <alignment horizontal="left" vertical="center" wrapText="1"/>
    </xf>
    <xf numFmtId="0" fontId="25" fillId="8" borderId="1273" applyNumberFormat="0" applyAlignment="0" applyProtection="0"/>
    <xf numFmtId="224" fontId="108" fillId="0" borderId="1020" applyFont="0" applyFill="0" applyBorder="0" applyAlignment="0" applyProtection="0"/>
    <xf numFmtId="10" fontId="108" fillId="65" borderId="1261" applyNumberFormat="0" applyBorder="0" applyAlignment="0" applyProtection="0"/>
    <xf numFmtId="260" fontId="164" fillId="0" borderId="656" applyBorder="0"/>
    <xf numFmtId="241" fontId="194" fillId="86" borderId="1455" applyNumberFormat="0" applyBorder="0" applyAlignment="0" applyProtection="0">
      <alignment vertical="center"/>
    </xf>
    <xf numFmtId="165" fontId="193" fillId="0" borderId="1505" applyFill="0" applyAlignment="0" applyProtection="0"/>
    <xf numFmtId="39" fontId="12" fillId="0" borderId="1505">
      <protection locked="0"/>
    </xf>
    <xf numFmtId="171" fontId="85" fillId="0" borderId="1524"/>
    <xf numFmtId="283" fontId="79" fillId="0" borderId="1279">
      <alignment horizontal="right"/>
    </xf>
    <xf numFmtId="171" fontId="85" fillId="0" borderId="1395"/>
    <xf numFmtId="165" fontId="193" fillId="0" borderId="1404" applyFill="0" applyAlignment="0" applyProtection="0"/>
    <xf numFmtId="39" fontId="12" fillId="0" borderId="1404">
      <protection locked="0"/>
    </xf>
    <xf numFmtId="171" fontId="85" fillId="0" borderId="1412"/>
    <xf numFmtId="229" fontId="81" fillId="65" borderId="668" applyFont="0" applyFill="0" applyBorder="0" applyAlignment="0" applyProtection="0"/>
    <xf numFmtId="171" fontId="85" fillId="0" borderId="1393"/>
    <xf numFmtId="0" fontId="17" fillId="21" borderId="761" applyNumberFormat="0" applyAlignment="0" applyProtection="0"/>
    <xf numFmtId="39" fontId="12" fillId="0" borderId="1389">
      <protection locked="0"/>
    </xf>
    <xf numFmtId="171" fontId="85" fillId="0" borderId="1422"/>
    <xf numFmtId="165" fontId="193" fillId="0" borderId="1430" applyFill="0" applyAlignment="0" applyProtection="0"/>
    <xf numFmtId="39" fontId="12" fillId="0" borderId="1430">
      <protection locked="0"/>
    </xf>
    <xf numFmtId="171" fontId="85" fillId="0" borderId="1439"/>
    <xf numFmtId="171" fontId="85" fillId="0" borderId="1439"/>
    <xf numFmtId="165" fontId="193" fillId="0" borderId="1441" applyFill="0" applyAlignment="0" applyProtection="0"/>
    <xf numFmtId="39" fontId="12" fillId="0" borderId="1441">
      <protection locked="0"/>
    </xf>
    <xf numFmtId="165" fontId="193" fillId="0" borderId="1434" applyFill="0" applyAlignment="0" applyProtection="0"/>
    <xf numFmtId="39" fontId="12" fillId="0" borderId="1434">
      <protection locked="0"/>
    </xf>
    <xf numFmtId="0" fontId="83" fillId="0" borderId="760" applyNumberFormat="0" applyFont="0" applyFill="0" applyAlignment="0" applyProtection="0"/>
    <xf numFmtId="171" fontId="85" fillId="0" borderId="1456"/>
    <xf numFmtId="165" fontId="193" fillId="0" borderId="1451" applyFill="0" applyAlignment="0" applyProtection="0"/>
    <xf numFmtId="39" fontId="12" fillId="0" borderId="1451">
      <protection locked="0"/>
    </xf>
    <xf numFmtId="171" fontId="85" fillId="0" borderId="1469"/>
    <xf numFmtId="171" fontId="85" fillId="0" borderId="1456"/>
    <xf numFmtId="165" fontId="193" fillId="0" borderId="1451" applyFill="0" applyAlignment="0" applyProtection="0"/>
    <xf numFmtId="39" fontId="12" fillId="0" borderId="1451">
      <protection locked="0"/>
    </xf>
    <xf numFmtId="39" fontId="12" fillId="0" borderId="1472">
      <protection locked="0"/>
    </xf>
    <xf numFmtId="241" fontId="194" fillId="86" borderId="1382" applyNumberFormat="0" applyBorder="0" applyAlignment="0" applyProtection="0">
      <alignment vertical="center"/>
    </xf>
    <xf numFmtId="171" fontId="85" fillId="0" borderId="1456"/>
    <xf numFmtId="229" fontId="81" fillId="65" borderId="668" applyFont="0" applyFill="0" applyBorder="0" applyAlignment="0" applyProtection="0"/>
    <xf numFmtId="0" fontId="11" fillId="81" borderId="903" applyNumberFormat="0" applyProtection="0">
      <alignment horizontal="center" vertical="center" wrapText="1"/>
    </xf>
    <xf numFmtId="241" fontId="194" fillId="86" borderId="1361" applyNumberFormat="0" applyBorder="0" applyAlignment="0" applyProtection="0">
      <alignment vertical="center"/>
    </xf>
    <xf numFmtId="165" fontId="193" fillId="0" borderId="1451" applyFill="0" applyAlignment="0" applyProtection="0"/>
    <xf numFmtId="39" fontId="12" fillId="0" borderId="1451">
      <protection locked="0"/>
    </xf>
    <xf numFmtId="241" fontId="194" fillId="86" borderId="1421" applyNumberFormat="0" applyBorder="0" applyAlignment="0" applyProtection="0">
      <alignment vertical="center"/>
    </xf>
    <xf numFmtId="0" fontId="17" fillId="21" borderId="774" applyNumberFormat="0" applyAlignment="0" applyProtection="0"/>
    <xf numFmtId="171" fontId="85" fillId="0" borderId="1499"/>
    <xf numFmtId="165" fontId="193" fillId="0" borderId="1494" applyFill="0" applyAlignment="0" applyProtection="0"/>
    <xf numFmtId="208" fontId="90" fillId="63" borderId="766"/>
    <xf numFmtId="39" fontId="12" fillId="0" borderId="1494">
      <protection locked="0"/>
    </xf>
    <xf numFmtId="241" fontId="194" fillId="86" borderId="1438" applyNumberFormat="0" applyBorder="0" applyAlignment="0" applyProtection="0">
      <alignment vertical="center"/>
    </xf>
    <xf numFmtId="260" fontId="164" fillId="0" borderId="723" applyBorder="0"/>
    <xf numFmtId="171" fontId="85" fillId="0" borderId="1499"/>
    <xf numFmtId="241" fontId="194" fillId="86" borderId="1438" applyNumberFormat="0" applyBorder="0" applyAlignment="0" applyProtection="0">
      <alignment vertical="center"/>
    </xf>
    <xf numFmtId="260" fontId="164" fillId="0" borderId="743" applyBorder="0"/>
    <xf numFmtId="260" fontId="164" fillId="0" borderId="723" applyBorder="0"/>
    <xf numFmtId="0" fontId="83" fillId="0" borderId="772" applyNumberFormat="0" applyFont="0" applyFill="0" applyAlignment="0" applyProtection="0"/>
    <xf numFmtId="49" fontId="79" fillId="0" borderId="1279">
      <alignment vertical="center"/>
    </xf>
    <xf numFmtId="165" fontId="193" fillId="0" borderId="1494" applyFill="0" applyAlignment="0" applyProtection="0"/>
    <xf numFmtId="39" fontId="12" fillId="0" borderId="1494">
      <protection locked="0"/>
    </xf>
    <xf numFmtId="171" fontId="85" fillId="0" borderId="1536"/>
    <xf numFmtId="241" fontId="194" fillId="86" borderId="1361" applyNumberFormat="0" applyBorder="0" applyAlignment="0" applyProtection="0">
      <alignment vertical="center"/>
    </xf>
    <xf numFmtId="241" fontId="194" fillId="86" borderId="1455" applyNumberFormat="0" applyBorder="0" applyAlignment="0" applyProtection="0">
      <alignment vertical="center"/>
    </xf>
    <xf numFmtId="0" fontId="189" fillId="83" borderId="1279" applyBorder="0" applyProtection="0">
      <alignment horizontal="centerContinuous" vertical="center"/>
    </xf>
    <xf numFmtId="171" fontId="12" fillId="0" borderId="1279" applyBorder="0" applyProtection="0">
      <alignment horizontal="right" vertical="center"/>
    </xf>
    <xf numFmtId="167" fontId="87" fillId="0" borderId="765" applyFont="0"/>
    <xf numFmtId="241" fontId="194" fillId="86" borderId="1468" applyNumberFormat="0" applyBorder="0" applyAlignment="0" applyProtection="0">
      <alignment vertical="center"/>
    </xf>
    <xf numFmtId="241" fontId="194" fillId="86" borderId="1455" applyNumberFormat="0" applyBorder="0" applyAlignment="0" applyProtection="0">
      <alignment vertical="center"/>
    </xf>
    <xf numFmtId="241" fontId="194" fillId="86" borderId="1468" applyNumberFormat="0" applyBorder="0" applyAlignment="0" applyProtection="0">
      <alignment vertical="center"/>
    </xf>
    <xf numFmtId="241" fontId="194" fillId="86" borderId="1482" applyNumberFormat="0" applyBorder="0" applyAlignment="0" applyProtection="0">
      <alignment vertical="center"/>
    </xf>
    <xf numFmtId="208" fontId="90" fillId="63" borderId="779"/>
    <xf numFmtId="241" fontId="194" fillId="86" borderId="1498" applyNumberFormat="0" applyBorder="0" applyAlignment="0" applyProtection="0">
      <alignment vertical="center"/>
    </xf>
    <xf numFmtId="241" fontId="194" fillId="86" borderId="1498" applyNumberFormat="0" applyBorder="0" applyAlignment="0" applyProtection="0">
      <alignment vertical="center"/>
    </xf>
    <xf numFmtId="241" fontId="194" fillId="86" borderId="1522" applyNumberFormat="0" applyBorder="0" applyAlignment="0" applyProtection="0">
      <alignment vertical="center"/>
    </xf>
    <xf numFmtId="241" fontId="194" fillId="86" borderId="1535" applyNumberFormat="0" applyBorder="0" applyAlignment="0" applyProtection="0">
      <alignment vertical="center"/>
    </xf>
    <xf numFmtId="0" fontId="11" fillId="60" borderId="1372" applyNumberFormat="0" applyProtection="0">
      <alignment horizontal="left" vertical="center" wrapText="1"/>
    </xf>
    <xf numFmtId="0" fontId="11" fillId="60" borderId="1396" applyNumberFormat="0" applyProtection="0">
      <alignment horizontal="left" vertical="center" wrapText="1"/>
    </xf>
    <xf numFmtId="167" fontId="87" fillId="0" borderId="783" applyFont="0"/>
    <xf numFmtId="0" fontId="12" fillId="25" borderId="1372" applyNumberFormat="0" applyProtection="0">
      <alignment horizontal="left" vertical="center" wrapText="1"/>
    </xf>
    <xf numFmtId="0" fontId="12" fillId="61" borderId="670" applyNumberFormat="0">
      <alignment horizontal="left" vertical="center"/>
    </xf>
    <xf numFmtId="257" fontId="11" fillId="82" borderId="1372" applyNumberFormat="0" applyProtection="0">
      <alignment horizontal="center" vertical="center" wrapText="1"/>
    </xf>
    <xf numFmtId="0" fontId="12" fillId="25" borderId="1396" applyNumberFormat="0" applyProtection="0">
      <alignment horizontal="left" vertical="center" wrapText="1"/>
    </xf>
    <xf numFmtId="257" fontId="11" fillId="82" borderId="1396" applyNumberFormat="0" applyProtection="0">
      <alignment horizontal="center" vertical="center" wrapText="1"/>
    </xf>
    <xf numFmtId="0" fontId="11" fillId="81" borderId="1372" applyNumberFormat="0" applyProtection="0">
      <alignment horizontal="center" vertical="center" wrapText="1"/>
    </xf>
    <xf numFmtId="0" fontId="11" fillId="81" borderId="1372" applyNumberFormat="0" applyProtection="0">
      <alignment horizontal="center" vertical="center"/>
    </xf>
    <xf numFmtId="0" fontId="11" fillId="81" borderId="1372" applyNumberFormat="0" applyProtection="0">
      <alignment horizontal="center" vertical="center" wrapText="1"/>
    </xf>
    <xf numFmtId="0" fontId="183" fillId="81" borderId="1372" applyNumberFormat="0" applyProtection="0">
      <alignment horizontal="center" vertical="center"/>
    </xf>
    <xf numFmtId="0" fontId="11" fillId="60" borderId="1396" applyNumberFormat="0" applyProtection="0">
      <alignment horizontal="left" vertical="center" wrapText="1"/>
    </xf>
    <xf numFmtId="0" fontId="11" fillId="81" borderId="1396" applyNumberFormat="0" applyProtection="0">
      <alignment horizontal="center" vertical="center" wrapText="1"/>
    </xf>
    <xf numFmtId="0" fontId="11" fillId="81" borderId="1396" applyNumberFormat="0" applyProtection="0">
      <alignment horizontal="center" vertical="center"/>
    </xf>
    <xf numFmtId="0" fontId="11" fillId="81" borderId="1396" applyNumberFormat="0" applyProtection="0">
      <alignment horizontal="center" vertical="center" wrapText="1"/>
    </xf>
    <xf numFmtId="0" fontId="183" fillId="81" borderId="1396" applyNumberFormat="0" applyProtection="0">
      <alignment horizontal="center" vertical="center"/>
    </xf>
    <xf numFmtId="0" fontId="11" fillId="60" borderId="1423" applyNumberFormat="0" applyProtection="0">
      <alignment horizontal="left" vertical="center" wrapText="1"/>
    </xf>
    <xf numFmtId="0" fontId="12" fillId="25" borderId="1423" applyNumberFormat="0" applyProtection="0">
      <alignment horizontal="left" vertical="center" wrapText="1"/>
    </xf>
    <xf numFmtId="257" fontId="11" fillId="82" borderId="1423" applyNumberFormat="0" applyProtection="0">
      <alignment horizontal="center" vertical="center" wrapText="1"/>
    </xf>
    <xf numFmtId="0" fontId="11" fillId="60" borderId="1423" applyNumberFormat="0" applyProtection="0">
      <alignment horizontal="left" vertical="center" wrapText="1"/>
    </xf>
    <xf numFmtId="0" fontId="12" fillId="60" borderId="670" applyNumberFormat="0">
      <alignment horizontal="centerContinuous" vertical="center" wrapText="1"/>
    </xf>
    <xf numFmtId="0" fontId="11" fillId="81" borderId="1423" applyNumberFormat="0" applyProtection="0">
      <alignment horizontal="center" vertical="center" wrapText="1"/>
    </xf>
    <xf numFmtId="0" fontId="11" fillId="81" borderId="1423" applyNumberFormat="0" applyProtection="0">
      <alignment horizontal="center" vertical="center"/>
    </xf>
    <xf numFmtId="0" fontId="11" fillId="81" borderId="1423" applyNumberFormat="0" applyProtection="0">
      <alignment horizontal="center" vertical="center" wrapText="1"/>
    </xf>
    <xf numFmtId="0" fontId="183" fillId="81" borderId="1423" applyNumberFormat="0" applyProtection="0">
      <alignment horizontal="center" vertical="center"/>
    </xf>
    <xf numFmtId="0" fontId="11" fillId="60" borderId="1431" applyNumberFormat="0" applyProtection="0">
      <alignment horizontal="left" vertical="center" wrapText="1"/>
    </xf>
    <xf numFmtId="0" fontId="12" fillId="25" borderId="1431" applyNumberFormat="0" applyProtection="0">
      <alignment horizontal="left" vertical="center" wrapText="1"/>
    </xf>
    <xf numFmtId="257" fontId="11" fillId="82" borderId="1431" applyNumberFormat="0" applyProtection="0">
      <alignment horizontal="center" vertical="center" wrapText="1"/>
    </xf>
    <xf numFmtId="0" fontId="11" fillId="60" borderId="1431" applyNumberFormat="0" applyProtection="0">
      <alignment horizontal="left" vertical="center" wrapText="1"/>
    </xf>
    <xf numFmtId="0" fontId="11" fillId="81" borderId="1431" applyNumberFormat="0" applyProtection="0">
      <alignment horizontal="center" vertical="center" wrapText="1"/>
    </xf>
    <xf numFmtId="0" fontId="11" fillId="81" borderId="1431" applyNumberFormat="0" applyProtection="0">
      <alignment horizontal="center" vertical="center"/>
    </xf>
    <xf numFmtId="0" fontId="11" fillId="81" borderId="1431" applyNumberFormat="0" applyProtection="0">
      <alignment horizontal="center" vertical="center" wrapText="1"/>
    </xf>
    <xf numFmtId="0" fontId="11" fillId="60" borderId="1431" applyNumberFormat="0" applyProtection="0">
      <alignment horizontal="left" vertical="center" wrapText="1"/>
    </xf>
    <xf numFmtId="0" fontId="183" fillId="81" borderId="1431" applyNumberFormat="0" applyProtection="0">
      <alignment horizontal="center" vertical="center"/>
    </xf>
    <xf numFmtId="0" fontId="12" fillId="25" borderId="1431" applyNumberFormat="0" applyProtection="0">
      <alignment horizontal="left" vertical="center" wrapText="1"/>
    </xf>
    <xf numFmtId="257" fontId="11" fillId="82" borderId="1431" applyNumberFormat="0" applyProtection="0">
      <alignment horizontal="center" vertical="center" wrapText="1"/>
    </xf>
    <xf numFmtId="0" fontId="11" fillId="60" borderId="1431" applyNumberFormat="0" applyProtection="0">
      <alignment horizontal="left" vertical="center" wrapText="1"/>
    </xf>
    <xf numFmtId="0" fontId="11" fillId="81" borderId="1431" applyNumberFormat="0" applyProtection="0">
      <alignment horizontal="center" vertical="center" wrapText="1"/>
    </xf>
    <xf numFmtId="0" fontId="11" fillId="81" borderId="1431" applyNumberFormat="0" applyProtection="0">
      <alignment horizontal="center" vertical="center"/>
    </xf>
    <xf numFmtId="0" fontId="11" fillId="81" borderId="1431" applyNumberFormat="0" applyProtection="0">
      <alignment horizontal="center" vertical="center" wrapText="1"/>
    </xf>
    <xf numFmtId="0" fontId="183" fillId="81" borderId="1431" applyNumberFormat="0" applyProtection="0">
      <alignment horizontal="center" vertical="center"/>
    </xf>
    <xf numFmtId="0" fontId="11" fillId="60" borderId="1443" applyNumberFormat="0" applyProtection="0">
      <alignment horizontal="left" vertical="center" wrapText="1"/>
    </xf>
    <xf numFmtId="0" fontId="12" fillId="25" borderId="1443" applyNumberFormat="0" applyProtection="0">
      <alignment horizontal="left" vertical="center" wrapText="1"/>
    </xf>
    <xf numFmtId="257" fontId="11" fillId="82" borderId="1443" applyNumberFormat="0" applyProtection="0">
      <alignment horizontal="center" vertical="center" wrapText="1"/>
    </xf>
    <xf numFmtId="0" fontId="11" fillId="60" borderId="1443" applyNumberFormat="0" applyProtection="0">
      <alignment horizontal="left" vertical="center" wrapText="1"/>
    </xf>
    <xf numFmtId="0" fontId="11" fillId="81" borderId="1443" applyNumberFormat="0" applyProtection="0">
      <alignment horizontal="center" vertical="center" wrapText="1"/>
    </xf>
    <xf numFmtId="0" fontId="11" fillId="81" borderId="1443" applyNumberFormat="0" applyProtection="0">
      <alignment horizontal="center" vertical="center"/>
    </xf>
    <xf numFmtId="0" fontId="11" fillId="81" borderId="1443" applyNumberFormat="0" applyProtection="0">
      <alignment horizontal="center" vertical="center" wrapText="1"/>
    </xf>
    <xf numFmtId="0" fontId="183" fillId="81" borderId="1443" applyNumberFormat="0" applyProtection="0">
      <alignment horizontal="center" vertical="center"/>
    </xf>
    <xf numFmtId="0" fontId="11" fillId="60" borderId="1463" applyNumberFormat="0" applyProtection="0">
      <alignment horizontal="left" vertical="center" wrapText="1"/>
    </xf>
    <xf numFmtId="0" fontId="12" fillId="25" borderId="1463" applyNumberFormat="0" applyProtection="0">
      <alignment horizontal="left" vertical="center" wrapText="1"/>
    </xf>
    <xf numFmtId="257" fontId="11" fillId="82" borderId="1463" applyNumberFormat="0" applyProtection="0">
      <alignment horizontal="center" vertical="center" wrapText="1"/>
    </xf>
    <xf numFmtId="0" fontId="11" fillId="60" borderId="1463" applyNumberFormat="0" applyProtection="0">
      <alignment horizontal="left" vertical="center" wrapText="1"/>
    </xf>
    <xf numFmtId="0" fontId="11" fillId="81" borderId="1463" applyNumberFormat="0" applyProtection="0">
      <alignment horizontal="center" vertical="center" wrapText="1"/>
    </xf>
    <xf numFmtId="0" fontId="11" fillId="81" borderId="1463" applyNumberFormat="0" applyProtection="0">
      <alignment horizontal="center" vertical="center"/>
    </xf>
    <xf numFmtId="0" fontId="11" fillId="81" borderId="1463" applyNumberFormat="0" applyProtection="0">
      <alignment horizontal="center" vertical="center" wrapText="1"/>
    </xf>
    <xf numFmtId="0" fontId="11" fillId="60" borderId="1463" applyNumberFormat="0" applyProtection="0">
      <alignment horizontal="left" vertical="center" wrapText="1"/>
    </xf>
    <xf numFmtId="0" fontId="12" fillId="25" borderId="1463" applyNumberFormat="0" applyProtection="0">
      <alignment horizontal="left" vertical="center" wrapText="1"/>
    </xf>
    <xf numFmtId="257" fontId="11" fillId="82" borderId="1463" applyNumberFormat="0" applyProtection="0">
      <alignment horizontal="center" vertical="center" wrapText="1"/>
    </xf>
    <xf numFmtId="0" fontId="11" fillId="60" borderId="1463" applyNumberFormat="0" applyProtection="0">
      <alignment horizontal="left" vertical="center" wrapText="1"/>
    </xf>
    <xf numFmtId="0" fontId="11" fillId="60" borderId="1463" applyNumberFormat="0" applyProtection="0">
      <alignment horizontal="left" vertical="center" wrapText="1"/>
    </xf>
    <xf numFmtId="0" fontId="11" fillId="81" borderId="1463" applyNumberFormat="0" applyProtection="0">
      <alignment horizontal="center" vertical="center" wrapText="1"/>
    </xf>
    <xf numFmtId="0" fontId="11" fillId="81" borderId="1463" applyNumberFormat="0" applyProtection="0">
      <alignment horizontal="center" vertical="center"/>
    </xf>
    <xf numFmtId="0" fontId="11" fillId="81" borderId="1463" applyNumberFormat="0" applyProtection="0">
      <alignment horizontal="center" vertical="center" wrapText="1"/>
    </xf>
    <xf numFmtId="0" fontId="12" fillId="25" borderId="1463" applyNumberFormat="0" applyProtection="0">
      <alignment horizontal="left" vertical="center" wrapText="1"/>
    </xf>
    <xf numFmtId="0" fontId="183" fillId="81" borderId="1463" applyNumberFormat="0" applyProtection="0">
      <alignment horizontal="center" vertical="center"/>
    </xf>
    <xf numFmtId="257" fontId="11" fillId="82" borderId="1463" applyNumberFormat="0" applyProtection="0">
      <alignment horizontal="center" vertical="center" wrapText="1"/>
    </xf>
    <xf numFmtId="0" fontId="11" fillId="60" borderId="1463" applyNumberFormat="0" applyProtection="0">
      <alignment horizontal="left" vertical="center" wrapText="1"/>
    </xf>
    <xf numFmtId="0" fontId="11" fillId="81" borderId="1463" applyNumberFormat="0" applyProtection="0">
      <alignment horizontal="center" vertical="center" wrapText="1"/>
    </xf>
    <xf numFmtId="0" fontId="11" fillId="81" borderId="1463" applyNumberFormat="0" applyProtection="0">
      <alignment horizontal="center" vertical="center"/>
    </xf>
    <xf numFmtId="0" fontId="11" fillId="81" borderId="1463" applyNumberFormat="0" applyProtection="0">
      <alignment horizontal="center" vertical="center" wrapText="1"/>
    </xf>
    <xf numFmtId="0" fontId="183" fillId="81" borderId="1463" applyNumberFormat="0" applyProtection="0">
      <alignment horizontal="center" vertical="center"/>
    </xf>
    <xf numFmtId="0" fontId="11" fillId="60" borderId="1470" applyNumberFormat="0" applyProtection="0">
      <alignment horizontal="left" vertical="center" wrapText="1"/>
    </xf>
    <xf numFmtId="0" fontId="12" fillId="25" borderId="1470" applyNumberFormat="0" applyProtection="0">
      <alignment horizontal="left" vertical="center" wrapText="1"/>
    </xf>
    <xf numFmtId="257" fontId="11" fillId="82" borderId="1470" applyNumberFormat="0" applyProtection="0">
      <alignment horizontal="center" vertical="center" wrapText="1"/>
    </xf>
    <xf numFmtId="0" fontId="11" fillId="60" borderId="1470" applyNumberFormat="0" applyProtection="0">
      <alignment horizontal="left" vertical="center" wrapText="1"/>
    </xf>
    <xf numFmtId="0" fontId="11" fillId="81" borderId="1470" applyNumberFormat="0" applyProtection="0">
      <alignment horizontal="center" vertical="center" wrapText="1"/>
    </xf>
    <xf numFmtId="0" fontId="11" fillId="81" borderId="1470" applyNumberFormat="0" applyProtection="0">
      <alignment horizontal="center" vertical="center"/>
    </xf>
    <xf numFmtId="0" fontId="11" fillId="81" borderId="1470" applyNumberFormat="0" applyProtection="0">
      <alignment horizontal="center" vertical="center" wrapText="1"/>
    </xf>
    <xf numFmtId="0" fontId="177" fillId="67" borderId="1372">
      <alignment horizontal="center" vertical="center" wrapText="1"/>
      <protection hidden="1"/>
    </xf>
    <xf numFmtId="0" fontId="183" fillId="81" borderId="1470" applyNumberFormat="0" applyProtection="0">
      <alignment horizontal="center" vertical="center"/>
    </xf>
    <xf numFmtId="0" fontId="11" fillId="60" borderId="1463" applyNumberFormat="0" applyProtection="0">
      <alignment horizontal="left" vertical="center" wrapText="1"/>
    </xf>
    <xf numFmtId="0" fontId="12" fillId="25" borderId="1463" applyNumberFormat="0" applyProtection="0">
      <alignment horizontal="left" vertical="center" wrapText="1"/>
    </xf>
    <xf numFmtId="0" fontId="177" fillId="67" borderId="1396">
      <alignment horizontal="center" vertical="center" wrapText="1"/>
      <protection hidden="1"/>
    </xf>
    <xf numFmtId="257" fontId="11" fillId="82" borderId="1463" applyNumberFormat="0" applyProtection="0">
      <alignment horizontal="center" vertical="center" wrapText="1"/>
    </xf>
    <xf numFmtId="0" fontId="11" fillId="60" borderId="1463" applyNumberFormat="0" applyProtection="0">
      <alignment horizontal="left" vertical="center" wrapText="1"/>
    </xf>
    <xf numFmtId="0" fontId="11" fillId="81" borderId="1463" applyNumberFormat="0" applyProtection="0">
      <alignment horizontal="center" vertical="center" wrapText="1"/>
    </xf>
    <xf numFmtId="0" fontId="11" fillId="81" borderId="1463" applyNumberFormat="0" applyProtection="0">
      <alignment horizontal="center" vertical="center"/>
    </xf>
    <xf numFmtId="0" fontId="11" fillId="81" borderId="1463" applyNumberFormat="0" applyProtection="0">
      <alignment horizontal="center" vertical="center" wrapText="1"/>
    </xf>
    <xf numFmtId="0" fontId="183" fillId="81" borderId="1463" applyNumberFormat="0" applyProtection="0">
      <alignment horizontal="center" vertical="center"/>
    </xf>
    <xf numFmtId="0" fontId="11" fillId="60" borderId="1486" applyNumberFormat="0" applyProtection="0">
      <alignment horizontal="left" vertical="center" wrapText="1"/>
    </xf>
    <xf numFmtId="0" fontId="177" fillId="67" borderId="1423">
      <alignment horizontal="center" vertical="center" wrapText="1"/>
      <protection hidden="1"/>
    </xf>
    <xf numFmtId="0" fontId="12" fillId="25" borderId="1486" applyNumberFormat="0" applyProtection="0">
      <alignment horizontal="left" vertical="center" wrapText="1"/>
    </xf>
    <xf numFmtId="257" fontId="11" fillId="82" borderId="1486" applyNumberFormat="0" applyProtection="0">
      <alignment horizontal="center" vertical="center" wrapText="1"/>
    </xf>
    <xf numFmtId="0" fontId="11" fillId="60" borderId="1486" applyNumberFormat="0" applyProtection="0">
      <alignment horizontal="left" vertical="center" wrapText="1"/>
    </xf>
    <xf numFmtId="0" fontId="11" fillId="81" borderId="1486" applyNumberFormat="0" applyProtection="0">
      <alignment horizontal="center" vertical="center" wrapText="1"/>
    </xf>
    <xf numFmtId="0" fontId="11" fillId="81" borderId="1486" applyNumberFormat="0" applyProtection="0">
      <alignment horizontal="center" vertical="center"/>
    </xf>
    <xf numFmtId="0" fontId="11" fillId="81" borderId="1486" applyNumberFormat="0" applyProtection="0">
      <alignment horizontal="center" vertical="center" wrapText="1"/>
    </xf>
    <xf numFmtId="0" fontId="183" fillId="81" borderId="1486" applyNumberFormat="0" applyProtection="0">
      <alignment horizontal="center" vertical="center"/>
    </xf>
    <xf numFmtId="0" fontId="11" fillId="60" borderId="1486" applyNumberFormat="0" applyProtection="0">
      <alignment horizontal="left" vertical="center" wrapText="1"/>
    </xf>
    <xf numFmtId="0" fontId="12" fillId="25" borderId="1486" applyNumberFormat="0" applyProtection="0">
      <alignment horizontal="left" vertical="center" wrapText="1"/>
    </xf>
    <xf numFmtId="0" fontId="177" fillId="67" borderId="1431">
      <alignment horizontal="center" vertical="center" wrapText="1"/>
      <protection hidden="1"/>
    </xf>
    <xf numFmtId="257" fontId="11" fillId="82" borderId="1486" applyNumberFormat="0" applyProtection="0">
      <alignment horizontal="center" vertical="center" wrapText="1"/>
    </xf>
    <xf numFmtId="0" fontId="11" fillId="60" borderId="1486" applyNumberFormat="0" applyProtection="0">
      <alignment horizontal="left" vertical="center" wrapText="1"/>
    </xf>
    <xf numFmtId="0" fontId="11" fillId="81" borderId="1486" applyNumberFormat="0" applyProtection="0">
      <alignment horizontal="center" vertical="center" wrapText="1"/>
    </xf>
    <xf numFmtId="0" fontId="11" fillId="81" borderId="1486" applyNumberFormat="0" applyProtection="0">
      <alignment horizontal="center" vertical="center"/>
    </xf>
    <xf numFmtId="0" fontId="11" fillId="81" borderId="1486" applyNumberFormat="0" applyProtection="0">
      <alignment horizontal="center" vertical="center" wrapText="1"/>
    </xf>
    <xf numFmtId="0" fontId="11" fillId="60" borderId="1513" applyNumberFormat="0" applyProtection="0">
      <alignment horizontal="left" vertical="center" wrapText="1"/>
    </xf>
    <xf numFmtId="0" fontId="183" fillId="81" borderId="1486" applyNumberFormat="0" applyProtection="0">
      <alignment horizontal="center" vertical="center"/>
    </xf>
    <xf numFmtId="0" fontId="12" fillId="25" borderId="1513" applyNumberFormat="0" applyProtection="0">
      <alignment horizontal="left" vertical="center" wrapText="1"/>
    </xf>
    <xf numFmtId="0" fontId="177" fillId="67" borderId="1431">
      <alignment horizontal="center" vertical="center" wrapText="1"/>
      <protection hidden="1"/>
    </xf>
    <xf numFmtId="257" fontId="11" fillId="82" borderId="1513" applyNumberFormat="0" applyProtection="0">
      <alignment horizontal="center" vertical="center" wrapText="1"/>
    </xf>
    <xf numFmtId="0" fontId="11" fillId="60" borderId="1527" applyNumberFormat="0" applyProtection="0">
      <alignment horizontal="left" vertical="center" wrapText="1"/>
    </xf>
    <xf numFmtId="0" fontId="11" fillId="60" borderId="1513" applyNumberFormat="0" applyProtection="0">
      <alignment horizontal="left" vertical="center" wrapText="1"/>
    </xf>
    <xf numFmtId="0" fontId="12" fillId="25" borderId="1527" applyNumberFormat="0" applyProtection="0">
      <alignment horizontal="left" vertical="center" wrapText="1"/>
    </xf>
    <xf numFmtId="0" fontId="11" fillId="81" borderId="1513" applyNumberFormat="0" applyProtection="0">
      <alignment horizontal="center" vertical="center" wrapText="1"/>
    </xf>
    <xf numFmtId="0" fontId="11" fillId="81" borderId="1513" applyNumberFormat="0" applyProtection="0">
      <alignment horizontal="center" vertical="center"/>
    </xf>
    <xf numFmtId="0" fontId="11" fillId="81" borderId="1513" applyNumberFormat="0" applyProtection="0">
      <alignment horizontal="center" vertical="center" wrapText="1"/>
    </xf>
    <xf numFmtId="257" fontId="11" fillId="82" borderId="1527" applyNumberFormat="0" applyProtection="0">
      <alignment horizontal="center" vertical="center" wrapText="1"/>
    </xf>
    <xf numFmtId="0" fontId="183" fillId="81" borderId="1513" applyNumberFormat="0" applyProtection="0">
      <alignment horizontal="center" vertical="center"/>
    </xf>
    <xf numFmtId="0" fontId="11" fillId="60" borderId="1527" applyNumberFormat="0" applyProtection="0">
      <alignment horizontal="left" vertical="center" wrapText="1"/>
    </xf>
    <xf numFmtId="0" fontId="177" fillId="67" borderId="1443">
      <alignment horizontal="center" vertical="center" wrapText="1"/>
      <protection hidden="1"/>
    </xf>
    <xf numFmtId="0" fontId="11" fillId="81" borderId="1527" applyNumberFormat="0" applyProtection="0">
      <alignment horizontal="center" vertical="center" wrapText="1"/>
    </xf>
    <xf numFmtId="0" fontId="11" fillId="81" borderId="1527" applyNumberFormat="0" applyProtection="0">
      <alignment horizontal="center" vertical="center"/>
    </xf>
    <xf numFmtId="0" fontId="147" fillId="73" borderId="692">
      <alignment horizontal="left" vertical="center" wrapText="1"/>
    </xf>
    <xf numFmtId="166" fontId="113" fillId="0" borderId="691">
      <protection locked="0"/>
    </xf>
    <xf numFmtId="208" fontId="90" fillId="63" borderId="690"/>
    <xf numFmtId="0" fontId="147" fillId="73" borderId="680">
      <alignment horizontal="left" vertical="center" wrapText="1"/>
    </xf>
    <xf numFmtId="166" fontId="113" fillId="0" borderId="679">
      <protection locked="0"/>
    </xf>
    <xf numFmtId="208" fontId="90" fillId="63" borderId="678"/>
    <xf numFmtId="0" fontId="147" fillId="73" borderId="635">
      <alignment horizontal="left" vertical="center" wrapText="1"/>
    </xf>
    <xf numFmtId="166" fontId="113" fillId="0" borderId="634">
      <protection locked="0"/>
    </xf>
    <xf numFmtId="208" fontId="90" fillId="63" borderId="633"/>
    <xf numFmtId="0" fontId="147" fillId="73" borderId="710">
      <alignment horizontal="left" vertical="center" wrapText="1"/>
    </xf>
    <xf numFmtId="166" fontId="113" fillId="0" borderId="709">
      <protection locked="0"/>
    </xf>
    <xf numFmtId="208" fontId="90" fillId="63" borderId="708"/>
    <xf numFmtId="0" fontId="147" fillId="73" borderId="651">
      <alignment horizontal="left" vertical="center" wrapText="1"/>
    </xf>
    <xf numFmtId="166" fontId="113" fillId="0" borderId="650">
      <protection locked="0"/>
    </xf>
    <xf numFmtId="208" fontId="90" fillId="63" borderId="649"/>
    <xf numFmtId="0" fontId="147" fillId="73" borderId="635">
      <alignment horizontal="left" vertical="center" wrapText="1"/>
    </xf>
    <xf numFmtId="166" fontId="113" fillId="0" borderId="634">
      <protection locked="0"/>
    </xf>
    <xf numFmtId="208" fontId="90" fillId="63" borderId="633"/>
    <xf numFmtId="0" fontId="147" fillId="73" borderId="710">
      <alignment horizontal="left" vertical="center" wrapText="1"/>
    </xf>
    <xf numFmtId="166" fontId="113" fillId="0" borderId="709">
      <protection locked="0"/>
    </xf>
    <xf numFmtId="208" fontId="90" fillId="63" borderId="708"/>
    <xf numFmtId="0" fontId="147" fillId="73" borderId="710">
      <alignment horizontal="left" vertical="center" wrapText="1"/>
    </xf>
    <xf numFmtId="166" fontId="113" fillId="0" borderId="709">
      <protection locked="0"/>
    </xf>
    <xf numFmtId="208" fontId="90" fillId="63" borderId="708"/>
    <xf numFmtId="0" fontId="147" fillId="73" borderId="726">
      <alignment horizontal="left" vertical="center" wrapText="1"/>
    </xf>
    <xf numFmtId="166" fontId="113" fillId="0" borderId="725">
      <protection locked="0"/>
    </xf>
    <xf numFmtId="208" fontId="90" fillId="63" borderId="724"/>
    <xf numFmtId="0" fontId="147" fillId="73" borderId="740">
      <alignment horizontal="left" vertical="center" wrapText="1"/>
    </xf>
    <xf numFmtId="166" fontId="113" fillId="0" borderId="739">
      <protection locked="0"/>
    </xf>
    <xf numFmtId="208" fontId="90" fillId="63" borderId="738"/>
    <xf numFmtId="0" fontId="147" fillId="73" borderId="726">
      <alignment horizontal="left" vertical="center" wrapText="1"/>
    </xf>
    <xf numFmtId="166" fontId="113" fillId="0" borderId="725">
      <protection locked="0"/>
    </xf>
    <xf numFmtId="208" fontId="90" fillId="63" borderId="724"/>
    <xf numFmtId="0" fontId="147" fillId="73" borderId="726">
      <alignment horizontal="left" vertical="center" wrapText="1"/>
    </xf>
    <xf numFmtId="166" fontId="113" fillId="0" borderId="725">
      <protection locked="0"/>
    </xf>
    <xf numFmtId="208" fontId="90" fillId="63" borderId="724"/>
    <xf numFmtId="0" fontId="147" fillId="73" borderId="710">
      <alignment horizontal="left" vertical="center" wrapText="1"/>
    </xf>
    <xf numFmtId="166" fontId="113" fillId="0" borderId="709">
      <protection locked="0"/>
    </xf>
    <xf numFmtId="208" fontId="90" fillId="63" borderId="708"/>
    <xf numFmtId="0" fontId="147" fillId="73" borderId="740">
      <alignment horizontal="left" vertical="center" wrapText="1"/>
    </xf>
    <xf numFmtId="166" fontId="113" fillId="0" borderId="739">
      <protection locked="0"/>
    </xf>
    <xf numFmtId="208" fontId="90" fillId="63" borderId="738"/>
    <xf numFmtId="0" fontId="147" fillId="73" borderId="740">
      <alignment horizontal="left" vertical="center" wrapText="1"/>
    </xf>
    <xf numFmtId="166" fontId="113" fillId="0" borderId="739">
      <protection locked="0"/>
    </xf>
    <xf numFmtId="208" fontId="90" fillId="63" borderId="738"/>
    <xf numFmtId="0" fontId="147" fillId="73" borderId="768">
      <alignment horizontal="left" vertical="center" wrapText="1"/>
    </xf>
    <xf numFmtId="166" fontId="113" fillId="0" borderId="767">
      <protection locked="0"/>
    </xf>
    <xf numFmtId="208" fontId="90" fillId="63" borderId="766"/>
    <xf numFmtId="0" fontId="147" fillId="73" borderId="781">
      <alignment horizontal="left" vertical="center" wrapText="1"/>
    </xf>
    <xf numFmtId="166" fontId="113" fillId="0" borderId="780">
      <protection locked="0"/>
    </xf>
    <xf numFmtId="208" fontId="90" fillId="63" borderId="779"/>
    <xf numFmtId="0" fontId="147" fillId="73" borderId="651">
      <alignment horizontal="left" vertical="center" wrapText="1"/>
    </xf>
    <xf numFmtId="166" fontId="113" fillId="0" borderId="650">
      <protection locked="0"/>
    </xf>
    <xf numFmtId="208" fontId="90" fillId="63" borderId="649"/>
    <xf numFmtId="0" fontId="12" fillId="0" borderId="669"/>
    <xf numFmtId="0" fontId="12" fillId="0" borderId="695"/>
    <xf numFmtId="0" fontId="12" fillId="0" borderId="643"/>
    <xf numFmtId="0" fontId="12" fillId="0" borderId="704"/>
    <xf numFmtId="0" fontId="12" fillId="0" borderId="704"/>
    <xf numFmtId="0" fontId="147" fillId="73" borderId="651">
      <alignment horizontal="left" vertical="center" wrapText="1"/>
    </xf>
    <xf numFmtId="0" fontId="12" fillId="0" borderId="704"/>
    <xf numFmtId="0" fontId="11" fillId="81" borderId="1527" applyNumberFormat="0" applyProtection="0">
      <alignment horizontal="center" vertical="center" wrapText="1"/>
    </xf>
    <xf numFmtId="10" fontId="108" fillId="65" borderId="669" applyNumberFormat="0" applyBorder="0" applyAlignment="0" applyProtection="0"/>
    <xf numFmtId="0" fontId="147" fillId="73" borderId="635">
      <alignment horizontal="left" vertical="center" wrapText="1"/>
    </xf>
    <xf numFmtId="0" fontId="183" fillId="81" borderId="1527" applyNumberFormat="0" applyProtection="0">
      <alignment horizontal="center" vertical="center"/>
    </xf>
    <xf numFmtId="0" fontId="147" fillId="73" borderId="692">
      <alignment horizontal="left" vertical="center" wrapText="1"/>
    </xf>
    <xf numFmtId="0" fontId="12" fillId="0" borderId="722"/>
    <xf numFmtId="0" fontId="147" fillId="73" borderId="662">
      <alignment horizontal="left" vertical="center" wrapText="1"/>
    </xf>
    <xf numFmtId="10" fontId="108" fillId="65" borderId="695" applyNumberFormat="0" applyBorder="0" applyAlignment="0" applyProtection="0"/>
    <xf numFmtId="10" fontId="108" fillId="65" borderId="643" applyNumberFormat="0" applyBorder="0" applyAlignment="0" applyProtection="0"/>
    <xf numFmtId="0" fontId="147" fillId="73" borderId="710">
      <alignment horizontal="left" vertical="center" wrapText="1"/>
    </xf>
    <xf numFmtId="0" fontId="12" fillId="0" borderId="722"/>
    <xf numFmtId="0" fontId="12" fillId="0" borderId="722"/>
    <xf numFmtId="0" fontId="47" fillId="0" borderId="674">
      <alignment horizontal="left" vertical="center"/>
    </xf>
    <xf numFmtId="238" fontId="87" fillId="0" borderId="666">
      <alignment horizontal="center"/>
    </xf>
    <xf numFmtId="237" fontId="12" fillId="71" borderId="669" applyNumberFormat="0" applyFont="0" applyBorder="0" applyAlignment="0" applyProtection="0"/>
    <xf numFmtId="10" fontId="108" fillId="65" borderId="704" applyNumberFormat="0" applyBorder="0" applyAlignment="0" applyProtection="0"/>
    <xf numFmtId="0" fontId="147" fillId="73" borderId="710">
      <alignment horizontal="left" vertical="center" wrapText="1"/>
    </xf>
    <xf numFmtId="1" fontId="121" fillId="69" borderId="675" applyNumberFormat="0" applyBorder="0" applyAlignment="0">
      <alignment horizontal="centerContinuous" vertical="center"/>
      <protection locked="0"/>
    </xf>
    <xf numFmtId="0" fontId="177" fillId="67" borderId="1463">
      <alignment horizontal="center" vertical="center" wrapText="1"/>
      <protection hidden="1"/>
    </xf>
    <xf numFmtId="0" fontId="177" fillId="67" borderId="1463">
      <alignment horizontal="center" vertical="center" wrapText="1"/>
      <protection hidden="1"/>
    </xf>
    <xf numFmtId="10" fontId="108" fillId="65" borderId="704" applyNumberFormat="0" applyBorder="0" applyAlignment="0" applyProtection="0"/>
    <xf numFmtId="0" fontId="147" fillId="73" borderId="635">
      <alignment horizontal="left" vertical="center" wrapText="1"/>
    </xf>
    <xf numFmtId="0" fontId="25" fillId="8" borderId="670" applyNumberFormat="0" applyAlignment="0" applyProtection="0"/>
    <xf numFmtId="0" fontId="47" fillId="0" borderId="656">
      <alignment horizontal="left" vertical="center"/>
    </xf>
    <xf numFmtId="0" fontId="47" fillId="0" borderId="699">
      <alignment horizontal="left" vertical="center"/>
    </xf>
    <xf numFmtId="237" fontId="12" fillId="71" borderId="643" applyNumberFormat="0" applyFont="0" applyBorder="0" applyAlignment="0" applyProtection="0"/>
    <xf numFmtId="0" fontId="12" fillId="0" borderId="729"/>
    <xf numFmtId="238" fontId="87" fillId="0" borderId="666">
      <alignment horizontal="center"/>
    </xf>
    <xf numFmtId="237" fontId="12" fillId="71" borderId="695" applyNumberFormat="0" applyFont="0" applyBorder="0" applyAlignment="0" applyProtection="0"/>
    <xf numFmtId="10" fontId="108" fillId="65" borderId="704" applyNumberFormat="0" applyBorder="0" applyAlignment="0" applyProtection="0"/>
    <xf numFmtId="1" fontId="121" fillId="69" borderId="644" applyNumberFormat="0" applyBorder="0" applyAlignment="0">
      <alignment horizontal="centerContinuous" vertical="center"/>
      <protection locked="0"/>
    </xf>
    <xf numFmtId="1" fontId="121" fillId="69" borderId="657" applyNumberFormat="0" applyBorder="0" applyAlignment="0">
      <alignment horizontal="centerContinuous" vertical="center"/>
      <protection locked="0"/>
    </xf>
    <xf numFmtId="0" fontId="147" fillId="73" borderId="710">
      <alignment horizontal="left" vertical="center" wrapText="1"/>
    </xf>
    <xf numFmtId="1" fontId="121" fillId="69" borderId="700" applyNumberFormat="0" applyBorder="0" applyAlignment="0">
      <alignment horizontal="centerContinuous" vertical="center"/>
      <protection locked="0"/>
    </xf>
    <xf numFmtId="0" fontId="25" fillId="8" borderId="670" applyNumberFormat="0" applyAlignment="0" applyProtection="0"/>
    <xf numFmtId="0" fontId="177" fillId="67" borderId="1463">
      <alignment horizontal="center" vertical="center" wrapText="1"/>
      <protection hidden="1"/>
    </xf>
    <xf numFmtId="0" fontId="25" fillId="8" borderId="653" applyNumberFormat="0" applyAlignment="0" applyProtection="0"/>
    <xf numFmtId="238" fontId="87" fillId="0" borderId="666">
      <alignment horizontal="center"/>
    </xf>
    <xf numFmtId="0" fontId="47" fillId="0" borderId="699">
      <alignment horizontal="left" vertical="center"/>
    </xf>
    <xf numFmtId="0" fontId="25" fillId="8" borderId="696" applyNumberFormat="0" applyAlignment="0" applyProtection="0"/>
    <xf numFmtId="237" fontId="12" fillId="71" borderId="704" applyNumberFormat="0" applyFont="0" applyBorder="0" applyAlignment="0" applyProtection="0"/>
    <xf numFmtId="0" fontId="12" fillId="0" borderId="722"/>
    <xf numFmtId="10" fontId="108" fillId="65" borderId="722" applyNumberFormat="0" applyBorder="0" applyAlignment="0" applyProtection="0"/>
    <xf numFmtId="227" fontId="78" fillId="0" borderId="665" applyNumberFormat="0" applyFill="0">
      <alignment horizontal="right"/>
    </xf>
    <xf numFmtId="227" fontId="78" fillId="0" borderId="665" applyNumberFormat="0" applyFill="0">
      <alignment horizontal="right"/>
    </xf>
    <xf numFmtId="0" fontId="147" fillId="73" borderId="726">
      <alignment horizontal="left" vertical="center" wrapText="1"/>
    </xf>
    <xf numFmtId="1" fontId="121" fillId="69" borderId="706" applyNumberFormat="0" applyBorder="0" applyAlignment="0">
      <alignment horizontal="centerContinuous" vertical="center"/>
      <protection locked="0"/>
    </xf>
    <xf numFmtId="165" fontId="193" fillId="0" borderId="1523" applyFill="0" applyAlignment="0" applyProtection="0"/>
    <xf numFmtId="0" fontId="177" fillId="67" borderId="1470">
      <alignment horizontal="center" vertical="center" wrapText="1"/>
      <protection hidden="1"/>
    </xf>
    <xf numFmtId="39" fontId="12" fillId="0" borderId="1523">
      <protection locked="0"/>
    </xf>
    <xf numFmtId="0" fontId="47" fillId="0" borderId="713">
      <alignment horizontal="left" vertical="center"/>
    </xf>
    <xf numFmtId="237" fontId="12" fillId="71" borderId="704" applyNumberFormat="0" applyFont="0" applyBorder="0" applyAlignment="0" applyProtection="0"/>
    <xf numFmtId="0" fontId="25" fillId="8" borderId="686" applyNumberFormat="0" applyAlignment="0" applyProtection="0"/>
    <xf numFmtId="0" fontId="177" fillId="67" borderId="1463">
      <alignment horizontal="center" vertical="center" wrapText="1"/>
      <protection hidden="1"/>
    </xf>
    <xf numFmtId="0" fontId="147" fillId="73" borderId="710">
      <alignment horizontal="left" vertical="center" wrapText="1"/>
    </xf>
    <xf numFmtId="10" fontId="108" fillId="65" borderId="722" applyNumberFormat="0" applyBorder="0" applyAlignment="0" applyProtection="0"/>
    <xf numFmtId="14" fontId="85" fillId="0" borderId="736" applyFont="0" applyFill="0" applyBorder="0" applyAlignment="0" applyProtection="0"/>
    <xf numFmtId="0" fontId="47" fillId="0" borderId="699">
      <alignment horizontal="left" vertical="center"/>
    </xf>
    <xf numFmtId="0" fontId="12" fillId="0" borderId="746"/>
    <xf numFmtId="238" fontId="87" fillId="0" borderId="666">
      <alignment horizontal="center"/>
    </xf>
    <xf numFmtId="1" fontId="121" fillId="69" borderId="700" applyNumberFormat="0" applyBorder="0" applyAlignment="0">
      <alignment horizontal="centerContinuous" vertical="center"/>
      <protection locked="0"/>
    </xf>
    <xf numFmtId="237" fontId="12" fillId="71" borderId="704" applyNumberFormat="0" applyFont="0" applyBorder="0" applyAlignment="0" applyProtection="0"/>
    <xf numFmtId="14" fontId="85" fillId="0" borderId="736" applyFont="0" applyFill="0" applyBorder="0" applyAlignment="0" applyProtection="0"/>
    <xf numFmtId="10" fontId="108" fillId="65" borderId="722" applyNumberFormat="0" applyBorder="0" applyAlignment="0" applyProtection="0"/>
    <xf numFmtId="0" fontId="25" fillId="8" borderId="696" applyNumberFormat="0" applyAlignment="0" applyProtection="0"/>
    <xf numFmtId="227" fontId="78" fillId="0" borderId="665" applyNumberFormat="0" applyFill="0">
      <alignment horizontal="right"/>
    </xf>
    <xf numFmtId="227" fontId="78" fillId="0" borderId="665" applyNumberFormat="0" applyFill="0">
      <alignment horizontal="right"/>
    </xf>
    <xf numFmtId="2" fontId="149" fillId="0" borderId="736"/>
    <xf numFmtId="0" fontId="147" fillId="73" borderId="740">
      <alignment horizontal="left" vertical="center" wrapText="1"/>
    </xf>
    <xf numFmtId="0" fontId="12" fillId="0" borderId="746"/>
    <xf numFmtId="1" fontId="121" fillId="69" borderId="700" applyNumberFormat="0" applyBorder="0" applyAlignment="0">
      <alignment horizontal="centerContinuous" vertical="center"/>
      <protection locked="0"/>
    </xf>
    <xf numFmtId="2" fontId="149" fillId="0" borderId="736"/>
    <xf numFmtId="264" fontId="172" fillId="65" borderId="1372" applyFill="0" applyBorder="0" applyAlignment="0" applyProtection="0">
      <alignment horizontal="right"/>
      <protection locked="0"/>
    </xf>
    <xf numFmtId="0" fontId="47" fillId="0" borderId="713">
      <alignment horizontal="left" vertical="center"/>
    </xf>
    <xf numFmtId="0" fontId="147" fillId="73" borderId="726">
      <alignment horizontal="left" vertical="center" wrapText="1"/>
    </xf>
    <xf numFmtId="237" fontId="12" fillId="71" borderId="722" applyNumberFormat="0" applyFont="0" applyBorder="0" applyAlignment="0" applyProtection="0"/>
    <xf numFmtId="0" fontId="25" fillId="8" borderId="696" applyNumberFormat="0" applyAlignment="0" applyProtection="0"/>
    <xf numFmtId="227" fontId="78" fillId="0" borderId="665" applyNumberFormat="0" applyFill="0">
      <alignment horizontal="right"/>
    </xf>
    <xf numFmtId="227" fontId="78" fillId="0" borderId="665" applyNumberFormat="0" applyFill="0">
      <alignment horizontal="right"/>
    </xf>
    <xf numFmtId="0" fontId="12" fillId="0" borderId="773"/>
    <xf numFmtId="10" fontId="108" fillId="65" borderId="729" applyNumberFormat="0" applyBorder="0" applyAlignment="0" applyProtection="0"/>
    <xf numFmtId="1" fontId="121" fillId="69" borderId="716" applyNumberFormat="0" applyBorder="0" applyAlignment="0">
      <alignment horizontal="centerContinuous" vertical="center"/>
      <protection locked="0"/>
    </xf>
    <xf numFmtId="264" fontId="172" fillId="65" borderId="1396" applyFill="0" applyBorder="0" applyAlignment="0" applyProtection="0">
      <alignment horizontal="right"/>
      <protection locked="0"/>
    </xf>
    <xf numFmtId="241" fontId="194" fillId="86" borderId="1468" applyNumberFormat="0" applyBorder="0" applyAlignment="0" applyProtection="0">
      <alignment vertical="center"/>
    </xf>
    <xf numFmtId="0" fontId="47" fillId="0" borderId="723">
      <alignment horizontal="left" vertical="center"/>
    </xf>
    <xf numFmtId="0" fontId="12" fillId="0" borderId="787"/>
    <xf numFmtId="0" fontId="25" fillId="8" borderId="718" applyNumberFormat="0" applyAlignment="0" applyProtection="0"/>
    <xf numFmtId="237" fontId="12" fillId="71" borderId="722" applyNumberFormat="0" applyFont="0" applyBorder="0" applyAlignment="0" applyProtection="0"/>
    <xf numFmtId="0" fontId="147" fillId="73" borderId="710">
      <alignment horizontal="left" vertical="center" wrapText="1"/>
    </xf>
    <xf numFmtId="0" fontId="47" fillId="0" borderId="713">
      <alignment horizontal="left" vertical="center"/>
    </xf>
    <xf numFmtId="237" fontId="12" fillId="71" borderId="722" applyNumberFormat="0" applyFont="0" applyBorder="0" applyAlignment="0" applyProtection="0"/>
    <xf numFmtId="1" fontId="121" fillId="69" borderId="716" applyNumberFormat="0" applyBorder="0" applyAlignment="0">
      <alignment horizontal="centerContinuous" vertical="center"/>
      <protection locked="0"/>
    </xf>
    <xf numFmtId="10" fontId="108" fillId="65" borderId="722" applyNumberFormat="0" applyBorder="0" applyAlignment="0" applyProtection="0"/>
    <xf numFmtId="227" fontId="78" fillId="0" borderId="665" applyNumberFormat="0" applyFill="0">
      <alignment horizontal="right"/>
    </xf>
    <xf numFmtId="227" fontId="78" fillId="0" borderId="665" applyNumberFormat="0" applyFill="0">
      <alignment horizontal="right"/>
    </xf>
    <xf numFmtId="0" fontId="25" fillId="8" borderId="718" applyNumberFormat="0" applyAlignment="0" applyProtection="0"/>
    <xf numFmtId="1" fontId="121" fillId="69" borderId="716" applyNumberFormat="0" applyBorder="0" applyAlignment="0">
      <alignment horizontal="centerContinuous" vertical="center"/>
      <protection locked="0"/>
    </xf>
    <xf numFmtId="0" fontId="147" fillId="73" borderId="740">
      <alignment horizontal="left" vertical="center" wrapText="1"/>
    </xf>
    <xf numFmtId="0" fontId="147" fillId="73" borderId="757">
      <alignment horizontal="left" vertical="center" wrapText="1"/>
    </xf>
    <xf numFmtId="0" fontId="25" fillId="8" borderId="718" applyNumberFormat="0" applyAlignment="0" applyProtection="0"/>
    <xf numFmtId="0" fontId="47" fillId="0" borderId="743">
      <alignment horizontal="left" vertical="center"/>
    </xf>
    <xf numFmtId="237" fontId="12" fillId="71" borderId="729" applyNumberFormat="0" applyFont="0" applyBorder="0" applyAlignment="0" applyProtection="0"/>
    <xf numFmtId="10" fontId="108" fillId="65" borderId="746" applyNumberFormat="0" applyBorder="0" applyAlignment="0" applyProtection="0"/>
    <xf numFmtId="0" fontId="147" fillId="73" borderId="757">
      <alignment horizontal="left" vertical="center" wrapText="1"/>
    </xf>
    <xf numFmtId="1" fontId="121" fillId="69" borderId="744" applyNumberFormat="0" applyBorder="0" applyAlignment="0">
      <alignment horizontal="centerContinuous" vertical="center"/>
      <protection locked="0"/>
    </xf>
    <xf numFmtId="10" fontId="108" fillId="65" borderId="746" applyNumberFormat="0" applyBorder="0" applyAlignment="0" applyProtection="0"/>
    <xf numFmtId="0" fontId="47" fillId="0" borderId="713">
      <alignment horizontal="left" vertical="center"/>
    </xf>
    <xf numFmtId="0" fontId="147" fillId="73" borderId="781">
      <alignment horizontal="left" vertical="center" wrapText="1"/>
    </xf>
    <xf numFmtId="0" fontId="25" fillId="8" borderId="732" applyNumberFormat="0" applyAlignment="0" applyProtection="0"/>
    <xf numFmtId="237" fontId="12" fillId="71" borderId="722" applyNumberFormat="0" applyFont="0" applyBorder="0" applyAlignment="0" applyProtection="0"/>
    <xf numFmtId="238" fontId="87" fillId="0" borderId="666">
      <alignment horizontal="center"/>
    </xf>
    <xf numFmtId="231" fontId="85" fillId="0" borderId="736" applyFont="0" applyFill="0" applyBorder="0" applyAlignment="0" applyProtection="0"/>
    <xf numFmtId="238" fontId="87" fillId="0" borderId="666">
      <alignment horizontal="center"/>
    </xf>
    <xf numFmtId="10" fontId="108" fillId="65" borderId="773" applyNumberFormat="0" applyBorder="0" applyAlignment="0" applyProtection="0"/>
    <xf numFmtId="0" fontId="147" fillId="73" borderId="794">
      <alignment horizontal="left" vertical="center" wrapText="1"/>
    </xf>
    <xf numFmtId="231" fontId="85" fillId="0" borderId="736" applyFont="0" applyFill="0" applyBorder="0" applyAlignment="0" applyProtection="0"/>
    <xf numFmtId="241" fontId="194" fillId="86" borderId="1482" applyNumberFormat="0" applyBorder="0" applyAlignment="0" applyProtection="0">
      <alignment vertical="center"/>
    </xf>
    <xf numFmtId="1" fontId="121" fillId="69" borderId="716" applyNumberFormat="0" applyBorder="0" applyAlignment="0">
      <alignment horizontal="centerContinuous" vertical="center"/>
      <protection locked="0"/>
    </xf>
    <xf numFmtId="0" fontId="47" fillId="0" borderId="743">
      <alignment horizontal="left" vertical="center"/>
    </xf>
    <xf numFmtId="10" fontId="108" fillId="65" borderId="787" applyNumberFormat="0" applyBorder="0" applyAlignment="0" applyProtection="0"/>
    <xf numFmtId="0" fontId="47" fillId="0" borderId="723">
      <alignment horizontal="left" vertical="center"/>
    </xf>
    <xf numFmtId="237" fontId="12" fillId="71" borderId="746" applyNumberFormat="0" applyFont="0" applyBorder="0" applyAlignment="0" applyProtection="0"/>
    <xf numFmtId="1" fontId="121" fillId="69" borderId="716" applyNumberFormat="0" applyBorder="0" applyAlignment="0">
      <alignment horizontal="centerContinuous" vertical="center"/>
      <protection locked="0"/>
    </xf>
    <xf numFmtId="0" fontId="47" fillId="0" borderId="723">
      <alignment horizontal="left" vertical="center"/>
    </xf>
    <xf numFmtId="0" fontId="25" fillId="8" borderId="718" applyNumberFormat="0" applyAlignment="0" applyProtection="0"/>
    <xf numFmtId="241" fontId="194" fillId="86" borderId="1468" applyNumberFormat="0" applyBorder="0" applyAlignment="0" applyProtection="0">
      <alignment vertical="center"/>
    </xf>
    <xf numFmtId="1" fontId="121" fillId="69" borderId="751" applyNumberFormat="0" applyBorder="0" applyAlignment="0">
      <alignment horizontal="centerContinuous" vertical="center"/>
      <protection locked="0"/>
    </xf>
    <xf numFmtId="237" fontId="12" fillId="71" borderId="746" applyNumberFormat="0" applyFont="0" applyBorder="0" applyAlignment="0" applyProtection="0"/>
    <xf numFmtId="238" fontId="87" fillId="0" borderId="666">
      <alignment horizontal="center"/>
    </xf>
    <xf numFmtId="0" fontId="25" fillId="8" borderId="747" applyNumberFormat="0" applyAlignment="0" applyProtection="0"/>
    <xf numFmtId="0" fontId="47" fillId="0" borderId="778">
      <alignment horizontal="left" vertical="center"/>
    </xf>
    <xf numFmtId="1" fontId="121" fillId="69" borderId="751" applyNumberFormat="0" applyBorder="0" applyAlignment="0">
      <alignment horizontal="centerContinuous" vertical="center"/>
      <protection locked="0"/>
    </xf>
    <xf numFmtId="237" fontId="12" fillId="71" borderId="773" applyNumberFormat="0" applyFont="0" applyBorder="0" applyAlignment="0" applyProtection="0"/>
    <xf numFmtId="227" fontId="78" fillId="0" borderId="665" applyNumberFormat="0" applyFill="0">
      <alignment horizontal="right"/>
    </xf>
    <xf numFmtId="227" fontId="78" fillId="0" borderId="665" applyNumberFormat="0" applyFill="0">
      <alignment horizontal="right"/>
    </xf>
    <xf numFmtId="0" fontId="25" fillId="8" borderId="747" applyNumberFormat="0" applyAlignment="0" applyProtection="0"/>
    <xf numFmtId="227" fontId="78" fillId="0" borderId="665" applyNumberFormat="0" applyFill="0">
      <alignment horizontal="right"/>
    </xf>
    <xf numFmtId="227" fontId="78" fillId="0" borderId="665" applyNumberFormat="0" applyFill="0">
      <alignment horizontal="right"/>
    </xf>
    <xf numFmtId="0" fontId="47" fillId="0" borderId="778">
      <alignment horizontal="left" vertical="center"/>
    </xf>
    <xf numFmtId="241" fontId="194" fillId="86" borderId="1482" applyNumberFormat="0" applyBorder="0" applyAlignment="0" applyProtection="0">
      <alignment vertical="center"/>
    </xf>
    <xf numFmtId="237" fontId="12" fillId="71" borderId="787" applyNumberFormat="0" applyFont="0" applyBorder="0" applyAlignment="0" applyProtection="0"/>
    <xf numFmtId="1" fontId="121" fillId="69" borderId="771" applyNumberFormat="0" applyBorder="0" applyAlignment="0">
      <alignment horizontal="centerContinuous" vertical="center"/>
      <protection locked="0"/>
    </xf>
    <xf numFmtId="0" fontId="25" fillId="8" borderId="774" applyNumberFormat="0" applyAlignment="0" applyProtection="0"/>
    <xf numFmtId="1" fontId="121" fillId="69" borderId="785" applyNumberFormat="0" applyBorder="0" applyAlignment="0">
      <alignment horizontal="centerContinuous" vertical="center"/>
      <protection locked="0"/>
    </xf>
    <xf numFmtId="0" fontId="25" fillId="8" borderId="788" applyNumberFormat="0" applyAlignment="0" applyProtection="0"/>
    <xf numFmtId="0" fontId="12" fillId="60" borderId="1374" applyNumberFormat="0">
      <alignment horizontal="centerContinuous" vertical="center" wrapText="1"/>
    </xf>
    <xf numFmtId="241" fontId="194" fillId="86" borderId="693" applyNumberFormat="0" applyBorder="0" applyAlignment="0" applyProtection="0">
      <alignment vertical="center"/>
    </xf>
    <xf numFmtId="171" fontId="85" fillId="0" borderId="694"/>
    <xf numFmtId="241" fontId="194" fillId="86" borderId="681" applyNumberFormat="0" applyBorder="0" applyAlignment="0" applyProtection="0">
      <alignment vertical="center"/>
    </xf>
    <xf numFmtId="171" fontId="85" fillId="0" borderId="682"/>
    <xf numFmtId="227" fontId="78" fillId="0" borderId="665" applyNumberFormat="0" applyFill="0">
      <alignment horizontal="right"/>
    </xf>
    <xf numFmtId="227" fontId="78" fillId="0" borderId="665" applyNumberFormat="0" applyFill="0">
      <alignment horizontal="right"/>
    </xf>
    <xf numFmtId="0" fontId="12" fillId="61" borderId="1374" applyNumberFormat="0">
      <alignment horizontal="left" vertical="center"/>
    </xf>
    <xf numFmtId="241" fontId="194" fillId="86" borderId="652" applyNumberFormat="0" applyBorder="0" applyAlignment="0" applyProtection="0">
      <alignment vertical="center"/>
    </xf>
    <xf numFmtId="171" fontId="85" fillId="0" borderId="667"/>
    <xf numFmtId="241" fontId="194" fillId="86" borderId="693" applyNumberFormat="0" applyBorder="0" applyAlignment="0" applyProtection="0">
      <alignment vertical="center"/>
    </xf>
    <xf numFmtId="171" fontId="85" fillId="0" borderId="684"/>
    <xf numFmtId="241" fontId="194" fillId="86" borderId="711" applyNumberFormat="0" applyBorder="0" applyAlignment="0" applyProtection="0">
      <alignment vertical="center"/>
    </xf>
    <xf numFmtId="171" fontId="85" fillId="0" borderId="712"/>
    <xf numFmtId="166" fontId="113" fillId="0" borderId="650">
      <protection locked="0"/>
    </xf>
    <xf numFmtId="0" fontId="12" fillId="24" borderId="671" applyNumberFormat="0" applyFont="0" applyAlignment="0" applyProtection="0"/>
    <xf numFmtId="241" fontId="194" fillId="86" borderId="641" applyNumberFormat="0" applyBorder="0" applyAlignment="0" applyProtection="0">
      <alignment vertical="center"/>
    </xf>
    <xf numFmtId="166" fontId="113" fillId="0" borderId="661">
      <protection locked="0"/>
    </xf>
    <xf numFmtId="166" fontId="113" fillId="0" borderId="634">
      <protection locked="0"/>
    </xf>
    <xf numFmtId="0" fontId="12" fillId="24" borderId="671" applyNumberFormat="0" applyFont="0" applyAlignment="0" applyProtection="0"/>
    <xf numFmtId="166" fontId="113" fillId="0" borderId="691">
      <protection locked="0"/>
    </xf>
    <xf numFmtId="241" fontId="194" fillId="86" borderId="711" applyNumberFormat="0" applyBorder="0" applyAlignment="0" applyProtection="0">
      <alignment vertical="center"/>
    </xf>
    <xf numFmtId="171" fontId="85" fillId="0" borderId="712"/>
    <xf numFmtId="241" fontId="194" fillId="86" borderId="711" applyNumberFormat="0" applyBorder="0" applyAlignment="0" applyProtection="0">
      <alignment vertical="center"/>
    </xf>
    <xf numFmtId="171" fontId="85" fillId="0" borderId="712"/>
    <xf numFmtId="166" fontId="113" fillId="0" borderId="709">
      <protection locked="0"/>
    </xf>
    <xf numFmtId="0" fontId="12" fillId="24" borderId="687" applyNumberFormat="0" applyFont="0" applyAlignment="0" applyProtection="0"/>
    <xf numFmtId="241" fontId="194" fillId="86" borderId="727" applyNumberFormat="0" applyBorder="0" applyAlignment="0" applyProtection="0">
      <alignment vertical="center"/>
    </xf>
    <xf numFmtId="171" fontId="85" fillId="0" borderId="728"/>
    <xf numFmtId="166" fontId="113" fillId="0" borderId="709">
      <protection locked="0"/>
    </xf>
    <xf numFmtId="241" fontId="194" fillId="86" borderId="1482" applyNumberFormat="0" applyBorder="0" applyAlignment="0" applyProtection="0">
      <alignment vertical="center"/>
    </xf>
    <xf numFmtId="171" fontId="85" fillId="0" borderId="741"/>
    <xf numFmtId="166" fontId="113" fillId="0" borderId="634">
      <protection locked="0"/>
    </xf>
    <xf numFmtId="0" fontId="12" fillId="24" borderId="715" applyNumberFormat="0" applyFont="0" applyAlignment="0" applyProtection="0"/>
    <xf numFmtId="171" fontId="85" fillId="0" borderId="728"/>
    <xf numFmtId="166" fontId="113" fillId="0" borderId="709">
      <protection locked="0"/>
    </xf>
    <xf numFmtId="0" fontId="12" fillId="24" borderId="719" applyNumberFormat="0" applyFont="0" applyAlignment="0" applyProtection="0"/>
    <xf numFmtId="241" fontId="194" fillId="86" borderId="727" applyNumberFormat="0" applyBorder="0" applyAlignment="0" applyProtection="0">
      <alignment vertical="center"/>
    </xf>
    <xf numFmtId="171" fontId="85" fillId="0" borderId="728"/>
    <xf numFmtId="241" fontId="194" fillId="86" borderId="711" applyNumberFormat="0" applyBorder="0" applyAlignment="0" applyProtection="0">
      <alignment vertical="center"/>
    </xf>
    <xf numFmtId="171" fontId="85" fillId="0" borderId="712"/>
    <xf numFmtId="166" fontId="113" fillId="0" borderId="725">
      <protection locked="0"/>
    </xf>
    <xf numFmtId="0" fontId="12" fillId="24" borderId="719" applyNumberFormat="0" applyFont="0" applyAlignment="0" applyProtection="0"/>
    <xf numFmtId="0" fontId="17" fillId="21" borderId="670" applyNumberFormat="0" applyAlignment="0" applyProtection="0"/>
    <xf numFmtId="171" fontId="85" fillId="0" borderId="741"/>
    <xf numFmtId="166" fontId="113" fillId="0" borderId="709">
      <protection locked="0"/>
    </xf>
    <xf numFmtId="0" fontId="83" fillId="0" borderId="676" applyNumberFormat="0" applyFont="0" applyFill="0" applyAlignment="0" applyProtection="0"/>
    <xf numFmtId="165" fontId="193" fillId="0" borderId="917" applyFill="0" applyAlignment="0" applyProtection="0"/>
    <xf numFmtId="0" fontId="12" fillId="24" borderId="719" applyNumberFormat="0" applyFont="0" applyAlignment="0" applyProtection="0"/>
    <xf numFmtId="171" fontId="85" fillId="0" borderId="893"/>
    <xf numFmtId="0" fontId="17" fillId="21" borderId="653" applyNumberFormat="0" applyAlignment="0" applyProtection="0"/>
    <xf numFmtId="208" fontId="90" fillId="63" borderId="649"/>
    <xf numFmtId="241" fontId="194" fillId="86" borderId="1509" applyNumberFormat="0" applyBorder="0" applyAlignment="0" applyProtection="0">
      <alignment vertical="center"/>
    </xf>
    <xf numFmtId="39" fontId="12" fillId="0" borderId="896">
      <protection locked="0"/>
    </xf>
    <xf numFmtId="39" fontId="12" fillId="0" borderId="934">
      <protection locked="0"/>
    </xf>
    <xf numFmtId="0" fontId="83" fillId="0" borderId="658" applyNumberFormat="0" applyFont="0" applyFill="0" applyAlignment="0" applyProtection="0"/>
    <xf numFmtId="171" fontId="12" fillId="0" borderId="736" applyBorder="0" applyProtection="0">
      <alignment horizontal="right" vertical="center"/>
    </xf>
    <xf numFmtId="167" fontId="87" fillId="0" borderId="677" applyFont="0"/>
    <xf numFmtId="241" fontId="194" fillId="86" borderId="742" applyNumberFormat="0" applyBorder="0" applyAlignment="0" applyProtection="0">
      <alignment vertical="center"/>
    </xf>
    <xf numFmtId="0" fontId="17" fillId="21" borderId="670" applyNumberFormat="0" applyAlignment="0" applyProtection="0"/>
    <xf numFmtId="166" fontId="113" fillId="0" borderId="739">
      <protection locked="0"/>
    </xf>
    <xf numFmtId="0" fontId="83" fillId="0" borderId="642" applyNumberFormat="0" applyFont="0" applyFill="0" applyAlignment="0" applyProtection="0"/>
    <xf numFmtId="208" fontId="90" fillId="63" borderId="660"/>
    <xf numFmtId="0" fontId="12" fillId="24" borderId="733" applyNumberFormat="0" applyFont="0" applyAlignment="0" applyProtection="0"/>
    <xf numFmtId="0" fontId="17" fillId="21" borderId="696" applyNumberFormat="0" applyAlignment="0" applyProtection="0"/>
    <xf numFmtId="167" fontId="87" fillId="0" borderId="659" applyFont="0"/>
    <xf numFmtId="166" fontId="113" fillId="0" borderId="725">
      <protection locked="0"/>
    </xf>
    <xf numFmtId="0" fontId="83" fillId="0" borderId="701" applyNumberFormat="0" applyFont="0" applyFill="0" applyAlignment="0" applyProtection="0"/>
    <xf numFmtId="0" fontId="12" fillId="24" borderId="733" applyNumberFormat="0" applyFont="0" applyAlignment="0" applyProtection="0"/>
    <xf numFmtId="208" fontId="90" fillId="63" borderId="633"/>
    <xf numFmtId="241" fontId="194" fillId="86" borderId="892" applyNumberFormat="0" applyBorder="0" applyAlignment="0" applyProtection="0">
      <alignment vertical="center"/>
    </xf>
    <xf numFmtId="0" fontId="99" fillId="0" borderId="703" applyNumberFormat="0" applyFont="0" applyFill="0" applyAlignment="0" applyProtection="0">
      <alignment horizontal="centerContinuous"/>
    </xf>
    <xf numFmtId="39" fontId="12" fillId="0" borderId="857">
      <protection locked="0"/>
    </xf>
    <xf numFmtId="0" fontId="183" fillId="81" borderId="903" applyNumberFormat="0" applyProtection="0">
      <alignment horizontal="center" vertical="center"/>
    </xf>
    <xf numFmtId="241" fontId="194" fillId="86" borderId="769" applyNumberFormat="0" applyBorder="0" applyAlignment="0" applyProtection="0">
      <alignment vertical="center"/>
    </xf>
    <xf numFmtId="208" fontId="90" fillId="63" borderId="690"/>
    <xf numFmtId="171" fontId="85" fillId="0" borderId="770"/>
    <xf numFmtId="0" fontId="17" fillId="21" borderId="686" applyNumberFormat="0" applyAlignment="0" applyProtection="0"/>
    <xf numFmtId="167" fontId="87" fillId="0" borderId="702" applyFont="0"/>
    <xf numFmtId="0" fontId="11" fillId="60" borderId="1372" applyNumberFormat="0" applyProtection="0">
      <alignment horizontal="left" vertical="center" wrapText="1"/>
    </xf>
    <xf numFmtId="171" fontId="85" fillId="0" borderId="784"/>
    <xf numFmtId="166" fontId="113" fillId="0" borderId="709">
      <protection locked="0"/>
    </xf>
    <xf numFmtId="0" fontId="83" fillId="0" borderId="685" applyNumberFormat="0" applyFont="0" applyFill="0" applyAlignment="0" applyProtection="0"/>
    <xf numFmtId="208" fontId="90" fillId="63" borderId="708"/>
    <xf numFmtId="0" fontId="17" fillId="21" borderId="696" applyNumberFormat="0" applyAlignment="0" applyProtection="0"/>
    <xf numFmtId="0" fontId="83" fillId="0" borderId="701" applyNumberFormat="0" applyFont="0" applyFill="0" applyAlignment="0" applyProtection="0"/>
    <xf numFmtId="166" fontId="113" fillId="0" borderId="739">
      <protection locked="0"/>
    </xf>
    <xf numFmtId="0" fontId="99" fillId="0" borderId="703" applyNumberFormat="0" applyFont="0" applyFill="0" applyAlignment="0" applyProtection="0">
      <alignment horizontal="centerContinuous"/>
    </xf>
    <xf numFmtId="0" fontId="12" fillId="24" borderId="719" applyNumberFormat="0" applyFont="0" applyAlignment="0" applyProtection="0"/>
    <xf numFmtId="0" fontId="17" fillId="21" borderId="696" applyNumberFormat="0" applyAlignment="0" applyProtection="0"/>
    <xf numFmtId="208" fontId="90" fillId="63" borderId="708"/>
    <xf numFmtId="166" fontId="113" fillId="0" borderId="756">
      <protection locked="0"/>
    </xf>
    <xf numFmtId="0" fontId="12" fillId="24" borderId="753" applyNumberFormat="0" applyFont="0" applyAlignment="0" applyProtection="0"/>
    <xf numFmtId="0" fontId="83" fillId="0" borderId="701" applyNumberFormat="0" applyFont="0" applyFill="0" applyAlignment="0" applyProtection="0"/>
    <xf numFmtId="167" fontId="87" fillId="0" borderId="714" applyFont="0"/>
    <xf numFmtId="49" fontId="79" fillId="0" borderId="736">
      <alignment vertical="center"/>
    </xf>
    <xf numFmtId="165" fontId="193" fillId="0" borderId="857" applyFill="0" applyAlignment="0" applyProtection="0"/>
    <xf numFmtId="208" fontId="90" fillId="63" borderId="633"/>
    <xf numFmtId="166" fontId="113" fillId="0" borderId="756">
      <protection locked="0"/>
    </xf>
    <xf numFmtId="0" fontId="17" fillId="21" borderId="718" applyNumberFormat="0" applyAlignment="0" applyProtection="0"/>
    <xf numFmtId="0" fontId="12" fillId="24" borderId="753" applyNumberFormat="0" applyFont="0" applyAlignment="0" applyProtection="0"/>
    <xf numFmtId="167" fontId="87" fillId="0" borderId="707" applyFont="0"/>
    <xf numFmtId="241" fontId="194" fillId="86" borderId="652" applyNumberFormat="0" applyBorder="0" applyAlignment="0" applyProtection="0">
      <alignment vertical="center"/>
    </xf>
    <xf numFmtId="0" fontId="83" fillId="0" borderId="717" applyNumberFormat="0" applyFont="0" applyFill="0" applyAlignment="0" applyProtection="0"/>
    <xf numFmtId="241" fontId="194" fillId="86" borderId="875" applyNumberFormat="0" applyBorder="0" applyAlignment="0" applyProtection="0">
      <alignment vertical="center"/>
    </xf>
    <xf numFmtId="0" fontId="99" fillId="0" borderId="703" applyNumberFormat="0" applyFont="0" applyFill="0" applyAlignment="0" applyProtection="0">
      <alignment horizontal="centerContinuous"/>
    </xf>
    <xf numFmtId="0" fontId="12" fillId="25" borderId="1372" applyNumberFormat="0" applyProtection="0">
      <alignment horizontal="left" vertical="center" wrapText="1"/>
    </xf>
    <xf numFmtId="166" fontId="113" fillId="0" borderId="780">
      <protection locked="0"/>
    </xf>
    <xf numFmtId="0" fontId="12" fillId="24" borderId="775" applyNumberFormat="0" applyFont="0" applyAlignment="0" applyProtection="0"/>
    <xf numFmtId="208" fontId="90" fillId="63" borderId="708"/>
    <xf numFmtId="241" fontId="194" fillId="86" borderId="835" applyNumberFormat="0" applyBorder="0" applyAlignment="0" applyProtection="0">
      <alignment vertical="center"/>
    </xf>
    <xf numFmtId="165" fontId="193" fillId="0" borderId="896" applyFill="0" applyAlignment="0" applyProtection="0"/>
    <xf numFmtId="171" fontId="85" fillId="0" borderId="939"/>
    <xf numFmtId="165" fontId="193" fillId="0" borderId="934" applyFill="0" applyAlignment="0" applyProtection="0"/>
    <xf numFmtId="0" fontId="189" fillId="83" borderId="736" applyBorder="0" applyProtection="0">
      <alignment horizontal="centerContinuous" vertical="center"/>
    </xf>
    <xf numFmtId="241" fontId="194" fillId="86" borderId="908" applyNumberFormat="0" applyBorder="0" applyAlignment="0" applyProtection="0">
      <alignment vertical="center"/>
    </xf>
    <xf numFmtId="167" fontId="87" fillId="0" borderId="714" applyFont="0"/>
    <xf numFmtId="0" fontId="17" fillId="21" borderId="718" applyNumberFormat="0" applyAlignment="0" applyProtection="0"/>
    <xf numFmtId="166" fontId="113" fillId="0" borderId="793">
      <protection locked="0"/>
    </xf>
    <xf numFmtId="0" fontId="83" fillId="0" borderId="717" applyNumberFormat="0" applyFont="0" applyFill="0" applyAlignment="0" applyProtection="0"/>
    <xf numFmtId="0" fontId="12" fillId="24" borderId="789" applyNumberFormat="0" applyFont="0" applyAlignment="0" applyProtection="0"/>
    <xf numFmtId="0" fontId="17" fillId="21" borderId="718" applyNumberFormat="0" applyAlignment="0" applyProtection="0"/>
    <xf numFmtId="208" fontId="90" fillId="63" borderId="724"/>
    <xf numFmtId="0" fontId="83" fillId="0" borderId="717" applyNumberFormat="0" applyFont="0" applyFill="0" applyAlignment="0" applyProtection="0"/>
    <xf numFmtId="0" fontId="11" fillId="81" borderId="903" applyNumberFormat="0" applyProtection="0">
      <alignment horizontal="center" vertical="center" wrapText="1"/>
    </xf>
    <xf numFmtId="208" fontId="90" fillId="63" borderId="708"/>
    <xf numFmtId="167" fontId="87" fillId="0" borderId="714" applyFont="0"/>
    <xf numFmtId="0" fontId="83" fillId="0" borderId="736" applyNumberFormat="0" applyFont="0" applyFill="0" applyAlignment="0" applyProtection="0"/>
    <xf numFmtId="0" fontId="97" fillId="0" borderId="736" applyNumberFormat="0" applyFill="0" applyAlignment="0" applyProtection="0"/>
    <xf numFmtId="0" fontId="17" fillId="21" borderId="732" applyNumberFormat="0" applyAlignment="0" applyProtection="0"/>
    <xf numFmtId="0" fontId="83" fillId="0" borderId="745" applyNumberFormat="0" applyFont="0" applyFill="0" applyAlignment="0" applyProtection="0"/>
    <xf numFmtId="0" fontId="83" fillId="0" borderId="736" applyNumberFormat="0" applyFont="0" applyFill="0" applyAlignment="0" applyProtection="0"/>
    <xf numFmtId="208" fontId="90" fillId="63" borderId="738"/>
    <xf numFmtId="0" fontId="97" fillId="0" borderId="736" applyNumberFormat="0" applyFill="0" applyAlignment="0" applyProtection="0"/>
    <xf numFmtId="167" fontId="87" fillId="0" borderId="737" applyFont="0"/>
    <xf numFmtId="208" fontId="90" fillId="63" borderId="724"/>
    <xf numFmtId="167" fontId="87" fillId="0" borderId="731" applyFont="0"/>
    <xf numFmtId="0" fontId="83" fillId="0" borderId="717" applyNumberFormat="0" applyFont="0" applyFill="0" applyAlignment="0" applyProtection="0"/>
    <xf numFmtId="208" fontId="90" fillId="63" borderId="708"/>
    <xf numFmtId="0" fontId="17" fillId="21" borderId="718" applyNumberFormat="0" applyAlignment="0" applyProtection="0"/>
    <xf numFmtId="167" fontId="87" fillId="0" borderId="714" applyFont="0"/>
    <xf numFmtId="0" fontId="83" fillId="0" borderId="717" applyNumberFormat="0" applyFont="0" applyFill="0" applyAlignment="0" applyProtection="0"/>
    <xf numFmtId="0" fontId="99" fillId="0" borderId="703" applyNumberFormat="0" applyFont="0" applyFill="0" applyAlignment="0" applyProtection="0">
      <alignment horizontal="centerContinuous"/>
    </xf>
    <xf numFmtId="0" fontId="17" fillId="21" borderId="747" applyNumberFormat="0" applyAlignment="0" applyProtection="0"/>
    <xf numFmtId="208" fontId="90" fillId="63" borderId="738"/>
    <xf numFmtId="0" fontId="83" fillId="0" borderId="752" applyNumberFormat="0" applyFont="0" applyFill="0" applyAlignment="0" applyProtection="0"/>
    <xf numFmtId="0" fontId="99" fillId="0" borderId="703" applyNumberFormat="0" applyFont="0" applyFill="0" applyAlignment="0" applyProtection="0">
      <alignment horizontal="centerContinuous"/>
    </xf>
    <xf numFmtId="0" fontId="17" fillId="21" borderId="747" applyNumberFormat="0" applyAlignment="0" applyProtection="0"/>
    <xf numFmtId="208" fontId="90" fillId="63" borderId="755"/>
    <xf numFmtId="0" fontId="83" fillId="0" borderId="752" applyNumberFormat="0" applyFont="0" applyFill="0" applyAlignment="0" applyProtection="0"/>
    <xf numFmtId="167" fontId="87" fillId="0" borderId="754" applyFont="0"/>
    <xf numFmtId="0" fontId="17" fillId="21" borderId="774" applyNumberFormat="0" applyAlignment="0" applyProtection="0"/>
    <xf numFmtId="208" fontId="90" fillId="63" borderId="755"/>
    <xf numFmtId="0" fontId="83" fillId="0" borderId="772" applyNumberFormat="0" applyFont="0" applyFill="0" applyAlignment="0" applyProtection="0"/>
    <xf numFmtId="167" fontId="87" fillId="0" borderId="754" applyFont="0"/>
    <xf numFmtId="0" fontId="17" fillId="21" borderId="788" applyNumberFormat="0" applyAlignment="0" applyProtection="0"/>
    <xf numFmtId="208" fontId="90" fillId="63" borderId="779"/>
    <xf numFmtId="0" fontId="83" fillId="0" borderId="786" applyNumberFormat="0" applyFont="0" applyFill="0" applyAlignment="0" applyProtection="0"/>
    <xf numFmtId="0" fontId="99" fillId="0" borderId="703" applyNumberFormat="0" applyFont="0" applyFill="0" applyAlignment="0" applyProtection="0">
      <alignment horizontal="centerContinuous"/>
    </xf>
    <xf numFmtId="208" fontId="90" fillId="63" borderId="792"/>
    <xf numFmtId="0" fontId="12" fillId="61" borderId="670" applyNumberFormat="0">
      <alignment horizontal="left" vertical="center"/>
    </xf>
    <xf numFmtId="0" fontId="12" fillId="60" borderId="670" applyNumberFormat="0">
      <alignment horizontal="centerContinuous" vertical="center" wrapText="1"/>
    </xf>
    <xf numFmtId="0" fontId="12" fillId="61" borderId="653" applyNumberFormat="0">
      <alignment horizontal="left" vertical="center"/>
    </xf>
    <xf numFmtId="0" fontId="12" fillId="60" borderId="653" applyNumberFormat="0">
      <alignment horizontal="centerContinuous" vertical="center" wrapText="1"/>
    </xf>
    <xf numFmtId="257" fontId="11" fillId="82" borderId="1372" applyNumberFormat="0" applyProtection="0">
      <alignment horizontal="center" vertical="center" wrapText="1"/>
    </xf>
    <xf numFmtId="0" fontId="11" fillId="60" borderId="1396" applyNumberFormat="0" applyProtection="0">
      <alignment horizontal="left" vertical="center" wrapText="1"/>
    </xf>
    <xf numFmtId="0" fontId="11" fillId="60" borderId="1372" applyNumberFormat="0" applyProtection="0">
      <alignment horizontal="left" vertical="center" wrapText="1"/>
    </xf>
    <xf numFmtId="0" fontId="11" fillId="81" borderId="1372" applyNumberFormat="0" applyProtection="0">
      <alignment horizontal="center" vertical="center" wrapText="1"/>
    </xf>
    <xf numFmtId="0" fontId="11" fillId="81" borderId="1372" applyNumberFormat="0" applyProtection="0">
      <alignment horizontal="center" vertical="center"/>
    </xf>
    <xf numFmtId="0" fontId="11" fillId="81" borderId="1372" applyNumberFormat="0" applyProtection="0">
      <alignment horizontal="center" vertical="center" wrapText="1"/>
    </xf>
    <xf numFmtId="0" fontId="12" fillId="25" borderId="1396" applyNumberFormat="0" applyProtection="0">
      <alignment horizontal="left" vertical="center" wrapText="1"/>
    </xf>
    <xf numFmtId="0" fontId="183" fillId="81" borderId="1372" applyNumberFormat="0" applyProtection="0">
      <alignment horizontal="center" vertical="center"/>
    </xf>
    <xf numFmtId="257" fontId="11" fillId="82" borderId="1396" applyNumberFormat="0" applyProtection="0">
      <alignment horizontal="center" vertical="center" wrapText="1"/>
    </xf>
    <xf numFmtId="0" fontId="11" fillId="60" borderId="1396" applyNumberFormat="0" applyProtection="0">
      <alignment horizontal="left" vertical="center" wrapText="1"/>
    </xf>
    <xf numFmtId="0" fontId="11" fillId="81" borderId="1396" applyNumberFormat="0" applyProtection="0">
      <alignment horizontal="center" vertical="center" wrapText="1"/>
    </xf>
    <xf numFmtId="0" fontId="11" fillId="81" borderId="1396" applyNumberFormat="0" applyProtection="0">
      <alignment horizontal="center" vertical="center"/>
    </xf>
    <xf numFmtId="0" fontId="11" fillId="81" borderId="1396" applyNumberFormat="0" applyProtection="0">
      <alignment horizontal="center" vertical="center" wrapText="1"/>
    </xf>
    <xf numFmtId="0" fontId="183" fillId="81" borderId="1396" applyNumberFormat="0" applyProtection="0">
      <alignment horizontal="center" vertical="center"/>
    </xf>
    <xf numFmtId="0" fontId="11" fillId="60" borderId="1431" applyNumberFormat="0" applyProtection="0">
      <alignment horizontal="left" vertical="center" wrapText="1"/>
    </xf>
    <xf numFmtId="0" fontId="17" fillId="21" borderId="696" applyNumberFormat="0" applyAlignment="0" applyProtection="0"/>
    <xf numFmtId="0" fontId="25" fillId="8" borderId="696" applyNumberFormat="0" applyAlignment="0" applyProtection="0"/>
    <xf numFmtId="0" fontId="12" fillId="25" borderId="1431" applyNumberFormat="0" applyProtection="0">
      <alignment horizontal="left" vertical="center" wrapText="1"/>
    </xf>
    <xf numFmtId="257" fontId="11" fillId="82" borderId="1431" applyNumberFormat="0" applyProtection="0">
      <alignment horizontal="center" vertical="center" wrapText="1"/>
    </xf>
    <xf numFmtId="0" fontId="11" fillId="60" borderId="1431" applyNumberFormat="0" applyProtection="0">
      <alignment horizontal="left" vertical="center" wrapText="1"/>
    </xf>
    <xf numFmtId="0" fontId="28" fillId="21" borderId="697" applyNumberFormat="0" applyAlignment="0" applyProtection="0"/>
    <xf numFmtId="0" fontId="30" fillId="0" borderId="698" applyNumberFormat="0" applyFill="0" applyAlignment="0" applyProtection="0"/>
    <xf numFmtId="0" fontId="12" fillId="61" borderId="686" applyNumberFormat="0">
      <alignment horizontal="left" vertical="center"/>
    </xf>
    <xf numFmtId="0" fontId="12" fillId="60" borderId="686" applyNumberFormat="0">
      <alignment horizontal="centerContinuous" vertical="center" wrapText="1"/>
    </xf>
    <xf numFmtId="0" fontId="11" fillId="60" borderId="1431" applyNumberFormat="0" applyProtection="0">
      <alignment horizontal="left" vertical="center" wrapText="1"/>
    </xf>
    <xf numFmtId="0" fontId="11" fillId="81" borderId="1431" applyNumberFormat="0" applyProtection="0">
      <alignment horizontal="center" vertical="center" wrapText="1"/>
    </xf>
    <xf numFmtId="0" fontId="12" fillId="61" borderId="670" applyNumberFormat="0">
      <alignment horizontal="left" vertical="center"/>
    </xf>
    <xf numFmtId="0" fontId="12" fillId="60" borderId="670" applyNumberFormat="0">
      <alignment horizontal="centerContinuous" vertical="center" wrapText="1"/>
    </xf>
    <xf numFmtId="0" fontId="12" fillId="61" borderId="696" applyNumberFormat="0">
      <alignment horizontal="left" vertical="center"/>
    </xf>
    <xf numFmtId="0" fontId="12" fillId="60" borderId="696" applyNumberFormat="0">
      <alignment horizontal="centerContinuous" vertical="center" wrapText="1"/>
    </xf>
    <xf numFmtId="0" fontId="11" fillId="81" borderId="1431" applyNumberFormat="0" applyProtection="0">
      <alignment horizontal="center" vertical="center" wrapText="1"/>
    </xf>
    <xf numFmtId="0" fontId="183" fillId="81" borderId="1431" applyNumberFormat="0" applyProtection="0">
      <alignment horizontal="center" vertical="center"/>
    </xf>
    <xf numFmtId="0" fontId="12" fillId="25" borderId="1431" applyNumberFormat="0" applyProtection="0">
      <alignment horizontal="left" vertical="center" wrapText="1"/>
    </xf>
    <xf numFmtId="257" fontId="11" fillId="82" borderId="1431" applyNumberFormat="0" applyProtection="0">
      <alignment horizontal="center" vertical="center" wrapText="1"/>
    </xf>
    <xf numFmtId="0" fontId="11" fillId="60" borderId="1431" applyNumberFormat="0" applyProtection="0">
      <alignment horizontal="left" vertical="center" wrapText="1"/>
    </xf>
    <xf numFmtId="0" fontId="11" fillId="81" borderId="1431" applyNumberFormat="0" applyProtection="0">
      <alignment horizontal="center" vertical="center" wrapText="1"/>
    </xf>
    <xf numFmtId="0" fontId="11" fillId="81" borderId="1431" applyNumberFormat="0" applyProtection="0">
      <alignment horizontal="center" vertical="center"/>
    </xf>
    <xf numFmtId="0" fontId="11" fillId="81" borderId="1431" applyNumberFormat="0" applyProtection="0">
      <alignment horizontal="center" vertical="center" wrapText="1"/>
    </xf>
    <xf numFmtId="0" fontId="11" fillId="60" borderId="1431" applyNumberFormat="0" applyProtection="0">
      <alignment horizontal="left" vertical="center" wrapText="1"/>
    </xf>
    <xf numFmtId="0" fontId="183" fillId="81" borderId="1431" applyNumberFormat="0" applyProtection="0">
      <alignment horizontal="center" vertical="center"/>
    </xf>
    <xf numFmtId="0" fontId="12" fillId="25" borderId="1431" applyNumberFormat="0" applyProtection="0">
      <alignment horizontal="left" vertical="center" wrapText="1"/>
    </xf>
    <xf numFmtId="257" fontId="11" fillId="82" borderId="1431" applyNumberFormat="0" applyProtection="0">
      <alignment horizontal="center" vertical="center" wrapText="1"/>
    </xf>
    <xf numFmtId="0" fontId="11" fillId="60" borderId="1431" applyNumberFormat="0" applyProtection="0">
      <alignment horizontal="left" vertical="center" wrapText="1"/>
    </xf>
    <xf numFmtId="0" fontId="11" fillId="81" borderId="1431" applyNumberFormat="0" applyProtection="0">
      <alignment horizontal="center" vertical="center" wrapText="1"/>
    </xf>
    <xf numFmtId="0" fontId="11" fillId="81" borderId="1431" applyNumberFormat="0" applyProtection="0">
      <alignment horizontal="center" vertical="center"/>
    </xf>
    <xf numFmtId="0" fontId="11" fillId="81" borderId="1431" applyNumberFormat="0" applyProtection="0">
      <alignment horizontal="center" vertical="center" wrapText="1"/>
    </xf>
    <xf numFmtId="0" fontId="183" fillId="81" borderId="1431" applyNumberFormat="0" applyProtection="0">
      <alignment horizontal="center" vertical="center"/>
    </xf>
    <xf numFmtId="0" fontId="11" fillId="60" borderId="1443" applyNumberFormat="0" applyProtection="0">
      <alignment horizontal="left" vertical="center" wrapText="1"/>
    </xf>
    <xf numFmtId="0" fontId="12" fillId="25" borderId="1443" applyNumberFormat="0" applyProtection="0">
      <alignment horizontal="left" vertical="center" wrapText="1"/>
    </xf>
    <xf numFmtId="257" fontId="11" fillId="82" borderId="1443" applyNumberFormat="0" applyProtection="0">
      <alignment horizontal="center" vertical="center" wrapText="1"/>
    </xf>
    <xf numFmtId="0" fontId="11" fillId="60" borderId="1443" applyNumberFormat="0" applyProtection="0">
      <alignment horizontal="left" vertical="center" wrapText="1"/>
    </xf>
    <xf numFmtId="0" fontId="11" fillId="81" borderId="1443" applyNumberFormat="0" applyProtection="0">
      <alignment horizontal="center" vertical="center" wrapText="1"/>
    </xf>
    <xf numFmtId="0" fontId="12" fillId="61" borderId="686" applyNumberFormat="0">
      <alignment horizontal="left" vertical="center"/>
    </xf>
    <xf numFmtId="0" fontId="12" fillId="60" borderId="686" applyNumberFormat="0">
      <alignment horizontal="centerContinuous" vertical="center" wrapText="1"/>
    </xf>
    <xf numFmtId="0" fontId="11" fillId="81" borderId="1443" applyNumberFormat="0" applyProtection="0">
      <alignment horizontal="center" vertical="center"/>
    </xf>
    <xf numFmtId="0" fontId="11" fillId="81" borderId="1443" applyNumberFormat="0" applyProtection="0">
      <alignment horizontal="center" vertical="center" wrapText="1"/>
    </xf>
    <xf numFmtId="0" fontId="11" fillId="60" borderId="1443" applyNumberFormat="0" applyProtection="0">
      <alignment horizontal="left" vertical="center" wrapText="1"/>
    </xf>
    <xf numFmtId="0" fontId="17" fillId="21" borderId="696" applyNumberFormat="0" applyAlignment="0" applyProtection="0"/>
    <xf numFmtId="0" fontId="25" fillId="8" borderId="696" applyNumberFormat="0" applyAlignment="0" applyProtection="0"/>
    <xf numFmtId="0" fontId="183" fillId="81" borderId="1443" applyNumberFormat="0" applyProtection="0">
      <alignment horizontal="center" vertical="center"/>
    </xf>
    <xf numFmtId="0" fontId="12" fillId="25" borderId="1443" applyNumberFormat="0" applyProtection="0">
      <alignment horizontal="left" vertical="center" wrapText="1"/>
    </xf>
    <xf numFmtId="257" fontId="11" fillId="82" borderId="1443" applyNumberFormat="0" applyProtection="0">
      <alignment horizontal="center" vertical="center" wrapText="1"/>
    </xf>
    <xf numFmtId="0" fontId="11" fillId="60" borderId="1443" applyNumberFormat="0" applyProtection="0">
      <alignment horizontal="left" vertical="center" wrapText="1"/>
    </xf>
    <xf numFmtId="0" fontId="11" fillId="81" borderId="1443" applyNumberFormat="0" applyProtection="0">
      <alignment horizontal="center" vertical="center" wrapText="1"/>
    </xf>
    <xf numFmtId="0" fontId="11" fillId="81" borderId="1443" applyNumberFormat="0" applyProtection="0">
      <alignment horizontal="center" vertical="center"/>
    </xf>
    <xf numFmtId="0" fontId="11" fillId="81" borderId="1443" applyNumberFormat="0" applyProtection="0">
      <alignment horizontal="center" vertical="center" wrapText="1"/>
    </xf>
    <xf numFmtId="0" fontId="183" fillId="81" borderId="1443" applyNumberFormat="0" applyProtection="0">
      <alignment horizontal="center" vertical="center"/>
    </xf>
    <xf numFmtId="0" fontId="11" fillId="60" borderId="1470" applyNumberFormat="0" applyProtection="0">
      <alignment horizontal="left" vertical="center" wrapText="1"/>
    </xf>
    <xf numFmtId="0" fontId="12" fillId="25" borderId="1470" applyNumberFormat="0" applyProtection="0">
      <alignment horizontal="left" vertical="center" wrapText="1"/>
    </xf>
    <xf numFmtId="257" fontId="11" fillId="82" borderId="1470" applyNumberFormat="0" applyProtection="0">
      <alignment horizontal="center" vertical="center" wrapText="1"/>
    </xf>
    <xf numFmtId="0" fontId="11" fillId="60" borderId="1470" applyNumberFormat="0" applyProtection="0">
      <alignment horizontal="left" vertical="center" wrapText="1"/>
    </xf>
    <xf numFmtId="0" fontId="11" fillId="81" borderId="1470" applyNumberFormat="0" applyProtection="0">
      <alignment horizontal="center" vertical="center" wrapText="1"/>
    </xf>
    <xf numFmtId="0" fontId="11" fillId="81" borderId="1470" applyNumberFormat="0" applyProtection="0">
      <alignment horizontal="center" vertical="center"/>
    </xf>
    <xf numFmtId="0" fontId="11" fillId="81" borderId="1470" applyNumberFormat="0" applyProtection="0">
      <alignment horizontal="center" vertical="center" wrapText="1"/>
    </xf>
    <xf numFmtId="0" fontId="11" fillId="60" borderId="1463" applyNumberFormat="0" applyProtection="0">
      <alignment horizontal="left" vertical="center" wrapText="1"/>
    </xf>
    <xf numFmtId="0" fontId="183" fillId="81" borderId="1470" applyNumberFormat="0" applyProtection="0">
      <alignment horizontal="center" vertical="center"/>
    </xf>
    <xf numFmtId="257" fontId="11" fillId="82" borderId="1463" applyNumberFormat="0" applyProtection="0">
      <alignment horizontal="center" vertical="center" wrapText="1"/>
    </xf>
    <xf numFmtId="0" fontId="11" fillId="60" borderId="1463" applyNumberFormat="0" applyProtection="0">
      <alignment horizontal="left" vertical="center" wrapText="1"/>
    </xf>
    <xf numFmtId="0" fontId="11" fillId="81" borderId="1463" applyNumberFormat="0" applyProtection="0">
      <alignment horizontal="center" vertical="center" wrapText="1"/>
    </xf>
    <xf numFmtId="0" fontId="11" fillId="81" borderId="1463" applyNumberFormat="0" applyProtection="0">
      <alignment horizontal="center" vertical="center"/>
    </xf>
    <xf numFmtId="0" fontId="11" fillId="81" borderId="1463" applyNumberFormat="0" applyProtection="0">
      <alignment horizontal="center" vertical="center" wrapText="1"/>
    </xf>
    <xf numFmtId="0" fontId="183" fillId="81" borderId="1463" applyNumberFormat="0" applyProtection="0">
      <alignment horizontal="center" vertical="center"/>
    </xf>
    <xf numFmtId="0" fontId="11" fillId="60" borderId="1463" applyNumberFormat="0" applyProtection="0">
      <alignment horizontal="left" vertical="center" wrapText="1"/>
    </xf>
    <xf numFmtId="0" fontId="12" fillId="25" borderId="1463" applyNumberFormat="0" applyProtection="0">
      <alignment horizontal="left" vertical="center" wrapText="1"/>
    </xf>
    <xf numFmtId="257" fontId="11" fillId="82" borderId="1463" applyNumberFormat="0" applyProtection="0">
      <alignment horizontal="center" vertical="center" wrapText="1"/>
    </xf>
    <xf numFmtId="0" fontId="11" fillId="60" borderId="1463" applyNumberFormat="0" applyProtection="0">
      <alignment horizontal="left" vertical="center" wrapText="1"/>
    </xf>
    <xf numFmtId="0" fontId="11" fillId="81" borderId="1463" applyNumberFormat="0" applyProtection="0">
      <alignment horizontal="center" vertical="center" wrapText="1"/>
    </xf>
    <xf numFmtId="0" fontId="11" fillId="81" borderId="1463" applyNumberFormat="0" applyProtection="0">
      <alignment horizontal="center" vertical="center"/>
    </xf>
    <xf numFmtId="0" fontId="11" fillId="81" borderId="1463" applyNumberFormat="0" applyProtection="0">
      <alignment horizontal="center" vertical="center" wrapText="1"/>
    </xf>
    <xf numFmtId="0" fontId="11" fillId="60" borderId="1443" applyNumberFormat="0" applyProtection="0">
      <alignment horizontal="left" vertical="center" wrapText="1"/>
    </xf>
    <xf numFmtId="0" fontId="12" fillId="61" borderId="686" applyNumberFormat="0">
      <alignment horizontal="left" vertical="center"/>
    </xf>
    <xf numFmtId="0" fontId="12" fillId="60" borderId="686" applyNumberFormat="0">
      <alignment horizontal="centerContinuous" vertical="center" wrapText="1"/>
    </xf>
    <xf numFmtId="0" fontId="12" fillId="61" borderId="696" applyNumberFormat="0">
      <alignment horizontal="left" vertical="center"/>
    </xf>
    <xf numFmtId="0" fontId="12" fillId="60" borderId="696" applyNumberFormat="0">
      <alignment horizontal="centerContinuous" vertical="center" wrapText="1"/>
    </xf>
    <xf numFmtId="0" fontId="183" fillId="81" borderId="1463" applyNumberFormat="0" applyProtection="0">
      <alignment horizontal="center" vertical="center"/>
    </xf>
    <xf numFmtId="0" fontId="12" fillId="25" borderId="1443" applyNumberFormat="0" applyProtection="0">
      <alignment horizontal="left" vertical="center" wrapText="1"/>
    </xf>
    <xf numFmtId="257" fontId="11" fillId="82" borderId="1443" applyNumberFormat="0" applyProtection="0">
      <alignment horizontal="center" vertical="center" wrapText="1"/>
    </xf>
    <xf numFmtId="0" fontId="177" fillId="67" borderId="1372">
      <alignment horizontal="center" vertical="center" wrapText="1"/>
      <protection hidden="1"/>
    </xf>
    <xf numFmtId="0" fontId="11" fillId="60" borderId="1443" applyNumberFormat="0" applyProtection="0">
      <alignment horizontal="left" vertical="center" wrapText="1"/>
    </xf>
    <xf numFmtId="0" fontId="11" fillId="60" borderId="1486" applyNumberFormat="0" applyProtection="0">
      <alignment horizontal="left" vertical="center" wrapText="1"/>
    </xf>
    <xf numFmtId="0" fontId="11" fillId="81" borderId="1443" applyNumberFormat="0" applyProtection="0">
      <alignment horizontal="center" vertical="center" wrapText="1"/>
    </xf>
    <xf numFmtId="0" fontId="11" fillId="81" borderId="1443" applyNumberFormat="0" applyProtection="0">
      <alignment horizontal="center" vertical="center"/>
    </xf>
    <xf numFmtId="0" fontId="11" fillId="81" borderId="1443" applyNumberFormat="0" applyProtection="0">
      <alignment horizontal="center" vertical="center" wrapText="1"/>
    </xf>
    <xf numFmtId="0" fontId="183" fillId="81" borderId="1443" applyNumberFormat="0" applyProtection="0">
      <alignment horizontal="center" vertical="center"/>
    </xf>
    <xf numFmtId="0" fontId="12" fillId="25" borderId="1486" applyNumberFormat="0" applyProtection="0">
      <alignment horizontal="left" vertical="center" wrapText="1"/>
    </xf>
    <xf numFmtId="257" fontId="11" fillId="82" borderId="1486" applyNumberFormat="0" applyProtection="0">
      <alignment horizontal="center" vertical="center" wrapText="1"/>
    </xf>
    <xf numFmtId="0" fontId="177" fillId="67" borderId="1396">
      <alignment horizontal="center" vertical="center" wrapText="1"/>
      <protection hidden="1"/>
    </xf>
    <xf numFmtId="0" fontId="11" fillId="60" borderId="1486" applyNumberFormat="0" applyProtection="0">
      <alignment horizontal="left" vertical="center" wrapText="1"/>
    </xf>
    <xf numFmtId="0" fontId="11" fillId="81" borderId="1486" applyNumberFormat="0" applyProtection="0">
      <alignment horizontal="center" vertical="center" wrapText="1"/>
    </xf>
    <xf numFmtId="0" fontId="11" fillId="81" borderId="1486" applyNumberFormat="0" applyProtection="0">
      <alignment horizontal="center" vertical="center"/>
    </xf>
    <xf numFmtId="0" fontId="11" fillId="81" borderId="1486" applyNumberFormat="0" applyProtection="0">
      <alignment horizontal="center" vertical="center" wrapText="1"/>
    </xf>
    <xf numFmtId="0" fontId="183" fillId="81" borderId="1486" applyNumberFormat="0" applyProtection="0">
      <alignment horizontal="center" vertical="center"/>
    </xf>
    <xf numFmtId="0" fontId="11" fillId="60" borderId="1486" applyNumberFormat="0" applyProtection="0">
      <alignment horizontal="left" vertical="center" wrapText="1"/>
    </xf>
    <xf numFmtId="0" fontId="12" fillId="25" borderId="1486" applyNumberFormat="0" applyProtection="0">
      <alignment horizontal="left" vertical="center" wrapText="1"/>
    </xf>
    <xf numFmtId="0" fontId="12" fillId="61" borderId="696" applyNumberFormat="0">
      <alignment horizontal="left" vertical="center"/>
    </xf>
    <xf numFmtId="0" fontId="12" fillId="61" borderId="696" applyNumberFormat="0">
      <alignment horizontal="left" vertical="center"/>
    </xf>
    <xf numFmtId="0" fontId="12" fillId="60" borderId="696" applyNumberFormat="0">
      <alignment horizontal="centerContinuous" vertical="center" wrapText="1"/>
    </xf>
    <xf numFmtId="0" fontId="12" fillId="61" borderId="696" applyNumberFormat="0">
      <alignment horizontal="left" vertical="center"/>
    </xf>
    <xf numFmtId="0" fontId="12" fillId="60" borderId="696" applyNumberFormat="0">
      <alignment horizontal="centerContinuous" vertical="center" wrapText="1"/>
    </xf>
    <xf numFmtId="0" fontId="177" fillId="67" borderId="1431">
      <alignment horizontal="center" vertical="center" wrapText="1"/>
      <protection hidden="1"/>
    </xf>
    <xf numFmtId="257" fontId="11" fillId="82" borderId="1486" applyNumberFormat="0" applyProtection="0">
      <alignment horizontal="center" vertical="center" wrapText="1"/>
    </xf>
    <xf numFmtId="0" fontId="11" fillId="60" borderId="1486" applyNumberFormat="0" applyProtection="0">
      <alignment horizontal="left" vertical="center" wrapText="1"/>
    </xf>
    <xf numFmtId="0" fontId="11" fillId="81" borderId="1486" applyNumberFormat="0" applyProtection="0">
      <alignment horizontal="center" vertical="center" wrapText="1"/>
    </xf>
    <xf numFmtId="0" fontId="11" fillId="81" borderId="1486" applyNumberFormat="0" applyProtection="0">
      <alignment horizontal="center" vertical="center"/>
    </xf>
    <xf numFmtId="0" fontId="11" fillId="81" borderId="1486" applyNumberFormat="0" applyProtection="0">
      <alignment horizontal="center" vertical="center" wrapText="1"/>
    </xf>
    <xf numFmtId="0" fontId="183" fillId="81" borderId="1486" applyNumberFormat="0" applyProtection="0">
      <alignment horizontal="center" vertical="center"/>
    </xf>
    <xf numFmtId="0" fontId="11" fillId="60" borderId="1513" applyNumberFormat="0" applyProtection="0">
      <alignment horizontal="left" vertical="center" wrapText="1"/>
    </xf>
    <xf numFmtId="0" fontId="12" fillId="25" borderId="1513" applyNumberFormat="0" applyProtection="0">
      <alignment horizontal="left" vertical="center" wrapText="1"/>
    </xf>
    <xf numFmtId="257" fontId="11" fillId="82" borderId="1513" applyNumberFormat="0" applyProtection="0">
      <alignment horizontal="center" vertical="center" wrapText="1"/>
    </xf>
    <xf numFmtId="0" fontId="177" fillId="67" borderId="1431">
      <alignment horizontal="center" vertical="center" wrapText="1"/>
      <protection hidden="1"/>
    </xf>
    <xf numFmtId="0" fontId="11" fillId="60" borderId="1513" applyNumberFormat="0" applyProtection="0">
      <alignment horizontal="left" vertical="center" wrapText="1"/>
    </xf>
    <xf numFmtId="0" fontId="11" fillId="81" borderId="1513" applyNumberFormat="0" applyProtection="0">
      <alignment horizontal="center" vertical="center" wrapText="1"/>
    </xf>
    <xf numFmtId="0" fontId="11" fillId="81" borderId="1513" applyNumberFormat="0" applyProtection="0">
      <alignment horizontal="center" vertical="center"/>
    </xf>
    <xf numFmtId="0" fontId="11" fillId="81" borderId="1513" applyNumberFormat="0" applyProtection="0">
      <alignment horizontal="center" vertical="center" wrapText="1"/>
    </xf>
    <xf numFmtId="0" fontId="183" fillId="81" borderId="1513" applyNumberFormat="0" applyProtection="0">
      <alignment horizontal="center" vertical="center"/>
    </xf>
    <xf numFmtId="0" fontId="177" fillId="67" borderId="1443">
      <alignment horizontal="center" vertical="center" wrapText="1"/>
      <protection hidden="1"/>
    </xf>
    <xf numFmtId="0" fontId="177" fillId="67" borderId="1443">
      <alignment horizontal="center" vertical="center" wrapText="1"/>
      <protection hidden="1"/>
    </xf>
    <xf numFmtId="0" fontId="177" fillId="67" borderId="1470">
      <alignment horizontal="center" vertical="center" wrapText="1"/>
      <protection hidden="1"/>
    </xf>
    <xf numFmtId="0" fontId="177" fillId="67" borderId="1463">
      <alignment horizontal="center" vertical="center" wrapText="1"/>
      <protection hidden="1"/>
    </xf>
    <xf numFmtId="0" fontId="177" fillId="67" borderId="1463">
      <alignment horizontal="center" vertical="center" wrapText="1"/>
      <protection hidden="1"/>
    </xf>
    <xf numFmtId="0" fontId="177" fillId="67" borderId="1443">
      <alignment horizontal="center" vertical="center" wrapText="1"/>
      <protection hidden="1"/>
    </xf>
    <xf numFmtId="0" fontId="177" fillId="67" borderId="1486">
      <alignment horizontal="center" vertical="center" wrapText="1"/>
      <protection hidden="1"/>
    </xf>
    <xf numFmtId="264" fontId="172" fillId="65" borderId="1372" applyFill="0" applyBorder="0" applyAlignment="0" applyProtection="0">
      <alignment horizontal="right"/>
      <protection locked="0"/>
    </xf>
    <xf numFmtId="0" fontId="177" fillId="67" borderId="1486">
      <alignment horizontal="center" vertical="center" wrapText="1"/>
      <protection hidden="1"/>
    </xf>
    <xf numFmtId="264" fontId="172" fillId="65" borderId="1396" applyFill="0" applyBorder="0" applyAlignment="0" applyProtection="0">
      <alignment horizontal="right"/>
      <protection locked="0"/>
    </xf>
    <xf numFmtId="260" fontId="164" fillId="0" borderId="1378" applyBorder="0"/>
    <xf numFmtId="0" fontId="177" fillId="67" borderId="1486">
      <alignment horizontal="center" vertical="center" wrapText="1"/>
      <protection hidden="1"/>
    </xf>
    <xf numFmtId="264" fontId="172" fillId="65" borderId="1423" applyFill="0" applyBorder="0" applyAlignment="0" applyProtection="0">
      <alignment horizontal="right"/>
      <protection locked="0"/>
    </xf>
    <xf numFmtId="260" fontId="164" fillId="0" borderId="1401" applyBorder="0"/>
    <xf numFmtId="0" fontId="177" fillId="67" borderId="1513">
      <alignment horizontal="center" vertical="center" wrapText="1"/>
      <protection hidden="1"/>
    </xf>
    <xf numFmtId="264" fontId="172" fillId="65" borderId="1431" applyFill="0" applyBorder="0" applyAlignment="0" applyProtection="0">
      <alignment horizontal="right"/>
      <protection locked="0"/>
    </xf>
    <xf numFmtId="0" fontId="12" fillId="60" borderId="696" applyNumberFormat="0">
      <alignment horizontal="centerContinuous" vertical="center" wrapText="1"/>
    </xf>
    <xf numFmtId="264" fontId="172" fillId="65" borderId="1431" applyFill="0" applyBorder="0" applyAlignment="0" applyProtection="0">
      <alignment horizontal="right"/>
      <protection locked="0"/>
    </xf>
    <xf numFmtId="0" fontId="177" fillId="67" borderId="1513">
      <alignment horizontal="center" vertical="center" wrapText="1"/>
      <protection hidden="1"/>
    </xf>
    <xf numFmtId="264" fontId="172" fillId="65" borderId="1431" applyFill="0" applyBorder="0" applyAlignment="0" applyProtection="0">
      <alignment horizontal="right"/>
      <protection locked="0"/>
    </xf>
    <xf numFmtId="260" fontId="164" fillId="0" borderId="1432" applyBorder="0"/>
    <xf numFmtId="0" fontId="177" fillId="67" borderId="1527">
      <alignment horizontal="center" vertical="center" wrapText="1"/>
      <protection hidden="1"/>
    </xf>
    <xf numFmtId="264" fontId="172" fillId="65" borderId="1431" applyFill="0" applyBorder="0" applyAlignment="0" applyProtection="0">
      <alignment horizontal="right"/>
      <protection locked="0"/>
    </xf>
    <xf numFmtId="264" fontId="172" fillId="65" borderId="1431" applyFill="0" applyBorder="0" applyAlignment="0" applyProtection="0">
      <alignment horizontal="right"/>
      <protection locked="0"/>
    </xf>
    <xf numFmtId="260" fontId="164" fillId="0" borderId="1440" applyBorder="0"/>
    <xf numFmtId="264" fontId="172" fillId="65" borderId="1443" applyFill="0" applyBorder="0" applyAlignment="0" applyProtection="0">
      <alignment horizontal="right"/>
      <protection locked="0"/>
    </xf>
    <xf numFmtId="264" fontId="172" fillId="65" borderId="1443" applyFill="0" applyBorder="0" applyAlignment="0" applyProtection="0">
      <alignment horizontal="right"/>
      <protection locked="0"/>
    </xf>
    <xf numFmtId="260" fontId="164" fillId="0" borderId="1427" applyBorder="0"/>
    <xf numFmtId="264" fontId="172" fillId="65" borderId="1443" applyFill="0" applyBorder="0" applyAlignment="0" applyProtection="0">
      <alignment horizontal="right"/>
      <protection locked="0"/>
    </xf>
    <xf numFmtId="0" fontId="12" fillId="61" borderId="696" applyNumberFormat="0">
      <alignment horizontal="left" vertical="center"/>
    </xf>
    <xf numFmtId="0" fontId="12" fillId="60" borderId="696" applyNumberFormat="0">
      <alignment horizontal="centerContinuous" vertical="center" wrapText="1"/>
    </xf>
    <xf numFmtId="260" fontId="164" fillId="0" borderId="1440" applyBorder="0"/>
    <xf numFmtId="264" fontId="172" fillId="65" borderId="1470" applyFill="0" applyBorder="0" applyAlignment="0" applyProtection="0">
      <alignment horizontal="right"/>
      <protection locked="0"/>
    </xf>
    <xf numFmtId="260" fontId="164" fillId="0" borderId="1440" applyBorder="0"/>
    <xf numFmtId="264" fontId="172" fillId="65" borderId="1463" applyFill="0" applyBorder="0" applyAlignment="0" applyProtection="0">
      <alignment horizontal="right"/>
      <protection locked="0"/>
    </xf>
    <xf numFmtId="260" fontId="164" fillId="0" borderId="1464" applyBorder="0"/>
    <xf numFmtId="264" fontId="172" fillId="65" borderId="1470" applyFill="0" applyBorder="0" applyAlignment="0" applyProtection="0">
      <alignment horizontal="right"/>
      <protection locked="0"/>
    </xf>
    <xf numFmtId="264" fontId="172" fillId="65" borderId="1463" applyFill="0" applyBorder="0" applyAlignment="0" applyProtection="0">
      <alignment horizontal="right"/>
      <protection locked="0"/>
    </xf>
    <xf numFmtId="208" fontId="90" fillId="63" borderId="1379"/>
    <xf numFmtId="0" fontId="83" fillId="0" borderId="1371" applyNumberFormat="0" applyFont="0" applyFill="0" applyAlignment="0" applyProtection="0"/>
    <xf numFmtId="264" fontId="172" fillId="65" borderId="1443" applyFill="0" applyBorder="0" applyAlignment="0" applyProtection="0">
      <alignment horizontal="right"/>
      <protection locked="0"/>
    </xf>
    <xf numFmtId="260" fontId="164" fillId="0" borderId="1483" applyBorder="0"/>
    <xf numFmtId="0" fontId="17" fillId="21" borderId="1374" applyNumberFormat="0" applyAlignment="0" applyProtection="0"/>
    <xf numFmtId="264" fontId="172" fillId="65" borderId="1486" applyFill="0" applyBorder="0" applyAlignment="0" applyProtection="0">
      <alignment horizontal="right"/>
      <protection locked="0"/>
    </xf>
    <xf numFmtId="260" fontId="164" fillId="0" borderId="1440" applyBorder="0"/>
    <xf numFmtId="264" fontId="172" fillId="65" borderId="1486" applyFill="0" applyBorder="0" applyAlignment="0" applyProtection="0">
      <alignment horizontal="right"/>
      <protection locked="0"/>
    </xf>
    <xf numFmtId="260" fontId="164" fillId="0" borderId="1490" applyBorder="0"/>
    <xf numFmtId="260" fontId="164" fillId="0" borderId="1490" applyBorder="0"/>
    <xf numFmtId="264" fontId="172" fillId="65" borderId="1513" applyFill="0" applyBorder="0" applyAlignment="0" applyProtection="0">
      <alignment horizontal="right"/>
      <protection locked="0"/>
    </xf>
    <xf numFmtId="260" fontId="164" fillId="0" borderId="1518" applyBorder="0"/>
    <xf numFmtId="264" fontId="172" fillId="65" borderId="1463" applyFill="0" applyBorder="0" applyAlignment="0" applyProtection="0">
      <alignment horizontal="right"/>
      <protection locked="0"/>
    </xf>
    <xf numFmtId="264" fontId="172" fillId="65" borderId="1463" applyFill="0" applyBorder="0" applyAlignment="0" applyProtection="0">
      <alignment horizontal="right"/>
      <protection locked="0"/>
    </xf>
    <xf numFmtId="264" fontId="172" fillId="65" borderId="1527" applyFill="0" applyBorder="0" applyAlignment="0" applyProtection="0">
      <alignment horizontal="right"/>
      <protection locked="0"/>
    </xf>
    <xf numFmtId="264" fontId="172" fillId="65" borderId="1463" applyFill="0" applyBorder="0" applyAlignment="0" applyProtection="0">
      <alignment horizontal="right"/>
      <protection locked="0"/>
    </xf>
    <xf numFmtId="264" fontId="172" fillId="65" borderId="1486" applyFill="0" applyBorder="0" applyAlignment="0" applyProtection="0">
      <alignment horizontal="right"/>
      <protection locked="0"/>
    </xf>
    <xf numFmtId="264" fontId="172" fillId="65" borderId="1513" applyFill="0" applyBorder="0" applyAlignment="0" applyProtection="0">
      <alignment horizontal="right"/>
      <protection locked="0"/>
    </xf>
    <xf numFmtId="264" fontId="172" fillId="65" borderId="1463" applyFill="0" applyBorder="0" applyAlignment="0" applyProtection="0">
      <alignment horizontal="right"/>
      <protection locked="0"/>
    </xf>
    <xf numFmtId="0" fontId="12" fillId="24" borderId="1375" applyNumberFormat="0" applyFont="0" applyAlignment="0" applyProtection="0"/>
    <xf numFmtId="166" fontId="113" fillId="0" borderId="1380">
      <protection locked="0"/>
    </xf>
    <xf numFmtId="171" fontId="85" fillId="0" borderId="1536"/>
    <xf numFmtId="0" fontId="12" fillId="61" borderId="696" applyNumberFormat="0">
      <alignment horizontal="left" vertical="center"/>
    </xf>
    <xf numFmtId="0" fontId="12" fillId="61" borderId="718" applyNumberFormat="0">
      <alignment horizontal="left" vertical="center"/>
    </xf>
    <xf numFmtId="0" fontId="12" fillId="60" borderId="718" applyNumberFormat="0">
      <alignment horizontal="centerContinuous" vertical="center" wrapText="1"/>
    </xf>
    <xf numFmtId="0" fontId="12" fillId="60" borderId="696" applyNumberFormat="0">
      <alignment horizontal="centerContinuous" vertical="center" wrapText="1"/>
    </xf>
    <xf numFmtId="6" fontId="193" fillId="0" borderId="1523" applyFill="0" applyAlignment="0" applyProtection="0"/>
    <xf numFmtId="260" fontId="164" fillId="0" borderId="1427" applyBorder="0"/>
    <xf numFmtId="241" fontId="194" fillId="86" borderId="1545" applyNumberFormat="0" applyBorder="0" applyAlignment="0" applyProtection="0">
      <alignment vertical="center"/>
    </xf>
    <xf numFmtId="264" fontId="172" fillId="65" borderId="1486" applyFill="0" applyBorder="0" applyAlignment="0" applyProtection="0">
      <alignment horizontal="right"/>
      <protection locked="0"/>
    </xf>
    <xf numFmtId="260" fontId="164" fillId="0" borderId="1440" applyBorder="0"/>
    <xf numFmtId="171" fontId="85" fillId="0" borderId="1393"/>
    <xf numFmtId="0" fontId="12" fillId="25" borderId="1537" applyNumberFormat="0" applyProtection="0">
      <alignment horizontal="left" vertical="center" wrapText="1"/>
    </xf>
    <xf numFmtId="257" fontId="11" fillId="82" borderId="1537" applyNumberFormat="0" applyProtection="0">
      <alignment horizontal="center" vertical="center" wrapText="1"/>
    </xf>
    <xf numFmtId="0" fontId="11" fillId="60" borderId="1537" applyNumberFormat="0" applyProtection="0">
      <alignment horizontal="left" vertical="center" wrapText="1"/>
    </xf>
    <xf numFmtId="0" fontId="11" fillId="81" borderId="1537" applyNumberFormat="0" applyProtection="0">
      <alignment horizontal="center" vertical="center" wrapText="1"/>
    </xf>
    <xf numFmtId="260" fontId="164" fillId="0" borderId="1440" applyBorder="0"/>
    <xf numFmtId="0" fontId="11" fillId="81" borderId="1537" applyNumberFormat="0" applyProtection="0">
      <alignment horizontal="center" vertical="center"/>
    </xf>
    <xf numFmtId="0" fontId="11" fillId="81" borderId="1537" applyNumberFormat="0" applyProtection="0">
      <alignment horizontal="center" vertical="center" wrapText="1"/>
    </xf>
    <xf numFmtId="260" fontId="164" fillId="0" borderId="1440" applyBorder="0"/>
    <xf numFmtId="0" fontId="183" fillId="81" borderId="1537" applyNumberFormat="0" applyProtection="0">
      <alignment horizontal="center" vertical="center"/>
    </xf>
    <xf numFmtId="260" fontId="164" fillId="0" borderId="1464" applyBorder="0"/>
    <xf numFmtId="260" fontId="164" fillId="0" borderId="1483" applyBorder="0"/>
    <xf numFmtId="260" fontId="164" fillId="0" borderId="1440" applyBorder="0"/>
    <xf numFmtId="0" fontId="177" fillId="67" borderId="1537">
      <alignment horizontal="center" vertical="center" wrapText="1"/>
      <protection hidden="1"/>
    </xf>
    <xf numFmtId="0" fontId="12" fillId="25" borderId="643" applyNumberFormat="0" applyProtection="0">
      <alignment horizontal="left" vertical="center"/>
    </xf>
    <xf numFmtId="0" fontId="12" fillId="25" borderId="643" applyNumberFormat="0" applyProtection="0">
      <alignment horizontal="left" vertical="center"/>
    </xf>
    <xf numFmtId="0" fontId="12" fillId="61" borderId="718" applyNumberFormat="0">
      <alignment horizontal="left" vertical="center"/>
    </xf>
    <xf numFmtId="0" fontId="12" fillId="60" borderId="718" applyNumberFormat="0">
      <alignment horizontal="centerContinuous" vertical="center" wrapText="1"/>
    </xf>
    <xf numFmtId="0" fontId="12" fillId="61" borderId="718" applyNumberFormat="0">
      <alignment horizontal="left" vertical="center"/>
    </xf>
    <xf numFmtId="0" fontId="12" fillId="60" borderId="718" applyNumberFormat="0">
      <alignment horizontal="centerContinuous" vertical="center" wrapText="1"/>
    </xf>
    <xf numFmtId="260" fontId="164" fillId="0" borderId="1518" applyBorder="0"/>
    <xf numFmtId="260" fontId="164" fillId="0" borderId="1518" applyBorder="0"/>
    <xf numFmtId="264" fontId="172" fillId="65" borderId="1537" applyFill="0" applyBorder="0" applyAlignment="0" applyProtection="0">
      <alignment horizontal="right"/>
      <protection locked="0"/>
    </xf>
    <xf numFmtId="0" fontId="25" fillId="8" borderId="1374" applyNumberFormat="0" applyAlignment="0" applyProtection="0"/>
    <xf numFmtId="1" fontId="121" fillId="69" borderId="1373" applyNumberFormat="0" applyBorder="0" applyAlignment="0">
      <alignment horizontal="centerContinuous" vertical="center"/>
      <protection locked="0"/>
    </xf>
    <xf numFmtId="260" fontId="164" fillId="0" borderId="1518" applyBorder="0"/>
    <xf numFmtId="8" fontId="113" fillId="0" borderId="803">
      <protection locked="0"/>
    </xf>
    <xf numFmtId="0" fontId="12" fillId="25" borderId="643" applyNumberFormat="0" applyProtection="0">
      <alignment horizontal="left" vertical="center"/>
    </xf>
    <xf numFmtId="0" fontId="12" fillId="25" borderId="643" applyNumberFormat="0" applyProtection="0">
      <alignment horizontal="left" vertical="center"/>
    </xf>
    <xf numFmtId="0" fontId="147" fillId="73" borderId="1381">
      <alignment horizontal="left" vertical="center" wrapText="1"/>
    </xf>
    <xf numFmtId="0" fontId="12" fillId="24" borderId="799" applyNumberFormat="0" applyFont="0" applyAlignment="0" applyProtection="0"/>
    <xf numFmtId="166" fontId="113" fillId="0" borderId="1380">
      <protection locked="0"/>
    </xf>
    <xf numFmtId="208" fontId="90" fillId="63" borderId="1379"/>
    <xf numFmtId="237" fontId="12" fillId="71" borderId="1372" applyNumberFormat="0" applyFont="0" applyBorder="0" applyAlignment="0" applyProtection="0"/>
    <xf numFmtId="0" fontId="47" fillId="0" borderId="1378">
      <alignment horizontal="left" vertical="center"/>
    </xf>
    <xf numFmtId="0" fontId="12" fillId="25" borderId="669" applyNumberFormat="0" applyProtection="0">
      <alignment horizontal="left" vertical="center"/>
    </xf>
    <xf numFmtId="0" fontId="12" fillId="25" borderId="669" applyNumberFormat="0" applyProtection="0">
      <alignment horizontal="left" vertical="center"/>
    </xf>
    <xf numFmtId="0" fontId="14" fillId="24" borderId="1539" applyNumberFormat="0" applyFont="0" applyAlignment="0" applyProtection="0"/>
    <xf numFmtId="0" fontId="14" fillId="24" borderId="1539" applyNumberFormat="0" applyFont="0" applyAlignment="0" applyProtection="0"/>
    <xf numFmtId="0" fontId="147" fillId="73" borderId="1360">
      <alignment horizontal="left" vertical="center" wrapText="1"/>
    </xf>
    <xf numFmtId="166" fontId="113" fillId="0" borderId="1411">
      <protection locked="0"/>
    </xf>
    <xf numFmtId="208" fontId="90" fillId="63" borderId="1410"/>
    <xf numFmtId="0" fontId="147" fillId="73" borderId="1420">
      <alignment horizontal="left" vertical="center" wrapText="1"/>
    </xf>
    <xf numFmtId="166" fontId="113" fillId="0" borderId="1419">
      <protection locked="0"/>
    </xf>
    <xf numFmtId="208" fontId="90" fillId="63" borderId="1418"/>
    <xf numFmtId="10" fontId="108" fillId="65" borderId="1372" applyNumberFormat="0" applyBorder="0" applyAlignment="0" applyProtection="0"/>
    <xf numFmtId="0" fontId="147" fillId="73" borderId="1381">
      <alignment horizontal="left" vertical="center" wrapText="1"/>
    </xf>
    <xf numFmtId="0" fontId="12" fillId="61" borderId="718" applyNumberFormat="0">
      <alignment horizontal="left" vertical="center"/>
    </xf>
    <xf numFmtId="0" fontId="12" fillId="60" borderId="718" applyNumberFormat="0">
      <alignment horizontal="centerContinuous" vertical="center" wrapText="1"/>
    </xf>
    <xf numFmtId="0" fontId="147" fillId="73" borderId="1437">
      <alignment horizontal="left" vertical="center" wrapText="1"/>
    </xf>
    <xf numFmtId="0" fontId="30" fillId="0" borderId="655" applyNumberFormat="0" applyFill="0" applyAlignment="0" applyProtection="0"/>
    <xf numFmtId="0" fontId="28" fillId="21" borderId="654" applyNumberFormat="0" applyAlignment="0" applyProtection="0"/>
    <xf numFmtId="166" fontId="113" fillId="0" borderId="1436">
      <protection locked="0"/>
    </xf>
    <xf numFmtId="208" fontId="90" fillId="63" borderId="1435"/>
    <xf numFmtId="0" fontId="25" fillId="8" borderId="653" applyNumberFormat="0" applyAlignment="0" applyProtection="0"/>
    <xf numFmtId="0" fontId="17" fillId="21" borderId="653" applyNumberFormat="0" applyAlignment="0" applyProtection="0"/>
    <xf numFmtId="0" fontId="30" fillId="0" borderId="655" applyNumberFormat="0" applyFill="0" applyAlignment="0" applyProtection="0"/>
    <xf numFmtId="0" fontId="28" fillId="21" borderId="654" applyNumberFormat="0" applyAlignment="0" applyProtection="0"/>
    <xf numFmtId="0" fontId="147" fillId="73" borderId="1437">
      <alignment horizontal="left" vertical="center" wrapText="1"/>
    </xf>
    <xf numFmtId="0" fontId="25" fillId="8" borderId="653" applyNumberFormat="0" applyAlignment="0" applyProtection="0"/>
    <xf numFmtId="0" fontId="17" fillId="21" borderId="653" applyNumberFormat="0" applyAlignment="0" applyProtection="0"/>
    <xf numFmtId="0" fontId="12" fillId="25" borderId="643" applyNumberFormat="0" applyProtection="0">
      <alignment horizontal="left" vertical="center"/>
    </xf>
    <xf numFmtId="0" fontId="12" fillId="25" borderId="643" applyNumberFormat="0" applyProtection="0">
      <alignment horizontal="left" vertical="center"/>
    </xf>
    <xf numFmtId="0" fontId="12" fillId="25" borderId="669" applyNumberFormat="0" applyProtection="0">
      <alignment horizontal="left" vertical="center"/>
    </xf>
    <xf numFmtId="0" fontId="12" fillId="25" borderId="669" applyNumberFormat="0" applyProtection="0">
      <alignment horizontal="left" vertical="center"/>
    </xf>
    <xf numFmtId="0" fontId="30" fillId="0" borderId="655" applyNumberFormat="0" applyFill="0" applyAlignment="0" applyProtection="0"/>
    <xf numFmtId="0" fontId="28" fillId="21" borderId="654" applyNumberFormat="0" applyAlignment="0" applyProtection="0"/>
    <xf numFmtId="0" fontId="25" fillId="8" borderId="653" applyNumberFormat="0" applyAlignment="0" applyProtection="0"/>
    <xf numFmtId="0" fontId="17" fillId="21" borderId="653" applyNumberFormat="0" applyAlignment="0" applyProtection="0"/>
    <xf numFmtId="0" fontId="30" fillId="0" borderId="655" applyNumberFormat="0" applyFill="0" applyAlignment="0" applyProtection="0"/>
    <xf numFmtId="0" fontId="12" fillId="25" borderId="643" applyNumberFormat="0" applyProtection="0">
      <alignment horizontal="left" vertical="center"/>
    </xf>
    <xf numFmtId="0" fontId="12" fillId="25" borderId="643" applyNumberFormat="0" applyProtection="0">
      <alignment horizontal="left" vertical="center"/>
    </xf>
    <xf numFmtId="0" fontId="28" fillId="21" borderId="654" applyNumberFormat="0" applyAlignment="0" applyProtection="0"/>
    <xf numFmtId="0" fontId="30" fillId="0" borderId="673" applyNumberFormat="0" applyFill="0" applyAlignment="0" applyProtection="0"/>
    <xf numFmtId="0" fontId="28" fillId="21" borderId="672"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5" fillId="8" borderId="670" applyNumberFormat="0" applyAlignment="0" applyProtection="0"/>
    <xf numFmtId="0" fontId="17" fillId="21" borderId="670" applyNumberFormat="0" applyAlignment="0" applyProtection="0"/>
    <xf numFmtId="0" fontId="30" fillId="0" borderId="673" applyNumberFormat="0" applyFill="0" applyAlignment="0" applyProtection="0"/>
    <xf numFmtId="0" fontId="25" fillId="8" borderId="653" applyNumberFormat="0" applyAlignment="0" applyProtection="0"/>
    <xf numFmtId="0" fontId="28" fillId="21" borderId="672"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5" fillId="8" borderId="670" applyNumberFormat="0" applyAlignment="0" applyProtection="0"/>
    <xf numFmtId="0" fontId="17" fillId="21" borderId="670" applyNumberFormat="0" applyAlignment="0" applyProtection="0"/>
    <xf numFmtId="0" fontId="17" fillId="21" borderId="653" applyNumberFormat="0" applyAlignment="0" applyProtection="0"/>
    <xf numFmtId="0" fontId="30" fillId="0" borderId="673" applyNumberFormat="0" applyFill="0" applyAlignment="0" applyProtection="0"/>
    <xf numFmtId="0" fontId="28" fillId="21" borderId="672" applyNumberFormat="0" applyAlignment="0" applyProtection="0"/>
    <xf numFmtId="0" fontId="30" fillId="0" borderId="673" applyNumberFormat="0" applyFill="0" applyAlignment="0" applyProtection="0"/>
    <xf numFmtId="0" fontId="28" fillId="21" borderId="672"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5" fillId="8" borderId="670" applyNumberFormat="0" applyAlignment="0" applyProtection="0"/>
    <xf numFmtId="0" fontId="17" fillId="21" borderId="670" applyNumberFormat="0" applyAlignment="0" applyProtection="0"/>
    <xf numFmtId="0" fontId="30" fillId="0" borderId="673" applyNumberFormat="0" applyFill="0" applyAlignment="0" applyProtection="0"/>
    <xf numFmtId="0" fontId="28" fillId="21" borderId="672"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5" fillId="8" borderId="670" applyNumberFormat="0" applyAlignment="0" applyProtection="0"/>
    <xf numFmtId="0" fontId="17" fillId="21" borderId="670" applyNumberFormat="0" applyAlignment="0" applyProtection="0"/>
    <xf numFmtId="0" fontId="12" fillId="25" borderId="669" applyNumberFormat="0" applyProtection="0">
      <alignment horizontal="left" vertical="center"/>
    </xf>
    <xf numFmtId="0" fontId="12" fillId="25" borderId="669" applyNumberFormat="0" applyProtection="0">
      <alignment horizontal="left" vertical="center"/>
    </xf>
    <xf numFmtId="0" fontId="17" fillId="21" borderId="732" applyNumberFormat="0" applyAlignment="0" applyProtection="0"/>
    <xf numFmtId="166" fontId="113" fillId="0" borderId="1436">
      <protection locked="0"/>
    </xf>
    <xf numFmtId="0" fontId="30" fillId="0" borderId="673" applyNumberFormat="0" applyFill="0" applyAlignment="0" applyProtection="0"/>
    <xf numFmtId="0" fontId="28" fillId="21" borderId="672"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5" fillId="8" borderId="670" applyNumberFormat="0" applyAlignment="0" applyProtection="0"/>
    <xf numFmtId="0" fontId="17" fillId="21" borderId="670" applyNumberFormat="0" applyAlignment="0" applyProtection="0"/>
    <xf numFmtId="208" fontId="90" fillId="63" borderId="1435"/>
    <xf numFmtId="0" fontId="30" fillId="0" borderId="673" applyNumberFormat="0" applyFill="0" applyAlignment="0" applyProtection="0"/>
    <xf numFmtId="0" fontId="12" fillId="0" borderId="1372"/>
    <xf numFmtId="0" fontId="12" fillId="25" borderId="669" applyNumberFormat="0" applyProtection="0">
      <alignment horizontal="left" vertical="center"/>
    </xf>
    <xf numFmtId="0" fontId="12" fillId="24" borderId="671" applyNumberFormat="0" applyFont="0" applyAlignment="0" applyProtection="0"/>
    <xf numFmtId="0" fontId="12" fillId="24" borderId="671" applyNumberFormat="0" applyFont="0" applyAlignment="0" applyProtection="0"/>
    <xf numFmtId="0" fontId="25" fillId="8" borderId="670" applyNumberFormat="0" applyAlignment="0" applyProtection="0"/>
    <xf numFmtId="0" fontId="17" fillId="21" borderId="670" applyNumberFormat="0" applyAlignment="0" applyProtection="0"/>
    <xf numFmtId="0" fontId="147" fillId="73" borderId="1360">
      <alignment horizontal="left" vertical="center" wrapText="1"/>
    </xf>
    <xf numFmtId="0" fontId="12" fillId="25" borderId="669" applyNumberFormat="0" applyProtection="0">
      <alignment horizontal="left" vertical="center"/>
    </xf>
    <xf numFmtId="0" fontId="30" fillId="0" borderId="673" applyNumberFormat="0" applyFill="0" applyAlignment="0" applyProtection="0"/>
    <xf numFmtId="166" fontId="113" fillId="0" borderId="1411">
      <protection locked="0"/>
    </xf>
    <xf numFmtId="208" fontId="90" fillId="63" borderId="1410"/>
    <xf numFmtId="0" fontId="147" fillId="73" borderId="1454">
      <alignment horizontal="left" vertical="center" wrapText="1"/>
    </xf>
    <xf numFmtId="166" fontId="113" fillId="0" borderId="1453">
      <protection locked="0"/>
    </xf>
    <xf numFmtId="208" fontId="90" fillId="63" borderId="1452"/>
    <xf numFmtId="0" fontId="28" fillId="21" borderId="672"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147" fillId="73" borderId="1467">
      <alignment horizontal="left" vertical="center" wrapText="1"/>
    </xf>
    <xf numFmtId="166" fontId="113" fillId="0" borderId="1466">
      <protection locked="0"/>
    </xf>
    <xf numFmtId="208" fontId="90" fillId="63" borderId="1465"/>
    <xf numFmtId="0" fontId="147" fillId="73" borderId="1454">
      <alignment horizontal="left" vertical="center" wrapText="1"/>
    </xf>
    <xf numFmtId="0" fontId="28" fillId="21" borderId="672" applyNumberFormat="0" applyAlignment="0" applyProtection="0"/>
    <xf numFmtId="166" fontId="113" fillId="0" borderId="1453">
      <protection locked="0"/>
    </xf>
    <xf numFmtId="208" fontId="90" fillId="63" borderId="1452"/>
    <xf numFmtId="0" fontId="147" fillId="73" borderId="1480">
      <alignment horizontal="left" vertical="center" wrapText="1"/>
    </xf>
    <xf numFmtId="0" fontId="25" fillId="8" borderId="670" applyNumberFormat="0" applyAlignment="0" applyProtection="0"/>
    <xf numFmtId="166" fontId="113" fillId="0" borderId="1479">
      <protection locked="0"/>
    </xf>
    <xf numFmtId="0" fontId="12" fillId="24" borderId="671" applyNumberFormat="0" applyFont="0" applyAlignment="0" applyProtection="0"/>
    <xf numFmtId="208" fontId="90" fillId="63" borderId="1478"/>
    <xf numFmtId="0" fontId="147" fillId="73" borderId="1467">
      <alignment horizontal="left" vertical="center" wrapText="1"/>
    </xf>
    <xf numFmtId="166" fontId="113" fillId="0" borderId="1466">
      <protection locked="0"/>
    </xf>
    <xf numFmtId="208" fontId="90" fillId="63" borderId="1465"/>
    <xf numFmtId="0" fontId="147" fillId="73" borderId="1454">
      <alignment horizontal="left" vertical="center" wrapText="1"/>
    </xf>
    <xf numFmtId="166" fontId="113" fillId="0" borderId="1453">
      <protection locked="0"/>
    </xf>
    <xf numFmtId="208" fontId="90" fillId="63" borderId="1452"/>
    <xf numFmtId="0" fontId="147" fillId="73" borderId="1480">
      <alignment horizontal="left" vertical="center" wrapText="1"/>
    </xf>
    <xf numFmtId="166" fontId="113" fillId="0" borderId="1479">
      <protection locked="0"/>
    </xf>
    <xf numFmtId="0" fontId="17" fillId="21" borderId="653" applyNumberFormat="0" applyAlignment="0" applyProtection="0"/>
    <xf numFmtId="0" fontId="12" fillId="24" borderId="671" applyNumberFormat="0" applyFont="0" applyAlignment="0" applyProtection="0"/>
    <xf numFmtId="0" fontId="25" fillId="8" borderId="653" applyNumberFormat="0" applyAlignment="0" applyProtection="0"/>
    <xf numFmtId="0" fontId="12" fillId="24" borderId="664" applyNumberFormat="0" applyFont="0" applyAlignment="0" applyProtection="0"/>
    <xf numFmtId="0" fontId="12" fillId="24" borderId="664" applyNumberFormat="0" applyFont="0" applyAlignment="0" applyProtection="0"/>
    <xf numFmtId="0" fontId="28" fillId="21" borderId="654" applyNumberFormat="0" applyAlignment="0" applyProtection="0"/>
    <xf numFmtId="0" fontId="30" fillId="0" borderId="655" applyNumberFormat="0" applyFill="0" applyAlignment="0" applyProtection="0"/>
    <xf numFmtId="0" fontId="17" fillId="21" borderId="653" applyNumberFormat="0" applyAlignment="0" applyProtection="0"/>
    <xf numFmtId="0" fontId="25" fillId="8" borderId="653" applyNumberFormat="0" applyAlignment="0" applyProtection="0"/>
    <xf numFmtId="0" fontId="12" fillId="24" borderId="664" applyNumberFormat="0" applyFont="0" applyAlignment="0" applyProtection="0"/>
    <xf numFmtId="0" fontId="12" fillId="24" borderId="664" applyNumberFormat="0" applyFont="0" applyAlignment="0" applyProtection="0"/>
    <xf numFmtId="0" fontId="28" fillId="21" borderId="654" applyNumberFormat="0" applyAlignment="0" applyProtection="0"/>
    <xf numFmtId="0" fontId="30" fillId="0" borderId="655" applyNumberFormat="0" applyFill="0" applyAlignment="0" applyProtection="0"/>
    <xf numFmtId="0" fontId="12" fillId="25" borderId="643" applyNumberFormat="0" applyProtection="0">
      <alignment horizontal="left" vertical="center"/>
    </xf>
    <xf numFmtId="0" fontId="12" fillId="25" borderId="643" applyNumberFormat="0" applyProtection="0">
      <alignment horizontal="left" vertical="center"/>
    </xf>
    <xf numFmtId="0" fontId="17" fillId="21" borderId="653" applyNumberFormat="0" applyAlignment="0" applyProtection="0"/>
    <xf numFmtId="0" fontId="25" fillId="8" borderId="653" applyNumberFormat="0" applyAlignment="0" applyProtection="0"/>
    <xf numFmtId="0" fontId="12" fillId="24" borderId="664" applyNumberFormat="0" applyFont="0" applyAlignment="0" applyProtection="0"/>
    <xf numFmtId="0" fontId="12" fillId="24" borderId="664" applyNumberFormat="0" applyFont="0" applyAlignment="0" applyProtection="0"/>
    <xf numFmtId="0" fontId="28" fillId="21" borderId="654" applyNumberFormat="0" applyAlignment="0" applyProtection="0"/>
    <xf numFmtId="0" fontId="30" fillId="0" borderId="655" applyNumberFormat="0" applyFill="0" applyAlignment="0" applyProtection="0"/>
    <xf numFmtId="0" fontId="17" fillId="21" borderId="653" applyNumberFormat="0" applyAlignment="0" applyProtection="0"/>
    <xf numFmtId="0" fontId="25" fillId="8" borderId="653" applyNumberFormat="0" applyAlignment="0" applyProtection="0"/>
    <xf numFmtId="0" fontId="12" fillId="24" borderId="664" applyNumberFormat="0" applyFont="0" applyAlignment="0" applyProtection="0"/>
    <xf numFmtId="0" fontId="12" fillId="24" borderId="664" applyNumberFormat="0" applyFont="0" applyAlignment="0" applyProtection="0"/>
    <xf numFmtId="0" fontId="28" fillId="21" borderId="654" applyNumberFormat="0" applyAlignment="0" applyProtection="0"/>
    <xf numFmtId="0" fontId="30" fillId="0" borderId="655" applyNumberFormat="0" applyFill="0" applyAlignment="0" applyProtection="0"/>
    <xf numFmtId="208" fontId="90" fillId="63" borderId="1478"/>
    <xf numFmtId="0" fontId="147" fillId="73" borderId="1497">
      <alignment horizontal="left" vertical="center" wrapText="1"/>
    </xf>
    <xf numFmtId="208" fontId="90" fillId="63" borderId="1495"/>
    <xf numFmtId="0" fontId="147" fillId="73" borderId="1497">
      <alignment horizontal="left" vertical="center" wrapText="1"/>
    </xf>
    <xf numFmtId="166" fontId="113" fillId="0" borderId="1496">
      <protection locked="0"/>
    </xf>
    <xf numFmtId="0" fontId="25" fillId="8" borderId="670" applyNumberFormat="0" applyAlignment="0" applyProtection="0"/>
    <xf numFmtId="208" fontId="90" fillId="63" borderId="1495"/>
    <xf numFmtId="0" fontId="17" fillId="21" borderId="670" applyNumberFormat="0" applyAlignment="0" applyProtection="0"/>
    <xf numFmtId="0" fontId="12" fillId="24" borderId="733" applyNumberFormat="0" applyFont="0" applyAlignment="0" applyProtection="0"/>
    <xf numFmtId="0" fontId="12" fillId="61" borderId="732" applyNumberFormat="0">
      <alignment horizontal="left" vertical="center"/>
    </xf>
    <xf numFmtId="0" fontId="12" fillId="25" borderId="695" applyNumberFormat="0" applyProtection="0">
      <alignment horizontal="left" vertical="center"/>
    </xf>
    <xf numFmtId="0" fontId="12" fillId="25" borderId="695" applyNumberFormat="0" applyProtection="0">
      <alignment horizontal="left" vertical="center"/>
    </xf>
    <xf numFmtId="0" fontId="12" fillId="60" borderId="732" applyNumberFormat="0">
      <alignment horizontal="centerContinuous" vertical="center" wrapText="1"/>
    </xf>
    <xf numFmtId="229" fontId="81" fillId="65" borderId="668" applyFont="0" applyFill="0" applyBorder="0" applyAlignment="0" applyProtection="0"/>
    <xf numFmtId="0" fontId="25" fillId="8" borderId="732" applyNumberFormat="0" applyAlignment="0" applyProtection="0"/>
    <xf numFmtId="0" fontId="17" fillId="21" borderId="670" applyNumberFormat="0" applyAlignment="0" applyProtection="0"/>
    <xf numFmtId="0" fontId="147" fillId="73" borderId="1521">
      <alignment horizontal="left" vertical="center" wrapText="1"/>
    </xf>
    <xf numFmtId="166" fontId="113" fillId="0" borderId="1520">
      <protection locked="0"/>
    </xf>
    <xf numFmtId="208" fontId="90" fillId="63" borderId="1519"/>
    <xf numFmtId="0" fontId="147" fillId="73" borderId="1534">
      <alignment horizontal="left" vertical="center" wrapText="1"/>
    </xf>
    <xf numFmtId="166" fontId="113" fillId="0" borderId="1533">
      <protection locked="0"/>
    </xf>
    <xf numFmtId="208" fontId="90" fillId="63" borderId="1532"/>
    <xf numFmtId="0" fontId="12" fillId="0" borderId="1372"/>
    <xf numFmtId="0" fontId="12" fillId="0" borderId="1396"/>
    <xf numFmtId="0" fontId="147" fillId="73" borderId="1381">
      <alignment horizontal="left" vertical="center" wrapText="1"/>
    </xf>
    <xf numFmtId="0" fontId="12" fillId="0" borderId="1431"/>
    <xf numFmtId="10" fontId="108" fillId="65" borderId="1372" applyNumberFormat="0" applyBorder="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47" fillId="73" borderId="1407">
      <alignment horizontal="left" vertical="center" wrapText="1"/>
    </xf>
    <xf numFmtId="10" fontId="108" fillId="65" borderId="1396" applyNumberFormat="0" applyBorder="0" applyAlignment="0" applyProtection="0"/>
    <xf numFmtId="0" fontId="12" fillId="0" borderId="1431"/>
    <xf numFmtId="0" fontId="47" fillId="0" borderId="1378">
      <alignment horizontal="left" vertical="center"/>
    </xf>
    <xf numFmtId="237" fontId="12" fillId="71" borderId="1372" applyNumberFormat="0" applyFont="0" applyBorder="0" applyAlignment="0" applyProtection="0"/>
    <xf numFmtId="208" fontId="90" fillId="63" borderId="1390"/>
    <xf numFmtId="166" fontId="113" fillId="0" borderId="1391">
      <protection locked="0"/>
    </xf>
    <xf numFmtId="0" fontId="147" fillId="73" borderId="1392">
      <alignment horizontal="left" vertical="center" wrapText="1"/>
    </xf>
    <xf numFmtId="0" fontId="12" fillId="25" borderId="986" applyNumberFormat="0" applyProtection="0">
      <alignment horizontal="left" vertical="center"/>
    </xf>
    <xf numFmtId="0" fontId="12" fillId="25" borderId="986" applyNumberFormat="0" applyProtection="0">
      <alignment horizontal="left" vertical="center"/>
    </xf>
    <xf numFmtId="0" fontId="147" fillId="73" borderId="1420">
      <alignment horizontal="left" vertical="center" wrapText="1"/>
    </xf>
    <xf numFmtId="0" fontId="12" fillId="0" borderId="1431"/>
    <xf numFmtId="1" fontId="121" fillId="69" borderId="1387" applyNumberFormat="0" applyBorder="0" applyAlignment="0">
      <alignment horizontal="centerContinuous" vertical="center"/>
      <protection locked="0"/>
    </xf>
    <xf numFmtId="0" fontId="12" fillId="61" borderId="718" applyNumberFormat="0">
      <alignment horizontal="left" vertical="center"/>
    </xf>
    <xf numFmtId="0" fontId="12" fillId="60" borderId="718" applyNumberFormat="0">
      <alignment horizontal="centerContinuous" vertical="center" wrapText="1"/>
    </xf>
    <xf numFmtId="0" fontId="147" fillId="73" borderId="1360">
      <alignment horizontal="left" vertical="center" wrapText="1"/>
    </xf>
    <xf numFmtId="0" fontId="25" fillId="8" borderId="1383" applyNumberFormat="0" applyAlignment="0" applyProtection="0"/>
    <xf numFmtId="0" fontId="47" fillId="0" borderId="1401">
      <alignment horizontal="left" vertical="center"/>
    </xf>
    <xf numFmtId="0" fontId="17" fillId="21" borderId="670" applyNumberFormat="0" applyAlignment="0" applyProtection="0"/>
    <xf numFmtId="10" fontId="108" fillId="65" borderId="1431" applyNumberFormat="0" applyBorder="0" applyAlignment="0" applyProtection="0"/>
    <xf numFmtId="0" fontId="25" fillId="8" borderId="670"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8" fillId="21" borderId="672" applyNumberFormat="0" applyAlignment="0" applyProtection="0"/>
    <xf numFmtId="0" fontId="30" fillId="0" borderId="673" applyNumberFormat="0" applyFill="0" applyAlignment="0" applyProtection="0"/>
    <xf numFmtId="0" fontId="17" fillId="21" borderId="670" applyNumberFormat="0" applyAlignment="0" applyProtection="0"/>
    <xf numFmtId="0" fontId="25" fillId="8" borderId="670"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8" fillId="21" borderId="672" applyNumberFormat="0" applyAlignment="0" applyProtection="0"/>
    <xf numFmtId="0" fontId="30" fillId="0" borderId="673" applyNumberFormat="0" applyFill="0" applyAlignment="0" applyProtection="0"/>
    <xf numFmtId="0" fontId="12" fillId="25" borderId="669" applyNumberFormat="0" applyProtection="0">
      <alignment horizontal="left" vertical="center"/>
    </xf>
    <xf numFmtId="0" fontId="12" fillId="25" borderId="669" applyNumberFormat="0" applyProtection="0">
      <alignment horizontal="left" vertical="center"/>
    </xf>
    <xf numFmtId="0" fontId="17" fillId="21" borderId="670" applyNumberFormat="0" applyAlignment="0" applyProtection="0"/>
    <xf numFmtId="0" fontId="25" fillId="8" borderId="670"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8" fillId="21" borderId="672" applyNumberFormat="0" applyAlignment="0" applyProtection="0"/>
    <xf numFmtId="0" fontId="30" fillId="0" borderId="673" applyNumberFormat="0" applyFill="0" applyAlignment="0" applyProtection="0"/>
    <xf numFmtId="0" fontId="17" fillId="21" borderId="670" applyNumberFormat="0" applyAlignment="0" applyProtection="0"/>
    <xf numFmtId="0" fontId="25" fillId="8" borderId="670" applyNumberFormat="0" applyAlignment="0" applyProtection="0"/>
    <xf numFmtId="0" fontId="12" fillId="24" borderId="671" applyNumberFormat="0" applyFont="0" applyAlignment="0" applyProtection="0"/>
    <xf numFmtId="0" fontId="12" fillId="24" borderId="671" applyNumberFormat="0" applyFont="0" applyAlignment="0" applyProtection="0"/>
    <xf numFmtId="0" fontId="28" fillId="21" borderId="672" applyNumberFormat="0" applyAlignment="0" applyProtection="0"/>
    <xf numFmtId="0" fontId="30" fillId="0" borderId="673" applyNumberFormat="0" applyFill="0" applyAlignment="0" applyProtection="0"/>
    <xf numFmtId="237" fontId="12" fillId="71" borderId="1396" applyNumberFormat="0" applyFont="0" applyBorder="0" applyAlignment="0" applyProtection="0"/>
    <xf numFmtId="0" fontId="30" fillId="0" borderId="689" applyNumberFormat="0" applyFill="0" applyAlignment="0" applyProtection="0"/>
    <xf numFmtId="0" fontId="28" fillId="21" borderId="688" applyNumberFormat="0" applyAlignment="0" applyProtection="0"/>
    <xf numFmtId="0" fontId="30" fillId="0" borderId="698" applyNumberFormat="0" applyFill="0" applyAlignment="0" applyProtection="0"/>
    <xf numFmtId="0" fontId="28" fillId="21" borderId="697" applyNumberFormat="0" applyAlignment="0" applyProtection="0"/>
    <xf numFmtId="0" fontId="25" fillId="8" borderId="696" applyNumberFormat="0" applyAlignment="0" applyProtection="0"/>
    <xf numFmtId="0" fontId="17" fillId="21" borderId="696" applyNumberFormat="0" applyAlignment="0" applyProtection="0"/>
    <xf numFmtId="0" fontId="30" fillId="0" borderId="698" applyNumberFormat="0" applyFill="0" applyAlignment="0" applyProtection="0"/>
    <xf numFmtId="0" fontId="28" fillId="21" borderId="697" applyNumberFormat="0" applyAlignment="0" applyProtection="0"/>
    <xf numFmtId="0" fontId="25" fillId="8" borderId="696" applyNumberFormat="0" applyAlignment="0" applyProtection="0"/>
    <xf numFmtId="0" fontId="17" fillId="21" borderId="696" applyNumberFormat="0" applyAlignment="0" applyProtection="0"/>
    <xf numFmtId="0" fontId="12" fillId="25" borderId="695" applyNumberFormat="0" applyProtection="0">
      <alignment horizontal="left" vertical="center"/>
    </xf>
    <xf numFmtId="0" fontId="12" fillId="25" borderId="695" applyNumberFormat="0" applyProtection="0">
      <alignment horizontal="left" vertical="center"/>
    </xf>
    <xf numFmtId="0" fontId="30" fillId="0" borderId="698" applyNumberFormat="0" applyFill="0" applyAlignment="0" applyProtection="0"/>
    <xf numFmtId="0" fontId="28" fillId="21" borderId="697" applyNumberFormat="0" applyAlignment="0" applyProtection="0"/>
    <xf numFmtId="0" fontId="25" fillId="8" borderId="696" applyNumberFormat="0" applyAlignment="0" applyProtection="0"/>
    <xf numFmtId="0" fontId="17" fillId="21" borderId="696"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695" applyNumberFormat="0" applyProtection="0">
      <alignment horizontal="left" vertical="center"/>
    </xf>
    <xf numFmtId="0" fontId="12" fillId="25" borderId="695" applyNumberFormat="0" applyProtection="0">
      <alignment horizontal="left" vertical="center"/>
    </xf>
    <xf numFmtId="0" fontId="12" fillId="25" borderId="704" applyNumberFormat="0" applyProtection="0">
      <alignment horizontal="left" vertical="center"/>
    </xf>
    <xf numFmtId="0" fontId="28" fillId="21" borderId="697" applyNumberFormat="0" applyAlignment="0" applyProtection="0"/>
    <xf numFmtId="0" fontId="12" fillId="0" borderId="1443"/>
    <xf numFmtId="1" fontId="121" fillId="69" borderId="1402" applyNumberFormat="0" applyBorder="0" applyAlignment="0">
      <alignment horizontal="centerContinuous" vertical="center"/>
      <protection locked="0"/>
    </xf>
    <xf numFmtId="224" fontId="108" fillId="0" borderId="1020" applyFont="0" applyFill="0" applyBorder="0" applyAlignment="0" applyProtection="0"/>
    <xf numFmtId="0" fontId="25" fillId="8" borderId="696" applyNumberFormat="0" applyAlignment="0" applyProtection="0"/>
    <xf numFmtId="0" fontId="147" fillId="73" borderId="1437">
      <alignment horizontal="left" vertical="center" wrapText="1"/>
    </xf>
    <xf numFmtId="10" fontId="108" fillId="65" borderId="1431" applyNumberFormat="0" applyBorder="0" applyAlignment="0" applyProtection="0"/>
    <xf numFmtId="0" fontId="12" fillId="0" borderId="1443"/>
    <xf numFmtId="0" fontId="47" fillId="0" borderId="1432">
      <alignment horizontal="left" vertical="center"/>
    </xf>
    <xf numFmtId="224" fontId="108" fillId="0" borderId="1020" applyFont="0" applyFill="0" applyBorder="0" applyAlignment="0" applyProtection="0"/>
    <xf numFmtId="237" fontId="12" fillId="71" borderId="1431" applyNumberFormat="0" applyFont="0" applyBorder="0" applyAlignment="0" applyProtection="0"/>
    <xf numFmtId="0" fontId="147" fillId="73" borderId="1360">
      <alignment horizontal="left" vertical="center" wrapText="1"/>
    </xf>
    <xf numFmtId="0" fontId="25" fillId="8" borderId="1414" applyNumberFormat="0" applyAlignment="0" applyProtection="0"/>
    <xf numFmtId="0" fontId="17" fillId="21" borderId="696" applyNumberFormat="0" applyAlignment="0" applyProtection="0"/>
    <xf numFmtId="10" fontId="108" fillId="65" borderId="1431" applyNumberFormat="0" applyBorder="0" applyAlignment="0" applyProtection="0"/>
    <xf numFmtId="1" fontId="121" fillId="69" borderId="1433" applyNumberFormat="0" applyBorder="0" applyAlignment="0">
      <alignment horizontal="centerContinuous" vertical="center"/>
      <protection locked="0"/>
    </xf>
    <xf numFmtId="0" fontId="25" fillId="8" borderId="1414" applyNumberFormat="0" applyAlignment="0" applyProtection="0"/>
    <xf numFmtId="224" fontId="108" fillId="0" borderId="1020" applyFont="0" applyFill="0" applyBorder="0" applyAlignment="0" applyProtection="0"/>
    <xf numFmtId="0" fontId="12" fillId="61" borderId="696" applyNumberFormat="0">
      <alignment horizontal="left" vertical="center"/>
    </xf>
    <xf numFmtId="0" fontId="12" fillId="60" borderId="696" applyNumberFormat="0">
      <alignment horizontal="centerContinuous" vertical="center" wrapText="1"/>
    </xf>
    <xf numFmtId="0" fontId="47" fillId="0" borderId="1440">
      <alignment horizontal="left" vertical="center"/>
    </xf>
    <xf numFmtId="0" fontId="12" fillId="0" borderId="1470"/>
    <xf numFmtId="0" fontId="147" fillId="73" borderId="1454">
      <alignment horizontal="left" vertical="center" wrapText="1"/>
    </xf>
    <xf numFmtId="0" fontId="25" fillId="8" borderId="686" applyNumberFormat="0" applyAlignment="0" applyProtection="0"/>
    <xf numFmtId="0" fontId="17" fillId="21" borderId="686" applyNumberFormat="0" applyAlignment="0" applyProtection="0"/>
    <xf numFmtId="0" fontId="30" fillId="0" borderId="689" applyNumberFormat="0" applyFill="0" applyAlignment="0" applyProtection="0"/>
    <xf numFmtId="0" fontId="28" fillId="21" borderId="688" applyNumberFormat="0" applyAlignment="0" applyProtection="0"/>
    <xf numFmtId="0" fontId="30" fillId="0" borderId="990" applyNumberFormat="0" applyFill="0" applyAlignment="0" applyProtection="0"/>
    <xf numFmtId="0" fontId="28" fillId="21" borderId="989" applyNumberFormat="0" applyAlignment="0" applyProtection="0"/>
    <xf numFmtId="0" fontId="25" fillId="8" borderId="686" applyNumberFormat="0" applyAlignment="0" applyProtection="0"/>
    <xf numFmtId="0" fontId="17" fillId="21" borderId="686" applyNumberFormat="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2" fillId="25" borderId="704" applyNumberFormat="0" applyProtection="0">
      <alignment horizontal="left" vertical="center"/>
    </xf>
    <xf numFmtId="0" fontId="12" fillId="25" borderId="704" applyNumberFormat="0" applyProtection="0">
      <alignment horizontal="left" vertical="center"/>
    </xf>
    <xf numFmtId="0" fontId="30" fillId="0" borderId="689" applyNumberFormat="0" applyFill="0" applyAlignment="0" applyProtection="0"/>
    <xf numFmtId="0" fontId="28" fillId="21" borderId="688" applyNumberFormat="0" applyAlignment="0" applyProtection="0"/>
    <xf numFmtId="0" fontId="25" fillId="8" borderId="686" applyNumberFormat="0" applyAlignment="0" applyProtection="0"/>
    <xf numFmtId="0" fontId="17" fillId="21" borderId="686" applyNumberFormat="0" applyAlignment="0" applyProtection="0"/>
    <xf numFmtId="0" fontId="30" fillId="0" borderId="689"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28" fillId="21" borderId="688" applyNumberFormat="0" applyAlignment="0" applyProtection="0"/>
    <xf numFmtId="0" fontId="25" fillId="8" borderId="686" applyNumberFormat="0" applyAlignment="0" applyProtection="0"/>
    <xf numFmtId="0" fontId="17" fillId="21" borderId="686" applyNumberFormat="0" applyAlignment="0" applyProtection="0"/>
    <xf numFmtId="0" fontId="17" fillId="21" borderId="686" applyNumberFormat="0" applyAlignment="0" applyProtection="0"/>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17" fillId="21" borderId="686" applyNumberFormat="0" applyAlignment="0" applyProtection="0"/>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17" fillId="21" borderId="686" applyNumberFormat="0" applyAlignment="0" applyProtection="0"/>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17" fillId="21" borderId="686" applyNumberFormat="0" applyAlignment="0" applyProtection="0"/>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2" fillId="24" borderId="988" applyNumberFormat="0" applyFont="0" applyAlignment="0" applyProtection="0"/>
    <xf numFmtId="0" fontId="12" fillId="24" borderId="988" applyNumberFormat="0" applyFont="0" applyAlignment="0" applyProtection="0"/>
    <xf numFmtId="0" fontId="25" fillId="8" borderId="987" applyNumberFormat="0" applyAlignment="0" applyProtection="0"/>
    <xf numFmtId="0" fontId="17" fillId="21" borderId="987" applyNumberFormat="0" applyAlignment="0" applyProtection="0"/>
    <xf numFmtId="0" fontId="30" fillId="0" borderId="990" applyNumberFormat="0" applyFill="0" applyAlignment="0" applyProtection="0"/>
    <xf numFmtId="0" fontId="28" fillId="21" borderId="989" applyNumberFormat="0" applyAlignment="0" applyProtection="0"/>
    <xf numFmtId="0" fontId="12" fillId="24" borderId="988" applyNumberFormat="0" applyFont="0" applyAlignment="0" applyProtection="0"/>
    <xf numFmtId="0" fontId="12" fillId="24" borderId="988" applyNumberFormat="0" applyFont="0" applyAlignment="0" applyProtection="0"/>
    <xf numFmtId="0" fontId="25" fillId="8" borderId="987" applyNumberFormat="0" applyAlignment="0" applyProtection="0"/>
    <xf numFmtId="0" fontId="17" fillId="21" borderId="987" applyNumberFormat="0" applyAlignment="0" applyProtection="0"/>
    <xf numFmtId="0" fontId="12" fillId="25" borderId="986" applyNumberFormat="0" applyProtection="0">
      <alignment horizontal="left" vertical="center"/>
    </xf>
    <xf numFmtId="0" fontId="12" fillId="25" borderId="986" applyNumberFormat="0" applyProtection="0">
      <alignment horizontal="left" vertical="center"/>
    </xf>
    <xf numFmtId="171" fontId="85" fillId="0" borderId="1422"/>
    <xf numFmtId="0" fontId="30" fillId="0" borderId="990" applyNumberFormat="0" applyFill="0" applyAlignment="0" applyProtection="0"/>
    <xf numFmtId="0" fontId="28" fillId="21" borderId="989" applyNumberFormat="0" applyAlignment="0" applyProtection="0"/>
    <xf numFmtId="0" fontId="12" fillId="24" borderId="988" applyNumberFormat="0" applyFont="0" applyAlignment="0" applyProtection="0"/>
    <xf numFmtId="0" fontId="12" fillId="24" borderId="988" applyNumberFormat="0" applyFont="0" applyAlignment="0" applyProtection="0"/>
    <xf numFmtId="0" fontId="25" fillId="8" borderId="987" applyNumberFormat="0" applyAlignment="0" applyProtection="0"/>
    <xf numFmtId="0" fontId="17" fillId="21" borderId="987" applyNumberFormat="0" applyAlignment="0" applyProtection="0"/>
    <xf numFmtId="0" fontId="12" fillId="61" borderId="747" applyNumberFormat="0">
      <alignment horizontal="left" vertical="center"/>
    </xf>
    <xf numFmtId="0" fontId="12" fillId="60" borderId="747" applyNumberFormat="0">
      <alignment horizontal="centerContinuous" vertical="center" wrapText="1"/>
    </xf>
    <xf numFmtId="0" fontId="12" fillId="25" borderId="704" applyNumberFormat="0" applyProtection="0">
      <alignment horizontal="left" vertical="center"/>
    </xf>
    <xf numFmtId="0" fontId="12" fillId="25" borderId="704" applyNumberFormat="0" applyProtection="0">
      <alignment horizontal="left" vertical="center"/>
    </xf>
    <xf numFmtId="0" fontId="12" fillId="61" borderId="718" applyNumberFormat="0">
      <alignment horizontal="left" vertical="center"/>
    </xf>
    <xf numFmtId="0" fontId="12" fillId="60" borderId="718" applyNumberFormat="0">
      <alignment horizontal="centerContinuous" vertical="center" wrapText="1"/>
    </xf>
    <xf numFmtId="0" fontId="28" fillId="21" borderId="697" applyNumberFormat="0" applyAlignment="0" applyProtection="0"/>
    <xf numFmtId="0" fontId="30" fillId="0" borderId="698" applyNumberFormat="0" applyFill="0" applyAlignment="0" applyProtection="0"/>
    <xf numFmtId="0" fontId="12" fillId="25" borderId="695" applyNumberFormat="0" applyProtection="0">
      <alignment horizontal="left" vertical="center"/>
    </xf>
    <xf numFmtId="0" fontId="12" fillId="25" borderId="695"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2" fillId="61" borderId="747" applyNumberFormat="0">
      <alignment horizontal="left" vertical="center"/>
    </xf>
    <xf numFmtId="0" fontId="12" fillId="60" borderId="747" applyNumberFormat="0">
      <alignment horizontal="centerContinuous" vertical="center" wrapText="1"/>
    </xf>
    <xf numFmtId="0" fontId="12" fillId="25" borderId="704" applyNumberFormat="0" applyProtection="0">
      <alignment horizontal="left" vertical="center"/>
    </xf>
    <xf numFmtId="0" fontId="12" fillId="25" borderId="704" applyNumberFormat="0" applyProtection="0">
      <alignment horizontal="left" vertical="center"/>
    </xf>
    <xf numFmtId="0" fontId="30" fillId="0" borderId="990" applyNumberFormat="0" applyFill="0" applyAlignment="0" applyProtection="0"/>
    <xf numFmtId="0" fontId="12" fillId="25" borderId="986" applyNumberFormat="0" applyProtection="0">
      <alignment horizontal="left" vertical="center"/>
    </xf>
    <xf numFmtId="0" fontId="12" fillId="25" borderId="986" applyNumberFormat="0" applyProtection="0">
      <alignment horizontal="left" vertical="center"/>
    </xf>
    <xf numFmtId="0" fontId="28" fillId="21" borderId="989" applyNumberFormat="0" applyAlignment="0" applyProtection="0"/>
    <xf numFmtId="0" fontId="12" fillId="24" borderId="988" applyNumberFormat="0" applyFont="0" applyAlignment="0" applyProtection="0"/>
    <xf numFmtId="0" fontId="12" fillId="24" borderId="988" applyNumberFormat="0" applyFont="0" applyAlignment="0" applyProtection="0"/>
    <xf numFmtId="0" fontId="25" fillId="8" borderId="987" applyNumberFormat="0" applyAlignment="0" applyProtection="0"/>
    <xf numFmtId="0" fontId="17" fillId="21" borderId="987" applyNumberFormat="0" applyAlignment="0" applyProtection="0"/>
    <xf numFmtId="0" fontId="17" fillId="21" borderId="686" applyNumberFormat="0" applyAlignment="0" applyProtection="0"/>
    <xf numFmtId="171" fontId="85" fillId="0" borderId="1269"/>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17" fillId="21" borderId="686" applyNumberFormat="0" applyAlignment="0" applyProtection="0"/>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86" applyNumberFormat="0" applyAlignment="0" applyProtection="0"/>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17" fillId="21" borderId="686" applyNumberFormat="0" applyAlignment="0" applyProtection="0"/>
    <xf numFmtId="0" fontId="25" fillId="8" borderId="686" applyNumberFormat="0" applyAlignment="0" applyProtection="0"/>
    <xf numFmtId="0" fontId="12" fillId="24" borderId="687" applyNumberFormat="0" applyFont="0" applyAlignment="0" applyProtection="0"/>
    <xf numFmtId="0" fontId="12" fillId="24" borderId="687" applyNumberFormat="0" applyFont="0" applyAlignment="0" applyProtection="0"/>
    <xf numFmtId="0" fontId="28" fillId="21" borderId="688" applyNumberFormat="0" applyAlignment="0" applyProtection="0"/>
    <xf numFmtId="0" fontId="30" fillId="0" borderId="689" applyNumberFormat="0" applyFill="0" applyAlignment="0" applyProtection="0"/>
    <xf numFmtId="0" fontId="30" fillId="0" borderId="698" applyNumberFormat="0" applyFill="0" applyAlignment="0" applyProtection="0"/>
    <xf numFmtId="0" fontId="28" fillId="21" borderId="697" applyNumberFormat="0" applyAlignment="0" applyProtection="0"/>
    <xf numFmtId="39" fontId="12" fillId="0" borderId="1288">
      <protection locked="0"/>
    </xf>
    <xf numFmtId="0" fontId="25" fillId="8" borderId="696" applyNumberFormat="0" applyAlignment="0" applyProtection="0"/>
    <xf numFmtId="0" fontId="30" fillId="0" borderId="698" applyNumberFormat="0" applyFill="0" applyAlignment="0" applyProtection="0"/>
    <xf numFmtId="0" fontId="28" fillId="21" borderId="697"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5" fillId="8" borderId="696" applyNumberFormat="0" applyAlignment="0" applyProtection="0"/>
    <xf numFmtId="0" fontId="17" fillId="21" borderId="696" applyNumberFormat="0" applyAlignment="0" applyProtection="0"/>
    <xf numFmtId="0" fontId="30" fillId="0" borderId="698" applyNumberFormat="0" applyFill="0" applyAlignment="0" applyProtection="0"/>
    <xf numFmtId="0" fontId="28" fillId="21" borderId="697"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5" fillId="8" borderId="696" applyNumberFormat="0" applyAlignment="0" applyProtection="0"/>
    <xf numFmtId="0" fontId="17" fillId="21" borderId="696" applyNumberFormat="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30" fillId="0" borderId="698" applyNumberFormat="0" applyFill="0" applyAlignment="0" applyProtection="0"/>
    <xf numFmtId="0" fontId="28" fillId="21" borderId="697"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5" fillId="8" borderId="696" applyNumberFormat="0" applyAlignment="0" applyProtection="0"/>
    <xf numFmtId="0" fontId="17" fillId="21" borderId="696"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28" fillId="21" borderId="697"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5" fillId="8" borderId="696" applyNumberFormat="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96" applyNumberFormat="0" applyAlignment="0" applyProtection="0"/>
    <xf numFmtId="0" fontId="17" fillId="21" borderId="696" applyNumberFormat="0" applyAlignment="0" applyProtection="0"/>
    <xf numFmtId="0" fontId="25" fillId="8" borderId="696" applyNumberFormat="0" applyAlignment="0" applyProtection="0"/>
    <xf numFmtId="0" fontId="30" fillId="0" borderId="698" applyNumberFormat="0" applyFill="0" applyAlignment="0" applyProtection="0"/>
    <xf numFmtId="0" fontId="28" fillId="21" borderId="697" applyNumberForma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25" fillId="8" borderId="696" applyNumberFormat="0" applyAlignment="0" applyProtection="0"/>
    <xf numFmtId="0" fontId="17" fillId="21"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28" fillId="21" borderId="697" applyNumberFormat="0" applyAlignment="0" applyProtection="0"/>
    <xf numFmtId="0" fontId="30" fillId="0" borderId="698" applyNumberFormat="0" applyFill="0" applyAlignment="0" applyProtection="0"/>
    <xf numFmtId="241" fontId="194" fillId="86" borderId="1207" applyNumberFormat="0" applyBorder="0" applyAlignment="0" applyProtection="0">
      <alignment vertical="center"/>
    </xf>
    <xf numFmtId="165" fontId="193" fillId="0" borderId="1293" applyFill="0" applyAlignment="0" applyProtection="0"/>
    <xf numFmtId="0" fontId="30" fillId="0" borderId="698" applyNumberFormat="0" applyFill="0" applyAlignment="0" applyProtection="0"/>
    <xf numFmtId="0" fontId="28" fillId="21" borderId="697" applyNumberFormat="0" applyAlignment="0" applyProtection="0"/>
    <xf numFmtId="171" fontId="85" fillId="0" borderId="1340"/>
    <xf numFmtId="0" fontId="25" fillId="8" borderId="696" applyNumberFormat="0" applyAlignment="0" applyProtection="0"/>
    <xf numFmtId="0" fontId="17" fillId="21" borderId="696"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28" fillId="21" borderId="697" applyNumberFormat="0" applyAlignment="0" applyProtection="0"/>
    <xf numFmtId="171" fontId="85" fillId="0" borderId="1218"/>
    <xf numFmtId="171" fontId="85" fillId="0" borderId="1269"/>
    <xf numFmtId="171" fontId="85" fillId="0" borderId="1285"/>
    <xf numFmtId="39" fontId="12" fillId="0" borderId="1270">
      <protection locked="0"/>
    </xf>
    <xf numFmtId="0" fontId="12" fillId="61" borderId="747" applyNumberFormat="0">
      <alignment horizontal="left" vertical="center"/>
    </xf>
    <xf numFmtId="0" fontId="12" fillId="60" borderId="747" applyNumberFormat="0">
      <alignment horizontal="centerContinuous" vertical="center" wrapText="1"/>
    </xf>
    <xf numFmtId="171" fontId="85" fillId="0" borderId="1315"/>
    <xf numFmtId="241" fontId="12" fillId="25" borderId="1240" applyNumberFormat="0" applyProtection="0">
      <alignment horizontal="centerContinuous" vertical="center"/>
    </xf>
    <xf numFmtId="0" fontId="25" fillId="8" borderId="696" applyNumberFormat="0" applyAlignment="0" applyProtection="0"/>
    <xf numFmtId="171" fontId="85" fillId="0" borderId="684"/>
    <xf numFmtId="0" fontId="189" fillId="83" borderId="1279" applyBorder="0" applyProtection="0">
      <alignment horizontal="centerContinuous" vertical="center"/>
    </xf>
    <xf numFmtId="0" fontId="12" fillId="25" borderId="1261" applyNumberFormat="0" applyProtection="0">
      <alignment horizontal="left" vertical="center" wrapText="1"/>
    </xf>
    <xf numFmtId="0" fontId="11" fillId="81" borderId="1286" applyNumberFormat="0" applyProtection="0">
      <alignment horizontal="center" vertical="center" wrapText="1"/>
    </xf>
    <xf numFmtId="0" fontId="11" fillId="81" borderId="1329" applyNumberFormat="0" applyProtection="0">
      <alignment horizontal="center" vertical="center"/>
    </xf>
    <xf numFmtId="0" fontId="17" fillId="21" borderId="696" applyNumberFormat="0" applyAlignment="0" applyProtection="0"/>
    <xf numFmtId="0" fontId="11" fillId="60" borderId="1198" applyNumberFormat="0" applyProtection="0">
      <alignment horizontal="left" vertical="center" wrapText="1"/>
    </xf>
    <xf numFmtId="0" fontId="25" fillId="8" borderId="696" applyNumberFormat="0" applyAlignment="0" applyProtection="0"/>
    <xf numFmtId="0" fontId="17" fillId="21" borderId="696" applyNumberFormat="0" applyAlignment="0" applyProtection="0"/>
    <xf numFmtId="0" fontId="11" fillId="60" borderId="1261" applyNumberFormat="0" applyProtection="0">
      <alignment horizontal="left" vertical="center" wrapText="1"/>
    </xf>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11" fillId="60" borderId="1302" applyNumberFormat="0" applyProtection="0">
      <alignment horizontal="left" vertical="center" wrapText="1"/>
    </xf>
    <xf numFmtId="0" fontId="177" fillId="67" borderId="1329">
      <alignment horizontal="center" vertical="center" wrapText="1"/>
      <protection hidden="1"/>
    </xf>
    <xf numFmtId="0" fontId="28" fillId="21" borderId="697"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264" fontId="172" fillId="65" borderId="1343" applyFill="0" applyBorder="0" applyAlignment="0" applyProtection="0">
      <alignment horizontal="right"/>
      <protection locked="0"/>
    </xf>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166" fontId="113" fillId="0" borderId="1266">
      <protection locked="0"/>
    </xf>
    <xf numFmtId="10" fontId="108" fillId="65" borderId="1224" applyNumberFormat="0" applyBorder="0" applyAlignment="0" applyProtection="0"/>
    <xf numFmtId="0" fontId="28" fillId="21" borderId="697" applyNumberFormat="0" applyAlignment="0" applyProtection="0"/>
    <xf numFmtId="0" fontId="30" fillId="0" borderId="698" applyNumberFormat="0" applyFill="0" applyAlignment="0" applyProtection="0"/>
    <xf numFmtId="14" fontId="85" fillId="0" borderId="1279" applyFont="0" applyFill="0" applyBorder="0" applyAlignment="0" applyProtection="0"/>
    <xf numFmtId="0" fontId="17" fillId="21" borderId="827" applyNumberFormat="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25" fillId="8" borderId="827" applyNumberFormat="0" applyAlignment="0" applyProtection="0"/>
    <xf numFmtId="0" fontId="12" fillId="24" borderId="828" applyNumberFormat="0" applyFont="0" applyAlignment="0" applyProtection="0"/>
    <xf numFmtId="0" fontId="17" fillId="21" borderId="827" applyNumberFormat="0" applyAlignment="0" applyProtection="0"/>
    <xf numFmtId="0" fontId="12" fillId="25" borderId="825" applyNumberFormat="0" applyProtection="0">
      <alignment horizontal="left" vertical="center"/>
    </xf>
    <xf numFmtId="0" fontId="25" fillId="8" borderId="696" applyNumberFormat="0" applyAlignment="0" applyProtection="0"/>
    <xf numFmtId="0" fontId="17" fillId="21" borderId="696" applyNumberFormat="0" applyAlignment="0" applyProtection="0"/>
    <xf numFmtId="0" fontId="12" fillId="61" borderId="747" applyNumberFormat="0">
      <alignment horizontal="left" vertical="center"/>
    </xf>
    <xf numFmtId="0" fontId="12" fillId="60" borderId="747" applyNumberFormat="0">
      <alignment horizontal="centerContinuous" vertical="center" wrapText="1"/>
    </xf>
    <xf numFmtId="0" fontId="25" fillId="8" borderId="696" applyNumberFormat="0" applyAlignment="0" applyProtection="0"/>
    <xf numFmtId="0" fontId="17" fillId="21" borderId="696" applyNumberFormat="0" applyAlignment="0" applyProtection="0"/>
    <xf numFmtId="0" fontId="17" fillId="21" borderId="696" applyNumberFormat="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2" fillId="61" borderId="774" applyNumberFormat="0">
      <alignment horizontal="left" vertical="center"/>
    </xf>
    <xf numFmtId="0" fontId="12" fillId="60" borderId="774" applyNumberFormat="0">
      <alignment horizontal="centerContinuous" vertical="center" wrapText="1"/>
    </xf>
    <xf numFmtId="0" fontId="12" fillId="25" borderId="722" applyNumberFormat="0" applyProtection="0">
      <alignment horizontal="left" vertical="center"/>
    </xf>
    <xf numFmtId="0" fontId="12" fillId="25" borderId="722" applyNumberFormat="0" applyProtection="0">
      <alignment horizontal="left" vertical="center"/>
    </xf>
    <xf numFmtId="0" fontId="28" fillId="21" borderId="829" applyNumberFormat="0" applyAlignment="0" applyProtection="0"/>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25" fillId="8" borderId="696" applyNumberFormat="0" applyAlignment="0" applyProtection="0"/>
    <xf numFmtId="0" fontId="17" fillId="21" borderId="696" applyNumberFormat="0" applyAlignment="0" applyProtection="0"/>
    <xf numFmtId="0" fontId="17" fillId="21" borderId="798" applyNumberFormat="0" applyAlignment="0" applyProtection="0"/>
    <xf numFmtId="0" fontId="25" fillId="8" borderId="696" applyNumberFormat="0" applyAlignment="0" applyProtection="0"/>
    <xf numFmtId="165" fontId="193" fillId="0" borderId="912" applyFill="0" applyAlignment="0" applyProtection="0"/>
    <xf numFmtId="0" fontId="17" fillId="21" borderId="798" applyNumberFormat="0" applyAlignment="0" applyProtection="0"/>
    <xf numFmtId="0" fontId="17" fillId="21" borderId="798" applyNumberFormat="0" applyAlignment="0" applyProtection="0"/>
    <xf numFmtId="0" fontId="17" fillId="21" borderId="798" applyNumberFormat="0" applyAlignment="0" applyProtection="0"/>
    <xf numFmtId="0" fontId="12" fillId="61" borderId="761" applyNumberFormat="0">
      <alignment horizontal="left" vertical="center"/>
    </xf>
    <xf numFmtId="0" fontId="12" fillId="60" borderId="761" applyNumberFormat="0">
      <alignment horizontal="centerContinuous" vertical="center" wrapText="1"/>
    </xf>
    <xf numFmtId="0" fontId="17" fillId="21" borderId="696" applyNumberFormat="0" applyAlignment="0" applyProtection="0"/>
    <xf numFmtId="0" fontId="83" fillId="0" borderId="786" applyNumberFormat="0" applyFont="0" applyFill="0" applyAlignment="0" applyProtection="0"/>
    <xf numFmtId="0" fontId="83" fillId="0" borderId="736" applyNumberFormat="0" applyFont="0" applyFill="0" applyAlignment="0" applyProtection="0"/>
    <xf numFmtId="283" fontId="79" fillId="0" borderId="736">
      <alignment horizontal="right"/>
    </xf>
    <xf numFmtId="0" fontId="12" fillId="61" borderId="774" applyNumberFormat="0">
      <alignment horizontal="left" vertical="center"/>
    </xf>
    <xf numFmtId="0" fontId="12" fillId="60" borderId="774" applyNumberFormat="0">
      <alignment horizontal="centerContinuous" vertical="center" wrapText="1"/>
    </xf>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12" fillId="24" borderId="715" applyNumberFormat="0" applyFont="0" applyAlignment="0" applyProtection="0"/>
    <xf numFmtId="0" fontId="12" fillId="24" borderId="715"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12" fillId="25" borderId="722" applyNumberFormat="0" applyProtection="0">
      <alignment horizontal="left" vertical="center"/>
    </xf>
    <xf numFmtId="0" fontId="12" fillId="25" borderId="722" applyNumberFormat="0" applyProtection="0">
      <alignment horizontal="left" vertical="center"/>
    </xf>
    <xf numFmtId="0" fontId="12" fillId="25" borderId="729" applyNumberFormat="0" applyProtection="0">
      <alignment horizontal="left" vertical="center"/>
    </xf>
    <xf numFmtId="0" fontId="12" fillId="25" borderId="729" applyNumberFormat="0" applyProtection="0">
      <alignment horizontal="left" vertical="center"/>
    </xf>
    <xf numFmtId="0" fontId="12" fillId="61" borderId="788" applyNumberFormat="0">
      <alignment horizontal="left" vertical="center"/>
    </xf>
    <xf numFmtId="0" fontId="12" fillId="60" borderId="788" applyNumberFormat="0">
      <alignment horizontal="centerContinuous" vertical="center" wrapText="1"/>
    </xf>
    <xf numFmtId="208" fontId="90" fillId="63" borderId="802"/>
    <xf numFmtId="171" fontId="85" fillId="0" borderId="909"/>
    <xf numFmtId="0" fontId="12" fillId="25" borderId="722" applyNumberFormat="0" applyProtection="0">
      <alignment horizontal="left" vertical="center"/>
    </xf>
    <xf numFmtId="0" fontId="12" fillId="25" borderId="722" applyNumberFormat="0" applyProtection="0">
      <alignment horizontal="left" vertical="center"/>
    </xf>
    <xf numFmtId="241" fontId="194" fillId="86" borderId="892" applyNumberFormat="0" applyBorder="0" applyAlignment="0" applyProtection="0">
      <alignment vertical="center"/>
    </xf>
    <xf numFmtId="237" fontId="12" fillId="71" borderId="1431" applyNumberFormat="0" applyFont="0" applyBorder="0" applyAlignment="0" applyProtection="0"/>
    <xf numFmtId="42" fontId="87" fillId="0" borderId="783" applyFont="0"/>
    <xf numFmtId="241" fontId="194" fillId="86" borderId="922" applyNumberFormat="0" applyBorder="0" applyAlignment="0" applyProtection="0">
      <alignment vertical="center"/>
    </xf>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30" fillId="0" borderId="721" applyNumberFormat="0" applyFill="0" applyAlignment="0" applyProtection="0"/>
    <xf numFmtId="0" fontId="28" fillId="21" borderId="697"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28" fillId="21" borderId="720" applyNumberFormat="0" applyAlignment="0" applyProtection="0"/>
    <xf numFmtId="0" fontId="12" fillId="24" borderId="719" applyNumberFormat="0" applyFon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12" fillId="24" borderId="719" applyNumberFormat="0" applyFont="0" applyAlignment="0" applyProtection="0"/>
    <xf numFmtId="0" fontId="25" fillId="8" borderId="718" applyNumberFormat="0" applyAlignment="0" applyProtection="0"/>
    <xf numFmtId="0" fontId="28" fillId="21" borderId="697" applyNumberFormat="0" applyAlignment="0" applyProtection="0"/>
    <xf numFmtId="0" fontId="30" fillId="0" borderId="698" applyNumberFormat="0" applyFill="0" applyAlignment="0" applyProtection="0"/>
    <xf numFmtId="0" fontId="17" fillId="21" borderId="718" applyNumberFormat="0" applyAlignment="0" applyProtection="0"/>
    <xf numFmtId="0" fontId="30" fillId="0" borderId="721" applyNumberFormat="0" applyFill="0" applyAlignment="0" applyProtection="0"/>
    <xf numFmtId="0" fontId="28" fillId="21" borderId="720"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5" fillId="8" borderId="718" applyNumberFormat="0" applyAlignment="0" applyProtection="0"/>
    <xf numFmtId="0" fontId="17" fillId="21" borderId="718" applyNumberFormat="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30" fillId="0" borderId="721" applyNumberFormat="0" applyFill="0" applyAlignment="0" applyProtection="0"/>
    <xf numFmtId="0" fontId="28" fillId="21" borderId="720"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5" fillId="8" borderId="718" applyNumberFormat="0" applyAlignment="0" applyProtection="0"/>
    <xf numFmtId="0" fontId="17" fillId="21" borderId="718" applyNumberFormat="0" applyAlignment="0" applyProtection="0"/>
    <xf numFmtId="0" fontId="30" fillId="0" borderId="721" applyNumberFormat="0" applyFill="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28" fillId="21" borderId="720"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5" fillId="8" borderId="718" applyNumberFormat="0" applyAlignment="0" applyProtection="0"/>
    <xf numFmtId="0" fontId="17" fillId="21" borderId="718" applyNumberFormat="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2" fillId="25" borderId="729" applyNumberFormat="0" applyProtection="0">
      <alignment horizontal="left" vertical="center"/>
    </xf>
    <xf numFmtId="0" fontId="12" fillId="25" borderId="729" applyNumberFormat="0" applyProtection="0">
      <alignment horizontal="left" vertical="center"/>
    </xf>
    <xf numFmtId="0" fontId="12" fillId="25" borderId="729" applyNumberFormat="0" applyProtection="0">
      <alignment horizontal="left" vertical="center"/>
    </xf>
    <xf numFmtId="0" fontId="12" fillId="25" borderId="729" applyNumberFormat="0" applyProtection="0">
      <alignment horizontal="left" vertical="center"/>
    </xf>
    <xf numFmtId="0" fontId="12" fillId="25" borderId="722" applyNumberFormat="0" applyProtection="0">
      <alignment horizontal="left" vertical="center"/>
    </xf>
    <xf numFmtId="0" fontId="12" fillId="25" borderId="722" applyNumberFormat="0" applyProtection="0">
      <alignment horizontal="left" vertical="center"/>
    </xf>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30" fillId="0" borderId="735" applyNumberFormat="0" applyFill="0" applyAlignment="0" applyProtection="0"/>
    <xf numFmtId="0" fontId="28" fillId="21" borderId="734" applyNumberFormat="0" applyAlignment="0" applyProtection="0"/>
    <xf numFmtId="0" fontId="25" fillId="8" borderId="732" applyNumberFormat="0" applyAlignment="0" applyProtection="0"/>
    <xf numFmtId="0" fontId="17" fillId="21" borderId="732" applyNumberFormat="0" applyAlignment="0" applyProtection="0"/>
    <xf numFmtId="0" fontId="30" fillId="0" borderId="735" applyNumberFormat="0" applyFill="0" applyAlignment="0" applyProtection="0"/>
    <xf numFmtId="0" fontId="28" fillId="21" borderId="734" applyNumberFormat="0" applyAlignment="0" applyProtection="0"/>
    <xf numFmtId="0" fontId="25" fillId="8" borderId="732" applyNumberFormat="0" applyAlignment="0" applyProtection="0"/>
    <xf numFmtId="0" fontId="17" fillId="21" borderId="732" applyNumberFormat="0" applyAlignment="0" applyProtection="0"/>
    <xf numFmtId="0" fontId="12" fillId="25" borderId="729" applyNumberFormat="0" applyProtection="0">
      <alignment horizontal="left" vertical="center"/>
    </xf>
    <xf numFmtId="0" fontId="12" fillId="25" borderId="729" applyNumberFormat="0" applyProtection="0">
      <alignment horizontal="left" vertical="center"/>
    </xf>
    <xf numFmtId="0" fontId="30" fillId="0" borderId="735" applyNumberFormat="0" applyFill="0" applyAlignment="0" applyProtection="0"/>
    <xf numFmtId="0" fontId="28" fillId="21" borderId="734" applyNumberFormat="0" applyAlignment="0" applyProtection="0"/>
    <xf numFmtId="0" fontId="25" fillId="8" borderId="732" applyNumberFormat="0" applyAlignment="0" applyProtection="0"/>
    <xf numFmtId="0" fontId="17" fillId="21" borderId="732" applyNumberFormat="0" applyAlignment="0" applyProtection="0"/>
    <xf numFmtId="0" fontId="30" fillId="0" borderId="735" applyNumberFormat="0" applyFill="0" applyAlignment="0" applyProtection="0"/>
    <xf numFmtId="0" fontId="12" fillId="25" borderId="729" applyNumberFormat="0" applyProtection="0">
      <alignment horizontal="left" vertical="center"/>
    </xf>
    <xf numFmtId="0" fontId="12" fillId="25" borderId="729" applyNumberFormat="0" applyProtection="0">
      <alignment horizontal="left" vertical="center"/>
    </xf>
    <xf numFmtId="0" fontId="28" fillId="21" borderId="734" applyNumberFormat="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25" fillId="8" borderId="732" applyNumberFormat="0" applyAlignment="0" applyProtection="0"/>
    <xf numFmtId="0" fontId="17" fillId="21" borderId="732" applyNumberFormat="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732" applyNumberFormat="0" applyAlignment="0" applyProtection="0"/>
    <xf numFmtId="0" fontId="25" fillId="8" borderId="732" applyNumberFormat="0" applyAlignment="0" applyProtection="0"/>
    <xf numFmtId="0" fontId="12" fillId="24" borderId="733" applyNumberFormat="0" applyFont="0" applyAlignment="0" applyProtection="0"/>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7" fillId="21" borderId="732" applyNumberFormat="0" applyAlignment="0" applyProtection="0"/>
    <xf numFmtId="0" fontId="25" fillId="8" borderId="732" applyNumberFormat="0" applyAlignment="0" applyProtection="0"/>
    <xf numFmtId="0" fontId="12" fillId="24" borderId="733" applyNumberFormat="0" applyFont="0" applyAlignment="0" applyProtection="0"/>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2" fillId="25" borderId="729" applyNumberFormat="0" applyProtection="0">
      <alignment horizontal="left" vertical="center"/>
    </xf>
    <xf numFmtId="0" fontId="12" fillId="25" borderId="729" applyNumberFormat="0" applyProtection="0">
      <alignment horizontal="left" vertical="center"/>
    </xf>
    <xf numFmtId="0" fontId="17" fillId="21" borderId="732" applyNumberFormat="0" applyAlignment="0" applyProtection="0"/>
    <xf numFmtId="0" fontId="25" fillId="8" borderId="732" applyNumberFormat="0" applyAlignment="0" applyProtection="0"/>
    <xf numFmtId="0" fontId="12" fillId="24" borderId="733" applyNumberFormat="0" applyFont="0" applyAlignment="0" applyProtection="0"/>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7" fillId="21" borderId="732" applyNumberFormat="0" applyAlignment="0" applyProtection="0"/>
    <xf numFmtId="0" fontId="25" fillId="8" borderId="732" applyNumberFormat="0" applyAlignment="0" applyProtection="0"/>
    <xf numFmtId="0" fontId="12" fillId="24" borderId="733" applyNumberFormat="0" applyFont="0" applyAlignment="0" applyProtection="0"/>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7" fillId="21" borderId="732" applyNumberFormat="0" applyAlignment="0" applyProtection="0"/>
    <xf numFmtId="0" fontId="25" fillId="8" borderId="732" applyNumberFormat="0" applyAlignment="0" applyProtection="0"/>
    <xf numFmtId="0" fontId="12" fillId="24" borderId="733" applyNumberFormat="0" applyFont="0" applyAlignment="0" applyProtection="0"/>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7" fillId="21" borderId="732" applyNumberFormat="0" applyAlignment="0" applyProtection="0"/>
    <xf numFmtId="0" fontId="25" fillId="8" borderId="732" applyNumberFormat="0" applyAlignment="0" applyProtection="0"/>
    <xf numFmtId="0" fontId="12" fillId="24" borderId="733" applyNumberFormat="0" applyFont="0" applyAlignment="0" applyProtection="0"/>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7" fillId="21" borderId="732" applyNumberFormat="0" applyAlignment="0" applyProtection="0"/>
    <xf numFmtId="0" fontId="25" fillId="8" borderId="732" applyNumberFormat="0" applyAlignment="0" applyProtection="0"/>
    <xf numFmtId="0" fontId="12" fillId="24" borderId="733" applyNumberFormat="0" applyFont="0" applyAlignment="0" applyProtection="0"/>
    <xf numFmtId="0" fontId="12" fillId="24" borderId="733" applyNumberFormat="0" applyFont="0" applyAlignment="0" applyProtection="0"/>
    <xf numFmtId="0" fontId="28" fillId="21" borderId="734" applyNumberFormat="0" applyAlignment="0" applyProtection="0"/>
    <xf numFmtId="0" fontId="30" fillId="0" borderId="735" applyNumberFormat="0" applyFill="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30" fillId="0" borderId="749" applyNumberFormat="0" applyFill="0" applyAlignment="0" applyProtection="0"/>
    <xf numFmtId="0" fontId="17" fillId="21" borderId="718" applyNumberFormat="0" applyAlignment="0" applyProtection="0"/>
    <xf numFmtId="0" fontId="28" fillId="21" borderId="748" applyNumberFormat="0" applyAlignment="0" applyProtection="0"/>
    <xf numFmtId="0" fontId="25" fillId="8" borderId="718" applyNumberForma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25" fillId="8" borderId="747" applyNumberFormat="0" applyAlignment="0" applyProtection="0"/>
    <xf numFmtId="0" fontId="17" fillId="21" borderId="747" applyNumberFormat="0" applyAlignment="0" applyProtection="0"/>
    <xf numFmtId="0" fontId="28" fillId="21" borderId="720" applyNumberFormat="0" applyAlignment="0" applyProtection="0"/>
    <xf numFmtId="0" fontId="30" fillId="0" borderId="721" applyNumberFormat="0" applyFill="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17" fillId="21" borderId="718" applyNumberFormat="0" applyAlignment="0" applyProtection="0"/>
    <xf numFmtId="0" fontId="25" fillId="8" borderId="718" applyNumberFormat="0" applyAlignment="0" applyProtection="0"/>
    <xf numFmtId="0" fontId="30" fillId="0" borderId="749" applyNumberFormat="0" applyFill="0" applyAlignment="0" applyProtection="0"/>
    <xf numFmtId="0" fontId="28" fillId="21" borderId="748" applyNumberForma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28" fillId="21" borderId="720" applyNumberFormat="0" applyAlignment="0" applyProtection="0"/>
    <xf numFmtId="0" fontId="30" fillId="0" borderId="721" applyNumberFormat="0" applyFill="0" applyAlignment="0" applyProtection="0"/>
    <xf numFmtId="0" fontId="25" fillId="8" borderId="747" applyNumberFormat="0" applyAlignment="0" applyProtection="0"/>
    <xf numFmtId="0" fontId="17" fillId="21" borderId="747" applyNumberFormat="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30" fillId="0" borderId="749" applyNumberFormat="0" applyFill="0" applyAlignment="0" applyProtection="0"/>
    <xf numFmtId="0" fontId="28" fillId="21" borderId="748" applyNumberFormat="0" applyAlignment="0" applyProtection="0"/>
    <xf numFmtId="0" fontId="25" fillId="8" borderId="747" applyNumberFormat="0" applyAlignment="0" applyProtection="0"/>
    <xf numFmtId="0" fontId="17" fillId="21" borderId="747" applyNumberFormat="0" applyAlignment="0" applyProtection="0"/>
    <xf numFmtId="0" fontId="30" fillId="0" borderId="749" applyNumberFormat="0" applyFill="0" applyAlignment="0" applyProtection="0"/>
    <xf numFmtId="0" fontId="12" fillId="25" borderId="746" applyNumberFormat="0" applyProtection="0">
      <alignment horizontal="left" vertical="center"/>
    </xf>
    <xf numFmtId="0" fontId="12" fillId="25" borderId="722" applyNumberFormat="0" applyProtection="0">
      <alignment horizontal="left" vertical="center"/>
    </xf>
    <xf numFmtId="0" fontId="12" fillId="25" borderId="722" applyNumberFormat="0" applyProtection="0">
      <alignment horizontal="left" vertical="center"/>
    </xf>
    <xf numFmtId="0" fontId="12" fillId="25" borderId="746" applyNumberFormat="0" applyProtection="0">
      <alignment horizontal="left" vertical="center"/>
    </xf>
    <xf numFmtId="0" fontId="28" fillId="21" borderId="748" applyNumberFormat="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25" fillId="8" borderId="747" applyNumberFormat="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2" fillId="25" borderId="704" applyNumberFormat="0" applyProtection="0">
      <alignment horizontal="left" vertical="center"/>
    </xf>
    <xf numFmtId="0" fontId="12" fillId="25" borderId="704" applyNumberFormat="0" applyProtection="0">
      <alignment horizontal="left" vertical="center"/>
    </xf>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17" fillId="21" borderId="696" applyNumberFormat="0" applyAlignment="0" applyProtection="0"/>
    <xf numFmtId="0" fontId="25" fillId="8" borderId="696" applyNumberFormat="0" applyAlignment="0" applyProtection="0"/>
    <xf numFmtId="0" fontId="28" fillId="21" borderId="697" applyNumberFormat="0" applyAlignment="0" applyProtection="0"/>
    <xf numFmtId="0" fontId="30" fillId="0" borderId="698" applyNumberFormat="0" applyFill="0" applyAlignment="0" applyProtection="0"/>
    <xf numFmtId="0" fontId="25" fillId="8" borderId="747" applyNumberFormat="0" applyAlignment="0" applyProtection="0"/>
    <xf numFmtId="0" fontId="17" fillId="21" borderId="718" applyNumberFormat="0" applyAlignment="0" applyProtection="0"/>
    <xf numFmtId="0" fontId="17" fillId="21" borderId="747"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2" fillId="25" borderId="722" applyNumberFormat="0" applyProtection="0">
      <alignment horizontal="left" vertical="center"/>
    </xf>
    <xf numFmtId="0" fontId="12" fillId="25" borderId="722" applyNumberFormat="0" applyProtection="0">
      <alignment horizontal="left" vertical="center"/>
    </xf>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18" applyNumberFormat="0" applyAlignment="0" applyProtection="0"/>
    <xf numFmtId="0" fontId="25" fillId="8" borderId="718" applyNumberFormat="0" applyAlignment="0" applyProtection="0"/>
    <xf numFmtId="0" fontId="12" fillId="24" borderId="719" applyNumberFormat="0" applyFont="0" applyAlignment="0" applyProtection="0"/>
    <xf numFmtId="0" fontId="12" fillId="24" borderId="719" applyNumberFormat="0" applyFont="0" applyAlignment="0" applyProtection="0"/>
    <xf numFmtId="0" fontId="28" fillId="21" borderId="720" applyNumberFormat="0" applyAlignment="0" applyProtection="0"/>
    <xf numFmtId="0" fontId="30" fillId="0" borderId="721" applyNumberFormat="0" applyFill="0" applyAlignment="0" applyProtection="0"/>
    <xf numFmtId="0" fontId="17" fillId="21" borderId="747" applyNumberFormat="0" applyAlignment="0" applyProtection="0"/>
    <xf numFmtId="0" fontId="25" fillId="8" borderId="747" applyNumberFormat="0" applyAlignment="0" applyProtection="0"/>
    <xf numFmtId="0" fontId="17" fillId="21" borderId="747" applyNumberFormat="0" applyAlignment="0" applyProtection="0"/>
    <xf numFmtId="0" fontId="30" fillId="0" borderId="749" applyNumberFormat="0" applyFill="0" applyAlignment="0" applyProtection="0"/>
    <xf numFmtId="0" fontId="28" fillId="21" borderId="748" applyNumberFormat="0" applyAlignment="0" applyProtection="0"/>
    <xf numFmtId="0" fontId="25" fillId="8" borderId="747" applyNumberFormat="0" applyAlignment="0" applyProtection="0"/>
    <xf numFmtId="0" fontId="17" fillId="21" borderId="747" applyNumberFormat="0" applyAlignment="0" applyProtection="0"/>
    <xf numFmtId="0" fontId="30" fillId="0" borderId="749" applyNumberFormat="0" applyFill="0" applyAlignment="0" applyProtection="0"/>
    <xf numFmtId="0" fontId="28" fillId="21" borderId="748" applyNumberFormat="0" applyAlignment="0" applyProtection="0"/>
    <xf numFmtId="0" fontId="25" fillId="8" borderId="747" applyNumberFormat="0" applyAlignment="0" applyProtection="0"/>
    <xf numFmtId="0" fontId="17" fillId="21" borderId="747" applyNumberFormat="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25" fillId="8" borderId="747" applyNumberFormat="0" applyAlignment="0" applyProtection="0"/>
    <xf numFmtId="0" fontId="17" fillId="21" borderId="747" applyNumberFormat="0" applyAlignment="0" applyProtection="0"/>
    <xf numFmtId="0" fontId="30" fillId="0" borderId="749" applyNumberFormat="0" applyFill="0" applyAlignment="0" applyProtection="0"/>
    <xf numFmtId="0" fontId="28" fillId="21" borderId="748" applyNumberFormat="0" applyAlignment="0" applyProtection="0"/>
    <xf numFmtId="171" fontId="85" fillId="0" borderId="741"/>
    <xf numFmtId="0" fontId="25" fillId="8" borderId="747" applyNumberFormat="0" applyAlignment="0" applyProtection="0"/>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25" fillId="8" borderId="747" applyNumberFormat="0" applyAlignment="0" applyProtection="0"/>
    <xf numFmtId="0" fontId="17" fillId="21" borderId="747" applyNumberFormat="0" applyAlignment="0" applyProtection="0"/>
    <xf numFmtId="0" fontId="30" fillId="0" borderId="749" applyNumberFormat="0" applyFill="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28" fillId="21" borderId="748" applyNumberFormat="0" applyAlignment="0" applyProtection="0"/>
    <xf numFmtId="0" fontId="25" fillId="8" borderId="747" applyNumberFormat="0" applyAlignment="0" applyProtection="0"/>
    <xf numFmtId="0" fontId="17" fillId="21" borderId="747" applyNumberFormat="0" applyAlignment="0" applyProtection="0"/>
    <xf numFmtId="0" fontId="12" fillId="25" borderId="773" applyNumberFormat="0" applyProtection="0">
      <alignment horizontal="left" vertical="center"/>
    </xf>
    <xf numFmtId="0" fontId="12" fillId="25" borderId="773" applyNumberFormat="0" applyProtection="0">
      <alignment horizontal="left" vertical="center"/>
    </xf>
    <xf numFmtId="0" fontId="12" fillId="25" borderId="773" applyNumberFormat="0" applyProtection="0">
      <alignment horizontal="left" vertical="center"/>
    </xf>
    <xf numFmtId="0" fontId="12" fillId="25" borderId="773" applyNumberFormat="0" applyProtection="0">
      <alignment horizontal="left" vertical="center"/>
    </xf>
    <xf numFmtId="0" fontId="17" fillId="21" borderId="747" applyNumberFormat="0" applyAlignment="0" applyProtection="0"/>
    <xf numFmtId="0" fontId="12" fillId="25" borderId="787" applyNumberFormat="0" applyProtection="0">
      <alignment horizontal="left" vertical="center"/>
    </xf>
    <xf numFmtId="0" fontId="12" fillId="25" borderId="787" applyNumberFormat="0" applyProtection="0">
      <alignment horizontal="left" vertical="center"/>
    </xf>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12" fillId="25" borderId="746" applyNumberFormat="0" applyProtection="0">
      <alignment horizontal="left" vertical="center"/>
    </xf>
    <xf numFmtId="0" fontId="12" fillId="25" borderId="746" applyNumberFormat="0" applyProtection="0">
      <alignment horizontal="left" vertical="center"/>
    </xf>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17" fillId="21" borderId="747" applyNumberFormat="0" applyAlignment="0" applyProtection="0"/>
    <xf numFmtId="0" fontId="25" fillId="8" borderId="747" applyNumberFormat="0" applyAlignment="0" applyProtection="0"/>
    <xf numFmtId="0" fontId="12" fillId="24" borderId="753" applyNumberFormat="0" applyFont="0" applyAlignment="0" applyProtection="0"/>
    <xf numFmtId="0" fontId="12" fillId="24" borderId="753" applyNumberFormat="0" applyFont="0" applyAlignment="0" applyProtection="0"/>
    <xf numFmtId="0" fontId="28" fillId="21" borderId="748" applyNumberFormat="0" applyAlignment="0" applyProtection="0"/>
    <xf numFmtId="0" fontId="30" fillId="0" borderId="749" applyNumberFormat="0" applyFill="0" applyAlignment="0" applyProtection="0"/>
    <xf numFmtId="0" fontId="17" fillId="21" borderId="761" applyNumberFormat="0" applyAlignment="0" applyProtection="0"/>
    <xf numFmtId="0" fontId="25" fillId="8" borderId="761" applyNumberFormat="0" applyAlignment="0" applyProtection="0"/>
    <xf numFmtId="0" fontId="12" fillId="24" borderId="762" applyNumberFormat="0" applyFont="0" applyAlignment="0" applyProtection="0"/>
    <xf numFmtId="0" fontId="12" fillId="24" borderId="762" applyNumberFormat="0" applyFont="0" applyAlignment="0" applyProtection="0"/>
    <xf numFmtId="0" fontId="28" fillId="21" borderId="763" applyNumberFormat="0" applyAlignment="0" applyProtection="0"/>
    <xf numFmtId="0" fontId="30" fillId="0" borderId="764" applyNumberFormat="0" applyFill="0" applyAlignment="0" applyProtection="0"/>
    <xf numFmtId="0" fontId="17" fillId="21" borderId="761" applyNumberFormat="0" applyAlignment="0" applyProtection="0"/>
    <xf numFmtId="0" fontId="25" fillId="8" borderId="761" applyNumberFormat="0" applyAlignment="0" applyProtection="0"/>
    <xf numFmtId="0" fontId="12" fillId="24" borderId="762" applyNumberFormat="0" applyFont="0" applyAlignment="0" applyProtection="0"/>
    <xf numFmtId="0" fontId="12" fillId="24" borderId="762" applyNumberFormat="0" applyFont="0" applyAlignment="0" applyProtection="0"/>
    <xf numFmtId="0" fontId="28" fillId="21" borderId="763" applyNumberFormat="0" applyAlignment="0" applyProtection="0"/>
    <xf numFmtId="0" fontId="30" fillId="0" borderId="764" applyNumberFormat="0" applyFill="0" applyAlignment="0" applyProtection="0"/>
    <xf numFmtId="0" fontId="17" fillId="21" borderId="761" applyNumberFormat="0" applyAlignment="0" applyProtection="0"/>
    <xf numFmtId="0" fontId="25" fillId="8" borderId="761" applyNumberFormat="0" applyAlignment="0" applyProtection="0"/>
    <xf numFmtId="0" fontId="12" fillId="24" borderId="762" applyNumberFormat="0" applyFont="0" applyAlignment="0" applyProtection="0"/>
    <xf numFmtId="0" fontId="12" fillId="24" borderId="762" applyNumberFormat="0" applyFont="0" applyAlignment="0" applyProtection="0"/>
    <xf numFmtId="0" fontId="28" fillId="21" borderId="763" applyNumberFormat="0" applyAlignment="0" applyProtection="0"/>
    <xf numFmtId="0" fontId="30" fillId="0" borderId="764" applyNumberFormat="0" applyFill="0" applyAlignment="0" applyProtection="0"/>
    <xf numFmtId="0" fontId="17" fillId="21" borderId="761" applyNumberFormat="0" applyAlignment="0" applyProtection="0"/>
    <xf numFmtId="0" fontId="25" fillId="8" borderId="761" applyNumberFormat="0" applyAlignment="0" applyProtection="0"/>
    <xf numFmtId="0" fontId="12" fillId="24" borderId="762" applyNumberFormat="0" applyFont="0" applyAlignment="0" applyProtection="0"/>
    <xf numFmtId="0" fontId="12" fillId="24" borderId="762" applyNumberFormat="0" applyFont="0" applyAlignment="0" applyProtection="0"/>
    <xf numFmtId="0" fontId="28" fillId="21" borderId="763" applyNumberFormat="0" applyAlignment="0" applyProtection="0"/>
    <xf numFmtId="0" fontId="30" fillId="0" borderId="764" applyNumberFormat="0" applyFill="0" applyAlignment="0" applyProtection="0"/>
    <xf numFmtId="0" fontId="17" fillId="21" borderId="774" applyNumberFormat="0" applyAlignment="0" applyProtection="0"/>
    <xf numFmtId="0" fontId="25" fillId="8" borderId="774" applyNumberFormat="0" applyAlignment="0" applyProtection="0"/>
    <xf numFmtId="0" fontId="12" fillId="24" borderId="775" applyNumberFormat="0" applyFont="0" applyAlignment="0" applyProtection="0"/>
    <xf numFmtId="0" fontId="12" fillId="24" borderId="775" applyNumberFormat="0" applyFont="0" applyAlignment="0" applyProtection="0"/>
    <xf numFmtId="0" fontId="28" fillId="21" borderId="776" applyNumberFormat="0" applyAlignment="0" applyProtection="0"/>
    <xf numFmtId="0" fontId="30" fillId="0" borderId="777" applyNumberFormat="0" applyFill="0" applyAlignment="0" applyProtection="0"/>
    <xf numFmtId="0" fontId="17" fillId="21" borderId="774" applyNumberFormat="0" applyAlignment="0" applyProtection="0"/>
    <xf numFmtId="0" fontId="25" fillId="8" borderId="774" applyNumberFormat="0" applyAlignment="0" applyProtection="0"/>
    <xf numFmtId="0" fontId="12" fillId="24" borderId="775" applyNumberFormat="0" applyFont="0" applyAlignment="0" applyProtection="0"/>
    <xf numFmtId="0" fontId="12" fillId="24" borderId="775" applyNumberFormat="0" applyFont="0" applyAlignment="0" applyProtection="0"/>
    <xf numFmtId="0" fontId="28" fillId="21" borderId="776" applyNumberFormat="0" applyAlignment="0" applyProtection="0"/>
    <xf numFmtId="0" fontId="30" fillId="0" borderId="777" applyNumberFormat="0" applyFill="0" applyAlignment="0" applyProtection="0"/>
    <xf numFmtId="0" fontId="12" fillId="25" borderId="773" applyNumberFormat="0" applyProtection="0">
      <alignment horizontal="left" vertical="center"/>
    </xf>
    <xf numFmtId="0" fontId="12" fillId="25" borderId="773" applyNumberFormat="0" applyProtection="0">
      <alignment horizontal="left" vertical="center"/>
    </xf>
    <xf numFmtId="0" fontId="17" fillId="21" borderId="774" applyNumberFormat="0" applyAlignment="0" applyProtection="0"/>
    <xf numFmtId="0" fontId="25" fillId="8" borderId="774" applyNumberFormat="0" applyAlignment="0" applyProtection="0"/>
    <xf numFmtId="0" fontId="12" fillId="24" borderId="775" applyNumberFormat="0" applyFont="0" applyAlignment="0" applyProtection="0"/>
    <xf numFmtId="0" fontId="12" fillId="24" borderId="775" applyNumberFormat="0" applyFont="0" applyAlignment="0" applyProtection="0"/>
    <xf numFmtId="0" fontId="28" fillId="21" borderId="776" applyNumberFormat="0" applyAlignment="0" applyProtection="0"/>
    <xf numFmtId="0" fontId="30" fillId="0" borderId="777" applyNumberFormat="0" applyFill="0" applyAlignment="0" applyProtection="0"/>
    <xf numFmtId="0" fontId="17" fillId="21" borderId="774" applyNumberFormat="0" applyAlignment="0" applyProtection="0"/>
    <xf numFmtId="0" fontId="25" fillId="8" borderId="774" applyNumberFormat="0" applyAlignment="0" applyProtection="0"/>
    <xf numFmtId="0" fontId="12" fillId="24" borderId="775" applyNumberFormat="0" applyFont="0" applyAlignment="0" applyProtection="0"/>
    <xf numFmtId="0" fontId="12" fillId="24" borderId="775" applyNumberFormat="0" applyFont="0" applyAlignment="0" applyProtection="0"/>
    <xf numFmtId="0" fontId="28" fillId="21" borderId="776" applyNumberFormat="0" applyAlignment="0" applyProtection="0"/>
    <xf numFmtId="0" fontId="30" fillId="0" borderId="777" applyNumberFormat="0" applyFill="0" applyAlignment="0" applyProtection="0"/>
    <xf numFmtId="171" fontId="85" fillId="0" borderId="909"/>
    <xf numFmtId="208" fontId="90" fillId="63" borderId="872"/>
    <xf numFmtId="0" fontId="17" fillId="21" borderId="774" applyNumberFormat="0" applyAlignment="0" applyProtection="0"/>
    <xf numFmtId="0" fontId="25" fillId="8" borderId="774" applyNumberFormat="0" applyAlignment="0" applyProtection="0"/>
    <xf numFmtId="0" fontId="28" fillId="21" borderId="776" applyNumberFormat="0" applyAlignment="0" applyProtection="0"/>
    <xf numFmtId="0" fontId="30" fillId="0" borderId="777" applyNumberFormat="0" applyFill="0" applyAlignment="0" applyProtection="0"/>
    <xf numFmtId="0" fontId="17" fillId="21" borderId="774" applyNumberFormat="0" applyAlignment="0" applyProtection="0"/>
    <xf numFmtId="0" fontId="25" fillId="8" borderId="774" applyNumberFormat="0" applyAlignment="0" applyProtection="0"/>
    <xf numFmtId="0" fontId="28" fillId="21" borderId="776" applyNumberFormat="0" applyAlignment="0" applyProtection="0"/>
    <xf numFmtId="0" fontId="30" fillId="0" borderId="777" applyNumberFormat="0" applyFill="0" applyAlignment="0" applyProtection="0"/>
    <xf numFmtId="0" fontId="12" fillId="25" borderId="773" applyNumberFormat="0" applyProtection="0">
      <alignment horizontal="left" vertical="center"/>
    </xf>
    <xf numFmtId="0" fontId="12" fillId="25" borderId="773" applyNumberFormat="0" applyProtection="0">
      <alignment horizontal="left" vertical="center"/>
    </xf>
    <xf numFmtId="0" fontId="17" fillId="21" borderId="774" applyNumberFormat="0" applyAlignment="0" applyProtection="0"/>
    <xf numFmtId="0" fontId="25" fillId="8" borderId="774" applyNumberFormat="0" applyAlignment="0" applyProtection="0"/>
    <xf numFmtId="0" fontId="28" fillId="21" borderId="776" applyNumberFormat="0" applyAlignment="0" applyProtection="0"/>
    <xf numFmtId="0" fontId="30" fillId="0" borderId="777" applyNumberFormat="0" applyFill="0" applyAlignment="0" applyProtection="0"/>
    <xf numFmtId="0" fontId="17" fillId="21" borderId="774" applyNumberFormat="0" applyAlignment="0" applyProtection="0"/>
    <xf numFmtId="0" fontId="25" fillId="8" borderId="774" applyNumberFormat="0" applyAlignment="0" applyProtection="0"/>
    <xf numFmtId="0" fontId="28" fillId="21" borderId="776" applyNumberFormat="0" applyAlignment="0" applyProtection="0"/>
    <xf numFmtId="0" fontId="30" fillId="0" borderId="777" applyNumberFormat="0" applyFill="0" applyAlignment="0" applyProtection="0"/>
    <xf numFmtId="0" fontId="17" fillId="21" borderId="788" applyNumberFormat="0" applyAlignment="0" applyProtection="0"/>
    <xf numFmtId="0" fontId="83" fillId="0" borderId="867" applyNumberFormat="0" applyFont="0" applyFill="0" applyAlignment="0" applyProtection="0"/>
    <xf numFmtId="0" fontId="25" fillId="8" borderId="788" applyNumberFormat="0" applyAlignment="0" applyProtection="0"/>
    <xf numFmtId="0" fontId="12" fillId="24" borderId="789" applyNumberFormat="0" applyFont="0" applyAlignment="0" applyProtection="0"/>
    <xf numFmtId="0" fontId="12" fillId="24" borderId="789" applyNumberFormat="0" applyFont="0" applyAlignment="0" applyProtection="0"/>
    <xf numFmtId="0" fontId="28" fillId="21" borderId="790" applyNumberFormat="0" applyAlignment="0" applyProtection="0"/>
    <xf numFmtId="0" fontId="30" fillId="0" borderId="791" applyNumberFormat="0" applyFill="0" applyAlignment="0" applyProtection="0"/>
    <xf numFmtId="0" fontId="17" fillId="21" borderId="788" applyNumberFormat="0" applyAlignment="0" applyProtection="0"/>
    <xf numFmtId="0" fontId="25" fillId="8" borderId="788" applyNumberFormat="0" applyAlignment="0" applyProtection="0"/>
    <xf numFmtId="0" fontId="12" fillId="24" borderId="789" applyNumberFormat="0" applyFont="0" applyAlignment="0" applyProtection="0"/>
    <xf numFmtId="0" fontId="12" fillId="24" borderId="789" applyNumberFormat="0" applyFont="0" applyAlignment="0" applyProtection="0"/>
    <xf numFmtId="0" fontId="28" fillId="21" borderId="790" applyNumberFormat="0" applyAlignment="0" applyProtection="0"/>
    <xf numFmtId="0" fontId="30" fillId="0" borderId="791" applyNumberFormat="0" applyFill="0" applyAlignment="0" applyProtection="0"/>
    <xf numFmtId="0" fontId="12" fillId="25" borderId="787" applyNumberFormat="0" applyProtection="0">
      <alignment horizontal="left" vertical="center"/>
    </xf>
    <xf numFmtId="0" fontId="12" fillId="25" borderId="787" applyNumberFormat="0" applyProtection="0">
      <alignment horizontal="left" vertical="center"/>
    </xf>
    <xf numFmtId="0" fontId="17" fillId="21" borderId="788" applyNumberFormat="0" applyAlignment="0" applyProtection="0"/>
    <xf numFmtId="0" fontId="25" fillId="8" borderId="788" applyNumberFormat="0" applyAlignment="0" applyProtection="0"/>
    <xf numFmtId="0" fontId="12" fillId="24" borderId="789" applyNumberFormat="0" applyFont="0" applyAlignment="0" applyProtection="0"/>
    <xf numFmtId="0" fontId="12" fillId="24" borderId="789" applyNumberFormat="0" applyFont="0" applyAlignment="0" applyProtection="0"/>
    <xf numFmtId="0" fontId="28" fillId="21" borderId="790" applyNumberFormat="0" applyAlignment="0" applyProtection="0"/>
    <xf numFmtId="0" fontId="30" fillId="0" borderId="791" applyNumberFormat="0" applyFill="0" applyAlignment="0" applyProtection="0"/>
    <xf numFmtId="0" fontId="17" fillId="21" borderId="788" applyNumberFormat="0" applyAlignment="0" applyProtection="0"/>
    <xf numFmtId="0" fontId="25" fillId="8" borderId="788" applyNumberFormat="0" applyAlignment="0" applyProtection="0"/>
    <xf numFmtId="0" fontId="12" fillId="24" borderId="789" applyNumberFormat="0" applyFont="0" applyAlignment="0" applyProtection="0"/>
    <xf numFmtId="0" fontId="12" fillId="24" borderId="789" applyNumberFormat="0" applyFont="0" applyAlignment="0" applyProtection="0"/>
    <xf numFmtId="0" fontId="28" fillId="21" borderId="790" applyNumberFormat="0" applyAlignment="0" applyProtection="0"/>
    <xf numFmtId="0" fontId="30" fillId="0" borderId="791" applyNumberFormat="0" applyFill="0" applyAlignment="0" applyProtection="0"/>
    <xf numFmtId="264" fontId="172" fillId="65" borderId="825" applyFill="0" applyBorder="0" applyAlignment="0" applyProtection="0">
      <alignment horizontal="right"/>
      <protection locked="0"/>
    </xf>
    <xf numFmtId="0" fontId="12" fillId="61" borderId="798" applyNumberFormat="0">
      <alignment horizontal="left" vertical="center"/>
    </xf>
    <xf numFmtId="0" fontId="12" fillId="60" borderId="798" applyNumberFormat="0">
      <alignment horizontal="centerContinuous" vertical="center" wrapText="1"/>
    </xf>
    <xf numFmtId="208" fontId="90" fillId="63" borderId="905"/>
    <xf numFmtId="166" fontId="113" fillId="0" borderId="919">
      <protection locked="0"/>
    </xf>
    <xf numFmtId="0" fontId="17" fillId="21" borderId="798" applyNumberFormat="0" applyAlignment="0" applyProtection="0"/>
    <xf numFmtId="0" fontId="25" fillId="8" borderId="798" applyNumberFormat="0" applyAlignment="0" applyProtection="0"/>
    <xf numFmtId="0" fontId="12" fillId="24" borderId="799" applyNumberFormat="0" applyFont="0" applyAlignment="0" applyProtection="0"/>
    <xf numFmtId="0" fontId="12" fillId="24" borderId="799" applyNumberFormat="0" applyFont="0" applyAlignment="0" applyProtection="0"/>
    <xf numFmtId="0" fontId="28" fillId="21" borderId="800" applyNumberFormat="0" applyAlignment="0" applyProtection="0"/>
    <xf numFmtId="0" fontId="30" fillId="0" borderId="801" applyNumberFormat="0" applyFill="0" applyAlignment="0" applyProtection="0"/>
    <xf numFmtId="0" fontId="17" fillId="21" borderId="798" applyNumberFormat="0" applyAlignment="0" applyProtection="0"/>
    <xf numFmtId="0" fontId="25" fillId="8" borderId="798" applyNumberFormat="0" applyAlignment="0" applyProtection="0"/>
    <xf numFmtId="0" fontId="12" fillId="24" borderId="799" applyNumberFormat="0" applyFont="0" applyAlignment="0" applyProtection="0"/>
    <xf numFmtId="0" fontId="12" fillId="24" borderId="799" applyNumberFormat="0" applyFont="0" applyAlignment="0" applyProtection="0"/>
    <xf numFmtId="0" fontId="28" fillId="21" borderId="800" applyNumberFormat="0" applyAlignment="0" applyProtection="0"/>
    <xf numFmtId="0" fontId="30" fillId="0" borderId="801" applyNumberFormat="0" applyFill="0" applyAlignment="0" applyProtection="0"/>
    <xf numFmtId="0" fontId="12" fillId="25" borderId="797" applyNumberFormat="0" applyProtection="0">
      <alignment horizontal="left" vertical="center"/>
    </xf>
    <xf numFmtId="0" fontId="12" fillId="25" borderId="797" applyNumberFormat="0" applyProtection="0">
      <alignment horizontal="left" vertical="center"/>
    </xf>
    <xf numFmtId="0" fontId="17" fillId="21" borderId="798" applyNumberFormat="0" applyAlignment="0" applyProtection="0"/>
    <xf numFmtId="0" fontId="25" fillId="8" borderId="798" applyNumberFormat="0" applyAlignment="0" applyProtection="0"/>
    <xf numFmtId="0" fontId="12" fillId="24" borderId="799" applyNumberFormat="0" applyFont="0" applyAlignment="0" applyProtection="0"/>
    <xf numFmtId="0" fontId="12" fillId="24" borderId="799" applyNumberFormat="0" applyFont="0" applyAlignment="0" applyProtection="0"/>
    <xf numFmtId="0" fontId="28" fillId="21" borderId="800" applyNumberFormat="0" applyAlignment="0" applyProtection="0"/>
    <xf numFmtId="0" fontId="30" fillId="0" borderId="801" applyNumberFormat="0" applyFill="0" applyAlignment="0" applyProtection="0"/>
    <xf numFmtId="0" fontId="17" fillId="21" borderId="798" applyNumberFormat="0" applyAlignment="0" applyProtection="0"/>
    <xf numFmtId="0" fontId="25" fillId="8" borderId="798" applyNumberFormat="0" applyAlignment="0" applyProtection="0"/>
    <xf numFmtId="0" fontId="12" fillId="24" borderId="799" applyNumberFormat="0" applyFont="0" applyAlignment="0" applyProtection="0"/>
    <xf numFmtId="0" fontId="12" fillId="24" borderId="799" applyNumberFormat="0" applyFont="0" applyAlignment="0" applyProtection="0"/>
    <xf numFmtId="0" fontId="28" fillId="21" borderId="800" applyNumberFormat="0" applyAlignment="0" applyProtection="0"/>
    <xf numFmtId="0" fontId="30" fillId="0" borderId="801" applyNumberFormat="0" applyFill="0" applyAlignment="0" applyProtection="0"/>
    <xf numFmtId="171" fontId="85" fillId="0" borderId="1076"/>
    <xf numFmtId="166" fontId="113" fillId="0" borderId="947">
      <protection locked="0"/>
    </xf>
    <xf numFmtId="0" fontId="12" fillId="24" borderId="942" applyNumberFormat="0" applyFont="0" applyAlignment="0" applyProtection="0"/>
    <xf numFmtId="208" fontId="90" fillId="63" borderId="905"/>
    <xf numFmtId="0" fontId="147" fillId="73" borderId="984">
      <alignment horizontal="left" vertical="center" wrapText="1"/>
    </xf>
    <xf numFmtId="167" fontId="87" fillId="0" borderId="912" applyFont="0"/>
    <xf numFmtId="166" fontId="113" fillId="0" borderId="960">
      <protection locked="0"/>
    </xf>
    <xf numFmtId="0" fontId="25" fillId="8" borderId="978" applyNumberFormat="0" applyAlignment="0" applyProtection="0"/>
    <xf numFmtId="10" fontId="108" fillId="65" borderId="1443" applyNumberFormat="0" applyBorder="0" applyAlignment="0" applyProtection="0"/>
    <xf numFmtId="0" fontId="25" fillId="8" borderId="978" applyNumberFormat="0" applyAlignment="0" applyProtection="0"/>
    <xf numFmtId="0" fontId="25" fillId="8" borderId="978" applyNumberFormat="0" applyAlignment="0" applyProtection="0"/>
    <xf numFmtId="10" fontId="108" fillId="65" borderId="977" applyNumberFormat="0" applyBorder="0" applyAlignment="0" applyProtection="0"/>
    <xf numFmtId="165" fontId="193" fillId="0" borderId="994" applyFill="0" applyAlignment="0" applyProtection="0"/>
    <xf numFmtId="171" fontId="85" fillId="0" borderId="1100"/>
    <xf numFmtId="165" fontId="193" fillId="0" borderId="1127" applyFill="0" applyAlignment="0" applyProtection="0"/>
    <xf numFmtId="0" fontId="17" fillId="21" borderId="899" applyNumberFormat="0" applyAlignment="0" applyProtection="0"/>
    <xf numFmtId="208" fontId="90" fillId="63" borderId="918"/>
    <xf numFmtId="241" fontId="194" fillId="86" borderId="1099" applyNumberFormat="0" applyBorder="0" applyAlignment="0" applyProtection="0">
      <alignment vertical="center"/>
    </xf>
    <xf numFmtId="171" fontId="12" fillId="0" borderId="1067" applyBorder="0" applyProtection="0">
      <alignment horizontal="right" vertical="center"/>
    </xf>
    <xf numFmtId="241" fontId="12" fillId="25" borderId="1053" applyNumberFormat="0" applyProtection="0">
      <alignment horizontal="centerContinuous" vertical="center"/>
    </xf>
    <xf numFmtId="0" fontId="12" fillId="25" borderId="1002" applyNumberFormat="0" applyProtection="0">
      <alignment horizontal="left" vertical="center" wrapText="1"/>
    </xf>
    <xf numFmtId="0" fontId="11" fillId="81" borderId="1002" applyNumberFormat="0" applyProtection="0">
      <alignment horizontal="center" vertical="center" wrapText="1"/>
    </xf>
    <xf numFmtId="0" fontId="183" fillId="81" borderId="1036" applyNumberFormat="0" applyProtection="0">
      <alignment horizontal="center" vertical="center"/>
    </xf>
    <xf numFmtId="224" fontId="108" fillId="0" borderId="1020" applyFont="0" applyFill="0" applyBorder="0" applyAlignment="0" applyProtection="0"/>
    <xf numFmtId="0" fontId="83" fillId="0" borderId="898" applyNumberFormat="0" applyFont="0" applyFill="0" applyAlignment="0" applyProtection="0"/>
    <xf numFmtId="208" fontId="90" fillId="63" borderId="905"/>
    <xf numFmtId="0" fontId="183" fillId="81" borderId="825" applyNumberFormat="0" applyProtection="0">
      <alignment horizontal="center" vertical="center"/>
    </xf>
    <xf numFmtId="0" fontId="11" fillId="81" borderId="825" applyNumberFormat="0" applyProtection="0">
      <alignment horizontal="center" vertical="center" wrapText="1"/>
    </xf>
    <xf numFmtId="0" fontId="11" fillId="81" borderId="825" applyNumberFormat="0" applyProtection="0">
      <alignment horizontal="center" vertical="center"/>
    </xf>
    <xf numFmtId="0" fontId="11" fillId="81" borderId="825" applyNumberFormat="0" applyProtection="0">
      <alignment horizontal="center" vertical="center" wrapText="1"/>
    </xf>
    <xf numFmtId="0" fontId="11" fillId="60" borderId="825" applyNumberFormat="0" applyProtection="0">
      <alignment horizontal="left" vertical="center" wrapText="1"/>
    </xf>
    <xf numFmtId="0" fontId="47" fillId="0" borderId="958">
      <alignment horizontal="left" vertical="center"/>
    </xf>
    <xf numFmtId="257" fontId="11" fillId="82" borderId="825" applyNumberFormat="0" applyProtection="0">
      <alignment horizontal="center" vertical="center" wrapText="1"/>
    </xf>
    <xf numFmtId="0" fontId="12" fillId="25" borderId="825" applyNumberFormat="0" applyProtection="0">
      <alignment horizontal="left" vertical="center" wrapText="1"/>
    </xf>
    <xf numFmtId="0" fontId="11" fillId="60" borderId="825" applyNumberFormat="0" applyProtection="0">
      <alignment horizontal="left" vertical="center" wrapText="1"/>
    </xf>
    <xf numFmtId="167" fontId="87" fillId="0" borderId="912" applyFont="0"/>
    <xf numFmtId="0" fontId="17" fillId="21" borderId="878" applyNumberFormat="0" applyAlignment="0" applyProtection="0"/>
    <xf numFmtId="237" fontId="12" fillId="71" borderId="977" applyNumberFormat="0" applyFont="0" applyBorder="0" applyAlignment="0" applyProtection="0"/>
    <xf numFmtId="0" fontId="83" fillId="0" borderId="898" applyNumberFormat="0" applyFont="0" applyFill="0" applyAlignment="0" applyProtection="0"/>
    <xf numFmtId="0" fontId="11" fillId="60" borderId="1094" applyNumberFormat="0" applyProtection="0">
      <alignment horizontal="left" vertical="center" wrapText="1"/>
    </xf>
    <xf numFmtId="1" fontId="121" fillId="69" borderId="965" applyNumberFormat="0" applyBorder="0" applyAlignment="0">
      <alignment horizontal="centerContinuous" vertical="center"/>
      <protection locked="0"/>
    </xf>
    <xf numFmtId="208" fontId="90" fillId="63" borderId="889"/>
    <xf numFmtId="0" fontId="25" fillId="8" borderId="978" applyNumberFormat="0" applyAlignment="0" applyProtection="0"/>
    <xf numFmtId="0" fontId="17" fillId="21" borderId="927" applyNumberFormat="0" applyAlignment="0" applyProtection="0"/>
    <xf numFmtId="167" fontId="87" fillId="0" borderId="896" applyFont="0"/>
    <xf numFmtId="1" fontId="121" fillId="69" borderId="1428" applyNumberFormat="0" applyBorder="0" applyAlignment="0">
      <alignment horizontal="centerContinuous" vertical="center"/>
      <protection locked="0"/>
    </xf>
    <xf numFmtId="0" fontId="83" fillId="0" borderId="932" applyNumberFormat="0" applyFont="0" applyFill="0" applyAlignment="0" applyProtection="0"/>
    <xf numFmtId="171" fontId="85" fillId="0" borderId="1076"/>
    <xf numFmtId="49" fontId="79" fillId="0" borderId="1067">
      <alignment vertical="center"/>
    </xf>
    <xf numFmtId="0" fontId="12" fillId="0" borderId="1463"/>
    <xf numFmtId="0" fontId="25" fillId="8" borderId="1424" applyNumberFormat="0" applyAlignment="0" applyProtection="0"/>
    <xf numFmtId="208" fontId="90" fillId="63" borderId="918"/>
    <xf numFmtId="0" fontId="47" fillId="0" borderId="1427">
      <alignment horizontal="left" vertical="center"/>
    </xf>
    <xf numFmtId="237" fontId="12" fillId="71" borderId="1431" applyNumberFormat="0" applyFont="0" applyBorder="0" applyAlignment="0" applyProtection="0"/>
    <xf numFmtId="0" fontId="12" fillId="61" borderId="836" applyNumberFormat="0">
      <alignment horizontal="left" vertical="center"/>
    </xf>
    <xf numFmtId="0" fontId="12" fillId="60" borderId="836" applyNumberFormat="0">
      <alignment horizontal="centerContinuous" vertical="center" wrapText="1"/>
    </xf>
    <xf numFmtId="0" fontId="147" fillId="73" borderId="1454">
      <alignment horizontal="left" vertical="center" wrapText="1"/>
    </xf>
    <xf numFmtId="1" fontId="121" fillId="69" borderId="1428" applyNumberFormat="0" applyBorder="0" applyAlignment="0">
      <alignment horizontal="centerContinuous" vertical="center"/>
      <protection locked="0"/>
    </xf>
    <xf numFmtId="10" fontId="108" fillId="65" borderId="1443" applyNumberFormat="0" applyBorder="0" applyAlignment="0" applyProtection="0"/>
    <xf numFmtId="167" fontId="87" fillId="0" borderId="917" applyFont="0"/>
    <xf numFmtId="224" fontId="108" fillId="0" borderId="1020" applyFont="0" applyFill="0" applyBorder="0" applyAlignment="0" applyProtection="0"/>
    <xf numFmtId="0" fontId="25" fillId="8" borderId="1424" applyNumberFormat="0" applyAlignment="0" applyProtection="0"/>
    <xf numFmtId="0" fontId="47" fillId="0" borderId="1440">
      <alignment horizontal="left" vertical="center"/>
    </xf>
    <xf numFmtId="237" fontId="12" fillId="71" borderId="1443" applyNumberFormat="0" applyFont="0" applyBorder="0" applyAlignment="0" applyProtection="0"/>
    <xf numFmtId="0" fontId="147" fillId="73" borderId="1467">
      <alignment horizontal="left" vertical="center" wrapText="1"/>
    </xf>
    <xf numFmtId="241" fontId="194" fillId="86" borderId="835" applyNumberFormat="0" applyBorder="0" applyAlignment="0" applyProtection="0">
      <alignment vertical="center"/>
    </xf>
    <xf numFmtId="0" fontId="12" fillId="0" borderId="1463"/>
    <xf numFmtId="224" fontId="108" fillId="0" borderId="1020" applyFont="0" applyFill="0" applyBorder="0" applyAlignment="0" applyProtection="0"/>
    <xf numFmtId="0" fontId="17" fillId="21" borderId="927" applyNumberFormat="0" applyAlignment="0" applyProtection="0"/>
    <xf numFmtId="1" fontId="121" fillId="69" borderId="1449" applyNumberFormat="0" applyBorder="0" applyAlignment="0">
      <alignment horizontal="centerContinuous" vertical="center"/>
      <protection locked="0"/>
    </xf>
    <xf numFmtId="10" fontId="108" fillId="65" borderId="1470" applyNumberFormat="0" applyBorder="0" applyAlignment="0" applyProtection="0"/>
    <xf numFmtId="0" fontId="25" fillId="8" borderId="1444" applyNumberFormat="0" applyAlignment="0" applyProtection="0"/>
    <xf numFmtId="0" fontId="47" fillId="0" borderId="1440">
      <alignment horizontal="left" vertical="center"/>
    </xf>
    <xf numFmtId="237" fontId="12" fillId="71" borderId="1443" applyNumberFormat="0" applyFont="0" applyBorder="0" applyAlignment="0" applyProtection="0"/>
    <xf numFmtId="0" fontId="12" fillId="0" borderId="1443"/>
    <xf numFmtId="10" fontId="108" fillId="65" borderId="1463" applyNumberFormat="0" applyBorder="0" applyAlignment="0" applyProtection="0"/>
    <xf numFmtId="224" fontId="108" fillId="0" borderId="1020" applyFont="0" applyFill="0" applyBorder="0" applyAlignment="0" applyProtection="0"/>
    <xf numFmtId="1" fontId="121" fillId="69" borderId="1449" applyNumberFormat="0" applyBorder="0" applyAlignment="0">
      <alignment horizontal="centerContinuous" vertical="center"/>
      <protection locked="0"/>
    </xf>
    <xf numFmtId="0" fontId="25" fillId="8" borderId="1444" applyNumberFormat="0" applyAlignment="0" applyProtection="0"/>
    <xf numFmtId="0" fontId="12" fillId="0" borderId="1486"/>
    <xf numFmtId="0" fontId="83" fillId="0" borderId="932" applyNumberFormat="0" applyFont="0" applyFill="0" applyAlignment="0" applyProtection="0"/>
    <xf numFmtId="0" fontId="147" fillId="73" borderId="1480">
      <alignment horizontal="left" vertical="center" wrapText="1"/>
    </xf>
    <xf numFmtId="171" fontId="85" fillId="0" borderId="1022"/>
    <xf numFmtId="237" fontId="12" fillId="71" borderId="1470" applyNumberFormat="0" applyFont="0" applyBorder="0" applyAlignment="0" applyProtection="0"/>
    <xf numFmtId="1" fontId="121" fillId="69" borderId="1471" applyNumberFormat="0" applyBorder="0" applyAlignment="0">
      <alignment horizontal="centerContinuous" vertical="center"/>
      <protection locked="0"/>
    </xf>
    <xf numFmtId="241" fontId="194" fillId="86" borderId="1033" applyNumberFormat="0" applyBorder="0" applyAlignment="0" applyProtection="0">
      <alignment vertical="center"/>
    </xf>
    <xf numFmtId="0" fontId="12" fillId="0" borderId="1486"/>
    <xf numFmtId="0" fontId="47" fillId="0" borderId="1490">
      <alignment horizontal="left" vertical="center"/>
    </xf>
    <xf numFmtId="171" fontId="85" fillId="0" borderId="1132"/>
    <xf numFmtId="237" fontId="12" fillId="71" borderId="1486" applyNumberFormat="0" applyFont="0" applyBorder="0" applyAlignment="0" applyProtection="0"/>
    <xf numFmtId="224" fontId="108" fillId="0" borderId="1020" applyFont="0" applyFill="0" applyBorder="0" applyAlignment="0" applyProtection="0"/>
    <xf numFmtId="0" fontId="147" fillId="73" borderId="1467">
      <alignment horizontal="left" vertical="center" wrapText="1"/>
    </xf>
    <xf numFmtId="171" fontId="85" fillId="0" borderId="1422"/>
    <xf numFmtId="10" fontId="108" fillId="65" borderId="1486" applyNumberFormat="0" applyBorder="0" applyAlignment="0" applyProtection="0"/>
    <xf numFmtId="237" fontId="12" fillId="71" borderId="1443" applyNumberFormat="0" applyFont="0" applyBorder="0" applyAlignment="0" applyProtection="0"/>
    <xf numFmtId="241" fontId="194" fillId="86" borderId="1421" applyNumberFormat="0" applyBorder="0" applyAlignment="0" applyProtection="0">
      <alignment vertical="center"/>
    </xf>
    <xf numFmtId="0" fontId="12" fillId="61" borderId="1180" applyNumberFormat="0">
      <alignment horizontal="left" vertical="center"/>
    </xf>
    <xf numFmtId="0" fontId="12" fillId="60" borderId="1180" applyNumberFormat="0">
      <alignment horizontal="centerContinuous" vertical="center" wrapText="1"/>
    </xf>
    <xf numFmtId="10" fontId="108" fillId="65" borderId="1486" applyNumberFormat="0" applyBorder="0" applyAlignment="0" applyProtection="0"/>
    <xf numFmtId="0" fontId="147" fillId="73" borderId="1508">
      <alignment horizontal="left" vertical="center" wrapText="1"/>
    </xf>
    <xf numFmtId="0" fontId="47" fillId="0" borderId="1464">
      <alignment horizontal="left" vertical="center"/>
    </xf>
    <xf numFmtId="208" fontId="90" fillId="63" borderId="918"/>
    <xf numFmtId="0" fontId="189" fillId="83" borderId="1067" applyBorder="0" applyProtection="0">
      <alignment horizontal="centerContinuous" vertical="center"/>
    </xf>
    <xf numFmtId="237" fontId="12" fillId="71" borderId="1463" applyNumberFormat="0" applyFont="0" applyBorder="0" applyAlignment="0" applyProtection="0"/>
    <xf numFmtId="10" fontId="108" fillId="65" borderId="1463" applyNumberFormat="0" applyBorder="0" applyAlignment="0" applyProtection="0"/>
    <xf numFmtId="1" fontId="121" fillId="69" borderId="1457" applyNumberFormat="0" applyBorder="0" applyAlignment="0">
      <alignment horizontal="centerContinuous" vertical="center"/>
      <protection locked="0"/>
    </xf>
    <xf numFmtId="241" fontId="194" fillId="86" borderId="1131" applyNumberFormat="0" applyBorder="0" applyAlignment="0" applyProtection="0">
      <alignment vertical="center"/>
    </xf>
    <xf numFmtId="0" fontId="11" fillId="60" borderId="1036" applyNumberFormat="0" applyProtection="0">
      <alignment horizontal="left" vertical="center" wrapText="1"/>
    </xf>
    <xf numFmtId="0" fontId="11" fillId="81" borderId="1002" applyNumberFormat="0" applyProtection="0">
      <alignment horizontal="center" vertical="center"/>
    </xf>
    <xf numFmtId="0" fontId="11" fillId="81" borderId="1036" applyNumberFormat="0" applyProtection="0">
      <alignment horizontal="center" vertical="center" wrapText="1"/>
    </xf>
    <xf numFmtId="0" fontId="147" fillId="73" borderId="1454">
      <alignment horizontal="left" vertical="center" wrapText="1"/>
    </xf>
    <xf numFmtId="167" fontId="87" fillId="0" borderId="917" applyFont="0"/>
    <xf numFmtId="260" fontId="164" fillId="0" borderId="881" applyBorder="0"/>
    <xf numFmtId="0" fontId="25" fillId="8" borderId="1459" applyNumberFormat="0" applyAlignment="0" applyProtection="0"/>
    <xf numFmtId="224" fontId="108" fillId="0" borderId="1020" applyFont="0" applyFill="0" applyBorder="0" applyAlignment="0" applyProtection="0"/>
    <xf numFmtId="10" fontId="108" fillId="65" borderId="1443" applyNumberFormat="0" applyBorder="0" applyAlignment="0" applyProtection="0"/>
    <xf numFmtId="241" fontId="194" fillId="86" borderId="1382" applyNumberFormat="0" applyBorder="0" applyAlignment="0" applyProtection="0">
      <alignment vertical="center"/>
    </xf>
    <xf numFmtId="171" fontId="85" fillId="0" borderId="1395"/>
    <xf numFmtId="0" fontId="147" fillId="73" borderId="1480">
      <alignment horizontal="left" vertical="center" wrapText="1"/>
    </xf>
    <xf numFmtId="224" fontId="108" fillId="0" borderId="1020" applyFont="0" applyFill="0" applyBorder="0" applyAlignment="0" applyProtection="0"/>
    <xf numFmtId="0" fontId="47" fillId="0" borderId="1483">
      <alignment horizontal="left" vertical="center"/>
    </xf>
    <xf numFmtId="260" fontId="164" fillId="0" borderId="839" applyBorder="0"/>
    <xf numFmtId="0" fontId="12" fillId="0" borderId="1513"/>
    <xf numFmtId="1" fontId="121" fillId="69" borderId="1457" applyNumberFormat="0" applyBorder="0" applyAlignment="0">
      <alignment horizontal="centerContinuous" vertical="center"/>
      <protection locked="0"/>
    </xf>
    <xf numFmtId="0" fontId="147" fillId="73" borderId="1480">
      <alignment horizontal="left" vertical="center" wrapText="1"/>
    </xf>
    <xf numFmtId="0" fontId="25" fillId="8" borderId="1459" applyNumberFormat="0" applyAlignment="0" applyProtection="0"/>
    <xf numFmtId="0" fontId="47" fillId="0" borderId="1440">
      <alignment horizontal="left" vertical="center"/>
    </xf>
    <xf numFmtId="241" fontId="194" fillId="86" borderId="1361" applyNumberFormat="0" applyBorder="0" applyAlignment="0" applyProtection="0">
      <alignment vertical="center"/>
    </xf>
    <xf numFmtId="171" fontId="85" fillId="0" borderId="1412"/>
    <xf numFmtId="0" fontId="25" fillId="8" borderId="1444" applyNumberFormat="0" applyAlignment="0" applyProtection="0"/>
    <xf numFmtId="0" fontId="17" fillId="21" borderId="941" applyNumberFormat="0" applyAlignment="0" applyProtection="0"/>
    <xf numFmtId="0" fontId="83" fillId="0" borderId="940" applyNumberFormat="0" applyFont="0" applyFill="0" applyAlignment="0" applyProtection="0"/>
    <xf numFmtId="257" fontId="11" fillId="82" borderId="1094" applyNumberFormat="0" applyProtection="0">
      <alignment horizontal="center" vertical="center" wrapText="1"/>
    </xf>
    <xf numFmtId="0" fontId="17" fillId="21" borderId="954" applyNumberFormat="0" applyAlignment="0" applyProtection="0"/>
    <xf numFmtId="208" fontId="90" fillId="63" borderId="946"/>
    <xf numFmtId="260" fontId="164" fillId="0" borderId="904" applyBorder="0"/>
    <xf numFmtId="260" fontId="164" fillId="0" borderId="923" applyBorder="0"/>
    <xf numFmtId="260" fontId="164" fillId="0" borderId="904" applyBorder="0"/>
    <xf numFmtId="0" fontId="83" fillId="0" borderId="952" applyNumberFormat="0" applyFont="0" applyFill="0" applyAlignment="0" applyProtection="0"/>
    <xf numFmtId="167" fontId="87" fillId="0" borderId="945" applyFont="0"/>
    <xf numFmtId="208" fontId="90" fillId="63" borderId="959"/>
    <xf numFmtId="167" fontId="87" fillId="0" borderId="963" applyFont="0"/>
    <xf numFmtId="0" fontId="12" fillId="61" borderId="850" applyNumberFormat="0">
      <alignment horizontal="left" vertical="center"/>
    </xf>
    <xf numFmtId="0" fontId="12" fillId="60" borderId="850" applyNumberFormat="0">
      <alignment horizontal="centerContinuous" vertical="center" wrapText="1"/>
    </xf>
    <xf numFmtId="0" fontId="147" fillId="73" borderId="874">
      <alignment horizontal="left" vertical="center" wrapText="1"/>
    </xf>
    <xf numFmtId="166" fontId="113" fillId="0" borderId="873">
      <protection locked="0"/>
    </xf>
    <xf numFmtId="208" fontId="90" fillId="63" borderId="872"/>
    <xf numFmtId="0" fontId="147" fillId="73" borderId="860">
      <alignment horizontal="left" vertical="center" wrapText="1"/>
    </xf>
    <xf numFmtId="166" fontId="113" fillId="0" borderId="859">
      <protection locked="0"/>
    </xf>
    <xf numFmtId="208" fontId="90" fillId="63" borderId="858"/>
    <xf numFmtId="0" fontId="147" fillId="73" borderId="865">
      <alignment horizontal="left" vertical="center" wrapText="1"/>
    </xf>
    <xf numFmtId="166" fontId="113" fillId="0" borderId="864">
      <protection locked="0"/>
    </xf>
    <xf numFmtId="208" fontId="90" fillId="63" borderId="863"/>
    <xf numFmtId="0" fontId="147" fillId="73" borderId="874">
      <alignment horizontal="left" vertical="center" wrapText="1"/>
    </xf>
    <xf numFmtId="166" fontId="113" fillId="0" borderId="873">
      <protection locked="0"/>
    </xf>
    <xf numFmtId="208" fontId="90" fillId="63" borderId="872"/>
    <xf numFmtId="0" fontId="147" fillId="73" borderId="834">
      <alignment horizontal="left" vertical="center" wrapText="1"/>
    </xf>
    <xf numFmtId="166" fontId="113" fillId="0" borderId="833">
      <protection locked="0"/>
    </xf>
    <xf numFmtId="208" fontId="90" fillId="63" borderId="832"/>
    <xf numFmtId="0" fontId="147" fillId="73" borderId="865">
      <alignment horizontal="left" vertical="center" wrapText="1"/>
    </xf>
    <xf numFmtId="166" fontId="113" fillId="0" borderId="864">
      <protection locked="0"/>
    </xf>
    <xf numFmtId="208" fontId="90" fillId="63" borderId="863"/>
    <xf numFmtId="0" fontId="147" fillId="73" borderId="891">
      <alignment horizontal="left" vertical="center" wrapText="1"/>
    </xf>
    <xf numFmtId="166" fontId="113" fillId="0" borderId="890">
      <protection locked="0"/>
    </xf>
    <xf numFmtId="208" fontId="90" fillId="63" borderId="889"/>
    <xf numFmtId="0" fontId="147" fillId="73" borderId="891">
      <alignment horizontal="left" vertical="center" wrapText="1"/>
    </xf>
    <xf numFmtId="166" fontId="113" fillId="0" borderId="890">
      <protection locked="0"/>
    </xf>
    <xf numFmtId="208" fontId="90" fillId="63" borderId="889"/>
    <xf numFmtId="0" fontId="147" fillId="73" borderId="907">
      <alignment horizontal="left" vertical="center" wrapText="1"/>
    </xf>
    <xf numFmtId="166" fontId="113" fillId="0" borderId="906">
      <protection locked="0"/>
    </xf>
    <xf numFmtId="208" fontId="90" fillId="63" borderId="905"/>
    <xf numFmtId="0" fontId="147" fillId="73" borderId="920">
      <alignment horizontal="left" vertical="center" wrapText="1"/>
    </xf>
    <xf numFmtId="166" fontId="113" fillId="0" borderId="919">
      <protection locked="0"/>
    </xf>
    <xf numFmtId="208" fontId="90" fillId="63" borderId="918"/>
    <xf numFmtId="0" fontId="147" fillId="73" borderId="907">
      <alignment horizontal="left" vertical="center" wrapText="1"/>
    </xf>
    <xf numFmtId="166" fontId="113" fillId="0" borderId="906">
      <protection locked="0"/>
    </xf>
    <xf numFmtId="208" fontId="90" fillId="63" borderId="905"/>
    <xf numFmtId="0" fontId="147" fillId="73" borderId="907">
      <alignment horizontal="left" vertical="center" wrapText="1"/>
    </xf>
    <xf numFmtId="166" fontId="113" fillId="0" borderId="906">
      <protection locked="0"/>
    </xf>
    <xf numFmtId="208" fontId="90" fillId="63" borderId="905"/>
    <xf numFmtId="0" fontId="147" fillId="73" borderId="891">
      <alignment horizontal="left" vertical="center" wrapText="1"/>
    </xf>
    <xf numFmtId="166" fontId="113" fillId="0" borderId="890">
      <protection locked="0"/>
    </xf>
    <xf numFmtId="208" fontId="90" fillId="63" borderId="889"/>
    <xf numFmtId="0" fontId="147" fillId="73" borderId="920">
      <alignment horizontal="left" vertical="center" wrapText="1"/>
    </xf>
    <xf numFmtId="166" fontId="113" fillId="0" borderId="919">
      <protection locked="0"/>
    </xf>
    <xf numFmtId="208" fontId="90" fillId="63" borderId="918"/>
    <xf numFmtId="0" fontId="147" fillId="73" borderId="920">
      <alignment horizontal="left" vertical="center" wrapText="1"/>
    </xf>
    <xf numFmtId="166" fontId="113" fillId="0" borderId="919">
      <protection locked="0"/>
    </xf>
    <xf numFmtId="208" fontId="90" fillId="63" borderId="918"/>
    <xf numFmtId="0" fontId="147" fillId="73" borderId="948">
      <alignment horizontal="left" vertical="center" wrapText="1"/>
    </xf>
    <xf numFmtId="166" fontId="113" fillId="0" borderId="947">
      <protection locked="0"/>
    </xf>
    <xf numFmtId="208" fontId="90" fillId="63" borderId="946"/>
    <xf numFmtId="0" fontId="147" fillId="73" borderId="961">
      <alignment horizontal="left" vertical="center" wrapText="1"/>
    </xf>
    <xf numFmtId="166" fontId="113" fillId="0" borderId="960">
      <protection locked="0"/>
    </xf>
    <xf numFmtId="208" fontId="90" fillId="63" borderId="959"/>
    <xf numFmtId="0" fontId="147" fillId="73" borderId="834">
      <alignment horizontal="left" vertical="center" wrapText="1"/>
    </xf>
    <xf numFmtId="166" fontId="113" fillId="0" borderId="833">
      <protection locked="0"/>
    </xf>
    <xf numFmtId="208" fontId="90" fillId="63" borderId="832"/>
    <xf numFmtId="0" fontId="12" fillId="0" borderId="849"/>
    <xf numFmtId="0" fontId="12" fillId="0" borderId="877"/>
    <xf numFmtId="0" fontId="12" fillId="0" borderId="825"/>
    <xf numFmtId="0" fontId="12" fillId="0" borderId="885"/>
    <xf numFmtId="0" fontId="12" fillId="0" borderId="885"/>
    <xf numFmtId="0" fontId="147" fillId="73" borderId="834">
      <alignment horizontal="left" vertical="center" wrapText="1"/>
    </xf>
    <xf numFmtId="0" fontId="12" fillId="0" borderId="877"/>
    <xf numFmtId="10" fontId="108" fillId="65" borderId="849" applyNumberFormat="0" applyBorder="0" applyAlignment="0" applyProtection="0"/>
    <xf numFmtId="0" fontId="147" fillId="73" borderId="865">
      <alignment horizontal="left" vertical="center" wrapText="1"/>
    </xf>
    <xf numFmtId="0" fontId="147" fillId="73" borderId="874">
      <alignment horizontal="left" vertical="center" wrapText="1"/>
    </xf>
    <xf numFmtId="0" fontId="12" fillId="0" borderId="903"/>
    <xf numFmtId="0" fontId="147" fillId="73" borderId="845">
      <alignment horizontal="left" vertical="center" wrapText="1"/>
    </xf>
    <xf numFmtId="10" fontId="108" fillId="65" borderId="877" applyNumberFormat="0" applyBorder="0" applyAlignment="0" applyProtection="0"/>
    <xf numFmtId="10" fontId="108" fillId="65" borderId="825" applyNumberFormat="0" applyBorder="0" applyAlignment="0" applyProtection="0"/>
    <xf numFmtId="0" fontId="147" fillId="73" borderId="891">
      <alignment horizontal="left" vertical="center" wrapText="1"/>
    </xf>
    <xf numFmtId="0" fontId="12" fillId="0" borderId="903"/>
    <xf numFmtId="0" fontId="12" fillId="0" borderId="903"/>
    <xf numFmtId="0" fontId="47" fillId="0" borderId="854">
      <alignment horizontal="left" vertical="center"/>
    </xf>
    <xf numFmtId="237" fontId="12" fillId="71" borderId="849" applyNumberFormat="0" applyFont="0" applyBorder="0" applyAlignment="0" applyProtection="0"/>
    <xf numFmtId="10" fontId="108" fillId="65" borderId="885" applyNumberFormat="0" applyBorder="0" applyAlignment="0" applyProtection="0"/>
    <xf numFmtId="14" fontId="85" fillId="0" borderId="736" applyFont="0" applyFill="0" applyBorder="0" applyAlignment="0" applyProtection="0"/>
    <xf numFmtId="0" fontId="147" fillId="73" borderId="874">
      <alignment horizontal="left" vertical="center" wrapText="1"/>
    </xf>
    <xf numFmtId="1" fontId="121" fillId="69" borderId="855" applyNumberFormat="0" applyBorder="0" applyAlignment="0">
      <alignment horizontal="centerContinuous" vertical="center"/>
      <protection locked="0"/>
    </xf>
    <xf numFmtId="2" fontId="149" fillId="0" borderId="736"/>
    <xf numFmtId="10" fontId="108" fillId="65" borderId="885" applyNumberFormat="0" applyBorder="0" applyAlignment="0" applyProtection="0"/>
    <xf numFmtId="0" fontId="147" fillId="73" borderId="865">
      <alignment horizontal="left" vertical="center" wrapText="1"/>
    </xf>
    <xf numFmtId="0" fontId="25" fillId="8" borderId="850" applyNumberFormat="0" applyAlignment="0" applyProtection="0"/>
    <xf numFmtId="0" fontId="47" fillId="0" borderId="839">
      <alignment horizontal="left" vertical="center"/>
    </xf>
    <xf numFmtId="0" fontId="47" fillId="0" borderId="881">
      <alignment horizontal="left" vertical="center"/>
    </xf>
    <xf numFmtId="237" fontId="12" fillId="71" borderId="825" applyNumberFormat="0" applyFont="0" applyBorder="0" applyAlignment="0" applyProtection="0"/>
    <xf numFmtId="0" fontId="12" fillId="0" borderId="910"/>
    <xf numFmtId="237" fontId="12" fillId="71" borderId="877" applyNumberFormat="0" applyFont="0" applyBorder="0" applyAlignment="0" applyProtection="0"/>
    <xf numFmtId="10" fontId="108" fillId="65" borderId="877" applyNumberFormat="0" applyBorder="0" applyAlignment="0" applyProtection="0"/>
    <xf numFmtId="1" fontId="121" fillId="69" borderId="826" applyNumberFormat="0" applyBorder="0" applyAlignment="0">
      <alignment horizontal="centerContinuous" vertical="center"/>
      <protection locked="0"/>
    </xf>
    <xf numFmtId="1" fontId="121" fillId="69" borderId="840" applyNumberFormat="0" applyBorder="0" applyAlignment="0">
      <alignment horizontal="centerContinuous" vertical="center"/>
      <protection locked="0"/>
    </xf>
    <xf numFmtId="0" fontId="147" fillId="73" borderId="891">
      <alignment horizontal="left" vertical="center" wrapText="1"/>
    </xf>
    <xf numFmtId="1" fontId="121" fillId="69" borderId="882" applyNumberFormat="0" applyBorder="0" applyAlignment="0">
      <alignment horizontal="centerContinuous" vertical="center"/>
      <protection locked="0"/>
    </xf>
    <xf numFmtId="0" fontId="25" fillId="8" borderId="850" applyNumberFormat="0" applyAlignment="0" applyProtection="0"/>
    <xf numFmtId="0" fontId="25" fillId="8" borderId="836" applyNumberFormat="0" applyAlignment="0" applyProtection="0"/>
    <xf numFmtId="0" fontId="47" fillId="0" borderId="881">
      <alignment horizontal="left" vertical="center"/>
    </xf>
    <xf numFmtId="0" fontId="25" fillId="8" borderId="878" applyNumberFormat="0" applyAlignment="0" applyProtection="0"/>
    <xf numFmtId="237" fontId="12" fillId="71" borderId="885" applyNumberFormat="0" applyFont="0" applyBorder="0" applyAlignment="0" applyProtection="0"/>
    <xf numFmtId="0" fontId="12" fillId="0" borderId="903"/>
    <xf numFmtId="10" fontId="108" fillId="65" borderId="903" applyNumberFormat="0" applyBorder="0" applyAlignment="0" applyProtection="0"/>
    <xf numFmtId="0" fontId="147" fillId="73" borderId="907">
      <alignment horizontal="left" vertical="center" wrapText="1"/>
    </xf>
    <xf numFmtId="1" fontId="121" fillId="69" borderId="887" applyNumberFormat="0" applyBorder="0" applyAlignment="0">
      <alignment horizontal="centerContinuous" vertical="center"/>
      <protection locked="0"/>
    </xf>
    <xf numFmtId="0" fontId="47" fillId="0" borderId="881">
      <alignment horizontal="left" vertical="center"/>
    </xf>
    <xf numFmtId="237" fontId="12" fillId="71" borderId="885" applyNumberFormat="0" applyFont="0" applyBorder="0" applyAlignment="0" applyProtection="0"/>
    <xf numFmtId="0" fontId="25" fillId="8" borderId="868" applyNumberFormat="0" applyAlignment="0" applyProtection="0"/>
    <xf numFmtId="0" fontId="147" fillId="73" borderId="891">
      <alignment horizontal="left" vertical="center" wrapText="1"/>
    </xf>
    <xf numFmtId="10" fontId="108" fillId="65" borderId="903" applyNumberFormat="0" applyBorder="0" applyAlignment="0" applyProtection="0"/>
    <xf numFmtId="0" fontId="47" fillId="0" borderId="881">
      <alignment horizontal="left" vertical="center"/>
    </xf>
    <xf numFmtId="0" fontId="12" fillId="0" borderId="926"/>
    <xf numFmtId="1" fontId="121" fillId="69" borderId="887" applyNumberFormat="0" applyBorder="0" applyAlignment="0">
      <alignment horizontal="centerContinuous" vertical="center"/>
      <protection locked="0"/>
    </xf>
    <xf numFmtId="237" fontId="12" fillId="71" borderId="877" applyNumberFormat="0" applyFont="0" applyBorder="0" applyAlignment="0" applyProtection="0"/>
    <xf numFmtId="10" fontId="108" fillId="65" borderId="903" applyNumberFormat="0" applyBorder="0" applyAlignment="0" applyProtection="0"/>
    <xf numFmtId="0" fontId="25" fillId="8" borderId="868" applyNumberFormat="0" applyAlignment="0" applyProtection="0"/>
    <xf numFmtId="0" fontId="147" fillId="73" borderId="920">
      <alignment horizontal="left" vertical="center" wrapText="1"/>
    </xf>
    <xf numFmtId="0" fontId="12" fillId="0" borderId="926"/>
    <xf numFmtId="1" fontId="121" fillId="69" borderId="882" applyNumberFormat="0" applyBorder="0" applyAlignment="0">
      <alignment horizontal="centerContinuous" vertical="center"/>
      <protection locked="0"/>
    </xf>
    <xf numFmtId="0" fontId="47" fillId="0" borderId="895">
      <alignment horizontal="left" vertical="center"/>
    </xf>
    <xf numFmtId="0" fontId="147" fillId="73" borderId="907">
      <alignment horizontal="left" vertical="center" wrapText="1"/>
    </xf>
    <xf numFmtId="237" fontId="12" fillId="71" borderId="903" applyNumberFormat="0" applyFont="0" applyBorder="0" applyAlignment="0" applyProtection="0"/>
    <xf numFmtId="0" fontId="25" fillId="8" borderId="878" applyNumberFormat="0" applyAlignment="0" applyProtection="0"/>
    <xf numFmtId="0" fontId="12" fillId="0" borderId="953"/>
    <xf numFmtId="10" fontId="108" fillId="65" borderId="910" applyNumberFormat="0" applyBorder="0" applyAlignment="0" applyProtection="0"/>
    <xf numFmtId="1" fontId="121" fillId="69" borderId="897" applyNumberFormat="0" applyBorder="0" applyAlignment="0">
      <alignment horizontal="centerContinuous" vertical="center"/>
      <protection locked="0"/>
    </xf>
    <xf numFmtId="231" fontId="85" fillId="0" borderId="736" applyFont="0" applyFill="0" applyBorder="0" applyAlignment="0" applyProtection="0"/>
    <xf numFmtId="0" fontId="47" fillId="0" borderId="904">
      <alignment horizontal="left" vertical="center"/>
    </xf>
    <xf numFmtId="0" fontId="12" fillId="0" borderId="967"/>
    <xf numFmtId="0" fontId="25" fillId="8" borderId="899" applyNumberFormat="0" applyAlignment="0" applyProtection="0"/>
    <xf numFmtId="237" fontId="12" fillId="71" borderId="903" applyNumberFormat="0" applyFont="0" applyBorder="0" applyAlignment="0" applyProtection="0"/>
    <xf numFmtId="0" fontId="147" fillId="73" borderId="891">
      <alignment horizontal="left" vertical="center" wrapText="1"/>
    </xf>
    <xf numFmtId="0" fontId="47" fillId="0" borderId="895">
      <alignment horizontal="left" vertical="center"/>
    </xf>
    <xf numFmtId="237" fontId="12" fillId="71" borderId="903" applyNumberFormat="0" applyFont="0" applyBorder="0" applyAlignment="0" applyProtection="0"/>
    <xf numFmtId="1" fontId="121" fillId="69" borderId="897" applyNumberFormat="0" applyBorder="0" applyAlignment="0">
      <alignment horizontal="centerContinuous" vertical="center"/>
      <protection locked="0"/>
    </xf>
    <xf numFmtId="10" fontId="108" fillId="65" borderId="903" applyNumberFormat="0" applyBorder="0" applyAlignment="0" applyProtection="0"/>
    <xf numFmtId="0" fontId="25" fillId="8" borderId="899" applyNumberFormat="0" applyAlignment="0" applyProtection="0"/>
    <xf numFmtId="1" fontId="121" fillId="69" borderId="897" applyNumberFormat="0" applyBorder="0" applyAlignment="0">
      <alignment horizontal="centerContinuous" vertical="center"/>
      <protection locked="0"/>
    </xf>
    <xf numFmtId="0" fontId="147" fillId="73" borderId="920">
      <alignment horizontal="left" vertical="center" wrapText="1"/>
    </xf>
    <xf numFmtId="0" fontId="147" fillId="73" borderId="937">
      <alignment horizontal="left" vertical="center" wrapText="1"/>
    </xf>
    <xf numFmtId="0" fontId="25" fillId="8" borderId="899" applyNumberFormat="0" applyAlignment="0" applyProtection="0"/>
    <xf numFmtId="0" fontId="47" fillId="0" borderId="923">
      <alignment horizontal="left" vertical="center"/>
    </xf>
    <xf numFmtId="237" fontId="12" fillId="71" borderId="910" applyNumberFormat="0" applyFont="0" applyBorder="0" applyAlignment="0" applyProtection="0"/>
    <xf numFmtId="10" fontId="108" fillId="65" borderId="926" applyNumberFormat="0" applyBorder="0" applyAlignment="0" applyProtection="0"/>
    <xf numFmtId="0" fontId="147" fillId="73" borderId="937">
      <alignment horizontal="left" vertical="center" wrapText="1"/>
    </xf>
    <xf numFmtId="1" fontId="121" fillId="69" borderId="924" applyNumberFormat="0" applyBorder="0" applyAlignment="0">
      <alignment horizontal="centerContinuous" vertical="center"/>
      <protection locked="0"/>
    </xf>
    <xf numFmtId="10" fontId="108" fillId="65" borderId="926" applyNumberFormat="0" applyBorder="0" applyAlignment="0" applyProtection="0"/>
    <xf numFmtId="0" fontId="47" fillId="0" borderId="895">
      <alignment horizontal="left" vertical="center"/>
    </xf>
    <xf numFmtId="0" fontId="147" fillId="73" borderId="961">
      <alignment horizontal="left" vertical="center" wrapText="1"/>
    </xf>
    <xf numFmtId="0" fontId="25" fillId="8" borderId="913" applyNumberFormat="0" applyAlignment="0" applyProtection="0"/>
    <xf numFmtId="237" fontId="12" fillId="71" borderId="903" applyNumberFormat="0" applyFont="0" applyBorder="0" applyAlignment="0" applyProtection="0"/>
    <xf numFmtId="10" fontId="108" fillId="65" borderId="953" applyNumberFormat="0" applyBorder="0" applyAlignment="0" applyProtection="0"/>
    <xf numFmtId="0" fontId="147" fillId="73" borderId="974">
      <alignment horizontal="left" vertical="center" wrapText="1"/>
    </xf>
    <xf numFmtId="1" fontId="121" fillId="69" borderId="897" applyNumberFormat="0" applyBorder="0" applyAlignment="0">
      <alignment horizontal="centerContinuous" vertical="center"/>
      <protection locked="0"/>
    </xf>
    <xf numFmtId="0" fontId="47" fillId="0" borderId="923">
      <alignment horizontal="left" vertical="center"/>
    </xf>
    <xf numFmtId="10" fontId="108" fillId="65" borderId="967" applyNumberFormat="0" applyBorder="0" applyAlignment="0" applyProtection="0"/>
    <xf numFmtId="0" fontId="47" fillId="0" borderId="904">
      <alignment horizontal="left" vertical="center"/>
    </xf>
    <xf numFmtId="237" fontId="12" fillId="71" borderId="926" applyNumberFormat="0" applyFont="0" applyBorder="0" applyAlignment="0" applyProtection="0"/>
    <xf numFmtId="1" fontId="121" fillId="69" borderId="897" applyNumberFormat="0" applyBorder="0" applyAlignment="0">
      <alignment horizontal="centerContinuous" vertical="center"/>
      <protection locked="0"/>
    </xf>
    <xf numFmtId="0" fontId="47" fillId="0" borderId="904">
      <alignment horizontal="left" vertical="center"/>
    </xf>
    <xf numFmtId="0" fontId="25" fillId="8" borderId="899" applyNumberFormat="0" applyAlignment="0" applyProtection="0"/>
    <xf numFmtId="1" fontId="121" fillId="69" borderId="931" applyNumberFormat="0" applyBorder="0" applyAlignment="0">
      <alignment horizontal="centerContinuous" vertical="center"/>
      <protection locked="0"/>
    </xf>
    <xf numFmtId="237" fontId="12" fillId="71" borderId="926" applyNumberFormat="0" applyFont="0" applyBorder="0" applyAlignment="0" applyProtection="0"/>
    <xf numFmtId="0" fontId="25" fillId="8" borderId="927" applyNumberFormat="0" applyAlignment="0" applyProtection="0"/>
    <xf numFmtId="0" fontId="47" fillId="0" borderId="958">
      <alignment horizontal="left" vertical="center"/>
    </xf>
    <xf numFmtId="1" fontId="121" fillId="69" borderId="931" applyNumberFormat="0" applyBorder="0" applyAlignment="0">
      <alignment horizontal="centerContinuous" vertical="center"/>
      <protection locked="0"/>
    </xf>
    <xf numFmtId="237" fontId="12" fillId="71" borderId="953" applyNumberFormat="0" applyFont="0" applyBorder="0" applyAlignment="0" applyProtection="0"/>
    <xf numFmtId="0" fontId="25" fillId="8" borderId="927" applyNumberFormat="0" applyAlignment="0" applyProtection="0"/>
    <xf numFmtId="0" fontId="47" fillId="0" borderId="958">
      <alignment horizontal="left" vertical="center"/>
    </xf>
    <xf numFmtId="237" fontId="12" fillId="71" borderId="967" applyNumberFormat="0" applyFont="0" applyBorder="0" applyAlignment="0" applyProtection="0"/>
    <xf numFmtId="1" fontId="121" fillId="69" borderId="951" applyNumberFormat="0" applyBorder="0" applyAlignment="0">
      <alignment horizontal="centerContinuous" vertical="center"/>
      <protection locked="0"/>
    </xf>
    <xf numFmtId="0" fontId="25" fillId="8" borderId="954" applyNumberFormat="0" applyAlignment="0" applyProtection="0"/>
    <xf numFmtId="1" fontId="121" fillId="69" borderId="965" applyNumberFormat="0" applyBorder="0" applyAlignment="0">
      <alignment horizontal="centerContinuous" vertical="center"/>
      <protection locked="0"/>
    </xf>
    <xf numFmtId="0" fontId="25" fillId="8" borderId="968" applyNumberFormat="0" applyAlignment="0" applyProtection="0"/>
    <xf numFmtId="241" fontId="194" fillId="86" borderId="875" applyNumberFormat="0" applyBorder="0" applyAlignment="0" applyProtection="0">
      <alignment vertical="center"/>
    </xf>
    <xf numFmtId="171" fontId="85" fillId="0" borderId="876"/>
    <xf numFmtId="241" fontId="194" fillId="86" borderId="861" applyNumberFormat="0" applyBorder="0" applyAlignment="0" applyProtection="0">
      <alignment vertical="center"/>
    </xf>
    <xf numFmtId="171" fontId="85" fillId="0" borderId="862"/>
    <xf numFmtId="241" fontId="194" fillId="86" borderId="985" applyNumberFormat="0" applyBorder="0" applyAlignment="0" applyProtection="0">
      <alignment vertical="center"/>
    </xf>
    <xf numFmtId="241" fontId="194" fillId="86" borderId="835" applyNumberFormat="0" applyBorder="0" applyAlignment="0" applyProtection="0">
      <alignment vertical="center"/>
    </xf>
    <xf numFmtId="171" fontId="85" fillId="0" borderId="848"/>
    <xf numFmtId="241" fontId="194" fillId="86" borderId="875" applyNumberFormat="0" applyBorder="0" applyAlignment="0" applyProtection="0">
      <alignment vertical="center"/>
    </xf>
    <xf numFmtId="171" fontId="85" fillId="0" borderId="866"/>
    <xf numFmtId="241" fontId="194" fillId="86" borderId="875" applyNumberFormat="0" applyBorder="0" applyAlignment="0" applyProtection="0">
      <alignment vertical="center"/>
    </xf>
    <xf numFmtId="171" fontId="85" fillId="0" borderId="876"/>
    <xf numFmtId="166" fontId="113" fillId="0" borderId="833">
      <protection locked="0"/>
    </xf>
    <xf numFmtId="0" fontId="12" fillId="24" borderId="851" applyNumberFormat="0" applyFont="0" applyAlignment="0" applyProtection="0"/>
    <xf numFmtId="241" fontId="194" fillId="86" borderId="819" applyNumberFormat="0" applyBorder="0" applyAlignment="0" applyProtection="0">
      <alignment vertical="center"/>
    </xf>
    <xf numFmtId="166" fontId="113" fillId="0" borderId="844">
      <protection locked="0"/>
    </xf>
    <xf numFmtId="166" fontId="113" fillId="0" borderId="864">
      <protection locked="0"/>
    </xf>
    <xf numFmtId="0" fontId="12" fillId="24" borderId="851" applyNumberFormat="0" applyFont="0" applyAlignment="0" applyProtection="0"/>
    <xf numFmtId="166" fontId="113" fillId="0" borderId="873">
      <protection locked="0"/>
    </xf>
    <xf numFmtId="241" fontId="194" fillId="86" borderId="892" applyNumberFormat="0" applyBorder="0" applyAlignment="0" applyProtection="0">
      <alignment vertical="center"/>
    </xf>
    <xf numFmtId="171" fontId="85" fillId="0" borderId="893"/>
    <xf numFmtId="241" fontId="194" fillId="86" borderId="892" applyNumberFormat="0" applyBorder="0" applyAlignment="0" applyProtection="0">
      <alignment vertical="center"/>
    </xf>
    <xf numFmtId="171" fontId="85" fillId="0" borderId="893"/>
    <xf numFmtId="166" fontId="113" fillId="0" borderId="890">
      <protection locked="0"/>
    </xf>
    <xf numFmtId="0" fontId="12" fillId="24" borderId="869" applyNumberFormat="0" applyFont="0" applyAlignment="0" applyProtection="0"/>
    <xf numFmtId="241" fontId="194" fillId="86" borderId="908" applyNumberFormat="0" applyBorder="0" applyAlignment="0" applyProtection="0">
      <alignment vertical="center"/>
    </xf>
    <xf numFmtId="171" fontId="85" fillId="0" borderId="909"/>
    <xf numFmtId="166" fontId="113" fillId="0" borderId="873">
      <protection locked="0"/>
    </xf>
    <xf numFmtId="171" fontId="85" fillId="0" borderId="921"/>
    <xf numFmtId="166" fontId="113" fillId="0" borderId="864">
      <protection locked="0"/>
    </xf>
    <xf numFmtId="0" fontId="12" fillId="24" borderId="894" applyNumberFormat="0" applyFont="0" applyAlignment="0" applyProtection="0"/>
    <xf numFmtId="171" fontId="85" fillId="0" borderId="909"/>
    <xf numFmtId="166" fontId="113" fillId="0" borderId="890">
      <protection locked="0"/>
    </xf>
    <xf numFmtId="0" fontId="12" fillId="24" borderId="900" applyNumberFormat="0" applyFont="0" applyAlignment="0" applyProtection="0"/>
    <xf numFmtId="241" fontId="194" fillId="86" borderId="908" applyNumberFormat="0" applyBorder="0" applyAlignment="0" applyProtection="0">
      <alignment vertical="center"/>
    </xf>
    <xf numFmtId="171" fontId="85" fillId="0" borderId="909"/>
    <xf numFmtId="241" fontId="194" fillId="86" borderId="892" applyNumberFormat="0" applyBorder="0" applyAlignment="0" applyProtection="0">
      <alignment vertical="center"/>
    </xf>
    <xf numFmtId="171" fontId="85" fillId="0" borderId="893"/>
    <xf numFmtId="166" fontId="113" fillId="0" borderId="906">
      <protection locked="0"/>
    </xf>
    <xf numFmtId="0" fontId="12" fillId="24" borderId="900" applyNumberFormat="0" applyFont="0" applyAlignment="0" applyProtection="0"/>
    <xf numFmtId="0" fontId="17" fillId="21" borderId="850" applyNumberFormat="0" applyAlignment="0" applyProtection="0"/>
    <xf numFmtId="171" fontId="85" fillId="0" borderId="921"/>
    <xf numFmtId="166" fontId="113" fillId="0" borderId="890">
      <protection locked="0"/>
    </xf>
    <xf numFmtId="0" fontId="83" fillId="0" borderId="856" applyNumberFormat="0" applyFont="0" applyFill="0" applyAlignment="0" applyProtection="0"/>
    <xf numFmtId="171" fontId="85" fillId="0" borderId="1076"/>
    <xf numFmtId="0" fontId="12" fillId="24" borderId="900" applyNumberFormat="0" applyFont="0" applyAlignment="0" applyProtection="0"/>
    <xf numFmtId="241" fontId="12" fillId="25" borderId="1053" applyNumberFormat="0" applyProtection="0">
      <alignment horizontal="centerContinuous" vertical="center"/>
    </xf>
    <xf numFmtId="0" fontId="17" fillId="21" borderId="836" applyNumberFormat="0" applyAlignment="0" applyProtection="0"/>
    <xf numFmtId="208" fontId="90" fillId="63" borderId="832"/>
    <xf numFmtId="241" fontId="194" fillId="86" borderId="1086" applyNumberFormat="0" applyBorder="0" applyAlignment="0" applyProtection="0">
      <alignment vertical="center"/>
    </xf>
    <xf numFmtId="241" fontId="194" fillId="86" borderId="1168" applyNumberFormat="0" applyBorder="0" applyAlignment="0" applyProtection="0">
      <alignment vertical="center"/>
    </xf>
    <xf numFmtId="0" fontId="12" fillId="25" borderId="1036" applyNumberFormat="0" applyProtection="0">
      <alignment horizontal="left" vertical="center" wrapText="1"/>
    </xf>
    <xf numFmtId="0" fontId="83" fillId="0" borderId="841" applyNumberFormat="0" applyFont="0" applyFill="0" applyAlignment="0" applyProtection="0"/>
    <xf numFmtId="0" fontId="11" fillId="60" borderId="1036" applyNumberFormat="0" applyProtection="0">
      <alignment horizontal="left" vertical="center" wrapText="1"/>
    </xf>
    <xf numFmtId="0" fontId="12" fillId="25" borderId="1066" applyNumberFormat="0" applyProtection="0">
      <alignment horizontal="left" vertical="center" wrapText="1"/>
    </xf>
    <xf numFmtId="167" fontId="87" fillId="0" borderId="857" applyFont="0"/>
    <xf numFmtId="241" fontId="194" fillId="86" borderId="922" applyNumberFormat="0" applyBorder="0" applyAlignment="0" applyProtection="0">
      <alignment vertical="center"/>
    </xf>
    <xf numFmtId="0" fontId="17" fillId="21" borderId="850" applyNumberFormat="0" applyAlignment="0" applyProtection="0"/>
    <xf numFmtId="166" fontId="113" fillId="0" borderId="919">
      <protection locked="0"/>
    </xf>
    <xf numFmtId="0" fontId="83" fillId="0" borderId="824" applyNumberFormat="0" applyFont="0" applyFill="0" applyAlignment="0" applyProtection="0"/>
    <xf numFmtId="208" fontId="90" fillId="63" borderId="843"/>
    <xf numFmtId="0" fontId="12" fillId="24" borderId="914" applyNumberFormat="0" applyFont="0" applyAlignment="0" applyProtection="0"/>
    <xf numFmtId="0" fontId="17" fillId="21" borderId="878" applyNumberFormat="0" applyAlignment="0" applyProtection="0"/>
    <xf numFmtId="167" fontId="87" fillId="0" borderId="842" applyFont="0"/>
    <xf numFmtId="166" fontId="113" fillId="0" borderId="906">
      <protection locked="0"/>
    </xf>
    <xf numFmtId="0" fontId="83" fillId="0" borderId="883" applyNumberFormat="0" applyFont="0" applyFill="0" applyAlignment="0" applyProtection="0"/>
    <xf numFmtId="0" fontId="12" fillId="24" borderId="914" applyNumberFormat="0" applyFont="0" applyAlignment="0" applyProtection="0"/>
    <xf numFmtId="208" fontId="90" fillId="63" borderId="863"/>
    <xf numFmtId="39" fontId="12" fillId="0" borderId="1082">
      <protection locked="0"/>
    </xf>
    <xf numFmtId="165" fontId="193" fillId="0" borderId="1108" applyFill="0" applyAlignment="0" applyProtection="0"/>
    <xf numFmtId="241" fontId="194" fillId="86" borderId="1054" applyNumberFormat="0" applyBorder="0" applyAlignment="0" applyProtection="0">
      <alignment vertical="center"/>
    </xf>
    <xf numFmtId="0" fontId="11" fillId="81" borderId="1094" applyNumberFormat="0" applyProtection="0">
      <alignment horizontal="center" vertical="center" wrapText="1"/>
    </xf>
    <xf numFmtId="241" fontId="194" fillId="86" borderId="949" applyNumberFormat="0" applyBorder="0" applyAlignment="0" applyProtection="0">
      <alignment vertical="center"/>
    </xf>
    <xf numFmtId="208" fontId="90" fillId="63" borderId="872"/>
    <xf numFmtId="171" fontId="85" fillId="0" borderId="950"/>
    <xf numFmtId="0" fontId="17" fillId="21" borderId="868" applyNumberFormat="0" applyAlignment="0" applyProtection="0"/>
    <xf numFmtId="167" fontId="87" fillId="0" borderId="884" applyFont="0"/>
    <xf numFmtId="171" fontId="85" fillId="0" borderId="964"/>
    <xf numFmtId="166" fontId="113" fillId="0" borderId="890">
      <protection locked="0"/>
    </xf>
    <xf numFmtId="0" fontId="83" fillId="0" borderId="867" applyNumberFormat="0" applyFont="0" applyFill="0" applyAlignment="0" applyProtection="0"/>
    <xf numFmtId="208" fontId="90" fillId="63" borderId="889"/>
    <xf numFmtId="0" fontId="17" fillId="21" borderId="868" applyNumberFormat="0" applyAlignment="0" applyProtection="0"/>
    <xf numFmtId="0" fontId="83" fillId="0" borderId="867" applyNumberFormat="0" applyFont="0" applyFill="0" applyAlignment="0" applyProtection="0"/>
    <xf numFmtId="166" fontId="113" fillId="0" borderId="919">
      <protection locked="0"/>
    </xf>
    <xf numFmtId="171" fontId="85" fillId="0" borderId="1112"/>
    <xf numFmtId="0" fontId="12" fillId="24" borderId="900" applyNumberFormat="0" applyFont="0" applyAlignment="0" applyProtection="0"/>
    <xf numFmtId="0" fontId="17" fillId="21" borderId="878" applyNumberFormat="0" applyAlignment="0" applyProtection="0"/>
    <xf numFmtId="208" fontId="90" fillId="63" borderId="872"/>
    <xf numFmtId="166" fontId="113" fillId="0" borderId="936">
      <protection locked="0"/>
    </xf>
    <xf numFmtId="0" fontId="12" fillId="24" borderId="933" applyNumberFormat="0" applyFont="0" applyAlignment="0" applyProtection="0"/>
    <xf numFmtId="0" fontId="83" fillId="0" borderId="883" applyNumberFormat="0" applyFont="0" applyFill="0" applyAlignment="0" applyProtection="0"/>
    <xf numFmtId="167" fontId="87" fillId="0" borderId="884" applyFont="0"/>
    <xf numFmtId="0" fontId="83" fillId="0" borderId="736" applyNumberFormat="0" applyFont="0" applyFill="0" applyAlignment="0" applyProtection="0"/>
    <xf numFmtId="0" fontId="97" fillId="0" borderId="736" applyNumberFormat="0" applyFill="0" applyAlignment="0" applyProtection="0"/>
    <xf numFmtId="208" fontId="90" fillId="63" borderId="863"/>
    <xf numFmtId="166" fontId="113" fillId="0" borderId="936">
      <protection locked="0"/>
    </xf>
    <xf numFmtId="0" fontId="17" fillId="21" borderId="899" applyNumberFormat="0" applyAlignment="0" applyProtection="0"/>
    <xf numFmtId="0" fontId="12" fillId="24" borderId="933" applyNumberFormat="0" applyFont="0" applyAlignment="0" applyProtection="0"/>
    <xf numFmtId="167" fontId="87" fillId="0" borderId="888" applyFont="0"/>
    <xf numFmtId="241" fontId="194" fillId="86" borderId="835" applyNumberFormat="0" applyBorder="0" applyAlignment="0" applyProtection="0">
      <alignment vertical="center"/>
    </xf>
    <xf numFmtId="0" fontId="83" fillId="0" borderId="898" applyNumberFormat="0" applyFont="0" applyFill="0" applyAlignment="0" applyProtection="0"/>
    <xf numFmtId="39" fontId="12" fillId="0" borderId="994">
      <protection locked="0"/>
    </xf>
    <xf numFmtId="165" fontId="193" fillId="0" borderId="1082" applyFill="0" applyAlignment="0" applyProtection="0"/>
    <xf numFmtId="39" fontId="12" fillId="0" borderId="1127">
      <protection locked="0"/>
    </xf>
    <xf numFmtId="166" fontId="113" fillId="0" borderId="960">
      <protection locked="0"/>
    </xf>
    <xf numFmtId="0" fontId="12" fillId="24" borderId="955" applyNumberFormat="0" applyFont="0" applyAlignment="0" applyProtection="0"/>
    <xf numFmtId="208" fontId="90" fillId="63" borderId="889"/>
    <xf numFmtId="49" fontId="79" fillId="0" borderId="1067">
      <alignment vertical="center"/>
    </xf>
    <xf numFmtId="241" fontId="194" fillId="86" borderId="1086" applyNumberFormat="0" applyBorder="0" applyAlignment="0" applyProtection="0">
      <alignment vertical="center"/>
    </xf>
    <xf numFmtId="241" fontId="194" fillId="86" borderId="1155" applyNumberFormat="0" applyBorder="0" applyAlignment="0" applyProtection="0">
      <alignment vertical="center"/>
    </xf>
    <xf numFmtId="257" fontId="11" fillId="82" borderId="1002" applyNumberFormat="0" applyProtection="0">
      <alignment horizontal="center" vertical="center" wrapText="1"/>
    </xf>
    <xf numFmtId="0" fontId="183" fillId="81" borderId="1002" applyNumberFormat="0" applyProtection="0">
      <alignment horizontal="center" vertical="center"/>
    </xf>
    <xf numFmtId="0" fontId="11" fillId="60" borderId="1066" applyNumberFormat="0" applyProtection="0">
      <alignment horizontal="left" vertical="center" wrapText="1"/>
    </xf>
    <xf numFmtId="167" fontId="87" fillId="0" borderId="896" applyFont="0"/>
    <xf numFmtId="0" fontId="17" fillId="21" borderId="899" applyNumberFormat="0" applyAlignment="0" applyProtection="0"/>
    <xf numFmtId="166" fontId="113" fillId="0" borderId="973">
      <protection locked="0"/>
    </xf>
    <xf numFmtId="0" fontId="83" fillId="0" borderId="898" applyNumberFormat="0" applyFont="0" applyFill="0" applyAlignment="0" applyProtection="0"/>
    <xf numFmtId="0" fontId="12" fillId="24" borderId="969" applyNumberFormat="0" applyFont="0" applyAlignment="0" applyProtection="0"/>
    <xf numFmtId="0" fontId="17" fillId="21" borderId="899" applyNumberFormat="0" applyAlignment="0" applyProtection="0"/>
    <xf numFmtId="208" fontId="90" fillId="63" borderId="905"/>
    <xf numFmtId="0" fontId="83" fillId="0" borderId="898" applyNumberFormat="0" applyFont="0" applyFill="0" applyAlignment="0" applyProtection="0"/>
    <xf numFmtId="237" fontId="181" fillId="0" borderId="1031"/>
    <xf numFmtId="208" fontId="90" fillId="63" borderId="889"/>
    <xf numFmtId="167" fontId="87" fillId="0" borderId="896" applyFont="0"/>
    <xf numFmtId="165" fontId="193" fillId="0" borderId="1082" applyFill="0" applyAlignment="0" applyProtection="0"/>
    <xf numFmtId="241" fontId="12" fillId="25" borderId="1053" applyNumberFormat="0" applyProtection="0">
      <alignment horizontal="centerContinuous" vertical="center"/>
    </xf>
    <xf numFmtId="0" fontId="17" fillId="21" borderId="913" applyNumberFormat="0" applyAlignment="0" applyProtection="0"/>
    <xf numFmtId="0" fontId="83" fillId="0" borderId="925" applyNumberFormat="0" applyFont="0" applyFill="0" applyAlignment="0" applyProtection="0"/>
    <xf numFmtId="171" fontId="85" fillId="0" borderId="1076"/>
    <xf numFmtId="208" fontId="90" fillId="63" borderId="918"/>
    <xf numFmtId="171" fontId="85" fillId="0" borderId="1076"/>
    <xf numFmtId="167" fontId="87" fillId="0" borderId="917" applyFont="0"/>
    <xf numFmtId="208" fontId="90" fillId="63" borderId="905"/>
    <xf numFmtId="167" fontId="87" fillId="0" borderId="912" applyFont="0"/>
    <xf numFmtId="0" fontId="83" fillId="0" borderId="898" applyNumberFormat="0" applyFont="0" applyFill="0" applyAlignment="0" applyProtection="0"/>
    <xf numFmtId="208" fontId="90" fillId="63" borderId="889"/>
    <xf numFmtId="0" fontId="17" fillId="21" borderId="899" applyNumberFormat="0" applyAlignment="0" applyProtection="0"/>
    <xf numFmtId="167" fontId="87" fillId="0" borderId="896" applyFont="0"/>
    <xf numFmtId="0" fontId="83" fillId="0" borderId="898" applyNumberFormat="0" applyFont="0" applyFill="0" applyAlignment="0" applyProtection="0"/>
    <xf numFmtId="39" fontId="12" fillId="0" borderId="1082">
      <protection locked="0"/>
    </xf>
    <xf numFmtId="0" fontId="17" fillId="21" borderId="927" applyNumberFormat="0" applyAlignment="0" applyProtection="0"/>
    <xf numFmtId="208" fontId="90" fillId="63" borderId="918"/>
    <xf numFmtId="0" fontId="83" fillId="0" borderId="932" applyNumberFormat="0" applyFont="0" applyFill="0" applyAlignment="0" applyProtection="0"/>
    <xf numFmtId="165" fontId="193" fillId="0" borderId="1082" applyFill="0" applyAlignment="0" applyProtection="0"/>
    <xf numFmtId="0" fontId="17" fillId="21" borderId="927" applyNumberFormat="0" applyAlignment="0" applyProtection="0"/>
    <xf numFmtId="208" fontId="90" fillId="63" borderId="935"/>
    <xf numFmtId="0" fontId="83" fillId="0" borderId="932" applyNumberFormat="0" applyFont="0" applyFill="0" applyAlignment="0" applyProtection="0"/>
    <xf numFmtId="167" fontId="87" fillId="0" borderId="934" applyFont="0"/>
    <xf numFmtId="0" fontId="17" fillId="21" borderId="954" applyNumberFormat="0" applyAlignment="0" applyProtection="0"/>
    <xf numFmtId="208" fontId="90" fillId="63" borderId="935"/>
    <xf numFmtId="0" fontId="83" fillId="0" borderId="952" applyNumberFormat="0" applyFont="0" applyFill="0" applyAlignment="0" applyProtection="0"/>
    <xf numFmtId="167" fontId="87" fillId="0" borderId="934" applyFont="0"/>
    <xf numFmtId="0" fontId="17" fillId="21" borderId="968" applyNumberFormat="0" applyAlignment="0" applyProtection="0"/>
    <xf numFmtId="208" fontId="90" fillId="63" borderId="959"/>
    <xf numFmtId="0" fontId="83" fillId="0" borderId="966" applyNumberFormat="0" applyFont="0" applyFill="0" applyAlignment="0" applyProtection="0"/>
    <xf numFmtId="39" fontId="12" fillId="0" borderId="1108">
      <protection locked="0"/>
    </xf>
    <xf numFmtId="208" fontId="90" fillId="63" borderId="972"/>
    <xf numFmtId="0" fontId="12" fillId="61" borderId="850" applyNumberFormat="0">
      <alignment horizontal="left" vertical="center"/>
    </xf>
    <xf numFmtId="0" fontId="12" fillId="60" borderId="850" applyNumberFormat="0">
      <alignment horizontal="centerContinuous" vertical="center" wrapText="1"/>
    </xf>
    <xf numFmtId="0" fontId="12" fillId="61" borderId="836" applyNumberFormat="0">
      <alignment horizontal="left" vertical="center"/>
    </xf>
    <xf numFmtId="0" fontId="12" fillId="60" borderId="836" applyNumberFormat="0">
      <alignment horizontal="centerContinuous" vertical="center" wrapText="1"/>
    </xf>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12" fillId="61" borderId="868" applyNumberFormat="0">
      <alignment horizontal="left" vertical="center"/>
    </xf>
    <xf numFmtId="0" fontId="12" fillId="60" borderId="868" applyNumberFormat="0">
      <alignment horizontal="centerContinuous" vertical="center" wrapText="1"/>
    </xf>
    <xf numFmtId="0" fontId="12" fillId="61" borderId="850" applyNumberFormat="0">
      <alignment horizontal="left" vertical="center"/>
    </xf>
    <xf numFmtId="0" fontId="12" fillId="60" borderId="850" applyNumberFormat="0">
      <alignment horizontal="centerContinuous" vertical="center" wrapText="1"/>
    </xf>
    <xf numFmtId="0" fontId="12" fillId="61" borderId="878" applyNumberFormat="0">
      <alignment horizontal="left" vertical="center"/>
    </xf>
    <xf numFmtId="0" fontId="12" fillId="60" borderId="878" applyNumberFormat="0">
      <alignment horizontal="centerContinuous" vertical="center" wrapText="1"/>
    </xf>
    <xf numFmtId="0" fontId="12" fillId="61" borderId="868" applyNumberFormat="0">
      <alignment horizontal="left" vertical="center"/>
    </xf>
    <xf numFmtId="0" fontId="12" fillId="60" borderId="868" applyNumberFormat="0">
      <alignment horizontal="centerContinuous" vertical="center" wrapText="1"/>
    </xf>
    <xf numFmtId="0" fontId="17" fillId="21" borderId="878" applyNumberFormat="0" applyAlignment="0" applyProtection="0"/>
    <xf numFmtId="0" fontId="25" fillId="8" borderId="878" applyNumberFormat="0" applyAlignment="0" applyProtection="0"/>
    <xf numFmtId="0" fontId="12" fillId="61" borderId="868" applyNumberFormat="0">
      <alignment horizontal="left" vertical="center"/>
    </xf>
    <xf numFmtId="0" fontId="12" fillId="60" borderId="868" applyNumberFormat="0">
      <alignment horizontal="centerContinuous" vertical="center" wrapText="1"/>
    </xf>
    <xf numFmtId="0" fontId="12" fillId="61" borderId="868" applyNumberFormat="0">
      <alignment horizontal="left" vertical="center"/>
    </xf>
    <xf numFmtId="0" fontId="12" fillId="60" borderId="868" applyNumberFormat="0">
      <alignment horizontal="centerContinuous" vertical="center" wrapText="1"/>
    </xf>
    <xf numFmtId="0" fontId="12" fillId="61" borderId="868" applyNumberFormat="0">
      <alignment horizontal="left" vertical="center"/>
    </xf>
    <xf numFmtId="0" fontId="12" fillId="61" borderId="868" applyNumberFormat="0">
      <alignment horizontal="left" vertical="center"/>
    </xf>
    <xf numFmtId="0" fontId="12" fillId="60" borderId="868" applyNumberFormat="0">
      <alignment horizontal="centerContinuous" vertical="center" wrapText="1"/>
    </xf>
    <xf numFmtId="0" fontId="12" fillId="61" borderId="878" applyNumberFormat="0">
      <alignment horizontal="left" vertical="center"/>
    </xf>
    <xf numFmtId="0" fontId="12" fillId="60" borderId="868" applyNumberFormat="0">
      <alignment horizontal="centerContinuous" vertical="center" wrapText="1"/>
    </xf>
    <xf numFmtId="0" fontId="12" fillId="60" borderId="878" applyNumberFormat="0">
      <alignment horizontal="centerContinuous" vertical="center" wrapText="1"/>
    </xf>
    <xf numFmtId="0" fontId="12" fillId="61" borderId="878" applyNumberFormat="0">
      <alignment horizontal="left" vertical="center"/>
    </xf>
    <xf numFmtId="0" fontId="12" fillId="60" borderId="878" applyNumberFormat="0">
      <alignment horizontal="centerContinuous" vertical="center" wrapText="1"/>
    </xf>
    <xf numFmtId="0" fontId="12" fillId="61" borderId="878" applyNumberFormat="0">
      <alignment horizontal="left" vertical="center"/>
    </xf>
    <xf numFmtId="0" fontId="12" fillId="61" borderId="899" applyNumberFormat="0">
      <alignment horizontal="left" vertical="center"/>
    </xf>
    <xf numFmtId="0" fontId="12" fillId="60" borderId="899" applyNumberFormat="0">
      <alignment horizontal="centerContinuous" vertical="center" wrapText="1"/>
    </xf>
    <xf numFmtId="0" fontId="12" fillId="60" borderId="878" applyNumberFormat="0">
      <alignment horizontal="centerContinuous" vertical="center" wrapText="1"/>
    </xf>
    <xf numFmtId="0" fontId="12" fillId="25" borderId="825" applyNumberFormat="0" applyProtection="0">
      <alignment horizontal="left" vertical="center"/>
    </xf>
    <xf numFmtId="0" fontId="12" fillId="25" borderId="825" applyNumberFormat="0" applyProtection="0">
      <alignment horizontal="left" vertical="center"/>
    </xf>
    <xf numFmtId="0" fontId="12" fillId="61" borderId="899" applyNumberFormat="0">
      <alignment horizontal="left" vertical="center"/>
    </xf>
    <xf numFmtId="0" fontId="12" fillId="60" borderId="899" applyNumberFormat="0">
      <alignment horizontal="centerContinuous" vertical="center" wrapText="1"/>
    </xf>
    <xf numFmtId="0" fontId="12" fillId="61" borderId="899" applyNumberFormat="0">
      <alignment horizontal="left" vertical="center"/>
    </xf>
    <xf numFmtId="0" fontId="12" fillId="60" borderId="899" applyNumberFormat="0">
      <alignment horizontal="centerContinuous" vertical="center" wrapText="1"/>
    </xf>
    <xf numFmtId="8" fontId="113" fillId="0" borderId="983">
      <protection locked="0"/>
    </xf>
    <xf numFmtId="0" fontId="12" fillId="25" borderId="825" applyNumberFormat="0" applyProtection="0">
      <alignment horizontal="left" vertical="center"/>
    </xf>
    <xf numFmtId="0" fontId="12" fillId="25" borderId="825" applyNumberFormat="0" applyProtection="0">
      <alignment horizontal="left" vertical="center"/>
    </xf>
    <xf numFmtId="0" fontId="12" fillId="24" borderId="979" applyNumberFormat="0" applyFont="0" applyAlignment="0" applyProtection="0"/>
    <xf numFmtId="0" fontId="12" fillId="25" borderId="849" applyNumberFormat="0" applyProtection="0">
      <alignment horizontal="left" vertical="center"/>
    </xf>
    <xf numFmtId="0" fontId="12" fillId="25" borderId="849" applyNumberFormat="0" applyProtection="0">
      <alignment horizontal="left" vertical="center"/>
    </xf>
    <xf numFmtId="0" fontId="12" fillId="61" borderId="899" applyNumberFormat="0">
      <alignment horizontal="left" vertical="center"/>
    </xf>
    <xf numFmtId="0" fontId="12" fillId="60" borderId="899" applyNumberFormat="0">
      <alignment horizontal="centerContinuous" vertical="center" wrapText="1"/>
    </xf>
    <xf numFmtId="0" fontId="30" fillId="0" borderId="838" applyNumberFormat="0" applyFill="0" applyAlignment="0" applyProtection="0"/>
    <xf numFmtId="0" fontId="28" fillId="21" borderId="837" applyNumberFormat="0" applyAlignment="0" applyProtection="0"/>
    <xf numFmtId="0" fontId="25" fillId="8" borderId="836" applyNumberFormat="0" applyAlignment="0" applyProtection="0"/>
    <xf numFmtId="0" fontId="17" fillId="21" borderId="836" applyNumberFormat="0" applyAlignment="0" applyProtection="0"/>
    <xf numFmtId="0" fontId="30" fillId="0" borderId="838" applyNumberFormat="0" applyFill="0" applyAlignment="0" applyProtection="0"/>
    <xf numFmtId="0" fontId="28" fillId="21" borderId="837" applyNumberFormat="0" applyAlignment="0" applyProtection="0"/>
    <xf numFmtId="0" fontId="25" fillId="8" borderId="836" applyNumberFormat="0" applyAlignment="0" applyProtection="0"/>
    <xf numFmtId="0" fontId="17" fillId="21" borderId="836" applyNumberFormat="0" applyAlignment="0" applyProtection="0"/>
    <xf numFmtId="0" fontId="12" fillId="25" borderId="825" applyNumberFormat="0" applyProtection="0">
      <alignment horizontal="left" vertical="center"/>
    </xf>
    <xf numFmtId="0" fontId="12" fillId="25" borderId="825" applyNumberFormat="0" applyProtection="0">
      <alignment horizontal="left" vertical="center"/>
    </xf>
    <xf numFmtId="0" fontId="12" fillId="25" borderId="849" applyNumberFormat="0" applyProtection="0">
      <alignment horizontal="left" vertical="center"/>
    </xf>
    <xf numFmtId="0" fontId="12" fillId="25" borderId="849" applyNumberFormat="0" applyProtection="0">
      <alignment horizontal="left" vertical="center"/>
    </xf>
    <xf numFmtId="0" fontId="30" fillId="0" borderId="838" applyNumberFormat="0" applyFill="0" applyAlignment="0" applyProtection="0"/>
    <xf numFmtId="0" fontId="28" fillId="21" borderId="837" applyNumberFormat="0" applyAlignment="0" applyProtection="0"/>
    <xf numFmtId="0" fontId="25" fillId="8" borderId="836" applyNumberFormat="0" applyAlignment="0" applyProtection="0"/>
    <xf numFmtId="0" fontId="17" fillId="21" borderId="836" applyNumberFormat="0" applyAlignment="0" applyProtection="0"/>
    <xf numFmtId="0" fontId="30" fillId="0" borderId="838" applyNumberFormat="0" applyFill="0" applyAlignment="0" applyProtection="0"/>
    <xf numFmtId="0" fontId="12" fillId="25" borderId="825" applyNumberFormat="0" applyProtection="0">
      <alignment horizontal="left" vertical="center"/>
    </xf>
    <xf numFmtId="0" fontId="12" fillId="25" borderId="825" applyNumberFormat="0" applyProtection="0">
      <alignment horizontal="left" vertical="center"/>
    </xf>
    <xf numFmtId="0" fontId="28" fillId="21" borderId="837" applyNumberFormat="0" applyAlignment="0" applyProtection="0"/>
    <xf numFmtId="0" fontId="30" fillId="0" borderId="853" applyNumberFormat="0" applyFill="0" applyAlignment="0" applyProtection="0"/>
    <xf numFmtId="0" fontId="28" fillId="21" borderId="852"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5" fillId="8" borderId="850" applyNumberFormat="0" applyAlignment="0" applyProtection="0"/>
    <xf numFmtId="0" fontId="17" fillId="21" borderId="850" applyNumberFormat="0" applyAlignment="0" applyProtection="0"/>
    <xf numFmtId="0" fontId="30" fillId="0" borderId="853" applyNumberFormat="0" applyFill="0" applyAlignment="0" applyProtection="0"/>
    <xf numFmtId="0" fontId="25" fillId="8" borderId="836" applyNumberFormat="0" applyAlignment="0" applyProtection="0"/>
    <xf numFmtId="0" fontId="28" fillId="21" borderId="852"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5" fillId="8" borderId="850" applyNumberFormat="0" applyAlignment="0" applyProtection="0"/>
    <xf numFmtId="0" fontId="17" fillId="21" borderId="850" applyNumberFormat="0" applyAlignment="0" applyProtection="0"/>
    <xf numFmtId="0" fontId="17" fillId="21" borderId="836" applyNumberFormat="0" applyAlignment="0" applyProtection="0"/>
    <xf numFmtId="0" fontId="30" fillId="0" borderId="853" applyNumberFormat="0" applyFill="0" applyAlignment="0" applyProtection="0"/>
    <xf numFmtId="0" fontId="28" fillId="21" borderId="852" applyNumberFormat="0" applyAlignment="0" applyProtection="0"/>
    <xf numFmtId="0" fontId="30" fillId="0" borderId="853" applyNumberFormat="0" applyFill="0" applyAlignment="0" applyProtection="0"/>
    <xf numFmtId="0" fontId="28" fillId="21" borderId="852"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5" fillId="8" borderId="850" applyNumberFormat="0" applyAlignment="0" applyProtection="0"/>
    <xf numFmtId="0" fontId="17" fillId="21" borderId="850" applyNumberFormat="0" applyAlignment="0" applyProtection="0"/>
    <xf numFmtId="0" fontId="30" fillId="0" borderId="853" applyNumberFormat="0" applyFill="0" applyAlignment="0" applyProtection="0"/>
    <xf numFmtId="0" fontId="28" fillId="21" borderId="852"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5" fillId="8" borderId="850" applyNumberFormat="0" applyAlignment="0" applyProtection="0"/>
    <xf numFmtId="0" fontId="17" fillId="21" borderId="850" applyNumberFormat="0" applyAlignment="0" applyProtection="0"/>
    <xf numFmtId="0" fontId="12" fillId="25" borderId="849" applyNumberFormat="0" applyProtection="0">
      <alignment horizontal="left" vertical="center"/>
    </xf>
    <xf numFmtId="0" fontId="12" fillId="25" borderId="849" applyNumberFormat="0" applyProtection="0">
      <alignment horizontal="left" vertical="center"/>
    </xf>
    <xf numFmtId="0" fontId="17" fillId="21" borderId="913" applyNumberFormat="0" applyAlignment="0" applyProtection="0"/>
    <xf numFmtId="0" fontId="30" fillId="0" borderId="853" applyNumberFormat="0" applyFill="0" applyAlignment="0" applyProtection="0"/>
    <xf numFmtId="0" fontId="28" fillId="21" borderId="852"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5" fillId="8" borderId="850" applyNumberFormat="0" applyAlignment="0" applyProtection="0"/>
    <xf numFmtId="0" fontId="17" fillId="21" borderId="850" applyNumberFormat="0" applyAlignment="0" applyProtection="0"/>
    <xf numFmtId="0" fontId="30" fillId="0" borderId="853" applyNumberFormat="0" applyFill="0" applyAlignment="0" applyProtection="0"/>
    <xf numFmtId="0" fontId="12" fillId="25" borderId="849" applyNumberFormat="0" applyProtection="0">
      <alignment horizontal="left" vertical="center"/>
    </xf>
    <xf numFmtId="0" fontId="12" fillId="24" borderId="851" applyNumberFormat="0" applyFont="0" applyAlignment="0" applyProtection="0"/>
    <xf numFmtId="0" fontId="12" fillId="24" borderId="851" applyNumberFormat="0" applyFont="0" applyAlignment="0" applyProtection="0"/>
    <xf numFmtId="0" fontId="25" fillId="8" borderId="850" applyNumberFormat="0" applyAlignment="0" applyProtection="0"/>
    <xf numFmtId="0" fontId="17" fillId="21" borderId="850" applyNumberFormat="0" applyAlignment="0" applyProtection="0"/>
    <xf numFmtId="0" fontId="12" fillId="25" borderId="849" applyNumberFormat="0" applyProtection="0">
      <alignment horizontal="left" vertical="center"/>
    </xf>
    <xf numFmtId="0" fontId="30" fillId="0" borderId="853" applyNumberFormat="0" applyFill="0" applyAlignment="0" applyProtection="0"/>
    <xf numFmtId="0" fontId="28" fillId="21" borderId="852"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8" fillId="21" borderId="852" applyNumberFormat="0" applyAlignment="0" applyProtection="0"/>
    <xf numFmtId="0" fontId="25" fillId="8" borderId="850" applyNumberFormat="0" applyAlignment="0" applyProtection="0"/>
    <xf numFmtId="0" fontId="12" fillId="24" borderId="851" applyNumberFormat="0" applyFont="0" applyAlignment="0" applyProtection="0"/>
    <xf numFmtId="0" fontId="17" fillId="21" borderId="1003" applyNumberFormat="0" applyAlignment="0" applyProtection="0"/>
    <xf numFmtId="0" fontId="12" fillId="25" borderId="1002" applyNumberFormat="0" applyProtection="0">
      <alignment horizontal="left" vertical="center"/>
    </xf>
    <xf numFmtId="0" fontId="17" fillId="21" borderId="836" applyNumberFormat="0" applyAlignment="0" applyProtection="0"/>
    <xf numFmtId="0" fontId="12" fillId="24" borderId="851" applyNumberFormat="0" applyFont="0" applyAlignment="0" applyProtection="0"/>
    <xf numFmtId="0" fontId="25" fillId="8" borderId="83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37" applyNumberFormat="0" applyAlignment="0" applyProtection="0"/>
    <xf numFmtId="0" fontId="30" fillId="0" borderId="838" applyNumberFormat="0" applyFill="0" applyAlignment="0" applyProtection="0"/>
    <xf numFmtId="0" fontId="17" fillId="21" borderId="836" applyNumberFormat="0" applyAlignment="0" applyProtection="0"/>
    <xf numFmtId="0" fontId="25" fillId="8" borderId="83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37" applyNumberFormat="0" applyAlignment="0" applyProtection="0"/>
    <xf numFmtId="0" fontId="30" fillId="0" borderId="838" applyNumberFormat="0" applyFill="0" applyAlignment="0" applyProtection="0"/>
    <xf numFmtId="0" fontId="12" fillId="25" borderId="825" applyNumberFormat="0" applyProtection="0">
      <alignment horizontal="left" vertical="center"/>
    </xf>
    <xf numFmtId="0" fontId="12" fillId="25" borderId="825" applyNumberFormat="0" applyProtection="0">
      <alignment horizontal="left" vertical="center"/>
    </xf>
    <xf numFmtId="0" fontId="17" fillId="21" borderId="836" applyNumberFormat="0" applyAlignment="0" applyProtection="0"/>
    <xf numFmtId="0" fontId="25" fillId="8" borderId="83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37" applyNumberFormat="0" applyAlignment="0" applyProtection="0"/>
    <xf numFmtId="0" fontId="30" fillId="0" borderId="838" applyNumberFormat="0" applyFill="0" applyAlignment="0" applyProtection="0"/>
    <xf numFmtId="0" fontId="17" fillId="21" borderId="836" applyNumberFormat="0" applyAlignment="0" applyProtection="0"/>
    <xf numFmtId="0" fontId="25" fillId="8" borderId="836" applyNumberFormat="0" applyAlignment="0" applyProtection="0"/>
    <xf numFmtId="0" fontId="12" fillId="24" borderId="847" applyNumberFormat="0" applyFont="0" applyAlignment="0" applyProtection="0"/>
    <xf numFmtId="0" fontId="12" fillId="24" borderId="847" applyNumberFormat="0" applyFont="0" applyAlignment="0" applyProtection="0"/>
    <xf numFmtId="0" fontId="28" fillId="21" borderId="837" applyNumberFormat="0" applyAlignment="0" applyProtection="0"/>
    <xf numFmtId="0" fontId="30" fillId="0" borderId="838" applyNumberFormat="0" applyFill="0" applyAlignment="0" applyProtection="0"/>
    <xf numFmtId="0" fontId="25" fillId="8" borderId="850" applyNumberFormat="0" applyAlignment="0" applyProtection="0"/>
    <xf numFmtId="0" fontId="17" fillId="21" borderId="850" applyNumberFormat="0" applyAlignment="0" applyProtection="0"/>
    <xf numFmtId="0" fontId="12" fillId="24" borderId="914" applyNumberFormat="0" applyFont="0" applyAlignment="0" applyProtection="0"/>
    <xf numFmtId="0" fontId="12" fillId="61" borderId="913" applyNumberFormat="0">
      <alignment horizontal="left" vertical="center"/>
    </xf>
    <xf numFmtId="0" fontId="12" fillId="25" borderId="877" applyNumberFormat="0" applyProtection="0">
      <alignment horizontal="left" vertical="center"/>
    </xf>
    <xf numFmtId="0" fontId="12" fillId="25" borderId="877" applyNumberFormat="0" applyProtection="0">
      <alignment horizontal="left" vertical="center"/>
    </xf>
    <xf numFmtId="0" fontId="12" fillId="60" borderId="913" applyNumberFormat="0">
      <alignment horizontal="centerContinuous" vertical="center" wrapText="1"/>
    </xf>
    <xf numFmtId="0" fontId="25" fillId="8" borderId="913" applyNumberFormat="0" applyAlignment="0" applyProtection="0"/>
    <xf numFmtId="0" fontId="17" fillId="21" borderId="850" applyNumberFormat="0" applyAlignment="0" applyProtection="0"/>
    <xf numFmtId="0" fontId="12" fillId="25" borderId="1179" applyNumberFormat="0" applyProtection="0">
      <alignment horizontal="left" vertical="center"/>
    </xf>
    <xf numFmtId="0" fontId="12" fillId="25" borderId="1179" applyNumberFormat="0" applyProtection="0">
      <alignment horizontal="left" vertical="center"/>
    </xf>
    <xf numFmtId="0" fontId="12" fillId="25" borderId="885" applyNumberFormat="0" applyProtection="0">
      <alignment horizontal="left" vertical="center"/>
    </xf>
    <xf numFmtId="0" fontId="12" fillId="25" borderId="885" applyNumberFormat="0" applyProtection="0">
      <alignment horizontal="left" vertical="center"/>
    </xf>
    <xf numFmtId="0" fontId="12" fillId="61" borderId="899" applyNumberFormat="0">
      <alignment horizontal="left" vertical="center"/>
    </xf>
    <xf numFmtId="0" fontId="12" fillId="60" borderId="899" applyNumberFormat="0">
      <alignment horizontal="centerContinuous" vertical="center" wrapText="1"/>
    </xf>
    <xf numFmtId="0" fontId="17" fillId="21" borderId="850" applyNumberFormat="0" applyAlignment="0" applyProtection="0"/>
    <xf numFmtId="0" fontId="25" fillId="8" borderId="850"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8" fillId="21" borderId="852" applyNumberFormat="0" applyAlignment="0" applyProtection="0"/>
    <xf numFmtId="0" fontId="30" fillId="0" borderId="853" applyNumberFormat="0" applyFill="0" applyAlignment="0" applyProtection="0"/>
    <xf numFmtId="0" fontId="17" fillId="21" borderId="850" applyNumberFormat="0" applyAlignment="0" applyProtection="0"/>
    <xf numFmtId="0" fontId="25" fillId="8" borderId="850"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8" fillId="21" borderId="852" applyNumberFormat="0" applyAlignment="0" applyProtection="0"/>
    <xf numFmtId="0" fontId="30" fillId="0" borderId="853" applyNumberFormat="0" applyFill="0" applyAlignment="0" applyProtection="0"/>
    <xf numFmtId="0" fontId="12" fillId="25" borderId="849" applyNumberFormat="0" applyProtection="0">
      <alignment horizontal="left" vertical="center"/>
    </xf>
    <xf numFmtId="0" fontId="12" fillId="25" borderId="849" applyNumberFormat="0" applyProtection="0">
      <alignment horizontal="left" vertical="center"/>
    </xf>
    <xf numFmtId="0" fontId="17" fillId="21" borderId="850" applyNumberFormat="0" applyAlignment="0" applyProtection="0"/>
    <xf numFmtId="0" fontId="25" fillId="8" borderId="850"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8" fillId="21" borderId="852" applyNumberFormat="0" applyAlignment="0" applyProtection="0"/>
    <xf numFmtId="0" fontId="30" fillId="0" borderId="853" applyNumberFormat="0" applyFill="0" applyAlignment="0" applyProtection="0"/>
    <xf numFmtId="0" fontId="17" fillId="21" borderId="850" applyNumberFormat="0" applyAlignment="0" applyProtection="0"/>
    <xf numFmtId="0" fontId="25" fillId="8" borderId="850" applyNumberFormat="0" applyAlignment="0" applyProtection="0"/>
    <xf numFmtId="0" fontId="12" fillId="24" borderId="851" applyNumberFormat="0" applyFont="0" applyAlignment="0" applyProtection="0"/>
    <xf numFmtId="0" fontId="12" fillId="24" borderId="851" applyNumberFormat="0" applyFont="0" applyAlignment="0" applyProtection="0"/>
    <xf numFmtId="0" fontId="28" fillId="21" borderId="852" applyNumberFormat="0" applyAlignment="0" applyProtection="0"/>
    <xf numFmtId="0" fontId="30" fillId="0" borderId="853" applyNumberFormat="0" applyFill="0" applyAlignment="0" applyProtection="0"/>
    <xf numFmtId="0" fontId="30" fillId="0" borderId="871" applyNumberFormat="0" applyFill="0" applyAlignment="0" applyProtection="0"/>
    <xf numFmtId="0" fontId="28" fillId="21" borderId="870" applyNumberFormat="0" applyAlignment="0" applyProtection="0"/>
    <xf numFmtId="0" fontId="30" fillId="0" borderId="880" applyNumberFormat="0" applyFill="0" applyAlignment="0" applyProtection="0"/>
    <xf numFmtId="0" fontId="28" fillId="21" borderId="879" applyNumberFormat="0" applyAlignment="0" applyProtection="0"/>
    <xf numFmtId="0" fontId="25" fillId="8" borderId="878" applyNumberFormat="0" applyAlignment="0" applyProtection="0"/>
    <xf numFmtId="0" fontId="17" fillId="21" borderId="878" applyNumberFormat="0" applyAlignment="0" applyProtection="0"/>
    <xf numFmtId="0" fontId="30" fillId="0" borderId="880" applyNumberFormat="0" applyFill="0" applyAlignment="0" applyProtection="0"/>
    <xf numFmtId="0" fontId="28" fillId="21" borderId="879" applyNumberFormat="0" applyAlignment="0" applyProtection="0"/>
    <xf numFmtId="0" fontId="25" fillId="8" borderId="878" applyNumberFormat="0" applyAlignment="0" applyProtection="0"/>
    <xf numFmtId="0" fontId="17" fillId="21" borderId="878" applyNumberFormat="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30" fillId="0" borderId="880" applyNumberFormat="0" applyFill="0" applyAlignment="0" applyProtection="0"/>
    <xf numFmtId="0" fontId="28" fillId="21" borderId="879" applyNumberFormat="0" applyAlignment="0" applyProtection="0"/>
    <xf numFmtId="0" fontId="25" fillId="8" borderId="878" applyNumberFormat="0" applyAlignment="0" applyProtection="0"/>
    <xf numFmtId="0" fontId="17" fillId="21" borderId="878" applyNumberFormat="0" applyAlignment="0" applyProtection="0"/>
    <xf numFmtId="0" fontId="30" fillId="0" borderId="880" applyNumberFormat="0" applyFill="0" applyAlignment="0" applyProtection="0"/>
    <xf numFmtId="0" fontId="12" fillId="25" borderId="885" applyNumberFormat="0" applyProtection="0">
      <alignment horizontal="left" vertical="center"/>
    </xf>
    <xf numFmtId="0" fontId="12" fillId="25" borderId="877" applyNumberFormat="0" applyProtection="0">
      <alignment horizontal="left" vertical="center"/>
    </xf>
    <xf numFmtId="0" fontId="12" fillId="25" borderId="877" applyNumberFormat="0" applyProtection="0">
      <alignment horizontal="left" vertical="center"/>
    </xf>
    <xf numFmtId="0" fontId="12" fillId="25" borderId="885" applyNumberFormat="0" applyProtection="0">
      <alignment horizontal="left" vertical="center"/>
    </xf>
    <xf numFmtId="0" fontId="28" fillId="21" borderId="879" applyNumberFormat="0" applyAlignment="0" applyProtection="0"/>
    <xf numFmtId="0" fontId="25" fillId="8" borderId="878" applyNumberFormat="0" applyAlignment="0" applyProtection="0"/>
    <xf numFmtId="0" fontId="30" fillId="0" borderId="1183" applyNumberFormat="0" applyFill="0" applyAlignment="0" applyProtection="0"/>
    <xf numFmtId="0" fontId="28" fillId="21" borderId="1182" applyNumberFormat="0" applyAlignment="0" applyProtection="0"/>
    <xf numFmtId="0" fontId="12" fillId="24" borderId="1181" applyNumberFormat="0" applyFont="0" applyAlignment="0" applyProtection="0"/>
    <xf numFmtId="0" fontId="12" fillId="24" borderId="1181" applyNumberFormat="0" applyFont="0" applyAlignment="0" applyProtection="0"/>
    <xf numFmtId="0" fontId="17" fillId="21" borderId="878" applyNumberFormat="0" applyAlignment="0" applyProtection="0"/>
    <xf numFmtId="0" fontId="25" fillId="8" borderId="1180" applyNumberFormat="0" applyAlignment="0" applyProtection="0"/>
    <xf numFmtId="0" fontId="17" fillId="21" borderId="1180" applyNumberFormat="0" applyAlignment="0" applyProtection="0"/>
    <xf numFmtId="0" fontId="30" fillId="0" borderId="1183" applyNumberFormat="0" applyFill="0" applyAlignment="0" applyProtection="0"/>
    <xf numFmtId="0" fontId="28" fillId="21" borderId="1182" applyNumberFormat="0" applyAlignment="0" applyProtection="0"/>
    <xf numFmtId="0" fontId="12" fillId="61" borderId="878" applyNumberFormat="0">
      <alignment horizontal="left" vertical="center"/>
    </xf>
    <xf numFmtId="0" fontId="12" fillId="60" borderId="878" applyNumberFormat="0">
      <alignment horizontal="centerContinuous" vertical="center" wrapText="1"/>
    </xf>
    <xf numFmtId="0" fontId="12" fillId="24" borderId="1181" applyNumberFormat="0" applyFont="0" applyAlignment="0" applyProtection="0"/>
    <xf numFmtId="0" fontId="12" fillId="24" borderId="1181" applyNumberFormat="0" applyFont="0" applyAlignment="0" applyProtection="0"/>
    <xf numFmtId="0" fontId="25" fillId="8" borderId="1180" applyNumberFormat="0" applyAlignment="0" applyProtection="0"/>
    <xf numFmtId="0" fontId="25" fillId="8" borderId="868" applyNumberFormat="0" applyAlignment="0" applyProtection="0"/>
    <xf numFmtId="0" fontId="17" fillId="21" borderId="868" applyNumberFormat="0" applyAlignment="0" applyProtection="0"/>
    <xf numFmtId="0" fontId="30" fillId="0" borderId="871" applyNumberFormat="0" applyFill="0" applyAlignment="0" applyProtection="0"/>
    <xf numFmtId="0" fontId="28" fillId="21" borderId="870" applyNumberFormat="0" applyAlignment="0" applyProtection="0"/>
    <xf numFmtId="0" fontId="17" fillId="21" borderId="1180" applyNumberFormat="0" applyAlignment="0" applyProtection="0"/>
    <xf numFmtId="0" fontId="12" fillId="25" borderId="1179" applyNumberFormat="0" applyProtection="0">
      <alignment horizontal="left" vertical="center"/>
    </xf>
    <xf numFmtId="0" fontId="12" fillId="25" borderId="1179" applyNumberFormat="0" applyProtection="0">
      <alignment horizontal="left" vertical="center"/>
    </xf>
    <xf numFmtId="0" fontId="25" fillId="8" borderId="868" applyNumberFormat="0" applyAlignment="0" applyProtection="0"/>
    <xf numFmtId="0" fontId="17" fillId="21" borderId="868" applyNumberFormat="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12" fillId="25" borderId="885" applyNumberFormat="0" applyProtection="0">
      <alignment horizontal="left" vertical="center"/>
    </xf>
    <xf numFmtId="0" fontId="12" fillId="25" borderId="885" applyNumberFormat="0" applyProtection="0">
      <alignment horizontal="left" vertical="center"/>
    </xf>
    <xf numFmtId="0" fontId="30" fillId="0" borderId="871" applyNumberFormat="0" applyFill="0" applyAlignment="0" applyProtection="0"/>
    <xf numFmtId="0" fontId="28" fillId="21" borderId="870" applyNumberFormat="0" applyAlignment="0" applyProtection="0"/>
    <xf numFmtId="0" fontId="25" fillId="8" borderId="868" applyNumberFormat="0" applyAlignment="0" applyProtection="0"/>
    <xf numFmtId="0" fontId="17" fillId="21" borderId="868" applyNumberFormat="0" applyAlignment="0" applyProtection="0"/>
    <xf numFmtId="0" fontId="30" fillId="0" borderId="871" applyNumberFormat="0" applyFill="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28" fillId="21" borderId="870" applyNumberFormat="0" applyAlignment="0" applyProtection="0"/>
    <xf numFmtId="0" fontId="25" fillId="8" borderId="868" applyNumberFormat="0" applyAlignment="0" applyProtection="0"/>
    <xf numFmtId="0" fontId="17" fillId="21" borderId="868" applyNumberFormat="0" applyAlignment="0" applyProtection="0"/>
    <xf numFmtId="0" fontId="17" fillId="21" borderId="868" applyNumberFormat="0" applyAlignment="0" applyProtection="0"/>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30" fillId="0" borderId="1183" applyNumberFormat="0" applyFill="0" applyAlignment="0" applyProtection="0"/>
    <xf numFmtId="0" fontId="28" fillId="21" borderId="1182" applyNumberFormat="0" applyAlignment="0" applyProtection="0"/>
    <xf numFmtId="0" fontId="12" fillId="24" borderId="1181" applyNumberFormat="0" applyFont="0" applyAlignment="0" applyProtection="0"/>
    <xf numFmtId="0" fontId="12" fillId="24" borderId="1181" applyNumberFormat="0" applyFont="0" applyAlignment="0" applyProtection="0"/>
    <xf numFmtId="0" fontId="25" fillId="8" borderId="1180" applyNumberFormat="0" applyAlignment="0" applyProtection="0"/>
    <xf numFmtId="0" fontId="17" fillId="21" borderId="1180" applyNumberFormat="0" applyAlignment="0" applyProtection="0"/>
    <xf numFmtId="0" fontId="30" fillId="0" borderId="1183" applyNumberFormat="0" applyFill="0" applyAlignment="0" applyProtection="0"/>
    <xf numFmtId="0" fontId="12" fillId="25" borderId="1179" applyNumberFormat="0" applyProtection="0">
      <alignment horizontal="left" vertical="center"/>
    </xf>
    <xf numFmtId="0" fontId="12" fillId="25" borderId="1179" applyNumberFormat="0" applyProtection="0">
      <alignment horizontal="left" vertical="center"/>
    </xf>
    <xf numFmtId="0" fontId="28" fillId="21" borderId="1182" applyNumberFormat="0" applyAlignment="0" applyProtection="0"/>
    <xf numFmtId="0" fontId="12" fillId="24" borderId="1181" applyNumberFormat="0" applyFont="0" applyAlignment="0" applyProtection="0"/>
    <xf numFmtId="0" fontId="12" fillId="24" borderId="1181" applyNumberFormat="0" applyFont="0" applyAlignment="0" applyProtection="0"/>
    <xf numFmtId="0" fontId="12" fillId="61" borderId="927" applyNumberFormat="0">
      <alignment horizontal="left" vertical="center"/>
    </xf>
    <xf numFmtId="0" fontId="12" fillId="60" borderId="927" applyNumberFormat="0">
      <alignment horizontal="centerContinuous" vertical="center" wrapText="1"/>
    </xf>
    <xf numFmtId="0" fontId="12" fillId="25" borderId="885" applyNumberFormat="0" applyProtection="0">
      <alignment horizontal="left" vertical="center"/>
    </xf>
    <xf numFmtId="0" fontId="12" fillId="25" borderId="885" applyNumberFormat="0" applyProtection="0">
      <alignment horizontal="left" vertical="center"/>
    </xf>
    <xf numFmtId="0" fontId="12" fillId="61" borderId="899" applyNumberFormat="0">
      <alignment horizontal="left" vertical="center"/>
    </xf>
    <xf numFmtId="0" fontId="12" fillId="60" borderId="899" applyNumberFormat="0">
      <alignment horizontal="centerContinuous" vertical="center" wrapText="1"/>
    </xf>
    <xf numFmtId="0" fontId="28" fillId="21" borderId="879" applyNumberFormat="0" applyAlignment="0" applyProtection="0"/>
    <xf numFmtId="0" fontId="30" fillId="0" borderId="880" applyNumberFormat="0" applyFill="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12" fillId="61" borderId="927" applyNumberFormat="0">
      <alignment horizontal="left" vertical="center"/>
    </xf>
    <xf numFmtId="0" fontId="12" fillId="60" borderId="927" applyNumberFormat="0">
      <alignment horizontal="centerContinuous" vertical="center" wrapText="1"/>
    </xf>
    <xf numFmtId="0" fontId="12" fillId="25" borderId="877" applyNumberFormat="0" applyProtection="0">
      <alignment horizontal="left" vertical="center"/>
    </xf>
    <xf numFmtId="0" fontId="12" fillId="25" borderId="877" applyNumberFormat="0" applyProtection="0">
      <alignment horizontal="left" vertical="center"/>
    </xf>
    <xf numFmtId="0" fontId="25" fillId="8" borderId="1180" applyNumberFormat="0" applyAlignment="0" applyProtection="0"/>
    <xf numFmtId="0" fontId="17" fillId="21" borderId="1180" applyNumberFormat="0" applyAlignment="0" applyProtection="0"/>
    <xf numFmtId="0" fontId="12" fillId="24" borderId="1375" applyNumberFormat="0" applyFont="0" applyAlignment="0" applyProtection="0"/>
    <xf numFmtId="165" fontId="193" fillId="0" borderId="1451" applyFill="0" applyAlignment="0" applyProtection="0"/>
    <xf numFmtId="39" fontId="12" fillId="0" borderId="1477">
      <protection locked="0"/>
    </xf>
    <xf numFmtId="165" fontId="193" fillId="0" borderId="1389" applyFill="0" applyAlignment="0" applyProtection="0"/>
    <xf numFmtId="171" fontId="85" fillId="0" borderId="1439"/>
    <xf numFmtId="171" fontId="85" fillId="0" borderId="1481"/>
    <xf numFmtId="171" fontId="85" fillId="0" borderId="1481"/>
    <xf numFmtId="241" fontId="194" fillId="86" borderId="1455" applyNumberFormat="0" applyBorder="0" applyAlignment="0" applyProtection="0">
      <alignment vertical="center"/>
    </xf>
    <xf numFmtId="0" fontId="11" fillId="60" borderId="1372" applyNumberFormat="0" applyProtection="0">
      <alignment horizontal="left" vertical="center" wrapText="1"/>
    </xf>
    <xf numFmtId="0" fontId="17" fillId="21" borderId="868" applyNumberFormat="0" applyAlignment="0" applyProtection="0"/>
    <xf numFmtId="0" fontId="183" fillId="81" borderId="1463" applyNumberFormat="0" applyProtection="0">
      <alignment horizontal="center" vertical="center"/>
    </xf>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17" fillId="21" borderId="868" applyNumberFormat="0" applyAlignment="0" applyProtection="0"/>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30" fillId="0" borderId="880" applyNumberFormat="0" applyFill="0" applyAlignment="0" applyProtection="0"/>
    <xf numFmtId="0" fontId="28" fillId="21" borderId="879" applyNumberFormat="0" applyAlignment="0" applyProtection="0"/>
    <xf numFmtId="0" fontId="25" fillId="8" borderId="878" applyNumberFormat="0" applyAlignment="0" applyProtection="0"/>
    <xf numFmtId="0" fontId="30" fillId="0" borderId="871" applyNumberFormat="0" applyFill="0" applyAlignment="0" applyProtection="0"/>
    <xf numFmtId="0" fontId="28" fillId="21" borderId="870"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5" fillId="8" borderId="868" applyNumberFormat="0" applyAlignment="0" applyProtection="0"/>
    <xf numFmtId="0" fontId="17" fillId="21" borderId="868" applyNumberFormat="0" applyAlignment="0" applyProtection="0"/>
    <xf numFmtId="0" fontId="30" fillId="0" borderId="871" applyNumberFormat="0" applyFill="0" applyAlignment="0" applyProtection="0"/>
    <xf numFmtId="0" fontId="28" fillId="21" borderId="870"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5" fillId="8" borderId="868" applyNumberFormat="0" applyAlignment="0" applyProtection="0"/>
    <xf numFmtId="0" fontId="17" fillId="21" borderId="868" applyNumberFormat="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30" fillId="0" borderId="871" applyNumberFormat="0" applyFill="0" applyAlignment="0" applyProtection="0"/>
    <xf numFmtId="0" fontId="28" fillId="21" borderId="870"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5" fillId="8" borderId="868" applyNumberFormat="0" applyAlignment="0" applyProtection="0"/>
    <xf numFmtId="0" fontId="17" fillId="21" borderId="868" applyNumberFormat="0" applyAlignment="0" applyProtection="0"/>
    <xf numFmtId="0" fontId="30" fillId="0" borderId="871" applyNumberFormat="0" applyFill="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28" fillId="21" borderId="870" applyNumberFormat="0" applyAlignment="0" applyProtection="0"/>
    <xf numFmtId="0" fontId="12" fillId="24" borderId="869" applyNumberFormat="0" applyFont="0" applyAlignment="0" applyProtection="0"/>
    <xf numFmtId="0" fontId="12" fillId="24" borderId="869" applyNumberFormat="0" applyFont="0" applyAlignment="0" applyProtection="0"/>
    <xf numFmtId="0" fontId="25" fillId="8" borderId="868" applyNumberFormat="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7" fillId="21" borderId="868" applyNumberFormat="0" applyAlignment="0" applyProtection="0"/>
    <xf numFmtId="0" fontId="17" fillId="21" borderId="878" applyNumberFormat="0" applyAlignment="0" applyProtection="0"/>
    <xf numFmtId="0" fontId="25" fillId="8" borderId="868" applyNumberFormat="0" applyAlignment="0" applyProtection="0"/>
    <xf numFmtId="0" fontId="30" fillId="0" borderId="880" applyNumberFormat="0" applyFill="0" applyAlignment="0" applyProtection="0"/>
    <xf numFmtId="0" fontId="28" fillId="21" borderId="879" applyNumberForma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28" fillId="21" borderId="870" applyNumberFormat="0" applyAlignment="0" applyProtection="0"/>
    <xf numFmtId="0" fontId="30" fillId="0" borderId="871" applyNumberFormat="0" applyFill="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17" fillId="21" borderId="868" applyNumberFormat="0" applyAlignment="0" applyProtection="0"/>
    <xf numFmtId="0" fontId="25" fillId="8" borderId="868" applyNumberFormat="0" applyAlignment="0" applyProtection="0"/>
    <xf numFmtId="0" fontId="25" fillId="8" borderId="878" applyNumberFormat="0" applyAlignment="0" applyProtection="0"/>
    <xf numFmtId="0" fontId="17" fillId="21" borderId="878" applyNumberForma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28" fillId="21" borderId="870" applyNumberFormat="0" applyAlignment="0" applyProtection="0"/>
    <xf numFmtId="0" fontId="30" fillId="0" borderId="871" applyNumberFormat="0" applyFill="0" applyAlignment="0" applyProtection="0"/>
    <xf numFmtId="0" fontId="177" fillId="67" borderId="1486">
      <alignment horizontal="center" vertical="center" wrapText="1"/>
      <protection hidden="1"/>
    </xf>
    <xf numFmtId="0" fontId="11" fillId="81" borderId="1431" applyNumberFormat="0" applyProtection="0">
      <alignment horizontal="center" vertical="center"/>
    </xf>
    <xf numFmtId="0" fontId="30" fillId="0" borderId="880" applyNumberFormat="0" applyFill="0" applyAlignment="0" applyProtection="0"/>
    <xf numFmtId="0" fontId="28" fillId="21" borderId="879" applyNumberFormat="0" applyAlignment="0" applyProtection="0"/>
    <xf numFmtId="0" fontId="12" fillId="25" borderId="1463" applyNumberFormat="0" applyProtection="0">
      <alignment horizontal="left" vertical="center" wrapText="1"/>
    </xf>
    <xf numFmtId="0" fontId="25" fillId="8" borderId="878" applyNumberFormat="0" applyAlignment="0" applyProtection="0"/>
    <xf numFmtId="0" fontId="17" fillId="21" borderId="878" applyNumberFormat="0" applyAlignment="0" applyProtection="0"/>
    <xf numFmtId="0" fontId="30" fillId="0" borderId="880" applyNumberFormat="0" applyFill="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28" fillId="21" borderId="879" applyNumberFormat="0" applyAlignment="0" applyProtection="0"/>
    <xf numFmtId="0" fontId="177" fillId="67" borderId="1431">
      <alignment horizontal="center" vertical="center" wrapText="1"/>
      <protection hidden="1"/>
    </xf>
    <xf numFmtId="260" fontId="164" fillId="0" borderId="1464" applyBorder="0"/>
    <xf numFmtId="0" fontId="11" fillId="60" borderId="1537" applyNumberFormat="0" applyProtection="0">
      <alignment horizontal="left" vertical="center" wrapText="1"/>
    </xf>
    <xf numFmtId="0" fontId="12" fillId="61" borderId="927" applyNumberFormat="0">
      <alignment horizontal="left" vertical="center"/>
    </xf>
    <xf numFmtId="0" fontId="12" fillId="60" borderId="927" applyNumberFormat="0">
      <alignment horizontal="centerContinuous" vertical="center" wrapText="1"/>
    </xf>
    <xf numFmtId="166" fontId="113" fillId="0" borderId="1496">
      <protection locked="0"/>
    </xf>
    <xf numFmtId="0" fontId="25" fillId="8" borderId="1397" applyNumberFormat="0" applyAlignment="0" applyProtection="0"/>
    <xf numFmtId="0" fontId="25" fillId="8" borderId="878" applyNumberFormat="0" applyAlignment="0" applyProtection="0"/>
    <xf numFmtId="171" fontId="85" fillId="0" borderId="876"/>
    <xf numFmtId="0" fontId="147" fillId="73" borderId="1467">
      <alignment horizontal="left" vertical="center" wrapText="1"/>
    </xf>
    <xf numFmtId="0" fontId="17" fillId="21" borderId="868" applyNumberFormat="0" applyAlignment="0" applyProtection="0"/>
    <xf numFmtId="0" fontId="25" fillId="8" borderId="868" applyNumberFormat="0" applyAlignment="0" applyProtection="0"/>
    <xf numFmtId="0" fontId="17" fillId="21" borderId="868" applyNumberForma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17" fillId="21" borderId="1003" applyNumberFormat="0" applyAlignment="0" applyProtection="0"/>
    <xf numFmtId="0" fontId="28" fillId="21" borderId="870" applyNumberFormat="0" applyAlignment="0" applyProtection="0"/>
    <xf numFmtId="0" fontId="30" fillId="0" borderId="871" applyNumberFormat="0" applyFill="0" applyAlignment="0" applyProtection="0"/>
    <xf numFmtId="0" fontId="12" fillId="25" borderId="885" applyNumberFormat="0" applyProtection="0">
      <alignment horizontal="left" vertical="center"/>
    </xf>
    <xf numFmtId="0" fontId="12" fillId="25" borderId="885" applyNumberFormat="0" applyProtection="0">
      <alignment horizontal="left" vertical="center"/>
    </xf>
    <xf numFmtId="0" fontId="17" fillId="21" borderId="868" applyNumberFormat="0" applyAlignment="0" applyProtection="0"/>
    <xf numFmtId="0" fontId="25" fillId="8" borderId="868" applyNumberFormat="0" applyAlignment="0" applyProtection="0"/>
    <xf numFmtId="0" fontId="12" fillId="24" borderId="1004" applyNumberFormat="0" applyFont="0" applyAlignment="0" applyProtection="0"/>
    <xf numFmtId="0" fontId="17" fillId="21" borderId="1003" applyNumberFormat="0" applyAlignment="0" applyProtection="0"/>
    <xf numFmtId="0" fontId="28" fillId="21" borderId="870" applyNumberFormat="0" applyAlignment="0" applyProtection="0"/>
    <xf numFmtId="0" fontId="30" fillId="0" borderId="871" applyNumberFormat="0" applyFill="0" applyAlignment="0" applyProtection="0"/>
    <xf numFmtId="0" fontId="17" fillId="21" borderId="868" applyNumberFormat="0" applyAlignment="0" applyProtection="0"/>
    <xf numFmtId="0" fontId="25" fillId="8" borderId="868" applyNumberFormat="0" applyAlignment="0" applyProtection="0"/>
    <xf numFmtId="0" fontId="30" fillId="0" borderId="1006" applyNumberFormat="0" applyFill="0" applyAlignment="0" applyProtection="0"/>
    <xf numFmtId="0" fontId="12" fillId="24" borderId="1004" applyNumberFormat="0" applyFont="0" applyAlignment="0" applyProtection="0"/>
    <xf numFmtId="0" fontId="28" fillId="21" borderId="870" applyNumberFormat="0" applyAlignment="0" applyProtection="0"/>
    <xf numFmtId="0" fontId="30" fillId="0" borderId="871" applyNumberFormat="0" applyFill="0" applyAlignment="0" applyProtection="0"/>
    <xf numFmtId="0" fontId="28" fillId="21" borderId="1005" applyNumberFormat="0" applyAlignment="0" applyProtection="0"/>
    <xf numFmtId="0" fontId="17" fillId="21" borderId="1003" applyNumberFormat="0" applyAlignment="0" applyProtection="0"/>
    <xf numFmtId="0" fontId="12" fillId="24" borderId="1004" applyNumberFormat="0" applyFont="0" applyAlignment="0" applyProtection="0"/>
    <xf numFmtId="0" fontId="30" fillId="0" borderId="1006" applyNumberFormat="0" applyFill="0" applyAlignment="0" applyProtection="0"/>
    <xf numFmtId="283" fontId="79" fillId="0" borderId="1067">
      <alignment horizontal="right"/>
    </xf>
    <xf numFmtId="0" fontId="12" fillId="25" borderId="903" applyNumberFormat="0" applyProtection="0">
      <alignment horizontal="left" vertical="center"/>
    </xf>
    <xf numFmtId="0" fontId="12" fillId="25" borderId="903" applyNumberFormat="0" applyProtection="0">
      <alignment horizontal="left" vertical="center"/>
    </xf>
    <xf numFmtId="171" fontId="85" fillId="0" borderId="1034"/>
    <xf numFmtId="278" fontId="173" fillId="70" borderId="1114" applyBorder="0">
      <alignment horizontal="right" vertical="center"/>
      <protection locked="0"/>
    </xf>
    <xf numFmtId="0" fontId="28" fillId="21" borderId="1005" applyNumberFormat="0" applyAlignment="0" applyProtection="0"/>
    <xf numFmtId="165" fontId="193" fillId="0" borderId="1080" applyFill="0" applyAlignment="0" applyProtection="0"/>
    <xf numFmtId="39" fontId="12" fillId="0" borderId="1080">
      <protection locked="0"/>
    </xf>
    <xf numFmtId="0" fontId="25" fillId="8" borderId="878" applyNumberFormat="0" applyAlignment="0" applyProtection="0"/>
    <xf numFmtId="0" fontId="17" fillId="21" borderId="878" applyNumberFormat="0" applyAlignment="0" applyProtection="0"/>
    <xf numFmtId="0" fontId="12" fillId="61" borderId="927" applyNumberFormat="0">
      <alignment horizontal="left" vertical="center"/>
    </xf>
    <xf numFmtId="0" fontId="12" fillId="60" borderId="927" applyNumberFormat="0">
      <alignment horizontal="centerContinuous" vertical="center" wrapText="1"/>
    </xf>
    <xf numFmtId="0" fontId="25" fillId="8" borderId="878" applyNumberFormat="0" applyAlignment="0" applyProtection="0"/>
    <xf numFmtId="0" fontId="17" fillId="21" borderId="878" applyNumberFormat="0" applyAlignment="0" applyProtection="0"/>
    <xf numFmtId="0" fontId="17" fillId="21" borderId="878" applyNumberFormat="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2" fillId="61" borderId="954" applyNumberFormat="0">
      <alignment horizontal="left" vertical="center"/>
    </xf>
    <xf numFmtId="0" fontId="12" fillId="60" borderId="954" applyNumberFormat="0">
      <alignment horizontal="centerContinuous" vertical="center" wrapText="1"/>
    </xf>
    <xf numFmtId="0" fontId="12" fillId="25" borderId="903" applyNumberFormat="0" applyProtection="0">
      <alignment horizontal="left" vertical="center"/>
    </xf>
    <xf numFmtId="0" fontId="12" fillId="25" borderId="903" applyNumberFormat="0" applyProtection="0">
      <alignment horizontal="left" vertical="center"/>
    </xf>
    <xf numFmtId="39" fontId="12" fillId="0" borderId="1103">
      <protection locked="0"/>
    </xf>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25" fillId="8" borderId="878" applyNumberFormat="0" applyAlignment="0" applyProtection="0"/>
    <xf numFmtId="0" fontId="17" fillId="21" borderId="878" applyNumberFormat="0" applyAlignment="0" applyProtection="0"/>
    <xf numFmtId="0" fontId="17" fillId="21" borderId="978" applyNumberFormat="0" applyAlignment="0" applyProtection="0"/>
    <xf numFmtId="0" fontId="25" fillId="8" borderId="878" applyNumberFormat="0" applyAlignment="0" applyProtection="0"/>
    <xf numFmtId="0" fontId="17" fillId="21" borderId="978" applyNumberFormat="0" applyAlignment="0" applyProtection="0"/>
    <xf numFmtId="0" fontId="17" fillId="21" borderId="978" applyNumberFormat="0" applyAlignment="0" applyProtection="0"/>
    <xf numFmtId="0" fontId="17" fillId="21" borderId="978" applyNumberFormat="0" applyAlignment="0" applyProtection="0"/>
    <xf numFmtId="0" fontId="12" fillId="61" borderId="941" applyNumberFormat="0">
      <alignment horizontal="left" vertical="center"/>
    </xf>
    <xf numFmtId="0" fontId="12" fillId="60" borderId="941" applyNumberFormat="0">
      <alignment horizontal="centerContinuous" vertical="center" wrapText="1"/>
    </xf>
    <xf numFmtId="0" fontId="17" fillId="21" borderId="878" applyNumberFormat="0" applyAlignment="0" applyProtection="0"/>
    <xf numFmtId="0" fontId="83" fillId="0" borderId="966" applyNumberFormat="0" applyFont="0" applyFill="0" applyAlignment="0" applyProtection="0"/>
    <xf numFmtId="39" fontId="12" fillId="0" borderId="1080">
      <protection locked="0"/>
    </xf>
    <xf numFmtId="165" fontId="193" fillId="0" borderId="1103" applyFill="0" applyAlignment="0" applyProtection="0"/>
    <xf numFmtId="0" fontId="12" fillId="61" borderId="954" applyNumberFormat="0">
      <alignment horizontal="left" vertical="center"/>
    </xf>
    <xf numFmtId="0" fontId="12" fillId="60" borderId="954" applyNumberFormat="0">
      <alignment horizontal="centerContinuous" vertical="center" wrapText="1"/>
    </xf>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12" fillId="24" borderId="894" applyNumberFormat="0" applyFont="0" applyAlignment="0" applyProtection="0"/>
    <xf numFmtId="0" fontId="12" fillId="24" borderId="894"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12" fillId="25" borderId="903" applyNumberFormat="0" applyProtection="0">
      <alignment horizontal="left" vertical="center"/>
    </xf>
    <xf numFmtId="0" fontId="12" fillId="25" borderId="903" applyNumberFormat="0" applyProtection="0">
      <alignment horizontal="left" vertical="center"/>
    </xf>
    <xf numFmtId="0" fontId="12" fillId="25" borderId="910" applyNumberFormat="0" applyProtection="0">
      <alignment horizontal="left" vertical="center"/>
    </xf>
    <xf numFmtId="0" fontId="12" fillId="25" borderId="910" applyNumberFormat="0" applyProtection="0">
      <alignment horizontal="left" vertical="center"/>
    </xf>
    <xf numFmtId="0" fontId="12" fillId="61" borderId="968" applyNumberFormat="0">
      <alignment horizontal="left" vertical="center"/>
    </xf>
    <xf numFmtId="0" fontId="12" fillId="60" borderId="968" applyNumberFormat="0">
      <alignment horizontal="centerContinuous" vertical="center" wrapText="1"/>
    </xf>
    <xf numFmtId="208" fontId="90" fillId="63" borderId="982"/>
    <xf numFmtId="0" fontId="12" fillId="25" borderId="903" applyNumberFormat="0" applyProtection="0">
      <alignment horizontal="left" vertical="center"/>
    </xf>
    <xf numFmtId="0" fontId="12" fillId="25" borderId="903" applyNumberFormat="0" applyProtection="0">
      <alignment horizontal="left" vertical="center"/>
    </xf>
    <xf numFmtId="241" fontId="12" fillId="25" borderId="1053" applyNumberFormat="0" applyAlignment="0">
      <alignment vertical="center"/>
    </xf>
    <xf numFmtId="0" fontId="11" fillId="81" borderId="1002" applyNumberFormat="0" applyProtection="0">
      <alignment horizontal="center" vertical="center" wrapText="1"/>
    </xf>
    <xf numFmtId="0" fontId="11" fillId="81" borderId="1066" applyNumberFormat="0" applyProtection="0">
      <alignment horizontal="center" vertical="center" wrapText="1"/>
    </xf>
    <xf numFmtId="42" fontId="87" fillId="0" borderId="963" applyFont="0"/>
    <xf numFmtId="0" fontId="11" fillId="81" borderId="1066" applyNumberFormat="0" applyProtection="0">
      <alignment horizontal="center" vertical="center" wrapText="1"/>
    </xf>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30" fillId="0" borderId="902" applyNumberFormat="0" applyFill="0" applyAlignment="0" applyProtection="0"/>
    <xf numFmtId="0" fontId="28" fillId="21" borderId="879" applyNumberFormat="0" applyAlignment="0" applyProtection="0"/>
    <xf numFmtId="0" fontId="30" fillId="0" borderId="880" applyNumberFormat="0" applyFill="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7" fillId="21" borderId="878" applyNumberFormat="0" applyAlignment="0" applyProtection="0"/>
    <xf numFmtId="0" fontId="25" fillId="8" borderId="878" applyNumberFormat="0" applyAlignment="0" applyProtection="0"/>
    <xf numFmtId="0" fontId="28" fillId="21" borderId="901" applyNumberFormat="0" applyAlignment="0" applyProtection="0"/>
    <xf numFmtId="0" fontId="12" fillId="24" borderId="900" applyNumberFormat="0" applyFon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12" fillId="24" borderId="900" applyNumberFormat="0" applyFont="0" applyAlignment="0" applyProtection="0"/>
    <xf numFmtId="0" fontId="25" fillId="8" borderId="899" applyNumberFormat="0" applyAlignment="0" applyProtection="0"/>
    <xf numFmtId="0" fontId="28" fillId="21" borderId="879" applyNumberFormat="0" applyAlignment="0" applyProtection="0"/>
    <xf numFmtId="0" fontId="30" fillId="0" borderId="880" applyNumberFormat="0" applyFill="0" applyAlignment="0" applyProtection="0"/>
    <xf numFmtId="0" fontId="17" fillId="21" borderId="899" applyNumberFormat="0" applyAlignment="0" applyProtection="0"/>
    <xf numFmtId="0" fontId="30" fillId="0" borderId="902" applyNumberFormat="0" applyFill="0" applyAlignment="0" applyProtection="0"/>
    <xf numFmtId="0" fontId="28" fillId="21" borderId="901"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5" fillId="8" borderId="899" applyNumberFormat="0" applyAlignment="0" applyProtection="0"/>
    <xf numFmtId="0" fontId="17" fillId="21" borderId="899" applyNumberFormat="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30" fillId="0" borderId="902" applyNumberFormat="0" applyFill="0" applyAlignment="0" applyProtection="0"/>
    <xf numFmtId="0" fontId="28" fillId="21" borderId="901"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5" fillId="8" borderId="899" applyNumberFormat="0" applyAlignment="0" applyProtection="0"/>
    <xf numFmtId="0" fontId="17" fillId="21" borderId="899" applyNumberFormat="0" applyAlignment="0" applyProtection="0"/>
    <xf numFmtId="0" fontId="30" fillId="0" borderId="902" applyNumberFormat="0" applyFill="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28" fillId="21" borderId="901"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5" fillId="8" borderId="899" applyNumberFormat="0" applyAlignment="0" applyProtection="0"/>
    <xf numFmtId="0" fontId="17" fillId="21" borderId="899" applyNumberFormat="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2" fillId="25" borderId="910" applyNumberFormat="0" applyProtection="0">
      <alignment horizontal="left" vertical="center"/>
    </xf>
    <xf numFmtId="0" fontId="12" fillId="25" borderId="910" applyNumberFormat="0" applyProtection="0">
      <alignment horizontal="left" vertical="center"/>
    </xf>
    <xf numFmtId="0" fontId="12" fillId="25" borderId="910" applyNumberFormat="0" applyProtection="0">
      <alignment horizontal="left" vertical="center"/>
    </xf>
    <xf numFmtId="0" fontId="12" fillId="25" borderId="910" applyNumberFormat="0" applyProtection="0">
      <alignment horizontal="left" vertical="center"/>
    </xf>
    <xf numFmtId="0" fontId="12" fillId="25" borderId="903" applyNumberFormat="0" applyProtection="0">
      <alignment horizontal="left" vertical="center"/>
    </xf>
    <xf numFmtId="0" fontId="12" fillId="25" borderId="903" applyNumberFormat="0" applyProtection="0">
      <alignment horizontal="left" vertical="center"/>
    </xf>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30" fillId="0" borderId="916" applyNumberFormat="0" applyFill="0" applyAlignment="0" applyProtection="0"/>
    <xf numFmtId="0" fontId="28" fillId="21" borderId="915" applyNumberFormat="0" applyAlignment="0" applyProtection="0"/>
    <xf numFmtId="0" fontId="25" fillId="8" borderId="913" applyNumberFormat="0" applyAlignment="0" applyProtection="0"/>
    <xf numFmtId="0" fontId="17" fillId="21" borderId="913" applyNumberFormat="0" applyAlignment="0" applyProtection="0"/>
    <xf numFmtId="0" fontId="30" fillId="0" borderId="916" applyNumberFormat="0" applyFill="0" applyAlignment="0" applyProtection="0"/>
    <xf numFmtId="0" fontId="28" fillId="21" borderId="915" applyNumberFormat="0" applyAlignment="0" applyProtection="0"/>
    <xf numFmtId="0" fontId="25" fillId="8" borderId="913" applyNumberFormat="0" applyAlignment="0" applyProtection="0"/>
    <xf numFmtId="0" fontId="17" fillId="21" borderId="913" applyNumberFormat="0" applyAlignment="0" applyProtection="0"/>
    <xf numFmtId="0" fontId="12" fillId="25" borderId="910" applyNumberFormat="0" applyProtection="0">
      <alignment horizontal="left" vertical="center"/>
    </xf>
    <xf numFmtId="0" fontId="12" fillId="25" borderId="910" applyNumberFormat="0" applyProtection="0">
      <alignment horizontal="left" vertical="center"/>
    </xf>
    <xf numFmtId="0" fontId="30" fillId="0" borderId="916" applyNumberFormat="0" applyFill="0" applyAlignment="0" applyProtection="0"/>
    <xf numFmtId="0" fontId="28" fillId="21" borderId="915" applyNumberFormat="0" applyAlignment="0" applyProtection="0"/>
    <xf numFmtId="0" fontId="25" fillId="8" borderId="913" applyNumberFormat="0" applyAlignment="0" applyProtection="0"/>
    <xf numFmtId="0" fontId="17" fillId="21" borderId="913" applyNumberFormat="0" applyAlignment="0" applyProtection="0"/>
    <xf numFmtId="0" fontId="30" fillId="0" borderId="916" applyNumberFormat="0" applyFill="0" applyAlignment="0" applyProtection="0"/>
    <xf numFmtId="0" fontId="12" fillId="25" borderId="910" applyNumberFormat="0" applyProtection="0">
      <alignment horizontal="left" vertical="center"/>
    </xf>
    <xf numFmtId="0" fontId="12" fillId="25" borderId="910" applyNumberFormat="0" applyProtection="0">
      <alignment horizontal="left" vertical="center"/>
    </xf>
    <xf numFmtId="0" fontId="28" fillId="21" borderId="915" applyNumberFormat="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25" fillId="8" borderId="913" applyNumberFormat="0" applyAlignment="0" applyProtection="0"/>
    <xf numFmtId="0" fontId="17" fillId="21" borderId="913" applyNumberFormat="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7" fillId="21" borderId="913" applyNumberFormat="0" applyAlignment="0" applyProtection="0"/>
    <xf numFmtId="0" fontId="25" fillId="8" borderId="913" applyNumberFormat="0" applyAlignment="0" applyProtection="0"/>
    <xf numFmtId="0" fontId="12" fillId="24" borderId="914" applyNumberFormat="0" applyFont="0" applyAlignment="0" applyProtection="0"/>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7" fillId="21" borderId="913" applyNumberFormat="0" applyAlignment="0" applyProtection="0"/>
    <xf numFmtId="0" fontId="25" fillId="8" borderId="913" applyNumberFormat="0" applyAlignment="0" applyProtection="0"/>
    <xf numFmtId="0" fontId="12" fillId="24" borderId="914" applyNumberFormat="0" applyFont="0" applyAlignment="0" applyProtection="0"/>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2" fillId="25" borderId="910" applyNumberFormat="0" applyProtection="0">
      <alignment horizontal="left" vertical="center"/>
    </xf>
    <xf numFmtId="0" fontId="12" fillId="25" borderId="910" applyNumberFormat="0" applyProtection="0">
      <alignment horizontal="left" vertical="center"/>
    </xf>
    <xf numFmtId="0" fontId="17" fillId="21" borderId="913" applyNumberFormat="0" applyAlignment="0" applyProtection="0"/>
    <xf numFmtId="0" fontId="25" fillId="8" borderId="913" applyNumberFormat="0" applyAlignment="0" applyProtection="0"/>
    <xf numFmtId="0" fontId="12" fillId="24" borderId="914" applyNumberFormat="0" applyFont="0" applyAlignment="0" applyProtection="0"/>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7" fillId="21" borderId="913" applyNumberFormat="0" applyAlignment="0" applyProtection="0"/>
    <xf numFmtId="0" fontId="25" fillId="8" borderId="913" applyNumberFormat="0" applyAlignment="0" applyProtection="0"/>
    <xf numFmtId="0" fontId="12" fillId="24" borderId="914" applyNumberFormat="0" applyFont="0" applyAlignment="0" applyProtection="0"/>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7" fillId="21" borderId="913" applyNumberFormat="0" applyAlignment="0" applyProtection="0"/>
    <xf numFmtId="0" fontId="25" fillId="8" borderId="913" applyNumberFormat="0" applyAlignment="0" applyProtection="0"/>
    <xf numFmtId="0" fontId="12" fillId="24" borderId="914" applyNumberFormat="0" applyFont="0" applyAlignment="0" applyProtection="0"/>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7" fillId="21" borderId="913" applyNumberFormat="0" applyAlignment="0" applyProtection="0"/>
    <xf numFmtId="0" fontId="25" fillId="8" borderId="913" applyNumberFormat="0" applyAlignment="0" applyProtection="0"/>
    <xf numFmtId="0" fontId="12" fillId="24" borderId="914" applyNumberFormat="0" applyFont="0" applyAlignment="0" applyProtection="0"/>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7" fillId="21" borderId="913" applyNumberFormat="0" applyAlignment="0" applyProtection="0"/>
    <xf numFmtId="0" fontId="25" fillId="8" borderId="913" applyNumberFormat="0" applyAlignment="0" applyProtection="0"/>
    <xf numFmtId="0" fontId="12" fillId="24" borderId="914" applyNumberFormat="0" applyFont="0" applyAlignment="0" applyProtection="0"/>
    <xf numFmtId="0" fontId="12" fillId="24" borderId="914" applyNumberFormat="0" applyFont="0" applyAlignment="0" applyProtection="0"/>
    <xf numFmtId="0" fontId="28" fillId="21" borderId="915" applyNumberFormat="0" applyAlignment="0" applyProtection="0"/>
    <xf numFmtId="0" fontId="30" fillId="0" borderId="916" applyNumberFormat="0" applyFill="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30" fillId="0" borderId="929" applyNumberFormat="0" applyFill="0" applyAlignment="0" applyProtection="0"/>
    <xf numFmtId="0" fontId="17" fillId="21" borderId="899" applyNumberFormat="0" applyAlignment="0" applyProtection="0"/>
    <xf numFmtId="0" fontId="28" fillId="21" borderId="928" applyNumberFormat="0" applyAlignment="0" applyProtection="0"/>
    <xf numFmtId="0" fontId="25" fillId="8" borderId="899" applyNumberForma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25" fillId="8" borderId="927" applyNumberFormat="0" applyAlignment="0" applyProtection="0"/>
    <xf numFmtId="0" fontId="17" fillId="21" borderId="927" applyNumberFormat="0" applyAlignment="0" applyProtection="0"/>
    <xf numFmtId="0" fontId="28" fillId="21" borderId="901" applyNumberFormat="0" applyAlignment="0" applyProtection="0"/>
    <xf numFmtId="0" fontId="30" fillId="0" borderId="902" applyNumberFormat="0" applyFill="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17" fillId="21" borderId="899" applyNumberFormat="0" applyAlignment="0" applyProtection="0"/>
    <xf numFmtId="0" fontId="25" fillId="8" borderId="899" applyNumberFormat="0" applyAlignment="0" applyProtection="0"/>
    <xf numFmtId="0" fontId="30" fillId="0" borderId="929" applyNumberFormat="0" applyFill="0" applyAlignment="0" applyProtection="0"/>
    <xf numFmtId="0" fontId="28" fillId="21" borderId="928" applyNumberForma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28" fillId="21" borderId="901" applyNumberFormat="0" applyAlignment="0" applyProtection="0"/>
    <xf numFmtId="0" fontId="30" fillId="0" borderId="902" applyNumberFormat="0" applyFill="0" applyAlignment="0" applyProtection="0"/>
    <xf numFmtId="0" fontId="25" fillId="8" borderId="927" applyNumberFormat="0" applyAlignment="0" applyProtection="0"/>
    <xf numFmtId="0" fontId="17" fillId="21" borderId="927" applyNumberFormat="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30" fillId="0" borderId="929" applyNumberFormat="0" applyFill="0" applyAlignment="0" applyProtection="0"/>
    <xf numFmtId="0" fontId="28" fillId="21" borderId="928" applyNumberFormat="0" applyAlignment="0" applyProtection="0"/>
    <xf numFmtId="0" fontId="25" fillId="8" borderId="927" applyNumberFormat="0" applyAlignment="0" applyProtection="0"/>
    <xf numFmtId="0" fontId="17" fillId="21" borderId="927" applyNumberFormat="0" applyAlignment="0" applyProtection="0"/>
    <xf numFmtId="0" fontId="30" fillId="0" borderId="929" applyNumberFormat="0" applyFill="0" applyAlignment="0" applyProtection="0"/>
    <xf numFmtId="0" fontId="12" fillId="25" borderId="926" applyNumberFormat="0" applyProtection="0">
      <alignment horizontal="left" vertical="center"/>
    </xf>
    <xf numFmtId="0" fontId="12" fillId="25" borderId="903" applyNumberFormat="0" applyProtection="0">
      <alignment horizontal="left" vertical="center"/>
    </xf>
    <xf numFmtId="0" fontId="12" fillId="25" borderId="903" applyNumberFormat="0" applyProtection="0">
      <alignment horizontal="left" vertical="center"/>
    </xf>
    <xf numFmtId="0" fontId="12" fillId="25" borderId="926" applyNumberFormat="0" applyProtection="0">
      <alignment horizontal="left" vertical="center"/>
    </xf>
    <xf numFmtId="0" fontId="28" fillId="21" borderId="928" applyNumberFormat="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25" fillId="8" borderId="927" applyNumberFormat="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12" fillId="25" borderId="877" applyNumberFormat="0" applyProtection="0">
      <alignment horizontal="left" vertical="center"/>
    </xf>
    <xf numFmtId="0" fontId="12" fillId="25" borderId="877" applyNumberFormat="0" applyProtection="0">
      <alignment horizontal="left" vertical="center"/>
    </xf>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17" fillId="21" borderId="878" applyNumberFormat="0" applyAlignment="0" applyProtection="0"/>
    <xf numFmtId="0" fontId="25" fillId="8" borderId="878" applyNumberFormat="0" applyAlignment="0" applyProtection="0"/>
    <xf numFmtId="0" fontId="28" fillId="21" borderId="879" applyNumberFormat="0" applyAlignment="0" applyProtection="0"/>
    <xf numFmtId="0" fontId="30" fillId="0" borderId="880" applyNumberFormat="0" applyFill="0" applyAlignment="0" applyProtection="0"/>
    <xf numFmtId="0" fontId="25" fillId="8" borderId="927" applyNumberFormat="0" applyAlignment="0" applyProtection="0"/>
    <xf numFmtId="0" fontId="17" fillId="21" borderId="899" applyNumberFormat="0" applyAlignment="0" applyProtection="0"/>
    <xf numFmtId="0" fontId="17" fillId="21" borderId="927"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2" fillId="25" borderId="903" applyNumberFormat="0" applyProtection="0">
      <alignment horizontal="left" vertical="center"/>
    </xf>
    <xf numFmtId="0" fontId="12" fillId="25" borderId="903" applyNumberFormat="0" applyProtection="0">
      <alignment horizontal="left" vertical="center"/>
    </xf>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899" applyNumberFormat="0" applyAlignment="0" applyProtection="0"/>
    <xf numFmtId="0" fontId="25" fillId="8" borderId="899" applyNumberFormat="0" applyAlignment="0" applyProtection="0"/>
    <xf numFmtId="0" fontId="12" fillId="24" borderId="900" applyNumberFormat="0" applyFont="0" applyAlignment="0" applyProtection="0"/>
    <xf numFmtId="0" fontId="12" fillId="24" borderId="900" applyNumberFormat="0" applyFont="0" applyAlignment="0" applyProtection="0"/>
    <xf numFmtId="0" fontId="28" fillId="21" borderId="901" applyNumberFormat="0" applyAlignment="0" applyProtection="0"/>
    <xf numFmtId="0" fontId="30" fillId="0" borderId="902" applyNumberFormat="0" applyFill="0" applyAlignment="0" applyProtection="0"/>
    <xf numFmtId="0" fontId="17" fillId="21" borderId="927" applyNumberFormat="0" applyAlignment="0" applyProtection="0"/>
    <xf numFmtId="0" fontId="25" fillId="8" borderId="927" applyNumberFormat="0" applyAlignment="0" applyProtection="0"/>
    <xf numFmtId="0" fontId="17" fillId="21" borderId="927" applyNumberFormat="0" applyAlignment="0" applyProtection="0"/>
    <xf numFmtId="0" fontId="30" fillId="0" borderId="929" applyNumberFormat="0" applyFill="0" applyAlignment="0" applyProtection="0"/>
    <xf numFmtId="0" fontId="28" fillId="21" borderId="928" applyNumberFormat="0" applyAlignment="0" applyProtection="0"/>
    <xf numFmtId="0" fontId="25" fillId="8" borderId="927" applyNumberFormat="0" applyAlignment="0" applyProtection="0"/>
    <xf numFmtId="0" fontId="17" fillId="21" borderId="927" applyNumberFormat="0" applyAlignment="0" applyProtection="0"/>
    <xf numFmtId="0" fontId="30" fillId="0" borderId="929" applyNumberFormat="0" applyFill="0" applyAlignment="0" applyProtection="0"/>
    <xf numFmtId="0" fontId="28" fillId="21" borderId="928" applyNumberFormat="0" applyAlignment="0" applyProtection="0"/>
    <xf numFmtId="0" fontId="25" fillId="8" borderId="927" applyNumberFormat="0" applyAlignment="0" applyProtection="0"/>
    <xf numFmtId="0" fontId="17" fillId="21" borderId="927" applyNumberFormat="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25" fillId="8" borderId="927" applyNumberFormat="0" applyAlignment="0" applyProtection="0"/>
    <xf numFmtId="0" fontId="17" fillId="21" borderId="927" applyNumberFormat="0" applyAlignment="0" applyProtection="0"/>
    <xf numFmtId="0" fontId="30" fillId="0" borderId="929" applyNumberFormat="0" applyFill="0" applyAlignment="0" applyProtection="0"/>
    <xf numFmtId="0" fontId="28" fillId="21" borderId="928" applyNumberFormat="0" applyAlignment="0" applyProtection="0"/>
    <xf numFmtId="171" fontId="85" fillId="0" borderId="921"/>
    <xf numFmtId="0" fontId="25" fillId="8" borderId="927" applyNumberFormat="0" applyAlignment="0" applyProtection="0"/>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25" fillId="8" borderId="927" applyNumberFormat="0" applyAlignment="0" applyProtection="0"/>
    <xf numFmtId="0" fontId="17" fillId="21" borderId="927" applyNumberFormat="0" applyAlignment="0" applyProtection="0"/>
    <xf numFmtId="0" fontId="30" fillId="0" borderId="929" applyNumberFormat="0" applyFill="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28" fillId="21" borderId="928" applyNumberFormat="0" applyAlignment="0" applyProtection="0"/>
    <xf numFmtId="0" fontId="25" fillId="8" borderId="927" applyNumberFormat="0" applyAlignment="0" applyProtection="0"/>
    <xf numFmtId="0" fontId="17" fillId="21" borderId="927" applyNumberFormat="0" applyAlignment="0" applyProtection="0"/>
    <xf numFmtId="0" fontId="12" fillId="25" borderId="953" applyNumberFormat="0" applyProtection="0">
      <alignment horizontal="left" vertical="center"/>
    </xf>
    <xf numFmtId="0" fontId="12" fillId="25" borderId="953" applyNumberFormat="0" applyProtection="0">
      <alignment horizontal="left" vertical="center"/>
    </xf>
    <xf numFmtId="0" fontId="12" fillId="25" borderId="953" applyNumberFormat="0" applyProtection="0">
      <alignment horizontal="left" vertical="center"/>
    </xf>
    <xf numFmtId="0" fontId="12" fillId="25" borderId="953" applyNumberFormat="0" applyProtection="0">
      <alignment horizontal="left" vertical="center"/>
    </xf>
    <xf numFmtId="0" fontId="17" fillId="21" borderId="927" applyNumberFormat="0" applyAlignment="0" applyProtection="0"/>
    <xf numFmtId="0" fontId="12" fillId="25" borderId="967" applyNumberFormat="0" applyProtection="0">
      <alignment horizontal="left" vertical="center"/>
    </xf>
    <xf numFmtId="0" fontId="12" fillId="25" borderId="967" applyNumberFormat="0" applyProtection="0">
      <alignment horizontal="left" vertical="center"/>
    </xf>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12" fillId="25" borderId="926" applyNumberFormat="0" applyProtection="0">
      <alignment horizontal="left" vertical="center"/>
    </xf>
    <xf numFmtId="0" fontId="12" fillId="25" borderId="926" applyNumberFormat="0" applyProtection="0">
      <alignment horizontal="left" vertical="center"/>
    </xf>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17" fillId="21" borderId="927" applyNumberFormat="0" applyAlignment="0" applyProtection="0"/>
    <xf numFmtId="0" fontId="25" fillId="8" borderId="927" applyNumberFormat="0" applyAlignment="0" applyProtection="0"/>
    <xf numFmtId="0" fontId="12" fillId="24" borderId="933" applyNumberFormat="0" applyFont="0" applyAlignment="0" applyProtection="0"/>
    <xf numFmtId="0" fontId="12" fillId="24" borderId="933" applyNumberFormat="0" applyFont="0" applyAlignment="0" applyProtection="0"/>
    <xf numFmtId="0" fontId="28" fillId="21" borderId="928" applyNumberFormat="0" applyAlignment="0" applyProtection="0"/>
    <xf numFmtId="0" fontId="30" fillId="0" borderId="929" applyNumberFormat="0" applyFill="0" applyAlignment="0" applyProtection="0"/>
    <xf numFmtId="0" fontId="17" fillId="21" borderId="941" applyNumberFormat="0" applyAlignment="0" applyProtection="0"/>
    <xf numFmtId="0" fontId="25" fillId="8" borderId="941" applyNumberFormat="0" applyAlignment="0" applyProtection="0"/>
    <xf numFmtId="0" fontId="12" fillId="24" borderId="942" applyNumberFormat="0" applyFont="0" applyAlignment="0" applyProtection="0"/>
    <xf numFmtId="0" fontId="12" fillId="24" borderId="942" applyNumberFormat="0" applyFont="0" applyAlignment="0" applyProtection="0"/>
    <xf numFmtId="0" fontId="28" fillId="21" borderId="943" applyNumberFormat="0" applyAlignment="0" applyProtection="0"/>
    <xf numFmtId="0" fontId="30" fillId="0" borderId="944" applyNumberFormat="0" applyFill="0" applyAlignment="0" applyProtection="0"/>
    <xf numFmtId="0" fontId="17" fillId="21" borderId="941" applyNumberFormat="0" applyAlignment="0" applyProtection="0"/>
    <xf numFmtId="0" fontId="25" fillId="8" borderId="941" applyNumberFormat="0" applyAlignment="0" applyProtection="0"/>
    <xf numFmtId="0" fontId="12" fillId="24" borderId="942" applyNumberFormat="0" applyFont="0" applyAlignment="0" applyProtection="0"/>
    <xf numFmtId="0" fontId="12" fillId="24" borderId="942" applyNumberFormat="0" applyFont="0" applyAlignment="0" applyProtection="0"/>
    <xf numFmtId="0" fontId="28" fillId="21" borderId="943" applyNumberFormat="0" applyAlignment="0" applyProtection="0"/>
    <xf numFmtId="0" fontId="30" fillId="0" borderId="944" applyNumberFormat="0" applyFill="0" applyAlignment="0" applyProtection="0"/>
    <xf numFmtId="0" fontId="17" fillId="21" borderId="941" applyNumberFormat="0" applyAlignment="0" applyProtection="0"/>
    <xf numFmtId="0" fontId="25" fillId="8" borderId="941" applyNumberFormat="0" applyAlignment="0" applyProtection="0"/>
    <xf numFmtId="0" fontId="12" fillId="24" borderId="942" applyNumberFormat="0" applyFont="0" applyAlignment="0" applyProtection="0"/>
    <xf numFmtId="0" fontId="12" fillId="24" borderId="942" applyNumberFormat="0" applyFont="0" applyAlignment="0" applyProtection="0"/>
    <xf numFmtId="0" fontId="28" fillId="21" borderId="943" applyNumberFormat="0" applyAlignment="0" applyProtection="0"/>
    <xf numFmtId="0" fontId="30" fillId="0" borderId="944" applyNumberFormat="0" applyFill="0" applyAlignment="0" applyProtection="0"/>
    <xf numFmtId="0" fontId="17" fillId="21" borderId="941" applyNumberFormat="0" applyAlignment="0" applyProtection="0"/>
    <xf numFmtId="0" fontId="25" fillId="8" borderId="941" applyNumberFormat="0" applyAlignment="0" applyProtection="0"/>
    <xf numFmtId="0" fontId="12" fillId="24" borderId="942" applyNumberFormat="0" applyFont="0" applyAlignment="0" applyProtection="0"/>
    <xf numFmtId="0" fontId="12" fillId="24" borderId="942" applyNumberFormat="0" applyFont="0" applyAlignment="0" applyProtection="0"/>
    <xf numFmtId="0" fontId="28" fillId="21" borderId="943" applyNumberFormat="0" applyAlignment="0" applyProtection="0"/>
    <xf numFmtId="0" fontId="30" fillId="0" borderId="944" applyNumberFormat="0" applyFill="0" applyAlignment="0" applyProtection="0"/>
    <xf numFmtId="0" fontId="17" fillId="21" borderId="954" applyNumberFormat="0" applyAlignment="0" applyProtection="0"/>
    <xf numFmtId="0" fontId="25" fillId="8" borderId="954" applyNumberFormat="0" applyAlignment="0" applyProtection="0"/>
    <xf numFmtId="0" fontId="12" fillId="24" borderId="955" applyNumberFormat="0" applyFont="0" applyAlignment="0" applyProtection="0"/>
    <xf numFmtId="0" fontId="12" fillId="24" borderId="955" applyNumberFormat="0" applyFont="0" applyAlignment="0" applyProtection="0"/>
    <xf numFmtId="0" fontId="28" fillId="21" borderId="956" applyNumberFormat="0" applyAlignment="0" applyProtection="0"/>
    <xf numFmtId="0" fontId="30" fillId="0" borderId="957" applyNumberFormat="0" applyFill="0" applyAlignment="0" applyProtection="0"/>
    <xf numFmtId="0" fontId="17" fillId="21" borderId="954" applyNumberFormat="0" applyAlignment="0" applyProtection="0"/>
    <xf numFmtId="0" fontId="25" fillId="8" borderId="954" applyNumberFormat="0" applyAlignment="0" applyProtection="0"/>
    <xf numFmtId="0" fontId="12" fillId="24" borderId="955" applyNumberFormat="0" applyFont="0" applyAlignment="0" applyProtection="0"/>
    <xf numFmtId="0" fontId="12" fillId="24" borderId="955" applyNumberFormat="0" applyFont="0" applyAlignment="0" applyProtection="0"/>
    <xf numFmtId="0" fontId="28" fillId="21" borderId="956" applyNumberFormat="0" applyAlignment="0" applyProtection="0"/>
    <xf numFmtId="0" fontId="30" fillId="0" borderId="957" applyNumberFormat="0" applyFill="0" applyAlignment="0" applyProtection="0"/>
    <xf numFmtId="0" fontId="12" fillId="25" borderId="953" applyNumberFormat="0" applyProtection="0">
      <alignment horizontal="left" vertical="center"/>
    </xf>
    <xf numFmtId="0" fontId="12" fillId="25" borderId="953" applyNumberFormat="0" applyProtection="0">
      <alignment horizontal="left" vertical="center"/>
    </xf>
    <xf numFmtId="0" fontId="17" fillId="21" borderId="954" applyNumberFormat="0" applyAlignment="0" applyProtection="0"/>
    <xf numFmtId="0" fontId="25" fillId="8" borderId="954" applyNumberFormat="0" applyAlignment="0" applyProtection="0"/>
    <xf numFmtId="0" fontId="12" fillId="24" borderId="955" applyNumberFormat="0" applyFont="0" applyAlignment="0" applyProtection="0"/>
    <xf numFmtId="0" fontId="12" fillId="24" borderId="955" applyNumberFormat="0" applyFont="0" applyAlignment="0" applyProtection="0"/>
    <xf numFmtId="0" fontId="28" fillId="21" borderId="956" applyNumberFormat="0" applyAlignment="0" applyProtection="0"/>
    <xf numFmtId="0" fontId="30" fillId="0" borderId="957" applyNumberFormat="0" applyFill="0" applyAlignment="0" applyProtection="0"/>
    <xf numFmtId="0" fontId="17" fillId="21" borderId="954" applyNumberFormat="0" applyAlignment="0" applyProtection="0"/>
    <xf numFmtId="0" fontId="25" fillId="8" borderId="954" applyNumberFormat="0" applyAlignment="0" applyProtection="0"/>
    <xf numFmtId="0" fontId="12" fillId="24" borderId="955" applyNumberFormat="0" applyFont="0" applyAlignment="0" applyProtection="0"/>
    <xf numFmtId="0" fontId="12" fillId="24" borderId="955" applyNumberFormat="0" applyFont="0" applyAlignment="0" applyProtection="0"/>
    <xf numFmtId="0" fontId="28" fillId="21" borderId="956" applyNumberFormat="0" applyAlignment="0" applyProtection="0"/>
    <xf numFmtId="0" fontId="30" fillId="0" borderId="957" applyNumberFormat="0" applyFill="0" applyAlignment="0" applyProtection="0"/>
    <xf numFmtId="208" fontId="90" fillId="63" borderId="1083"/>
    <xf numFmtId="171" fontId="85" fillId="0" borderId="1132"/>
    <xf numFmtId="0" fontId="17" fillId="21" borderId="954" applyNumberFormat="0" applyAlignment="0" applyProtection="0"/>
    <xf numFmtId="0" fontId="25" fillId="8" borderId="954" applyNumberFormat="0" applyAlignment="0" applyProtection="0"/>
    <xf numFmtId="0" fontId="28" fillId="21" borderId="956" applyNumberFormat="0" applyAlignment="0" applyProtection="0"/>
    <xf numFmtId="0" fontId="30" fillId="0" borderId="957" applyNumberFormat="0" applyFill="0" applyAlignment="0" applyProtection="0"/>
    <xf numFmtId="0" fontId="17" fillId="21" borderId="954" applyNumberFormat="0" applyAlignment="0" applyProtection="0"/>
    <xf numFmtId="0" fontId="25" fillId="8" borderId="954" applyNumberFormat="0" applyAlignment="0" applyProtection="0"/>
    <xf numFmtId="0" fontId="28" fillId="21" borderId="956" applyNumberFormat="0" applyAlignment="0" applyProtection="0"/>
    <xf numFmtId="0" fontId="30" fillId="0" borderId="957" applyNumberFormat="0" applyFill="0" applyAlignment="0" applyProtection="0"/>
    <xf numFmtId="0" fontId="12" fillId="25" borderId="953" applyNumberFormat="0" applyProtection="0">
      <alignment horizontal="left" vertical="center"/>
    </xf>
    <xf numFmtId="0" fontId="12" fillId="25" borderId="953" applyNumberFormat="0" applyProtection="0">
      <alignment horizontal="left" vertical="center"/>
    </xf>
    <xf numFmtId="0" fontId="17" fillId="21" borderId="954" applyNumberFormat="0" applyAlignment="0" applyProtection="0"/>
    <xf numFmtId="0" fontId="25" fillId="8" borderId="954" applyNumberFormat="0" applyAlignment="0" applyProtection="0"/>
    <xf numFmtId="0" fontId="28" fillId="21" borderId="956" applyNumberFormat="0" applyAlignment="0" applyProtection="0"/>
    <xf numFmtId="0" fontId="30" fillId="0" borderId="957" applyNumberFormat="0" applyFill="0" applyAlignment="0" applyProtection="0"/>
    <xf numFmtId="0" fontId="17" fillId="21" borderId="954" applyNumberFormat="0" applyAlignment="0" applyProtection="0"/>
    <xf numFmtId="0" fontId="25" fillId="8" borderId="954" applyNumberFormat="0" applyAlignment="0" applyProtection="0"/>
    <xf numFmtId="0" fontId="28" fillId="21" borderId="956" applyNumberFormat="0" applyAlignment="0" applyProtection="0"/>
    <xf numFmtId="0" fontId="30" fillId="0" borderId="957" applyNumberFormat="0" applyFill="0" applyAlignment="0" applyProtection="0"/>
    <xf numFmtId="0" fontId="17" fillId="21" borderId="968" applyNumberFormat="0" applyAlignment="0" applyProtection="0"/>
    <xf numFmtId="166" fontId="113" fillId="0" borderId="1110">
      <protection locked="0"/>
    </xf>
    <xf numFmtId="0" fontId="25" fillId="8" borderId="968" applyNumberFormat="0" applyAlignment="0" applyProtection="0"/>
    <xf numFmtId="0" fontId="12" fillId="24" borderId="969" applyNumberFormat="0" applyFont="0" applyAlignment="0" applyProtection="0"/>
    <xf numFmtId="0" fontId="12" fillId="24" borderId="969" applyNumberFormat="0" applyFont="0" applyAlignment="0" applyProtection="0"/>
    <xf numFmtId="0" fontId="28" fillId="21" borderId="970" applyNumberFormat="0" applyAlignment="0" applyProtection="0"/>
    <xf numFmtId="0" fontId="30" fillId="0" borderId="971" applyNumberFormat="0" applyFill="0" applyAlignment="0" applyProtection="0"/>
    <xf numFmtId="0" fontId="17" fillId="21" borderId="968" applyNumberFormat="0" applyAlignment="0" applyProtection="0"/>
    <xf numFmtId="0" fontId="25" fillId="8" borderId="968" applyNumberFormat="0" applyAlignment="0" applyProtection="0"/>
    <xf numFmtId="0" fontId="12" fillId="24" borderId="969" applyNumberFormat="0" applyFont="0" applyAlignment="0" applyProtection="0"/>
    <xf numFmtId="0" fontId="12" fillId="24" borderId="969" applyNumberFormat="0" applyFont="0" applyAlignment="0" applyProtection="0"/>
    <xf numFmtId="0" fontId="28" fillId="21" borderId="970" applyNumberFormat="0" applyAlignment="0" applyProtection="0"/>
    <xf numFmtId="0" fontId="30" fillId="0" borderId="971" applyNumberFormat="0" applyFill="0" applyAlignment="0" applyProtection="0"/>
    <xf numFmtId="0" fontId="12" fillId="25" borderId="967" applyNumberFormat="0" applyProtection="0">
      <alignment horizontal="left" vertical="center"/>
    </xf>
    <xf numFmtId="0" fontId="12" fillId="25" borderId="967" applyNumberFormat="0" applyProtection="0">
      <alignment horizontal="left" vertical="center"/>
    </xf>
    <xf numFmtId="0" fontId="17" fillId="21" borderId="968" applyNumberFormat="0" applyAlignment="0" applyProtection="0"/>
    <xf numFmtId="0" fontId="25" fillId="8" borderId="968" applyNumberFormat="0" applyAlignment="0" applyProtection="0"/>
    <xf numFmtId="0" fontId="12" fillId="24" borderId="969" applyNumberFormat="0" applyFont="0" applyAlignment="0" applyProtection="0"/>
    <xf numFmtId="0" fontId="12" fillId="24" borderId="969" applyNumberFormat="0" applyFont="0" applyAlignment="0" applyProtection="0"/>
    <xf numFmtId="0" fontId="28" fillId="21" borderId="970" applyNumberFormat="0" applyAlignment="0" applyProtection="0"/>
    <xf numFmtId="0" fontId="30" fillId="0" borderId="971" applyNumberFormat="0" applyFill="0" applyAlignment="0" applyProtection="0"/>
    <xf numFmtId="0" fontId="17" fillId="21" borderId="968" applyNumberFormat="0" applyAlignment="0" applyProtection="0"/>
    <xf numFmtId="0" fontId="25" fillId="8" borderId="968" applyNumberFormat="0" applyAlignment="0" applyProtection="0"/>
    <xf numFmtId="0" fontId="12" fillId="24" borderId="969" applyNumberFormat="0" applyFont="0" applyAlignment="0" applyProtection="0"/>
    <xf numFmtId="0" fontId="12" fillId="24" borderId="969" applyNumberFormat="0" applyFont="0" applyAlignment="0" applyProtection="0"/>
    <xf numFmtId="0" fontId="28" fillId="21" borderId="970" applyNumberFormat="0" applyAlignment="0" applyProtection="0"/>
    <xf numFmtId="0" fontId="30" fillId="0" borderId="971" applyNumberFormat="0" applyFill="0" applyAlignment="0" applyProtection="0"/>
    <xf numFmtId="167" fontId="87" fillId="0" borderId="1103" applyFont="0"/>
    <xf numFmtId="3" fontId="12" fillId="0" borderId="1113" applyFill="0">
      <alignment horizontal="right"/>
    </xf>
    <xf numFmtId="0" fontId="12" fillId="61" borderId="978" applyNumberFormat="0">
      <alignment horizontal="left" vertical="center"/>
    </xf>
    <xf numFmtId="0" fontId="12" fillId="60" borderId="978" applyNumberFormat="0">
      <alignment horizontal="centerContinuous" vertical="center" wrapText="1"/>
    </xf>
    <xf numFmtId="208" fontId="90" fillId="63" borderId="1096"/>
    <xf numFmtId="0" fontId="83" fillId="0" borderId="1089" applyNumberFormat="0" applyFont="0" applyFill="0" applyAlignment="0" applyProtection="0"/>
    <xf numFmtId="0" fontId="17" fillId="21" borderId="978" applyNumberFormat="0" applyAlignment="0" applyProtection="0"/>
    <xf numFmtId="0" fontId="25" fillId="8" borderId="978" applyNumberFormat="0" applyAlignment="0" applyProtection="0"/>
    <xf numFmtId="0" fontId="12" fillId="24" borderId="979" applyNumberFormat="0" applyFont="0" applyAlignment="0" applyProtection="0"/>
    <xf numFmtId="0" fontId="12" fillId="24" borderId="979" applyNumberFormat="0" applyFont="0" applyAlignment="0" applyProtection="0"/>
    <xf numFmtId="0" fontId="28" fillId="21" borderId="980" applyNumberFormat="0" applyAlignment="0" applyProtection="0"/>
    <xf numFmtId="0" fontId="30" fillId="0" borderId="981" applyNumberFormat="0" applyFill="0" applyAlignment="0" applyProtection="0"/>
    <xf numFmtId="0" fontId="17" fillId="21" borderId="978" applyNumberFormat="0" applyAlignment="0" applyProtection="0"/>
    <xf numFmtId="0" fontId="25" fillId="8" borderId="978" applyNumberFormat="0" applyAlignment="0" applyProtection="0"/>
    <xf numFmtId="0" fontId="12" fillId="24" borderId="979" applyNumberFormat="0" applyFont="0" applyAlignment="0" applyProtection="0"/>
    <xf numFmtId="0" fontId="12" fillId="24" borderId="979" applyNumberFormat="0" applyFont="0" applyAlignment="0" applyProtection="0"/>
    <xf numFmtId="0" fontId="28" fillId="21" borderId="980" applyNumberFormat="0" applyAlignment="0" applyProtection="0"/>
    <xf numFmtId="0" fontId="30" fillId="0" borderId="981" applyNumberFormat="0" applyFill="0" applyAlignment="0" applyProtection="0"/>
    <xf numFmtId="0" fontId="12" fillId="25" borderId="977" applyNumberFormat="0" applyProtection="0">
      <alignment horizontal="left" vertical="center"/>
    </xf>
    <xf numFmtId="0" fontId="12" fillId="25" borderId="977" applyNumberFormat="0" applyProtection="0">
      <alignment horizontal="left" vertical="center"/>
    </xf>
    <xf numFmtId="0" fontId="17" fillId="21" borderId="978" applyNumberFormat="0" applyAlignment="0" applyProtection="0"/>
    <xf numFmtId="0" fontId="25" fillId="8" borderId="978" applyNumberFormat="0" applyAlignment="0" applyProtection="0"/>
    <xf numFmtId="0" fontId="12" fillId="24" borderId="979" applyNumberFormat="0" applyFont="0" applyAlignment="0" applyProtection="0"/>
    <xf numFmtId="0" fontId="12" fillId="24" borderId="979" applyNumberFormat="0" applyFont="0" applyAlignment="0" applyProtection="0"/>
    <xf numFmtId="0" fontId="28" fillId="21" borderId="980" applyNumberFormat="0" applyAlignment="0" applyProtection="0"/>
    <xf numFmtId="0" fontId="30" fillId="0" borderId="981" applyNumberFormat="0" applyFill="0" applyAlignment="0" applyProtection="0"/>
    <xf numFmtId="0" fontId="17" fillId="21" borderId="978" applyNumberFormat="0" applyAlignment="0" applyProtection="0"/>
    <xf numFmtId="0" fontId="25" fillId="8" borderId="978" applyNumberFormat="0" applyAlignment="0" applyProtection="0"/>
    <xf numFmtId="0" fontId="12" fillId="24" borderId="979" applyNumberFormat="0" applyFont="0" applyAlignment="0" applyProtection="0"/>
    <xf numFmtId="0" fontId="12" fillId="24" borderId="979" applyNumberFormat="0" applyFont="0" applyAlignment="0" applyProtection="0"/>
    <xf numFmtId="0" fontId="28" fillId="21" borderId="980" applyNumberFormat="0" applyAlignment="0" applyProtection="0"/>
    <xf numFmtId="0" fontId="30" fillId="0" borderId="981" applyNumberFormat="0" applyFill="0" applyAlignment="0" applyProtection="0"/>
    <xf numFmtId="0" fontId="11" fillId="60" borderId="1002" applyNumberFormat="0" applyProtection="0">
      <alignment horizontal="left" vertical="center" wrapText="1"/>
    </xf>
    <xf numFmtId="0" fontId="47" fillId="0" borderId="1151">
      <alignment horizontal="left" vertical="center"/>
    </xf>
    <xf numFmtId="257" fontId="11" fillId="82" borderId="1002" applyNumberFormat="0" applyProtection="0">
      <alignment horizontal="center" vertical="center" wrapText="1"/>
    </xf>
    <xf numFmtId="0" fontId="12" fillId="25" borderId="1002" applyNumberFormat="0" applyProtection="0">
      <alignment horizontal="left" vertical="center" wrapText="1"/>
    </xf>
    <xf numFmtId="0" fontId="11" fillId="60" borderId="1002" applyNumberFormat="0" applyProtection="0">
      <alignment horizontal="left" vertical="center" wrapText="1"/>
    </xf>
    <xf numFmtId="167" fontId="87" fillId="0" borderId="1103" applyFont="0"/>
    <xf numFmtId="0" fontId="17" fillId="21" borderId="1057" applyNumberFormat="0" applyAlignment="0" applyProtection="0"/>
    <xf numFmtId="237" fontId="12" fillId="71" borderId="1170" applyNumberFormat="0" applyFont="0" applyBorder="0" applyAlignment="0" applyProtection="0"/>
    <xf numFmtId="0" fontId="83" fillId="0" borderId="1089" applyNumberFormat="0" applyFont="0" applyFill="0" applyAlignment="0" applyProtection="0"/>
    <xf numFmtId="203" fontId="12" fillId="0" borderId="1113">
      <alignment horizontal="right"/>
    </xf>
    <xf numFmtId="1" fontId="121" fillId="69" borderId="1158" applyNumberFormat="0" applyBorder="0" applyAlignment="0">
      <alignment horizontal="centerContinuous" vertical="center"/>
      <protection locked="0"/>
    </xf>
    <xf numFmtId="208" fontId="90" fillId="63" borderId="1083"/>
    <xf numFmtId="0" fontId="25" fillId="8" borderId="1171" applyNumberFormat="0" applyAlignment="0" applyProtection="0"/>
    <xf numFmtId="0" fontId="17" fillId="21" borderId="1120" applyNumberFormat="0" applyAlignment="0" applyProtection="0"/>
    <xf numFmtId="167" fontId="87" fillId="0" borderId="1082" applyFont="0"/>
    <xf numFmtId="0" fontId="83" fillId="0" borderId="1125" applyNumberFormat="0" applyFont="0" applyFill="0" applyAlignment="0" applyProtection="0"/>
    <xf numFmtId="0" fontId="83" fillId="0" borderId="1067" applyNumberFormat="0" applyFont="0" applyFill="0" applyAlignment="0" applyProtection="0"/>
    <xf numFmtId="0" fontId="97" fillId="0" borderId="1067" applyNumberFormat="0" applyFill="0" applyAlignment="0" applyProtection="0"/>
    <xf numFmtId="208" fontId="90" fillId="63" borderId="1109"/>
    <xf numFmtId="227" fontId="249" fillId="0" borderId="1030" applyNumberFormat="0" applyFill="0">
      <alignment horizontal="right"/>
    </xf>
    <xf numFmtId="227" fontId="249" fillId="0" borderId="1030" applyNumberFormat="0" applyFill="0">
      <alignment horizontal="right"/>
    </xf>
    <xf numFmtId="0" fontId="12" fillId="61" borderId="1024" applyNumberFormat="0">
      <alignment horizontal="left" vertical="center"/>
    </xf>
    <xf numFmtId="0" fontId="12" fillId="60" borderId="1024" applyNumberFormat="0">
      <alignment horizontal="centerContinuous" vertical="center" wrapText="1"/>
    </xf>
    <xf numFmtId="167" fontId="87" fillId="0" borderId="1108" applyFont="0"/>
    <xf numFmtId="241" fontId="194" fillId="86" borderId="1011" applyNumberFormat="0" applyBorder="0" applyAlignment="0" applyProtection="0">
      <alignment vertical="center"/>
    </xf>
    <xf numFmtId="0" fontId="17" fillId="21" borderId="1120" applyNumberFormat="0" applyAlignment="0" applyProtection="0"/>
    <xf numFmtId="0" fontId="12" fillId="61" borderId="1362" applyNumberFormat="0">
      <alignment horizontal="left" vertical="center"/>
    </xf>
    <xf numFmtId="0" fontId="12" fillId="60" borderId="1362" applyNumberFormat="0">
      <alignment horizontal="centerContinuous" vertical="center" wrapText="1"/>
    </xf>
    <xf numFmtId="0" fontId="83" fillId="0" borderId="1125" applyNumberFormat="0" applyFont="0" applyFill="0" applyAlignment="0" applyProtection="0"/>
    <xf numFmtId="0" fontId="83" fillId="0" borderId="1114" applyNumberFormat="0" applyFont="0" applyFill="0" applyAlignment="0" applyProtection="0"/>
    <xf numFmtId="1" fontId="94" fillId="64" borderId="1114" applyNumberFormat="0" applyBorder="0" applyAlignment="0">
      <alignment horizontal="center" vertical="top" wrapText="1"/>
      <protection hidden="1"/>
    </xf>
    <xf numFmtId="208" fontId="90" fillId="63" borderId="1109"/>
    <xf numFmtId="165" fontId="88" fillId="0" borderId="1113" applyNumberFormat="0" applyFont="0" applyBorder="0" applyProtection="0">
      <alignment horizontal="right"/>
    </xf>
    <xf numFmtId="207" fontId="12" fillId="0" borderId="1113">
      <alignment horizontal="right"/>
      <protection locked="0"/>
    </xf>
    <xf numFmtId="205" fontId="88" fillId="0" borderId="1113" applyFill="0">
      <alignment horizontal="right"/>
    </xf>
    <xf numFmtId="3" fontId="12" fillId="0" borderId="1113" applyFill="0">
      <alignment horizontal="right"/>
    </xf>
    <xf numFmtId="204" fontId="88" fillId="0" borderId="1113" applyFill="0">
      <alignment horizontal="right"/>
    </xf>
    <xf numFmtId="204" fontId="88" fillId="0" borderId="1113">
      <alignment horizontal="right"/>
    </xf>
    <xf numFmtId="167" fontId="87" fillId="0" borderId="1108" applyFont="0"/>
    <xf numFmtId="260" fontId="164" fillId="0" borderId="1078" applyBorder="0"/>
    <xf numFmtId="260" fontId="164" fillId="0" borderId="1015" applyBorder="0"/>
    <xf numFmtId="229" fontId="81" fillId="65" borderId="1035" applyFont="0" applyFill="0" applyBorder="0" applyAlignment="0" applyProtection="0"/>
    <xf numFmtId="0" fontId="17" fillId="21" borderId="1134" applyNumberFormat="0" applyAlignment="0" applyProtection="0"/>
    <xf numFmtId="0" fontId="83" fillId="0" borderId="1133" applyNumberFormat="0" applyFont="0" applyFill="0" applyAlignment="0" applyProtection="0"/>
    <xf numFmtId="229" fontId="81" fillId="65" borderId="1035" applyFont="0" applyFill="0" applyBorder="0" applyAlignment="0" applyProtection="0"/>
    <xf numFmtId="203" fontId="12" fillId="0" borderId="1113">
      <alignment horizontal="right"/>
    </xf>
    <xf numFmtId="0" fontId="17" fillId="21" borderId="1147" applyNumberFormat="0" applyAlignment="0" applyProtection="0"/>
    <xf numFmtId="208" fontId="90" fillId="63" borderId="1139"/>
    <xf numFmtId="260" fontId="164" fillId="0" borderId="1095" applyBorder="0"/>
    <xf numFmtId="260" fontId="164" fillId="0" borderId="1116" applyBorder="0"/>
    <xf numFmtId="260" fontId="164" fillId="0" borderId="1095" applyBorder="0"/>
    <xf numFmtId="0" fontId="83" fillId="0" borderId="1145" applyNumberFormat="0" applyFont="0" applyFill="0" applyAlignment="0" applyProtection="0"/>
    <xf numFmtId="167" fontId="87" fillId="0" borderId="1138" applyFont="0"/>
    <xf numFmtId="208" fontId="90" fillId="63" borderId="1152"/>
    <xf numFmtId="167" fontId="87" fillId="0" borderId="1156" applyFont="0"/>
    <xf numFmtId="0" fontId="12" fillId="61" borderId="1037" applyNumberFormat="0">
      <alignment horizontal="left" vertical="center"/>
    </xf>
    <xf numFmtId="0" fontId="12" fillId="60" borderId="1037" applyNumberFormat="0">
      <alignment horizontal="centerContinuous" vertical="center" wrapText="1"/>
    </xf>
    <xf numFmtId="241" fontId="194" fillId="86" borderId="1196" applyNumberFormat="0" applyBorder="0" applyAlignment="0" applyProtection="0">
      <alignment vertical="center"/>
    </xf>
    <xf numFmtId="0" fontId="147" fillId="73" borderId="1063">
      <alignment horizontal="left" vertical="center" wrapText="1"/>
    </xf>
    <xf numFmtId="166" fontId="113" fillId="0" borderId="1062">
      <protection locked="0"/>
    </xf>
    <xf numFmtId="208" fontId="90" fillId="63" borderId="1061"/>
    <xf numFmtId="0" fontId="147" fillId="73" borderId="1047">
      <alignment horizontal="left" vertical="center" wrapText="1"/>
    </xf>
    <xf numFmtId="166" fontId="113" fillId="0" borderId="1046">
      <protection locked="0"/>
    </xf>
    <xf numFmtId="208" fontId="90" fillId="63" borderId="1045"/>
    <xf numFmtId="0" fontId="147" fillId="73" borderId="1052">
      <alignment horizontal="left" vertical="center" wrapText="1"/>
    </xf>
    <xf numFmtId="166" fontId="113" fillId="0" borderId="1051">
      <protection locked="0"/>
    </xf>
    <xf numFmtId="208" fontId="90" fillId="63" borderId="1050"/>
    <xf numFmtId="0" fontId="147" fillId="73" borderId="1085">
      <alignment horizontal="left" vertical="center" wrapText="1"/>
    </xf>
    <xf numFmtId="166" fontId="113" fillId="0" borderId="1084">
      <protection locked="0"/>
    </xf>
    <xf numFmtId="208" fontId="90" fillId="63" borderId="1083"/>
    <xf numFmtId="0" fontId="147" fillId="73" borderId="1032">
      <alignment horizontal="left" vertical="center" wrapText="1"/>
    </xf>
    <xf numFmtId="166" fontId="113" fillId="0" borderId="1029">
      <protection locked="0"/>
    </xf>
    <xf numFmtId="208" fontId="90" fillId="63" borderId="1028"/>
    <xf numFmtId="0" fontId="147" fillId="73" borderId="1052">
      <alignment horizontal="left" vertical="center" wrapText="1"/>
    </xf>
    <xf numFmtId="166" fontId="113" fillId="0" borderId="1051">
      <protection locked="0"/>
    </xf>
    <xf numFmtId="208" fontId="90" fillId="63" borderId="1050"/>
    <xf numFmtId="0" fontId="147" fillId="73" borderId="1085">
      <alignment horizontal="left" vertical="center" wrapText="1"/>
    </xf>
    <xf numFmtId="166" fontId="113" fillId="0" borderId="1084">
      <protection locked="0"/>
    </xf>
    <xf numFmtId="208" fontId="90" fillId="63" borderId="1083"/>
    <xf numFmtId="0" fontId="147" fillId="73" borderId="1085">
      <alignment horizontal="left" vertical="center" wrapText="1"/>
    </xf>
    <xf numFmtId="166" fontId="113" fillId="0" borderId="1084">
      <protection locked="0"/>
    </xf>
    <xf numFmtId="208" fontId="90" fillId="63" borderId="1083"/>
    <xf numFmtId="0" fontId="147" fillId="73" borderId="1098">
      <alignment horizontal="left" vertical="center" wrapText="1"/>
    </xf>
    <xf numFmtId="166" fontId="113" fillId="0" borderId="1097">
      <protection locked="0"/>
    </xf>
    <xf numFmtId="208" fontId="90" fillId="63" borderId="1096"/>
    <xf numFmtId="0" fontId="147" fillId="73" borderId="1111">
      <alignment horizontal="left" vertical="center" wrapText="1"/>
    </xf>
    <xf numFmtId="166" fontId="113" fillId="0" borderId="1110">
      <protection locked="0"/>
    </xf>
    <xf numFmtId="208" fontId="90" fillId="63" borderId="1109"/>
    <xf numFmtId="0" fontId="147" fillId="73" borderId="1098">
      <alignment horizontal="left" vertical="center" wrapText="1"/>
    </xf>
    <xf numFmtId="166" fontId="113" fillId="0" borderId="1097">
      <protection locked="0"/>
    </xf>
    <xf numFmtId="208" fontId="90" fillId="63" borderId="1096"/>
    <xf numFmtId="0" fontId="147" fillId="73" borderId="1098">
      <alignment horizontal="left" vertical="center" wrapText="1"/>
    </xf>
    <xf numFmtId="166" fontId="113" fillId="0" borderId="1097">
      <protection locked="0"/>
    </xf>
    <xf numFmtId="208" fontId="90" fillId="63" borderId="1096"/>
    <xf numFmtId="0" fontId="147" fillId="73" borderId="1085">
      <alignment horizontal="left" vertical="center" wrapText="1"/>
    </xf>
    <xf numFmtId="166" fontId="113" fillId="0" borderId="1084">
      <protection locked="0"/>
    </xf>
    <xf numFmtId="208" fontId="90" fillId="63" borderId="1083"/>
    <xf numFmtId="0" fontId="147" fillId="73" borderId="1111">
      <alignment horizontal="left" vertical="center" wrapText="1"/>
    </xf>
    <xf numFmtId="166" fontId="113" fillId="0" borderId="1110">
      <protection locked="0"/>
    </xf>
    <xf numFmtId="208" fontId="90" fillId="63" borderId="1109"/>
    <xf numFmtId="0" fontId="147" fillId="73" borderId="1111">
      <alignment horizontal="left" vertical="center" wrapText="1"/>
    </xf>
    <xf numFmtId="166" fontId="113" fillId="0" borderId="1110">
      <protection locked="0"/>
    </xf>
    <xf numFmtId="208" fontId="90" fillId="63" borderId="1109"/>
    <xf numFmtId="0" fontId="147" fillId="73" borderId="1141">
      <alignment horizontal="left" vertical="center" wrapText="1"/>
    </xf>
    <xf numFmtId="166" fontId="113" fillId="0" borderId="1140">
      <protection locked="0"/>
    </xf>
    <xf numFmtId="208" fontId="90" fillId="63" borderId="1139"/>
    <xf numFmtId="0" fontId="147" fillId="73" borderId="1154">
      <alignment horizontal="left" vertical="center" wrapText="1"/>
    </xf>
    <xf numFmtId="166" fontId="113" fillId="0" borderId="1153">
      <protection locked="0"/>
    </xf>
    <xf numFmtId="208" fontId="90" fillId="63" borderId="1152"/>
    <xf numFmtId="0" fontId="147" fillId="73" borderId="1010">
      <alignment horizontal="left" vertical="center" wrapText="1"/>
    </xf>
    <xf numFmtId="166" fontId="113" fillId="0" borderId="1009">
      <protection locked="0"/>
    </xf>
    <xf numFmtId="208" fontId="90" fillId="63" borderId="1008"/>
    <xf numFmtId="0" fontId="12" fillId="0" borderId="1036"/>
    <xf numFmtId="0" fontId="12" fillId="0" borderId="1066"/>
    <xf numFmtId="0" fontId="12" fillId="0" borderId="1002"/>
    <xf numFmtId="0" fontId="12" fillId="0" borderId="1077"/>
    <xf numFmtId="0" fontId="12" fillId="0" borderId="1077"/>
    <xf numFmtId="0" fontId="147" fillId="73" borderId="1032">
      <alignment horizontal="left" vertical="center" wrapText="1"/>
    </xf>
    <xf numFmtId="0" fontId="12" fillId="0" borderId="1077"/>
    <xf numFmtId="14" fontId="85" fillId="0" borderId="1067" applyFont="0" applyFill="0" applyBorder="0" applyAlignment="0" applyProtection="0"/>
    <xf numFmtId="10" fontId="108" fillId="65" borderId="1036" applyNumberFormat="0" applyBorder="0" applyAlignment="0" applyProtection="0"/>
    <xf numFmtId="0" fontId="147" fillId="73" borderId="1052">
      <alignment horizontal="left" vertical="center" wrapText="1"/>
    </xf>
    <xf numFmtId="2" fontId="149" fillId="0" borderId="1067"/>
    <xf numFmtId="0" fontId="147" fillId="73" borderId="1063">
      <alignment horizontal="left" vertical="center" wrapText="1"/>
    </xf>
    <xf numFmtId="0" fontId="12" fillId="0" borderId="1094"/>
    <xf numFmtId="0" fontId="147" fillId="73" borderId="1021">
      <alignment horizontal="left" vertical="center" wrapText="1"/>
    </xf>
    <xf numFmtId="10" fontId="108" fillId="65" borderId="1066" applyNumberFormat="0" applyBorder="0" applyAlignment="0" applyProtection="0"/>
    <xf numFmtId="10" fontId="108" fillId="65" borderId="1002" applyNumberFormat="0" applyBorder="0" applyAlignment="0" applyProtection="0"/>
    <xf numFmtId="0" fontId="147" fillId="73" borderId="1063">
      <alignment horizontal="left" vertical="center" wrapText="1"/>
    </xf>
    <xf numFmtId="0" fontId="12" fillId="0" borderId="1094"/>
    <xf numFmtId="0" fontId="12" fillId="0" borderId="1094"/>
    <xf numFmtId="0" fontId="47" fillId="0" borderId="1041">
      <alignment horizontal="left" vertical="center"/>
    </xf>
    <xf numFmtId="238" fontId="87" fillId="0" borderId="1031">
      <alignment horizontal="center"/>
    </xf>
    <xf numFmtId="237" fontId="12" fillId="71" borderId="1036" applyNumberFormat="0" applyFont="0" applyBorder="0" applyAlignment="0" applyProtection="0"/>
    <xf numFmtId="10" fontId="108" fillId="65" borderId="1077" applyNumberFormat="0" applyBorder="0" applyAlignment="0" applyProtection="0"/>
    <xf numFmtId="0" fontId="147" fillId="73" borderId="1085">
      <alignment horizontal="left" vertical="center" wrapText="1"/>
    </xf>
    <xf numFmtId="1" fontId="121" fillId="69" borderId="1042" applyNumberFormat="0" applyBorder="0" applyAlignment="0">
      <alignment horizontal="centerContinuous" vertical="center"/>
      <protection locked="0"/>
    </xf>
    <xf numFmtId="10" fontId="108" fillId="65" borderId="1077" applyNumberFormat="0" applyBorder="0" applyAlignment="0" applyProtection="0"/>
    <xf numFmtId="0" fontId="147" fillId="73" borderId="1052">
      <alignment horizontal="left" vertical="center" wrapText="1"/>
    </xf>
    <xf numFmtId="0" fontId="25" fillId="8" borderId="1037" applyNumberFormat="0" applyAlignment="0" applyProtection="0"/>
    <xf numFmtId="0" fontId="47" fillId="0" borderId="1015">
      <alignment horizontal="left" vertical="center"/>
    </xf>
    <xf numFmtId="0" fontId="47" fillId="0" borderId="1071">
      <alignment horizontal="left" vertical="center"/>
    </xf>
    <xf numFmtId="237" fontId="12" fillId="71" borderId="1002" applyNumberFormat="0" applyFont="0" applyBorder="0" applyAlignment="0" applyProtection="0"/>
    <xf numFmtId="0" fontId="12" fillId="0" borderId="1101"/>
    <xf numFmtId="238" fontId="87" fillId="0" borderId="1031">
      <alignment horizontal="center"/>
    </xf>
    <xf numFmtId="237" fontId="12" fillId="71" borderId="1066" applyNumberFormat="0" applyFont="0" applyBorder="0" applyAlignment="0" applyProtection="0"/>
    <xf numFmtId="10" fontId="108" fillId="65" borderId="1077" applyNumberFormat="0" applyBorder="0" applyAlignment="0" applyProtection="0"/>
    <xf numFmtId="1" fontId="121" fillId="69" borderId="1000" applyNumberFormat="0" applyBorder="0" applyAlignment="0">
      <alignment horizontal="centerContinuous" vertical="center"/>
      <protection locked="0"/>
    </xf>
    <xf numFmtId="1" fontId="121" fillId="69" borderId="1016" applyNumberFormat="0" applyBorder="0" applyAlignment="0">
      <alignment horizontal="centerContinuous" vertical="center"/>
      <protection locked="0"/>
    </xf>
    <xf numFmtId="0" fontId="147" fillId="73" borderId="1085">
      <alignment horizontal="left" vertical="center" wrapText="1"/>
    </xf>
    <xf numFmtId="1" fontId="121" fillId="69" borderId="1072" applyNumberFormat="0" applyBorder="0" applyAlignment="0">
      <alignment horizontal="centerContinuous" vertical="center"/>
      <protection locked="0"/>
    </xf>
    <xf numFmtId="0" fontId="25" fillId="8" borderId="1037" applyNumberFormat="0" applyAlignment="0" applyProtection="0"/>
    <xf numFmtId="224" fontId="108" fillId="0" borderId="1020" applyFont="0" applyFill="0" applyBorder="0" applyAlignment="0" applyProtection="0"/>
    <xf numFmtId="0" fontId="25" fillId="8" borderId="1012" applyNumberFormat="0" applyAlignment="0" applyProtection="0"/>
    <xf numFmtId="238" fontId="87" fillId="0" borderId="1031">
      <alignment horizontal="center"/>
    </xf>
    <xf numFmtId="0" fontId="47" fillId="0" borderId="1081">
      <alignment horizontal="left" vertical="center"/>
    </xf>
    <xf numFmtId="0" fontId="25" fillId="8" borderId="1068" applyNumberFormat="0" applyAlignment="0" applyProtection="0"/>
    <xf numFmtId="237" fontId="12" fillId="71" borderId="1077" applyNumberFormat="0" applyFont="0" applyBorder="0" applyAlignment="0" applyProtection="0"/>
    <xf numFmtId="0" fontId="12" fillId="0" borderId="1094"/>
    <xf numFmtId="10" fontId="108" fillId="65" borderId="1094" applyNumberFormat="0" applyBorder="0" applyAlignment="0" applyProtection="0"/>
    <xf numFmtId="227" fontId="78" fillId="0" borderId="1030" applyNumberFormat="0" applyFill="0">
      <alignment horizontal="right"/>
    </xf>
    <xf numFmtId="227" fontId="78" fillId="0" borderId="1030" applyNumberFormat="0" applyFill="0">
      <alignment horizontal="right"/>
    </xf>
    <xf numFmtId="0" fontId="147" fillId="73" borderId="1098">
      <alignment horizontal="left" vertical="center" wrapText="1"/>
    </xf>
    <xf numFmtId="1" fontId="121" fillId="69" borderId="1079" applyNumberFormat="0" applyBorder="0" applyAlignment="0">
      <alignment horizontal="centerContinuous" vertical="center"/>
      <protection locked="0"/>
    </xf>
    <xf numFmtId="224" fontId="108" fillId="0" borderId="1020" applyFont="0" applyFill="0" applyBorder="0" applyAlignment="0" applyProtection="0"/>
    <xf numFmtId="224" fontId="108" fillId="0" borderId="1020" applyFont="0" applyFill="0" applyBorder="0" applyAlignment="0" applyProtection="0"/>
    <xf numFmtId="231" fontId="85" fillId="0" borderId="1067" applyFont="0" applyFill="0" applyBorder="0" applyAlignment="0" applyProtection="0"/>
    <xf numFmtId="0" fontId="47" fillId="0" borderId="1081">
      <alignment horizontal="left" vertical="center"/>
    </xf>
    <xf numFmtId="237" fontId="12" fillId="71" borderId="1077" applyNumberFormat="0" applyFont="0" applyBorder="0" applyAlignment="0" applyProtection="0"/>
    <xf numFmtId="0" fontId="25" fillId="8" borderId="1057" applyNumberFormat="0" applyAlignment="0" applyProtection="0"/>
    <xf numFmtId="224" fontId="108" fillId="0" borderId="1020" applyFont="0" applyFill="0" applyBorder="0" applyAlignment="0" applyProtection="0"/>
    <xf numFmtId="0" fontId="147" fillId="73" borderId="1085">
      <alignment horizontal="left" vertical="center" wrapText="1"/>
    </xf>
    <xf numFmtId="10" fontId="108" fillId="65" borderId="1094" applyNumberFormat="0" applyBorder="0" applyAlignment="0" applyProtection="0"/>
    <xf numFmtId="14" fontId="85" fillId="0" borderId="1067" applyFont="0" applyFill="0" applyBorder="0" applyAlignment="0" applyProtection="0"/>
    <xf numFmtId="0" fontId="47" fillId="0" borderId="1078">
      <alignment horizontal="left" vertical="center"/>
    </xf>
    <xf numFmtId="0" fontId="12" fillId="0" borderId="1119"/>
    <xf numFmtId="238" fontId="87" fillId="0" borderId="1031">
      <alignment horizontal="center"/>
    </xf>
    <xf numFmtId="1" fontId="121" fillId="69" borderId="1079" applyNumberFormat="0" applyBorder="0" applyAlignment="0">
      <alignment horizontal="centerContinuous" vertical="center"/>
      <protection locked="0"/>
    </xf>
    <xf numFmtId="237" fontId="12" fillId="71" borderId="1077" applyNumberFormat="0" applyFont="0" applyBorder="0" applyAlignment="0" applyProtection="0"/>
    <xf numFmtId="10" fontId="108" fillId="65" borderId="1094" applyNumberFormat="0" applyBorder="0" applyAlignment="0" applyProtection="0"/>
    <xf numFmtId="0" fontId="25" fillId="8" borderId="1057" applyNumberFormat="0" applyAlignment="0" applyProtection="0"/>
    <xf numFmtId="227" fontId="78" fillId="0" borderId="1030" applyNumberFormat="0" applyFill="0">
      <alignment horizontal="right"/>
    </xf>
    <xf numFmtId="227" fontId="78" fillId="0" borderId="1030" applyNumberFormat="0" applyFill="0">
      <alignment horizontal="right"/>
    </xf>
    <xf numFmtId="2" fontId="149" fillId="0" borderId="1067"/>
    <xf numFmtId="224" fontId="108" fillId="0" borderId="1020" applyFont="0" applyFill="0" applyBorder="0" applyAlignment="0" applyProtection="0"/>
    <xf numFmtId="0" fontId="147" fillId="73" borderId="1111">
      <alignment horizontal="left" vertical="center" wrapText="1"/>
    </xf>
    <xf numFmtId="0" fontId="12" fillId="0" borderId="1119"/>
    <xf numFmtId="1" fontId="121" fillId="69" borderId="1079" applyNumberFormat="0" applyBorder="0" applyAlignment="0">
      <alignment horizontal="centerContinuous" vertical="center"/>
      <protection locked="0"/>
    </xf>
    <xf numFmtId="241" fontId="12" fillId="65" borderId="998" applyNumberFormat="0" applyFont="0" applyBorder="0" applyAlignment="0">
      <alignment horizontal="right" vertical="center"/>
      <protection locked="0"/>
    </xf>
    <xf numFmtId="0" fontId="47" fillId="0" borderId="1081">
      <alignment horizontal="left" vertical="center"/>
    </xf>
    <xf numFmtId="0" fontId="147" fillId="73" borderId="1098">
      <alignment horizontal="left" vertical="center" wrapText="1"/>
    </xf>
    <xf numFmtId="237" fontId="12" fillId="71" borderId="1094" applyNumberFormat="0" applyFont="0" applyBorder="0" applyAlignment="0" applyProtection="0"/>
    <xf numFmtId="0" fontId="25" fillId="8" borderId="1057" applyNumberFormat="0" applyAlignment="0" applyProtection="0"/>
    <xf numFmtId="227" fontId="78" fillId="0" borderId="1030" applyNumberFormat="0" applyFill="0">
      <alignment horizontal="right"/>
    </xf>
    <xf numFmtId="227" fontId="78" fillId="0" borderId="1030" applyNumberFormat="0" applyFill="0">
      <alignment horizontal="right"/>
    </xf>
    <xf numFmtId="224" fontId="108" fillId="0" borderId="1020" applyFont="0" applyFill="0" applyBorder="0" applyAlignment="0" applyProtection="0"/>
    <xf numFmtId="0" fontId="12" fillId="0" borderId="1146"/>
    <xf numFmtId="10" fontId="108" fillId="65" borderId="1101" applyNumberFormat="0" applyBorder="0" applyAlignment="0" applyProtection="0"/>
    <xf numFmtId="1" fontId="121" fillId="69" borderId="1088" applyNumberFormat="0" applyBorder="0" applyAlignment="0">
      <alignment horizontal="centerContinuous" vertical="center"/>
      <protection locked="0"/>
    </xf>
    <xf numFmtId="0" fontId="47" fillId="0" borderId="1095">
      <alignment horizontal="left" vertical="center"/>
    </xf>
    <xf numFmtId="0" fontId="12" fillId="0" borderId="1160"/>
    <xf numFmtId="0" fontId="25" fillId="8" borderId="1090" applyNumberFormat="0" applyAlignment="0" applyProtection="0"/>
    <xf numFmtId="224" fontId="108" fillId="0" borderId="1020" applyFont="0" applyFill="0" applyBorder="0" applyAlignment="0" applyProtection="0"/>
    <xf numFmtId="237" fontId="12" fillId="71" borderId="1094" applyNumberFormat="0" applyFont="0" applyBorder="0" applyAlignment="0" applyProtection="0"/>
    <xf numFmtId="0" fontId="147" fillId="73" borderId="1085">
      <alignment horizontal="left" vertical="center" wrapText="1"/>
    </xf>
    <xf numFmtId="241" fontId="12" fillId="65" borderId="998" applyNumberFormat="0" applyFont="0" applyBorder="0" applyAlignment="0">
      <alignment horizontal="right" vertical="center"/>
      <protection locked="0"/>
    </xf>
    <xf numFmtId="0" fontId="47" fillId="0" borderId="1081">
      <alignment horizontal="left" vertical="center"/>
    </xf>
    <xf numFmtId="237" fontId="12" fillId="71" borderId="1094" applyNumberFormat="0" applyFont="0" applyBorder="0" applyAlignment="0" applyProtection="0"/>
    <xf numFmtId="1" fontId="121" fillId="69" borderId="1088" applyNumberFormat="0" applyBorder="0" applyAlignment="0">
      <alignment horizontal="centerContinuous" vertical="center"/>
      <protection locked="0"/>
    </xf>
    <xf numFmtId="10" fontId="108" fillId="65" borderId="1094" applyNumberFormat="0" applyBorder="0" applyAlignment="0" applyProtection="0"/>
    <xf numFmtId="227" fontId="78" fillId="0" borderId="1030" applyNumberFormat="0" applyFill="0">
      <alignment horizontal="right"/>
    </xf>
    <xf numFmtId="227" fontId="78" fillId="0" borderId="1030" applyNumberFormat="0" applyFill="0">
      <alignment horizontal="right"/>
    </xf>
    <xf numFmtId="224" fontId="108" fillId="0" borderId="1020" applyFont="0" applyFill="0" applyBorder="0" applyAlignment="0" applyProtection="0"/>
    <xf numFmtId="0" fontId="25" fillId="8" borderId="1090" applyNumberFormat="0" applyAlignment="0" applyProtection="0"/>
    <xf numFmtId="1" fontId="121" fillId="69" borderId="1088" applyNumberFormat="0" applyBorder="0" applyAlignment="0">
      <alignment horizontal="centerContinuous" vertical="center"/>
      <protection locked="0"/>
    </xf>
    <xf numFmtId="0" fontId="147" fillId="73" borderId="1111">
      <alignment horizontal="left" vertical="center" wrapText="1"/>
    </xf>
    <xf numFmtId="0" fontId="147" fillId="73" borderId="1130">
      <alignment horizontal="left" vertical="center" wrapText="1"/>
    </xf>
    <xf numFmtId="0" fontId="25" fillId="8" borderId="1090" applyNumberFormat="0" applyAlignment="0" applyProtection="0"/>
    <xf numFmtId="0" fontId="47" fillId="0" borderId="1116">
      <alignment horizontal="left" vertical="center"/>
    </xf>
    <xf numFmtId="237" fontId="12" fillId="71" borderId="1101" applyNumberFormat="0" applyFont="0" applyBorder="0" applyAlignment="0" applyProtection="0"/>
    <xf numFmtId="10" fontId="108" fillId="65" borderId="1119" applyNumberFormat="0" applyBorder="0" applyAlignment="0" applyProtection="0"/>
    <xf numFmtId="224" fontId="108" fillId="0" borderId="1020" applyFont="0" applyFill="0" applyBorder="0" applyAlignment="0" applyProtection="0"/>
    <xf numFmtId="0" fontId="147" fillId="73" borderId="1130">
      <alignment horizontal="left" vertical="center" wrapText="1"/>
    </xf>
    <xf numFmtId="1" fontId="121" fillId="69" borderId="1117" applyNumberFormat="0" applyBorder="0" applyAlignment="0">
      <alignment horizontal="centerContinuous" vertical="center"/>
      <protection locked="0"/>
    </xf>
    <xf numFmtId="224" fontId="108" fillId="0" borderId="1020" applyFont="0" applyFill="0" applyBorder="0" applyAlignment="0" applyProtection="0"/>
    <xf numFmtId="10" fontId="108" fillId="65" borderId="1119" applyNumberFormat="0" applyBorder="0" applyAlignment="0" applyProtection="0"/>
    <xf numFmtId="0" fontId="47" fillId="0" borderId="1081">
      <alignment horizontal="left" vertical="center"/>
    </xf>
    <xf numFmtId="0" fontId="147" fillId="73" borderId="1154">
      <alignment horizontal="left" vertical="center" wrapText="1"/>
    </xf>
    <xf numFmtId="0" fontId="25" fillId="8" borderId="1104" applyNumberFormat="0" applyAlignment="0" applyProtection="0"/>
    <xf numFmtId="237" fontId="12" fillId="71" borderId="1094" applyNumberFormat="0" applyFont="0" applyBorder="0" applyAlignment="0" applyProtection="0"/>
    <xf numFmtId="238" fontId="87" fillId="0" borderId="1031">
      <alignment horizontal="center"/>
    </xf>
    <xf numFmtId="231" fontId="85" fillId="0" borderId="1067" applyFont="0" applyFill="0" applyBorder="0" applyAlignment="0" applyProtection="0"/>
    <xf numFmtId="238" fontId="87" fillId="0" borderId="1031">
      <alignment horizontal="center"/>
    </xf>
    <xf numFmtId="10" fontId="108" fillId="65" borderId="1146" applyNumberFormat="0" applyBorder="0" applyAlignment="0" applyProtection="0"/>
    <xf numFmtId="0" fontId="147" fillId="73" borderId="1167">
      <alignment horizontal="left" vertical="center" wrapText="1"/>
    </xf>
    <xf numFmtId="224" fontId="108" fillId="0" borderId="1020" applyFont="0" applyFill="0" applyBorder="0" applyAlignment="0" applyProtection="0"/>
    <xf numFmtId="1" fontId="121" fillId="69" borderId="1088" applyNumberFormat="0" applyBorder="0" applyAlignment="0">
      <alignment horizontal="centerContinuous" vertical="center"/>
      <protection locked="0"/>
    </xf>
    <xf numFmtId="0" fontId="47" fillId="0" borderId="1116">
      <alignment horizontal="left" vertical="center"/>
    </xf>
    <xf numFmtId="224" fontId="108" fillId="0" borderId="1020" applyFont="0" applyFill="0" applyBorder="0" applyAlignment="0" applyProtection="0"/>
    <xf numFmtId="10" fontId="108" fillId="65" borderId="1160" applyNumberFormat="0" applyBorder="0" applyAlignment="0" applyProtection="0"/>
    <xf numFmtId="0" fontId="47" fillId="0" borderId="1095">
      <alignment horizontal="left" vertical="center"/>
    </xf>
    <xf numFmtId="237" fontId="12" fillId="71" borderId="1119" applyNumberFormat="0" applyFont="0" applyBorder="0" applyAlignment="0" applyProtection="0"/>
    <xf numFmtId="1" fontId="121" fillId="69" borderId="1088" applyNumberFormat="0" applyBorder="0" applyAlignment="0">
      <alignment horizontal="centerContinuous" vertical="center"/>
      <protection locked="0"/>
    </xf>
    <xf numFmtId="0" fontId="47" fillId="0" borderId="1095">
      <alignment horizontal="left" vertical="center"/>
    </xf>
    <xf numFmtId="0" fontId="25" fillId="8" borderId="1090" applyNumberFormat="0" applyAlignment="0" applyProtection="0"/>
    <xf numFmtId="224" fontId="108" fillId="0" borderId="1020" applyFont="0" applyFill="0" applyBorder="0" applyAlignment="0" applyProtection="0"/>
    <xf numFmtId="1" fontId="121" fillId="69" borderId="1124" applyNumberFormat="0" applyBorder="0" applyAlignment="0">
      <alignment horizontal="centerContinuous" vertical="center"/>
      <protection locked="0"/>
    </xf>
    <xf numFmtId="237" fontId="12" fillId="71" borderId="1119" applyNumberFormat="0" applyFont="0" applyBorder="0" applyAlignment="0" applyProtection="0"/>
    <xf numFmtId="238" fontId="87" fillId="0" borderId="1031">
      <alignment horizontal="center"/>
    </xf>
    <xf numFmtId="0" fontId="25" fillId="8" borderId="1120" applyNumberFormat="0" applyAlignment="0" applyProtection="0"/>
    <xf numFmtId="0" fontId="47" fillId="0" borderId="1151">
      <alignment horizontal="left" vertical="center"/>
    </xf>
    <xf numFmtId="1" fontId="121" fillId="69" borderId="1124" applyNumberFormat="0" applyBorder="0" applyAlignment="0">
      <alignment horizontal="centerContinuous" vertical="center"/>
      <protection locked="0"/>
    </xf>
    <xf numFmtId="237" fontId="12" fillId="71" borderId="1146" applyNumberFormat="0" applyFont="0" applyBorder="0" applyAlignment="0" applyProtection="0"/>
    <xf numFmtId="227" fontId="78" fillId="0" borderId="1030" applyNumberFormat="0" applyFill="0">
      <alignment horizontal="right"/>
    </xf>
    <xf numFmtId="227" fontId="78" fillId="0" borderId="1030" applyNumberFormat="0" applyFill="0">
      <alignment horizontal="right"/>
    </xf>
    <xf numFmtId="224" fontId="108" fillId="0" borderId="1020" applyFont="0" applyFill="0" applyBorder="0" applyAlignment="0" applyProtection="0"/>
    <xf numFmtId="0" fontId="25" fillId="8" borderId="1120" applyNumberFormat="0" applyAlignment="0" applyProtection="0"/>
    <xf numFmtId="227" fontId="78" fillId="0" borderId="1030" applyNumberFormat="0" applyFill="0">
      <alignment horizontal="right"/>
    </xf>
    <xf numFmtId="227" fontId="78" fillId="0" borderId="1030" applyNumberFormat="0" applyFill="0">
      <alignment horizontal="right"/>
    </xf>
    <xf numFmtId="0" fontId="47" fillId="0" borderId="1151">
      <alignment horizontal="left" vertical="center"/>
    </xf>
    <xf numFmtId="224" fontId="108" fillId="0" borderId="1020" applyFont="0" applyFill="0" applyBorder="0" applyAlignment="0" applyProtection="0"/>
    <xf numFmtId="237" fontId="12" fillId="71" borderId="1160" applyNumberFormat="0" applyFont="0" applyBorder="0" applyAlignment="0" applyProtection="0"/>
    <xf numFmtId="1" fontId="121" fillId="69" borderId="1144" applyNumberFormat="0" applyBorder="0" applyAlignment="0">
      <alignment horizontal="centerContinuous" vertical="center"/>
      <protection locked="0"/>
    </xf>
    <xf numFmtId="0" fontId="25" fillId="8" borderId="1147" applyNumberFormat="0" applyAlignment="0" applyProtection="0"/>
    <xf numFmtId="1" fontId="121" fillId="69" borderId="1158" applyNumberFormat="0" applyBorder="0" applyAlignment="0">
      <alignment horizontal="centerContinuous" vertical="center"/>
      <protection locked="0"/>
    </xf>
    <xf numFmtId="224" fontId="108" fillId="0" borderId="1020" applyFont="0" applyFill="0" applyBorder="0" applyAlignment="0" applyProtection="0"/>
    <xf numFmtId="0" fontId="25" fillId="8" borderId="1161" applyNumberFormat="0" applyAlignment="0" applyProtection="0"/>
    <xf numFmtId="224" fontId="108" fillId="0" borderId="1020" applyFont="0" applyFill="0" applyBorder="0" applyAlignment="0" applyProtection="0"/>
    <xf numFmtId="241" fontId="194" fillId="86" borderId="1064" applyNumberFormat="0" applyBorder="0" applyAlignment="0" applyProtection="0">
      <alignment vertical="center"/>
    </xf>
    <xf numFmtId="171" fontId="85" fillId="0" borderId="1065"/>
    <xf numFmtId="241" fontId="194" fillId="86" borderId="1048" applyNumberFormat="0" applyBorder="0" applyAlignment="0" applyProtection="0">
      <alignment vertical="center"/>
    </xf>
    <xf numFmtId="171" fontId="85" fillId="0" borderId="1049"/>
    <xf numFmtId="227" fontId="78" fillId="0" borderId="1030" applyNumberFormat="0" applyFill="0">
      <alignment horizontal="right"/>
    </xf>
    <xf numFmtId="227" fontId="78" fillId="0" borderId="1030" applyNumberFormat="0" applyFill="0">
      <alignment horizontal="right"/>
    </xf>
    <xf numFmtId="224" fontId="108" fillId="0" borderId="1020" applyFont="0" applyFill="0" applyBorder="0" applyAlignment="0" applyProtection="0"/>
    <xf numFmtId="241" fontId="194" fillId="86" borderId="1033" applyNumberFormat="0" applyBorder="0" applyAlignment="0" applyProtection="0">
      <alignment vertical="center"/>
    </xf>
    <xf numFmtId="171" fontId="85" fillId="0" borderId="1034"/>
    <xf numFmtId="241" fontId="194" fillId="86" borderId="1064" applyNumberFormat="0" applyBorder="0" applyAlignment="0" applyProtection="0">
      <alignment vertical="center"/>
    </xf>
    <xf numFmtId="171" fontId="85" fillId="0" borderId="1055"/>
    <xf numFmtId="241" fontId="194" fillId="86" borderId="1086" applyNumberFormat="0" applyBorder="0" applyAlignment="0" applyProtection="0">
      <alignment vertical="center"/>
    </xf>
    <xf numFmtId="171" fontId="85" fillId="0" borderId="1076"/>
    <xf numFmtId="166" fontId="113" fillId="0" borderId="1029">
      <protection locked="0"/>
    </xf>
    <xf numFmtId="0" fontId="12" fillId="24" borderId="1038" applyNumberFormat="0" applyFont="0" applyAlignment="0" applyProtection="0"/>
    <xf numFmtId="241" fontId="194" fillId="86" borderId="1054" applyNumberFormat="0" applyBorder="0" applyAlignment="0" applyProtection="0">
      <alignment vertical="center"/>
    </xf>
    <xf numFmtId="166" fontId="113" fillId="0" borderId="1019">
      <protection locked="0"/>
    </xf>
    <xf numFmtId="166" fontId="113" fillId="0" borderId="1051">
      <protection locked="0"/>
    </xf>
    <xf numFmtId="0" fontId="12" fillId="24" borderId="1038" applyNumberFormat="0" applyFont="0" applyAlignment="0" applyProtection="0"/>
    <xf numFmtId="166" fontId="113" fillId="0" borderId="1062">
      <protection locked="0"/>
    </xf>
    <xf numFmtId="241" fontId="194" fillId="86" borderId="1086" applyNumberFormat="0" applyBorder="0" applyAlignment="0" applyProtection="0">
      <alignment vertical="center"/>
    </xf>
    <xf numFmtId="171" fontId="85" fillId="0" borderId="1076"/>
    <xf numFmtId="241" fontId="194" fillId="86" borderId="1086" applyNumberFormat="0" applyBorder="0" applyAlignment="0" applyProtection="0">
      <alignment vertical="center"/>
    </xf>
    <xf numFmtId="171" fontId="85" fillId="0" borderId="1076"/>
    <xf numFmtId="166" fontId="113" fillId="0" borderId="1062">
      <protection locked="0"/>
    </xf>
    <xf numFmtId="0" fontId="12" fillId="24" borderId="1058" applyNumberFormat="0" applyFont="0" applyAlignment="0" applyProtection="0"/>
    <xf numFmtId="241" fontId="194" fillId="86" borderId="1099" applyNumberFormat="0" applyBorder="0" applyAlignment="0" applyProtection="0">
      <alignment vertical="center"/>
    </xf>
    <xf numFmtId="171" fontId="85" fillId="0" borderId="1100"/>
    <xf numFmtId="166" fontId="113" fillId="0" borderId="1084">
      <protection locked="0"/>
    </xf>
    <xf numFmtId="171" fontId="85" fillId="0" borderId="1112"/>
    <xf numFmtId="166" fontId="113" fillId="0" borderId="1051">
      <protection locked="0"/>
    </xf>
    <xf numFmtId="0" fontId="12" fillId="24" borderId="1087" applyNumberFormat="0" applyFont="0" applyAlignment="0" applyProtection="0"/>
    <xf numFmtId="171" fontId="85" fillId="0" borderId="1100"/>
    <xf numFmtId="166" fontId="113" fillId="0" borderId="1084">
      <protection locked="0"/>
    </xf>
    <xf numFmtId="0" fontId="12" fillId="24" borderId="1091" applyNumberFormat="0" applyFont="0" applyAlignment="0" applyProtection="0"/>
    <xf numFmtId="241" fontId="194" fillId="86" borderId="1099" applyNumberFormat="0" applyBorder="0" applyAlignment="0" applyProtection="0">
      <alignment vertical="center"/>
    </xf>
    <xf numFmtId="171" fontId="85" fillId="0" borderId="1100"/>
    <xf numFmtId="241" fontId="194" fillId="86" borderId="1086" applyNumberFormat="0" applyBorder="0" applyAlignment="0" applyProtection="0">
      <alignment vertical="center"/>
    </xf>
    <xf numFmtId="171" fontId="85" fillId="0" borderId="1076"/>
    <xf numFmtId="166" fontId="113" fillId="0" borderId="1097">
      <protection locked="0"/>
    </xf>
    <xf numFmtId="0" fontId="12" fillId="24" borderId="1091" applyNumberFormat="0" applyFont="0" applyAlignment="0" applyProtection="0"/>
    <xf numFmtId="0" fontId="17" fillId="21" borderId="1037" applyNumberFormat="0" applyAlignment="0" applyProtection="0"/>
    <xf numFmtId="171" fontId="85" fillId="0" borderId="1112"/>
    <xf numFmtId="166" fontId="113" fillId="0" borderId="1084">
      <protection locked="0"/>
    </xf>
    <xf numFmtId="0" fontId="83" fillId="0" borderId="1043" applyNumberFormat="0" applyFont="0" applyFill="0" applyAlignment="0" applyProtection="0"/>
    <xf numFmtId="0" fontId="12" fillId="24" borderId="1091" applyNumberFormat="0" applyFont="0" applyAlignment="0" applyProtection="0"/>
    <xf numFmtId="0" fontId="17" fillId="21" borderId="1012" applyNumberFormat="0" applyAlignment="0" applyProtection="0"/>
    <xf numFmtId="208" fontId="90" fillId="63" borderId="1028"/>
    <xf numFmtId="0" fontId="28" fillId="21" borderId="1201" applyNumberFormat="0" applyAlignment="0" applyProtection="0"/>
    <xf numFmtId="0" fontId="12" fillId="25" borderId="1198" applyNumberFormat="0" applyProtection="0">
      <alignment horizontal="left" vertical="center"/>
    </xf>
    <xf numFmtId="0" fontId="12" fillId="24" borderId="1181" applyNumberFormat="0" applyFont="0" applyAlignment="0" applyProtection="0"/>
    <xf numFmtId="0" fontId="83" fillId="0" borderId="1017" applyNumberFormat="0" applyFont="0" applyFill="0" applyAlignment="0" applyProtection="0"/>
    <xf numFmtId="0" fontId="12" fillId="24" borderId="1181" applyNumberFormat="0" applyFont="0" applyAlignment="0" applyProtection="0"/>
    <xf numFmtId="283" fontId="79" fillId="0" borderId="1279">
      <alignment horizontal="right"/>
    </xf>
    <xf numFmtId="167" fontId="87" fillId="0" borderId="1044" applyFont="0"/>
    <xf numFmtId="241" fontId="194" fillId="86" borderId="1115" applyNumberFormat="0" applyBorder="0" applyAlignment="0" applyProtection="0">
      <alignment vertical="center"/>
    </xf>
    <xf numFmtId="0" fontId="17" fillId="21" borderId="1037" applyNumberFormat="0" applyAlignment="0" applyProtection="0"/>
    <xf numFmtId="166" fontId="113" fillId="0" borderId="1110">
      <protection locked="0"/>
    </xf>
    <xf numFmtId="0" fontId="83" fillId="0" borderId="1001" applyNumberFormat="0" applyFont="0" applyFill="0" applyAlignment="0" applyProtection="0"/>
    <xf numFmtId="208" fontId="90" fillId="63" borderId="1018"/>
    <xf numFmtId="0" fontId="12" fillId="24" borderId="1105" applyNumberFormat="0" applyFont="0" applyAlignment="0" applyProtection="0"/>
    <xf numFmtId="0" fontId="17" fillId="21" borderId="1068" applyNumberFormat="0" applyAlignment="0" applyProtection="0"/>
    <xf numFmtId="167" fontId="87" fillId="0" borderId="994" applyFont="0"/>
    <xf numFmtId="166" fontId="113" fillId="0" borderId="1097">
      <protection locked="0"/>
    </xf>
    <xf numFmtId="0" fontId="83" fillId="0" borderId="1073" applyNumberFormat="0" applyFont="0" applyFill="0" applyAlignment="0" applyProtection="0"/>
    <xf numFmtId="0" fontId="12" fillId="24" borderId="1105" applyNumberFormat="0" applyFont="0" applyAlignment="0" applyProtection="0"/>
    <xf numFmtId="208" fontId="90" fillId="63" borderId="1050"/>
    <xf numFmtId="0" fontId="83" fillId="0" borderId="1067" applyNumberFormat="0" applyFont="0" applyFill="0" applyAlignment="0" applyProtection="0"/>
    <xf numFmtId="0" fontId="99" fillId="0" borderId="1075" applyNumberFormat="0" applyFont="0" applyFill="0" applyAlignment="0" applyProtection="0">
      <alignment horizontal="centerContinuous"/>
    </xf>
    <xf numFmtId="0" fontId="97" fillId="0" borderId="1067" applyNumberFormat="0" applyFill="0" applyAlignment="0" applyProtection="0"/>
    <xf numFmtId="39" fontId="12" fillId="0" borderId="1214">
      <protection locked="0"/>
    </xf>
    <xf numFmtId="241" fontId="194" fillId="86" borderId="1142" applyNumberFormat="0" applyBorder="0" applyAlignment="0" applyProtection="0">
      <alignment vertical="center"/>
    </xf>
    <xf numFmtId="208" fontId="90" fillId="63" borderId="1061"/>
    <xf numFmtId="171" fontId="85" fillId="0" borderId="1143"/>
    <xf numFmtId="0" fontId="17" fillId="21" borderId="1057" applyNumberFormat="0" applyAlignment="0" applyProtection="0"/>
    <xf numFmtId="167" fontId="87" fillId="0" borderId="1074" applyFont="0"/>
    <xf numFmtId="171" fontId="85" fillId="0" borderId="1157"/>
    <xf numFmtId="166" fontId="113" fillId="0" borderId="1084">
      <protection locked="0"/>
    </xf>
    <xf numFmtId="0" fontId="83" fillId="0" borderId="1056" applyNumberFormat="0" applyFont="0" applyFill="0" applyAlignment="0" applyProtection="0"/>
    <xf numFmtId="208" fontId="90" fillId="63" borderId="1061"/>
    <xf numFmtId="0" fontId="17" fillId="21" borderId="1057" applyNumberFormat="0" applyAlignment="0" applyProtection="0"/>
    <xf numFmtId="0" fontId="83" fillId="0" borderId="1056" applyNumberFormat="0" applyFont="0" applyFill="0" applyAlignment="0" applyProtection="0"/>
    <xf numFmtId="166" fontId="113" fillId="0" borderId="1110">
      <protection locked="0"/>
    </xf>
    <xf numFmtId="0" fontId="99" fillId="0" borderId="1075" applyNumberFormat="0" applyFont="0" applyFill="0" applyAlignment="0" applyProtection="0">
      <alignment horizontal="centerContinuous"/>
    </xf>
    <xf numFmtId="0" fontId="12" fillId="24" borderId="1091" applyNumberFormat="0" applyFont="0" applyAlignment="0" applyProtection="0"/>
    <xf numFmtId="0" fontId="17" fillId="21" borderId="1057" applyNumberFormat="0" applyAlignment="0" applyProtection="0"/>
    <xf numFmtId="208" fontId="90" fillId="63" borderId="1083"/>
    <xf numFmtId="166" fontId="113" fillId="0" borderId="1129">
      <protection locked="0"/>
    </xf>
    <xf numFmtId="0" fontId="12" fillId="24" borderId="1126" applyNumberFormat="0" applyFont="0" applyAlignment="0" applyProtection="0"/>
    <xf numFmtId="0" fontId="83" fillId="0" borderId="1056" applyNumberFormat="0" applyFont="0" applyFill="0" applyAlignment="0" applyProtection="0"/>
    <xf numFmtId="167" fontId="87" fillId="0" borderId="1082" applyFont="0"/>
    <xf numFmtId="208" fontId="90" fillId="63" borderId="1050"/>
    <xf numFmtId="166" fontId="113" fillId="0" borderId="1129">
      <protection locked="0"/>
    </xf>
    <xf numFmtId="0" fontId="17" fillId="21" borderId="1090" applyNumberFormat="0" applyAlignment="0" applyProtection="0"/>
    <xf numFmtId="0" fontId="12" fillId="24" borderId="1126" applyNumberFormat="0" applyFont="0" applyAlignment="0" applyProtection="0"/>
    <xf numFmtId="167" fontId="87" fillId="0" borderId="1080" applyFont="0"/>
    <xf numFmtId="241" fontId="194" fillId="86" borderId="1011" applyNumberFormat="0" applyBorder="0" applyAlignment="0" applyProtection="0">
      <alignment vertical="center"/>
    </xf>
    <xf numFmtId="0" fontId="83" fillId="0" borderId="1089" applyNumberFormat="0" applyFont="0" applyFill="0" applyAlignment="0" applyProtection="0"/>
    <xf numFmtId="0" fontId="99" fillId="0" borderId="1075" applyNumberFormat="0" applyFont="0" applyFill="0" applyAlignment="0" applyProtection="0">
      <alignment horizontal="centerContinuous"/>
    </xf>
    <xf numFmtId="166" fontId="113" fillId="0" borderId="1153">
      <protection locked="0"/>
    </xf>
    <xf numFmtId="0" fontId="12" fillId="24" borderId="1148" applyNumberFormat="0" applyFont="0" applyAlignment="0" applyProtection="0"/>
    <xf numFmtId="208" fontId="90" fillId="63" borderId="1083"/>
    <xf numFmtId="0" fontId="17" fillId="21" borderId="1200" applyNumberFormat="0" applyAlignment="0" applyProtection="0"/>
    <xf numFmtId="0" fontId="12" fillId="24" borderId="1181" applyNumberFormat="0" applyFont="0" applyAlignment="0" applyProtection="0"/>
    <xf numFmtId="0" fontId="12" fillId="25" borderId="1198" applyNumberFormat="0" applyProtection="0">
      <alignment horizontal="left" vertical="center"/>
    </xf>
    <xf numFmtId="0" fontId="12" fillId="24" borderId="1181" applyNumberFormat="0" applyFont="0" applyAlignment="0" applyProtection="0"/>
    <xf numFmtId="0" fontId="25" fillId="8" borderId="1200" applyNumberFormat="0" applyAlignment="0" applyProtection="0"/>
    <xf numFmtId="0" fontId="30" fillId="0" borderId="1202" applyNumberFormat="0" applyFill="0" applyAlignment="0" applyProtection="0"/>
    <xf numFmtId="167" fontId="87" fillId="0" borderId="1082" applyFont="0"/>
    <xf numFmtId="0" fontId="17" fillId="21" borderId="1090" applyNumberFormat="0" applyAlignment="0" applyProtection="0"/>
    <xf numFmtId="166" fontId="113" fillId="0" borderId="1166">
      <protection locked="0"/>
    </xf>
    <xf numFmtId="0" fontId="83" fillId="0" borderId="1089" applyNumberFormat="0" applyFont="0" applyFill="0" applyAlignment="0" applyProtection="0"/>
    <xf numFmtId="0" fontId="12" fillId="24" borderId="1162" applyNumberFormat="0" applyFont="0" applyAlignment="0" applyProtection="0"/>
    <xf numFmtId="0" fontId="17" fillId="21" borderId="1090" applyNumberFormat="0" applyAlignment="0" applyProtection="0"/>
    <xf numFmtId="208" fontId="90" fillId="63" borderId="1096"/>
    <xf numFmtId="0" fontId="83" fillId="0" borderId="1089" applyNumberFormat="0" applyFont="0" applyFill="0" applyAlignment="0" applyProtection="0"/>
    <xf numFmtId="165" fontId="193" fillId="0" borderId="1214" applyFill="0" applyAlignment="0" applyProtection="0"/>
    <xf numFmtId="208" fontId="90" fillId="63" borderId="1083"/>
    <xf numFmtId="167" fontId="87" fillId="0" borderId="1082" applyFont="0"/>
    <xf numFmtId="0" fontId="83" fillId="0" borderId="1067" applyNumberFormat="0" applyFont="0" applyFill="0" applyAlignment="0" applyProtection="0"/>
    <xf numFmtId="0" fontId="97" fillId="0" borderId="1067" applyNumberFormat="0" applyFill="0" applyAlignment="0" applyProtection="0"/>
    <xf numFmtId="0" fontId="17" fillId="21" borderId="1104" applyNumberFormat="0" applyAlignment="0" applyProtection="0"/>
    <xf numFmtId="0" fontId="83" fillId="0" borderId="1118" applyNumberFormat="0" applyFont="0" applyFill="0" applyAlignment="0" applyProtection="0"/>
    <xf numFmtId="208" fontId="90" fillId="63" borderId="1109"/>
    <xf numFmtId="167" fontId="87" fillId="0" borderId="1108" applyFont="0"/>
    <xf numFmtId="208" fontId="90" fillId="63" borderId="1096"/>
    <xf numFmtId="167" fontId="87" fillId="0" borderId="1103" applyFont="0"/>
    <xf numFmtId="0" fontId="83" fillId="0" borderId="1089" applyNumberFormat="0" applyFont="0" applyFill="0" applyAlignment="0" applyProtection="0"/>
    <xf numFmtId="208" fontId="90" fillId="63" borderId="1083"/>
    <xf numFmtId="0" fontId="17" fillId="21" borderId="1090" applyNumberFormat="0" applyAlignment="0" applyProtection="0"/>
    <xf numFmtId="167" fontId="87" fillId="0" borderId="1082" applyFont="0"/>
    <xf numFmtId="0" fontId="83" fillId="0" borderId="1089" applyNumberFormat="0" applyFont="0" applyFill="0" applyAlignment="0" applyProtection="0"/>
    <xf numFmtId="0" fontId="99" fillId="0" borderId="1075" applyNumberFormat="0" applyFont="0" applyFill="0" applyAlignment="0" applyProtection="0">
      <alignment horizontal="centerContinuous"/>
    </xf>
    <xf numFmtId="0" fontId="17" fillId="21" borderId="1120" applyNumberFormat="0" applyAlignment="0" applyProtection="0"/>
    <xf numFmtId="208" fontId="90" fillId="63" borderId="1109"/>
    <xf numFmtId="0" fontId="83" fillId="0" borderId="1125" applyNumberFormat="0" applyFont="0" applyFill="0" applyAlignment="0" applyProtection="0"/>
    <xf numFmtId="0" fontId="99" fillId="0" borderId="1075" applyNumberFormat="0" applyFont="0" applyFill="0" applyAlignment="0" applyProtection="0">
      <alignment horizontal="centerContinuous"/>
    </xf>
    <xf numFmtId="0" fontId="17" fillId="21" borderId="1120" applyNumberFormat="0" applyAlignment="0" applyProtection="0"/>
    <xf numFmtId="208" fontId="90" fillId="63" borderId="1128"/>
    <xf numFmtId="0" fontId="83" fillId="0" borderId="1125" applyNumberFormat="0" applyFont="0" applyFill="0" applyAlignment="0" applyProtection="0"/>
    <xf numFmtId="167" fontId="87" fillId="0" borderId="1127" applyFont="0"/>
    <xf numFmtId="0" fontId="17" fillId="21" borderId="1147" applyNumberFormat="0" applyAlignment="0" applyProtection="0"/>
    <xf numFmtId="208" fontId="90" fillId="63" borderId="1128"/>
    <xf numFmtId="0" fontId="83" fillId="0" borderId="1145" applyNumberFormat="0" applyFont="0" applyFill="0" applyAlignment="0" applyProtection="0"/>
    <xf numFmtId="167" fontId="87" fillId="0" borderId="1127" applyFont="0"/>
    <xf numFmtId="0" fontId="17" fillId="21" borderId="1161" applyNumberFormat="0" applyAlignment="0" applyProtection="0"/>
    <xf numFmtId="208" fontId="90" fillId="63" borderId="1152"/>
    <xf numFmtId="0" fontId="83" fillId="0" borderId="1159" applyNumberFormat="0" applyFont="0" applyFill="0" applyAlignment="0" applyProtection="0"/>
    <xf numFmtId="0" fontId="99" fillId="0" borderId="1075" applyNumberFormat="0" applyFont="0" applyFill="0" applyAlignment="0" applyProtection="0">
      <alignment horizontal="centerContinuous"/>
    </xf>
    <xf numFmtId="208" fontId="90" fillId="63" borderId="1165"/>
    <xf numFmtId="0" fontId="12" fillId="61" borderId="1037" applyNumberFormat="0">
      <alignment horizontal="left" vertical="center"/>
    </xf>
    <xf numFmtId="0" fontId="12" fillId="60" borderId="1037" applyNumberFormat="0">
      <alignment horizontal="centerContinuous" vertical="center" wrapText="1"/>
    </xf>
    <xf numFmtId="0" fontId="12" fillId="61" borderId="1012" applyNumberFormat="0">
      <alignment horizontal="left" vertical="center"/>
    </xf>
    <xf numFmtId="0" fontId="12" fillId="60" borderId="1012" applyNumberFormat="0">
      <alignment horizontal="centerContinuous" vertical="center" wrapText="1"/>
    </xf>
    <xf numFmtId="0" fontId="17" fillId="21" borderId="1068" applyNumberFormat="0" applyAlignment="0" applyProtection="0"/>
    <xf numFmtId="0" fontId="25" fillId="8" borderId="1068" applyNumberFormat="0" applyAlignment="0" applyProtection="0"/>
    <xf numFmtId="0" fontId="28" fillId="21" borderId="1069" applyNumberFormat="0" applyAlignment="0" applyProtection="0"/>
    <xf numFmtId="0" fontId="30" fillId="0" borderId="1070" applyNumberFormat="0" applyFill="0" applyAlignment="0" applyProtection="0"/>
    <xf numFmtId="0" fontId="12" fillId="61" borderId="1057" applyNumberFormat="0">
      <alignment horizontal="left" vertical="center"/>
    </xf>
    <xf numFmtId="0" fontId="12" fillId="60" borderId="1057" applyNumberFormat="0">
      <alignment horizontal="centerContinuous" vertical="center" wrapText="1"/>
    </xf>
    <xf numFmtId="0" fontId="12" fillId="61" borderId="1037" applyNumberFormat="0">
      <alignment horizontal="left" vertical="center"/>
    </xf>
    <xf numFmtId="0" fontId="12" fillId="60" borderId="1037" applyNumberFormat="0">
      <alignment horizontal="centerContinuous" vertical="center" wrapText="1"/>
    </xf>
    <xf numFmtId="0" fontId="12" fillId="61" borderId="1068" applyNumberFormat="0">
      <alignment horizontal="left" vertical="center"/>
    </xf>
    <xf numFmtId="0" fontId="12" fillId="60" borderId="1068" applyNumberFormat="0">
      <alignment horizontal="centerContinuous" vertical="center" wrapText="1"/>
    </xf>
    <xf numFmtId="0" fontId="12" fillId="61" borderId="1057" applyNumberFormat="0">
      <alignment horizontal="left" vertical="center"/>
    </xf>
    <xf numFmtId="0" fontId="12" fillId="60" borderId="1057" applyNumberFormat="0">
      <alignment horizontal="centerContinuous" vertical="center" wrapText="1"/>
    </xf>
    <xf numFmtId="0" fontId="17" fillId="21" borderId="1068" applyNumberFormat="0" applyAlignment="0" applyProtection="0"/>
    <xf numFmtId="0" fontId="25" fillId="8" borderId="1068" applyNumberFormat="0" applyAlignment="0" applyProtection="0"/>
    <xf numFmtId="0" fontId="12" fillId="61" borderId="1057" applyNumberFormat="0">
      <alignment horizontal="left" vertical="center"/>
    </xf>
    <xf numFmtId="0" fontId="12" fillId="60" borderId="1057" applyNumberFormat="0">
      <alignment horizontal="centerContinuous" vertical="center" wrapText="1"/>
    </xf>
    <xf numFmtId="0" fontId="12" fillId="61" borderId="1057" applyNumberFormat="0">
      <alignment horizontal="left" vertical="center"/>
    </xf>
    <xf numFmtId="0" fontId="12" fillId="60" borderId="1057" applyNumberFormat="0">
      <alignment horizontal="centerContinuous" vertical="center" wrapText="1"/>
    </xf>
    <xf numFmtId="0" fontId="12" fillId="61" borderId="1057" applyNumberFormat="0">
      <alignment horizontal="left" vertical="center"/>
    </xf>
    <xf numFmtId="0" fontId="12" fillId="61" borderId="1057" applyNumberFormat="0">
      <alignment horizontal="left" vertical="center"/>
    </xf>
    <xf numFmtId="0" fontId="12" fillId="60" borderId="1057" applyNumberFormat="0">
      <alignment horizontal="centerContinuous" vertical="center" wrapText="1"/>
    </xf>
    <xf numFmtId="0" fontId="12" fillId="61" borderId="1057" applyNumberFormat="0">
      <alignment horizontal="left" vertical="center"/>
    </xf>
    <xf numFmtId="0" fontId="12" fillId="60" borderId="1057" applyNumberFormat="0">
      <alignment horizontal="centerContinuous" vertical="center" wrapText="1"/>
    </xf>
    <xf numFmtId="0" fontId="12" fillId="60" borderId="1057" applyNumberFormat="0">
      <alignment horizontal="centerContinuous" vertical="center" wrapText="1"/>
    </xf>
    <xf numFmtId="0" fontId="12" fillId="61" borderId="1057" applyNumberFormat="0">
      <alignment horizontal="left" vertical="center"/>
    </xf>
    <xf numFmtId="0" fontId="12" fillId="60" borderId="1057" applyNumberFormat="0">
      <alignment horizontal="centerContinuous" vertical="center" wrapText="1"/>
    </xf>
    <xf numFmtId="0" fontId="12" fillId="61" borderId="1057" applyNumberFormat="0">
      <alignment horizontal="left" vertical="center"/>
    </xf>
    <xf numFmtId="0" fontId="12" fillId="61" borderId="1090" applyNumberFormat="0">
      <alignment horizontal="left" vertical="center"/>
    </xf>
    <xf numFmtId="0" fontId="12" fillId="60" borderId="1090" applyNumberFormat="0">
      <alignment horizontal="centerContinuous" vertical="center" wrapText="1"/>
    </xf>
    <xf numFmtId="0" fontId="12" fillId="60" borderId="1057" applyNumberFormat="0">
      <alignment horizontal="centerContinuous" vertical="center" wrapText="1"/>
    </xf>
    <xf numFmtId="0" fontId="12" fillId="25" borderId="1023" applyNumberFormat="0" applyProtection="0">
      <alignment horizontal="left" vertical="center"/>
    </xf>
    <xf numFmtId="0" fontId="12" fillId="25" borderId="1023" applyNumberFormat="0" applyProtection="0">
      <alignment horizontal="left" vertical="center"/>
    </xf>
    <xf numFmtId="0" fontId="12" fillId="61" borderId="1090" applyNumberFormat="0">
      <alignment horizontal="left" vertical="center"/>
    </xf>
    <xf numFmtId="0" fontId="12" fillId="60" borderId="1090" applyNumberFormat="0">
      <alignment horizontal="centerContinuous" vertical="center" wrapText="1"/>
    </xf>
    <xf numFmtId="0" fontId="12" fillId="61" borderId="1090" applyNumberFormat="0">
      <alignment horizontal="left" vertical="center"/>
    </xf>
    <xf numFmtId="0" fontId="12" fillId="60" borderId="1090" applyNumberFormat="0">
      <alignment horizontal="centerContinuous" vertical="center" wrapText="1"/>
    </xf>
    <xf numFmtId="8" fontId="113" fillId="0" borderId="1176">
      <protection locked="0"/>
    </xf>
    <xf numFmtId="0" fontId="12" fillId="25" borderId="1002" applyNumberFormat="0" applyProtection="0">
      <alignment horizontal="left" vertical="center"/>
    </xf>
    <xf numFmtId="0" fontId="12" fillId="25" borderId="1002" applyNumberFormat="0" applyProtection="0">
      <alignment horizontal="left" vertical="center"/>
    </xf>
    <xf numFmtId="224" fontId="108" fillId="0" borderId="1020" applyFont="0" applyFill="0" applyBorder="0" applyAlignment="0" applyProtection="0"/>
    <xf numFmtId="0" fontId="12" fillId="24" borderId="1172" applyNumberFormat="0" applyFont="0" applyAlignment="0" applyProtection="0"/>
    <xf numFmtId="0" fontId="12" fillId="25" borderId="1036" applyNumberFormat="0" applyProtection="0">
      <alignment horizontal="left" vertical="center"/>
    </xf>
    <xf numFmtId="0" fontId="12" fillId="25" borderId="1036" applyNumberFormat="0" applyProtection="0">
      <alignment horizontal="left" vertical="center"/>
    </xf>
    <xf numFmtId="0" fontId="12" fillId="61" borderId="1090" applyNumberFormat="0">
      <alignment horizontal="left" vertical="center"/>
    </xf>
    <xf numFmtId="0" fontId="12" fillId="60" borderId="1090" applyNumberFormat="0">
      <alignment horizontal="centerContinuous" vertical="center" wrapText="1"/>
    </xf>
    <xf numFmtId="0" fontId="30" fillId="0" borderId="1014" applyNumberFormat="0" applyFill="0" applyAlignment="0" applyProtection="0"/>
    <xf numFmtId="0" fontId="28" fillId="21" borderId="1013" applyNumberFormat="0" applyAlignment="0" applyProtection="0"/>
    <xf numFmtId="0" fontId="25" fillId="8" borderId="1012" applyNumberFormat="0" applyAlignment="0" applyProtection="0"/>
    <xf numFmtId="0" fontId="17" fillId="21" borderId="1012" applyNumberFormat="0" applyAlignment="0" applyProtection="0"/>
    <xf numFmtId="0" fontId="30" fillId="0" borderId="1014" applyNumberFormat="0" applyFill="0" applyAlignment="0" applyProtection="0"/>
    <xf numFmtId="0" fontId="28" fillId="21" borderId="1013" applyNumberFormat="0" applyAlignment="0" applyProtection="0"/>
    <xf numFmtId="0" fontId="25" fillId="8" borderId="1012" applyNumberFormat="0" applyAlignment="0" applyProtection="0"/>
    <xf numFmtId="0" fontId="17" fillId="21" borderId="1012" applyNumberFormat="0" applyAlignment="0" applyProtection="0"/>
    <xf numFmtId="0" fontId="12" fillId="25" borderId="1002" applyNumberFormat="0" applyProtection="0">
      <alignment horizontal="left" vertical="center"/>
    </xf>
    <xf numFmtId="0" fontId="12" fillId="25" borderId="1002" applyNumberFormat="0" applyProtection="0">
      <alignment horizontal="left" vertical="center"/>
    </xf>
    <xf numFmtId="0" fontId="12" fillId="25" borderId="1036" applyNumberFormat="0" applyProtection="0">
      <alignment horizontal="left" vertical="center"/>
    </xf>
    <xf numFmtId="0" fontId="12" fillId="25" borderId="1036" applyNumberFormat="0" applyProtection="0">
      <alignment horizontal="left" vertical="center"/>
    </xf>
    <xf numFmtId="0" fontId="30" fillId="0" borderId="1014" applyNumberFormat="0" applyFill="0" applyAlignment="0" applyProtection="0"/>
    <xf numFmtId="0" fontId="28" fillId="21" borderId="1013" applyNumberFormat="0" applyAlignment="0" applyProtection="0"/>
    <xf numFmtId="0" fontId="25" fillId="8" borderId="1012" applyNumberFormat="0" applyAlignment="0" applyProtection="0"/>
    <xf numFmtId="0" fontId="17" fillId="21" borderId="1012" applyNumberFormat="0" applyAlignment="0" applyProtection="0"/>
    <xf numFmtId="0" fontId="30" fillId="0" borderId="1014" applyNumberFormat="0" applyFill="0" applyAlignment="0" applyProtection="0"/>
    <xf numFmtId="0" fontId="12" fillId="25" borderId="1002" applyNumberFormat="0" applyProtection="0">
      <alignment horizontal="left" vertical="center"/>
    </xf>
    <xf numFmtId="0" fontId="12" fillId="25" borderId="1002" applyNumberFormat="0" applyProtection="0">
      <alignment horizontal="left" vertical="center"/>
    </xf>
    <xf numFmtId="0" fontId="28" fillId="21" borderId="1013" applyNumberFormat="0" applyAlignment="0" applyProtection="0"/>
    <xf numFmtId="0" fontId="30" fillId="0" borderId="1040" applyNumberFormat="0" applyFill="0" applyAlignment="0" applyProtection="0"/>
    <xf numFmtId="0" fontId="28" fillId="21" borderId="1039"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5" fillId="8" borderId="1037" applyNumberFormat="0" applyAlignment="0" applyProtection="0"/>
    <xf numFmtId="0" fontId="17" fillId="21" borderId="1037" applyNumberFormat="0" applyAlignment="0" applyProtection="0"/>
    <xf numFmtId="0" fontId="30" fillId="0" borderId="1040" applyNumberFormat="0" applyFill="0" applyAlignment="0" applyProtection="0"/>
    <xf numFmtId="0" fontId="25" fillId="8" borderId="1012" applyNumberFormat="0" applyAlignment="0" applyProtection="0"/>
    <xf numFmtId="0" fontId="28" fillId="21" borderId="1039"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5" fillId="8" borderId="1037" applyNumberFormat="0" applyAlignment="0" applyProtection="0"/>
    <xf numFmtId="0" fontId="17" fillId="21" borderId="1037" applyNumberFormat="0" applyAlignment="0" applyProtection="0"/>
    <xf numFmtId="0" fontId="17" fillId="21" borderId="1012" applyNumberFormat="0" applyAlignment="0" applyProtection="0"/>
    <xf numFmtId="0" fontId="30" fillId="0" borderId="1040" applyNumberFormat="0" applyFill="0" applyAlignment="0" applyProtection="0"/>
    <xf numFmtId="0" fontId="28" fillId="21" borderId="1039" applyNumberFormat="0" applyAlignment="0" applyProtection="0"/>
    <xf numFmtId="0" fontId="30" fillId="0" borderId="1040" applyNumberFormat="0" applyFill="0" applyAlignment="0" applyProtection="0"/>
    <xf numFmtId="0" fontId="28" fillId="21" borderId="1039"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5" fillId="8" borderId="1037" applyNumberFormat="0" applyAlignment="0" applyProtection="0"/>
    <xf numFmtId="0" fontId="17" fillId="21" borderId="1037" applyNumberFormat="0" applyAlignment="0" applyProtection="0"/>
    <xf numFmtId="0" fontId="30" fillId="0" borderId="1040" applyNumberFormat="0" applyFill="0" applyAlignment="0" applyProtection="0"/>
    <xf numFmtId="0" fontId="28" fillId="21" borderId="1039"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5" fillId="8" borderId="1037" applyNumberFormat="0" applyAlignment="0" applyProtection="0"/>
    <xf numFmtId="0" fontId="17" fillId="21" borderId="1037" applyNumberFormat="0" applyAlignment="0" applyProtection="0"/>
    <xf numFmtId="0" fontId="12" fillId="25" borderId="1036" applyNumberFormat="0" applyProtection="0">
      <alignment horizontal="left" vertical="center"/>
    </xf>
    <xf numFmtId="0" fontId="12" fillId="25" borderId="1036" applyNumberFormat="0" applyProtection="0">
      <alignment horizontal="left" vertical="center"/>
    </xf>
    <xf numFmtId="0" fontId="17" fillId="21" borderId="1104" applyNumberFormat="0" applyAlignment="0" applyProtection="0"/>
    <xf numFmtId="0" fontId="30" fillId="0" borderId="1040" applyNumberFormat="0" applyFill="0" applyAlignment="0" applyProtection="0"/>
    <xf numFmtId="0" fontId="28" fillId="21" borderId="1039"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5" fillId="8" borderId="1037" applyNumberFormat="0" applyAlignment="0" applyProtection="0"/>
    <xf numFmtId="0" fontId="17" fillId="21" borderId="1037" applyNumberFormat="0" applyAlignment="0" applyProtection="0"/>
    <xf numFmtId="0" fontId="30" fillId="0" borderId="1040" applyNumberFormat="0" applyFill="0" applyAlignment="0" applyProtection="0"/>
    <xf numFmtId="0" fontId="12" fillId="25" borderId="1036" applyNumberFormat="0" applyProtection="0">
      <alignment horizontal="left" vertical="center"/>
    </xf>
    <xf numFmtId="0" fontId="12" fillId="24" borderId="1038" applyNumberFormat="0" applyFont="0" applyAlignment="0" applyProtection="0"/>
    <xf numFmtId="0" fontId="12" fillId="24" borderId="1038" applyNumberFormat="0" applyFont="0" applyAlignment="0" applyProtection="0"/>
    <xf numFmtId="0" fontId="25" fillId="8" borderId="1037" applyNumberFormat="0" applyAlignment="0" applyProtection="0"/>
    <xf numFmtId="0" fontId="17" fillId="21" borderId="1037" applyNumberFormat="0" applyAlignment="0" applyProtection="0"/>
    <xf numFmtId="0" fontId="12" fillId="25" borderId="1036" applyNumberFormat="0" applyProtection="0">
      <alignment horizontal="left" vertical="center"/>
    </xf>
    <xf numFmtId="0" fontId="30" fillId="0" borderId="1040" applyNumberFormat="0" applyFill="0" applyAlignment="0" applyProtection="0"/>
    <xf numFmtId="0" fontId="28" fillId="21" borderId="1039"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8" fillId="21" borderId="1039" applyNumberFormat="0" applyAlignment="0" applyProtection="0"/>
    <xf numFmtId="0" fontId="25" fillId="8" borderId="1037" applyNumberFormat="0" applyAlignment="0" applyProtection="0"/>
    <xf numFmtId="0" fontId="12" fillId="24" borderId="1038" applyNumberFormat="0" applyFont="0" applyAlignment="0" applyProtection="0"/>
    <xf numFmtId="0" fontId="17" fillId="21" borderId="1024" applyNumberFormat="0" applyAlignment="0" applyProtection="0"/>
    <xf numFmtId="0" fontId="12" fillId="24" borderId="1038" applyNumberFormat="0" applyFont="0" applyAlignment="0" applyProtection="0"/>
    <xf numFmtId="0" fontId="25" fillId="8" borderId="1024" applyNumberFormat="0" applyAlignment="0" applyProtection="0"/>
    <xf numFmtId="0" fontId="12" fillId="24" borderId="1025" applyNumberFormat="0" applyFont="0" applyAlignment="0" applyProtection="0"/>
    <xf numFmtId="0" fontId="12" fillId="24" borderId="1025" applyNumberFormat="0" applyFont="0" applyAlignment="0" applyProtection="0"/>
    <xf numFmtId="0" fontId="28" fillId="21" borderId="1026" applyNumberFormat="0" applyAlignment="0" applyProtection="0"/>
    <xf numFmtId="0" fontId="30" fillId="0" borderId="1027" applyNumberFormat="0" applyFill="0" applyAlignment="0" applyProtection="0"/>
    <xf numFmtId="0" fontId="17" fillId="21" borderId="1024" applyNumberFormat="0" applyAlignment="0" applyProtection="0"/>
    <xf numFmtId="0" fontId="25" fillId="8" borderId="1024" applyNumberFormat="0" applyAlignment="0" applyProtection="0"/>
    <xf numFmtId="0" fontId="12" fillId="24" borderId="1025" applyNumberFormat="0" applyFont="0" applyAlignment="0" applyProtection="0"/>
    <xf numFmtId="0" fontId="12" fillId="24" borderId="1025" applyNumberFormat="0" applyFont="0" applyAlignment="0" applyProtection="0"/>
    <xf numFmtId="0" fontId="28" fillId="21" borderId="1026" applyNumberFormat="0" applyAlignment="0" applyProtection="0"/>
    <xf numFmtId="0" fontId="30" fillId="0" borderId="1027" applyNumberFormat="0" applyFill="0" applyAlignment="0" applyProtection="0"/>
    <xf numFmtId="0" fontId="12" fillId="25" borderId="1023" applyNumberFormat="0" applyProtection="0">
      <alignment horizontal="left" vertical="center"/>
    </xf>
    <xf numFmtId="0" fontId="12" fillId="25" borderId="1023" applyNumberFormat="0" applyProtection="0">
      <alignment horizontal="left" vertical="center"/>
    </xf>
    <xf numFmtId="0" fontId="17" fillId="21" borderId="1024" applyNumberFormat="0" applyAlignment="0" applyProtection="0"/>
    <xf numFmtId="0" fontId="25" fillId="8" borderId="1024" applyNumberFormat="0" applyAlignment="0" applyProtection="0"/>
    <xf numFmtId="0" fontId="12" fillId="24" borderId="1025" applyNumberFormat="0" applyFont="0" applyAlignment="0" applyProtection="0"/>
    <xf numFmtId="0" fontId="12" fillId="24" borderId="1025" applyNumberFormat="0" applyFont="0" applyAlignment="0" applyProtection="0"/>
    <xf numFmtId="0" fontId="28" fillId="21" borderId="1026" applyNumberFormat="0" applyAlignment="0" applyProtection="0"/>
    <xf numFmtId="0" fontId="30" fillId="0" borderId="1027" applyNumberFormat="0" applyFill="0" applyAlignment="0" applyProtection="0"/>
    <xf numFmtId="0" fontId="17" fillId="21" borderId="1024" applyNumberFormat="0" applyAlignment="0" applyProtection="0"/>
    <xf numFmtId="0" fontId="25" fillId="8" borderId="1024" applyNumberFormat="0" applyAlignment="0" applyProtection="0"/>
    <xf numFmtId="0" fontId="12" fillId="24" borderId="1025" applyNumberFormat="0" applyFont="0" applyAlignment="0" applyProtection="0"/>
    <xf numFmtId="0" fontId="12" fillId="24" borderId="1025" applyNumberFormat="0" applyFont="0" applyAlignment="0" applyProtection="0"/>
    <xf numFmtId="0" fontId="28" fillId="21" borderId="1026" applyNumberFormat="0" applyAlignment="0" applyProtection="0"/>
    <xf numFmtId="0" fontId="30" fillId="0" borderId="1027" applyNumberFormat="0" applyFill="0" applyAlignment="0" applyProtection="0"/>
    <xf numFmtId="0" fontId="25" fillId="8" borderId="1037" applyNumberFormat="0" applyAlignment="0" applyProtection="0"/>
    <xf numFmtId="0" fontId="17" fillId="21" borderId="1037" applyNumberFormat="0" applyAlignment="0" applyProtection="0"/>
    <xf numFmtId="0" fontId="12" fillId="24" borderId="1105" applyNumberFormat="0" applyFont="0" applyAlignment="0" applyProtection="0"/>
    <xf numFmtId="0" fontId="12" fillId="61" borderId="1104" applyNumberFormat="0">
      <alignment horizontal="left" vertical="center"/>
    </xf>
    <xf numFmtId="0" fontId="12" fillId="25" borderId="1066" applyNumberFormat="0" applyProtection="0">
      <alignment horizontal="left" vertical="center"/>
    </xf>
    <xf numFmtId="0" fontId="12" fillId="25" borderId="1066" applyNumberFormat="0" applyProtection="0">
      <alignment horizontal="left" vertical="center"/>
    </xf>
    <xf numFmtId="0" fontId="12" fillId="60" borderId="1104" applyNumberFormat="0">
      <alignment horizontal="centerContinuous" vertical="center" wrapText="1"/>
    </xf>
    <xf numFmtId="0" fontId="25" fillId="8" borderId="1104" applyNumberFormat="0" applyAlignment="0" applyProtection="0"/>
    <xf numFmtId="0" fontId="17" fillId="21" borderId="1037" applyNumberFormat="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2" fillId="61" borderId="1090" applyNumberFormat="0">
      <alignment horizontal="left" vertical="center"/>
    </xf>
    <xf numFmtId="0" fontId="12" fillId="60" borderId="1090" applyNumberFormat="0">
      <alignment horizontal="centerContinuous" vertical="center" wrapText="1"/>
    </xf>
    <xf numFmtId="0" fontId="12" fillId="25" borderId="1367" applyNumberFormat="0" applyProtection="0">
      <alignment horizontal="left" vertical="center"/>
    </xf>
    <xf numFmtId="0" fontId="17" fillId="21" borderId="1037" applyNumberFormat="0" applyAlignment="0" applyProtection="0"/>
    <xf numFmtId="0" fontId="12" fillId="25" borderId="1367" applyNumberFormat="0" applyProtection="0">
      <alignment horizontal="left" vertical="center"/>
    </xf>
    <xf numFmtId="0" fontId="25" fillId="8" borderId="1037"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8" fillId="21" borderId="1039" applyNumberFormat="0" applyAlignment="0" applyProtection="0"/>
    <xf numFmtId="0" fontId="30" fillId="0" borderId="1040" applyNumberFormat="0" applyFill="0" applyAlignment="0" applyProtection="0"/>
    <xf numFmtId="0" fontId="17" fillId="21" borderId="1037" applyNumberFormat="0" applyAlignment="0" applyProtection="0"/>
    <xf numFmtId="0" fontId="25" fillId="8" borderId="1037"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8" fillId="21" borderId="1039" applyNumberFormat="0" applyAlignment="0" applyProtection="0"/>
    <xf numFmtId="0" fontId="30" fillId="0" borderId="1040" applyNumberFormat="0" applyFill="0" applyAlignment="0" applyProtection="0"/>
    <xf numFmtId="0" fontId="12" fillId="25" borderId="1036" applyNumberFormat="0" applyProtection="0">
      <alignment horizontal="left" vertical="center"/>
    </xf>
    <xf numFmtId="0" fontId="12" fillId="25" borderId="1036" applyNumberFormat="0" applyProtection="0">
      <alignment horizontal="left" vertical="center"/>
    </xf>
    <xf numFmtId="0" fontId="17" fillId="21" borderId="1037" applyNumberFormat="0" applyAlignment="0" applyProtection="0"/>
    <xf numFmtId="0" fontId="25" fillId="8" borderId="1037"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8" fillId="21" borderId="1039" applyNumberFormat="0" applyAlignment="0" applyProtection="0"/>
    <xf numFmtId="0" fontId="30" fillId="0" borderId="1040" applyNumberFormat="0" applyFill="0" applyAlignment="0" applyProtection="0"/>
    <xf numFmtId="0" fontId="17" fillId="21" borderId="1037" applyNumberFormat="0" applyAlignment="0" applyProtection="0"/>
    <xf numFmtId="0" fontId="25" fillId="8" borderId="1037" applyNumberFormat="0" applyAlignment="0" applyProtection="0"/>
    <xf numFmtId="0" fontId="12" fillId="24" borderId="1038" applyNumberFormat="0" applyFont="0" applyAlignment="0" applyProtection="0"/>
    <xf numFmtId="0" fontId="12" fillId="24" borderId="1038" applyNumberFormat="0" applyFont="0" applyAlignment="0" applyProtection="0"/>
    <xf numFmtId="0" fontId="28" fillId="21" borderId="1039" applyNumberFormat="0" applyAlignment="0" applyProtection="0"/>
    <xf numFmtId="0" fontId="30" fillId="0" borderId="1040" applyNumberFormat="0" applyFill="0" applyAlignment="0" applyProtection="0"/>
    <xf numFmtId="0" fontId="30" fillId="0" borderId="1060" applyNumberFormat="0" applyFill="0" applyAlignment="0" applyProtection="0"/>
    <xf numFmtId="0" fontId="28" fillId="21" borderId="1059" applyNumberFormat="0" applyAlignment="0" applyProtection="0"/>
    <xf numFmtId="0" fontId="30" fillId="0" borderId="1070" applyNumberFormat="0" applyFill="0" applyAlignment="0" applyProtection="0"/>
    <xf numFmtId="0" fontId="28" fillId="21" borderId="1069" applyNumberFormat="0" applyAlignment="0" applyProtection="0"/>
    <xf numFmtId="0" fontId="25" fillId="8" borderId="1068" applyNumberFormat="0" applyAlignment="0" applyProtection="0"/>
    <xf numFmtId="0" fontId="17" fillId="21" borderId="1068" applyNumberFormat="0" applyAlignment="0" applyProtection="0"/>
    <xf numFmtId="0" fontId="30" fillId="0" borderId="1070" applyNumberFormat="0" applyFill="0" applyAlignment="0" applyProtection="0"/>
    <xf numFmtId="0" fontId="28" fillId="21" borderId="1069" applyNumberFormat="0" applyAlignment="0" applyProtection="0"/>
    <xf numFmtId="0" fontId="25" fillId="8" borderId="1068" applyNumberFormat="0" applyAlignment="0" applyProtection="0"/>
    <xf numFmtId="0" fontId="17" fillId="21" borderId="1068" applyNumberFormat="0" applyAlignment="0" applyProtection="0"/>
    <xf numFmtId="0" fontId="12" fillId="25" borderId="1066" applyNumberFormat="0" applyProtection="0">
      <alignment horizontal="left" vertical="center"/>
    </xf>
    <xf numFmtId="0" fontId="12" fillId="25" borderId="1066" applyNumberFormat="0" applyProtection="0">
      <alignment horizontal="left" vertical="center"/>
    </xf>
    <xf numFmtId="0" fontId="30" fillId="0" borderId="1070" applyNumberFormat="0" applyFill="0" applyAlignment="0" applyProtection="0"/>
    <xf numFmtId="0" fontId="28" fillId="21" borderId="1069" applyNumberFormat="0" applyAlignment="0" applyProtection="0"/>
    <xf numFmtId="0" fontId="25" fillId="8" borderId="1068" applyNumberFormat="0" applyAlignment="0" applyProtection="0"/>
    <xf numFmtId="0" fontId="17" fillId="21" borderId="1068" applyNumberFormat="0" applyAlignment="0" applyProtection="0"/>
    <xf numFmtId="0" fontId="30" fillId="0" borderId="1070" applyNumberFormat="0" applyFill="0" applyAlignment="0" applyProtection="0"/>
    <xf numFmtId="0" fontId="12" fillId="25" borderId="1077" applyNumberFormat="0" applyProtection="0">
      <alignment horizontal="left" vertical="center"/>
    </xf>
    <xf numFmtId="0" fontId="12" fillId="25" borderId="1066" applyNumberFormat="0" applyProtection="0">
      <alignment horizontal="left" vertical="center"/>
    </xf>
    <xf numFmtId="0" fontId="12" fillId="25" borderId="1066" applyNumberFormat="0" applyProtection="0">
      <alignment horizontal="left" vertical="center"/>
    </xf>
    <xf numFmtId="0" fontId="12" fillId="25" borderId="1077" applyNumberFormat="0" applyProtection="0">
      <alignment horizontal="left" vertical="center"/>
    </xf>
    <xf numFmtId="0" fontId="28" fillId="21" borderId="1069" applyNumberFormat="0" applyAlignment="0" applyProtection="0"/>
    <xf numFmtId="0" fontId="25" fillId="8" borderId="1068" applyNumberFormat="0" applyAlignment="0" applyProtection="0"/>
    <xf numFmtId="0" fontId="17" fillId="21" borderId="1068" applyNumberFormat="0" applyAlignment="0" applyProtection="0"/>
    <xf numFmtId="0" fontId="12" fillId="61" borderId="1057" applyNumberFormat="0">
      <alignment horizontal="left" vertical="center"/>
    </xf>
    <xf numFmtId="0" fontId="12" fillId="60" borderId="1057" applyNumberFormat="0">
      <alignment horizontal="centerContinuous" vertical="center" wrapText="1"/>
    </xf>
    <xf numFmtId="0" fontId="25" fillId="8" borderId="1057" applyNumberFormat="0" applyAlignment="0" applyProtection="0"/>
    <xf numFmtId="0" fontId="17" fillId="21" borderId="1057" applyNumberFormat="0" applyAlignment="0" applyProtection="0"/>
    <xf numFmtId="0" fontId="30" fillId="0" borderId="1060" applyNumberFormat="0" applyFill="0" applyAlignment="0" applyProtection="0"/>
    <xf numFmtId="0" fontId="28" fillId="21" borderId="1059" applyNumberFormat="0" applyAlignment="0" applyProtection="0"/>
    <xf numFmtId="0" fontId="25" fillId="8" borderId="1057" applyNumberFormat="0" applyAlignment="0" applyProtection="0"/>
    <xf numFmtId="0" fontId="17" fillId="21" borderId="1057" applyNumberFormat="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2" fillId="25" borderId="1077" applyNumberFormat="0" applyProtection="0">
      <alignment horizontal="left" vertical="center"/>
    </xf>
    <xf numFmtId="0" fontId="12" fillId="25" borderId="1077" applyNumberFormat="0" applyProtection="0">
      <alignment horizontal="left" vertical="center"/>
    </xf>
    <xf numFmtId="0" fontId="30" fillId="0" borderId="1060" applyNumberFormat="0" applyFill="0" applyAlignment="0" applyProtection="0"/>
    <xf numFmtId="0" fontId="28" fillId="21" borderId="1059" applyNumberFormat="0" applyAlignment="0" applyProtection="0"/>
    <xf numFmtId="0" fontId="25" fillId="8" borderId="1057" applyNumberFormat="0" applyAlignment="0" applyProtection="0"/>
    <xf numFmtId="0" fontId="17" fillId="21" borderId="1057"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28" fillId="21" borderId="1059" applyNumberFormat="0" applyAlignment="0" applyProtection="0"/>
    <xf numFmtId="0" fontId="25" fillId="8" borderId="1057" applyNumberFormat="0" applyAlignment="0" applyProtection="0"/>
    <xf numFmtId="0" fontId="17" fillId="21" borderId="1057" applyNumberFormat="0" applyAlignment="0" applyProtection="0"/>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30" fillId="0" borderId="1365" applyNumberFormat="0" applyFill="0" applyAlignment="0" applyProtection="0"/>
    <xf numFmtId="0" fontId="28" fillId="21" borderId="1364" applyNumberFormat="0" applyAlignment="0" applyProtection="0"/>
    <xf numFmtId="0" fontId="12" fillId="24" borderId="1363" applyNumberFormat="0" applyFont="0" applyAlignment="0" applyProtection="0"/>
    <xf numFmtId="0" fontId="12" fillId="24" borderId="1363" applyNumberFormat="0" applyFont="0" applyAlignment="0" applyProtection="0"/>
    <xf numFmtId="0" fontId="25" fillId="8" borderId="1362" applyNumberFormat="0" applyAlignment="0" applyProtection="0"/>
    <xf numFmtId="0" fontId="17" fillId="21" borderId="1362" applyNumberFormat="0" applyAlignment="0" applyProtection="0"/>
    <xf numFmtId="0" fontId="30" fillId="0" borderId="1365" applyNumberFormat="0" applyFill="0" applyAlignment="0" applyProtection="0"/>
    <xf numFmtId="0" fontId="28" fillId="21" borderId="1364" applyNumberFormat="0" applyAlignment="0" applyProtection="0"/>
    <xf numFmtId="0" fontId="12" fillId="24" borderId="1363" applyNumberFormat="0" applyFont="0" applyAlignment="0" applyProtection="0"/>
    <xf numFmtId="0" fontId="12" fillId="24" borderId="1363" applyNumberFormat="0" applyFont="0" applyAlignment="0" applyProtection="0"/>
    <xf numFmtId="0" fontId="25" fillId="8" borderId="1362" applyNumberFormat="0" applyAlignment="0" applyProtection="0"/>
    <xf numFmtId="0" fontId="17" fillId="21" borderId="1362" applyNumberFormat="0" applyAlignment="0" applyProtection="0"/>
    <xf numFmtId="0" fontId="12" fillId="25" borderId="1367" applyNumberFormat="0" applyProtection="0">
      <alignment horizontal="left" vertical="center"/>
    </xf>
    <xf numFmtId="0" fontId="12" fillId="25" borderId="1367" applyNumberFormat="0" applyProtection="0">
      <alignment horizontal="left" vertical="center"/>
    </xf>
    <xf numFmtId="0" fontId="12" fillId="61" borderId="1120" applyNumberFormat="0">
      <alignment horizontal="left" vertical="center"/>
    </xf>
    <xf numFmtId="0" fontId="12" fillId="60" borderId="1120" applyNumberFormat="0">
      <alignment horizontal="centerContinuous" vertical="center" wrapText="1"/>
    </xf>
    <xf numFmtId="0" fontId="12" fillId="25" borderId="1077" applyNumberFormat="0" applyProtection="0">
      <alignment horizontal="left" vertical="center"/>
    </xf>
    <xf numFmtId="0" fontId="12" fillId="25" borderId="1077" applyNumberFormat="0" applyProtection="0">
      <alignment horizontal="left" vertical="center"/>
    </xf>
    <xf numFmtId="0" fontId="12" fillId="61" borderId="1090" applyNumberFormat="0">
      <alignment horizontal="left" vertical="center"/>
    </xf>
    <xf numFmtId="0" fontId="12" fillId="60" borderId="1090" applyNumberFormat="0">
      <alignment horizontal="centerContinuous" vertical="center" wrapText="1"/>
    </xf>
    <xf numFmtId="0" fontId="28" fillId="21" borderId="1069" applyNumberFormat="0" applyAlignment="0" applyProtection="0"/>
    <xf numFmtId="0" fontId="30" fillId="0" borderId="1070" applyNumberFormat="0" applyFill="0" applyAlignment="0" applyProtection="0"/>
    <xf numFmtId="0" fontId="12" fillId="25" borderId="1066" applyNumberFormat="0" applyProtection="0">
      <alignment horizontal="left" vertical="center"/>
    </xf>
    <xf numFmtId="0" fontId="12" fillId="25" borderId="1066" applyNumberFormat="0" applyProtection="0">
      <alignment horizontal="left" vertical="center"/>
    </xf>
    <xf numFmtId="0" fontId="17" fillId="21" borderId="1068" applyNumberFormat="0" applyAlignment="0" applyProtection="0"/>
    <xf numFmtId="0" fontId="25" fillId="8" borderId="1068" applyNumberFormat="0" applyAlignment="0" applyProtection="0"/>
    <xf numFmtId="0" fontId="28" fillId="21" borderId="1069" applyNumberFormat="0" applyAlignment="0" applyProtection="0"/>
    <xf numFmtId="0" fontId="30" fillId="0" borderId="1070" applyNumberFormat="0" applyFill="0" applyAlignment="0" applyProtection="0"/>
    <xf numFmtId="0" fontId="17" fillId="21" borderId="1068" applyNumberFormat="0" applyAlignment="0" applyProtection="0"/>
    <xf numFmtId="0" fontId="25" fillId="8" borderId="1068" applyNumberFormat="0" applyAlignment="0" applyProtection="0"/>
    <xf numFmtId="0" fontId="28" fillId="21" borderId="1069" applyNumberFormat="0" applyAlignment="0" applyProtection="0"/>
    <xf numFmtId="0" fontId="30" fillId="0" borderId="1070" applyNumberFormat="0" applyFill="0" applyAlignment="0" applyProtection="0"/>
    <xf numFmtId="0" fontId="12" fillId="61" borderId="1120" applyNumberFormat="0">
      <alignment horizontal="left" vertical="center"/>
    </xf>
    <xf numFmtId="0" fontId="12" fillId="60" borderId="1120" applyNumberFormat="0">
      <alignment horizontal="centerContinuous" vertical="center" wrapText="1"/>
    </xf>
    <xf numFmtId="0" fontId="12" fillId="25" borderId="1077" applyNumberFormat="0" applyProtection="0">
      <alignment horizontal="left" vertical="center"/>
    </xf>
    <xf numFmtId="0" fontId="12" fillId="25" borderId="1077" applyNumberFormat="0" applyProtection="0">
      <alignment horizontal="left" vertical="center"/>
    </xf>
    <xf numFmtId="0" fontId="30" fillId="0" borderId="1365" applyNumberFormat="0" applyFill="0" applyAlignment="0" applyProtection="0"/>
    <xf numFmtId="0" fontId="28" fillId="21" borderId="1364" applyNumberFormat="0" applyAlignment="0" applyProtection="0"/>
    <xf numFmtId="0" fontId="12" fillId="24" borderId="1363" applyNumberFormat="0" applyFont="0" applyAlignment="0" applyProtection="0"/>
    <xf numFmtId="0" fontId="12" fillId="24" borderId="1363" applyNumberFormat="0" applyFont="0" applyAlignment="0" applyProtection="0"/>
    <xf numFmtId="0" fontId="25" fillId="8" borderId="1362" applyNumberFormat="0" applyAlignment="0" applyProtection="0"/>
    <xf numFmtId="0" fontId="17" fillId="21" borderId="1362" applyNumberFormat="0" applyAlignment="0" applyProtection="0"/>
    <xf numFmtId="0" fontId="30" fillId="0" borderId="1365" applyNumberFormat="0" applyFill="0" applyAlignment="0" applyProtection="0"/>
    <xf numFmtId="0" fontId="28" fillId="21" borderId="1364" applyNumberFormat="0" applyAlignment="0" applyProtection="0"/>
    <xf numFmtId="0" fontId="12" fillId="24" borderId="1363" applyNumberFormat="0" applyFont="0" applyAlignment="0" applyProtection="0"/>
    <xf numFmtId="0" fontId="12" fillId="24" borderId="1363" applyNumberFormat="0" applyFont="0" applyAlignment="0" applyProtection="0"/>
    <xf numFmtId="0" fontId="25" fillId="8" borderId="1362" applyNumberFormat="0" applyAlignment="0" applyProtection="0"/>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58" applyNumberFormat="0" applyFont="0" applyAlignment="0" applyProtection="0"/>
    <xf numFmtId="0" fontId="12" fillId="24" borderId="1058"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30" fillId="0" borderId="1060" applyNumberFormat="0" applyFill="0" applyAlignment="0" applyProtection="0"/>
    <xf numFmtId="0" fontId="28" fillId="21" borderId="1059" applyNumberFormat="0" applyAlignment="0" applyProtection="0"/>
    <xf numFmtId="0" fontId="25" fillId="8" borderId="1057" applyNumberFormat="0" applyAlignment="0" applyProtection="0"/>
    <xf numFmtId="0" fontId="30" fillId="0" borderId="1060" applyNumberFormat="0" applyFill="0" applyAlignment="0" applyProtection="0"/>
    <xf numFmtId="0" fontId="28" fillId="21" borderId="1059"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5" fillId="8" borderId="1057" applyNumberFormat="0" applyAlignment="0" applyProtection="0"/>
    <xf numFmtId="0" fontId="17" fillId="21" borderId="1057" applyNumberFormat="0" applyAlignment="0" applyProtection="0"/>
    <xf numFmtId="0" fontId="30" fillId="0" borderId="1060" applyNumberFormat="0" applyFill="0" applyAlignment="0" applyProtection="0"/>
    <xf numFmtId="0" fontId="28" fillId="21" borderId="1059"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5" fillId="8" borderId="1057" applyNumberFormat="0" applyAlignment="0" applyProtection="0"/>
    <xf numFmtId="0" fontId="17" fillId="21" borderId="1057" applyNumberFormat="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30" fillId="0" borderId="1060" applyNumberFormat="0" applyFill="0" applyAlignment="0" applyProtection="0"/>
    <xf numFmtId="0" fontId="28" fillId="21" borderId="1059"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5" fillId="8" borderId="1057" applyNumberFormat="0" applyAlignment="0" applyProtection="0"/>
    <xf numFmtId="0" fontId="17" fillId="21" borderId="1057"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28" fillId="21" borderId="1059"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5" fillId="8" borderId="1057" applyNumberFormat="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17" fillId="21" borderId="1057" applyNumberFormat="0" applyAlignment="0" applyProtection="0"/>
    <xf numFmtId="0" fontId="25" fillId="8" borderId="1057" applyNumberFormat="0" applyAlignment="0" applyProtection="0"/>
    <xf numFmtId="0" fontId="30" fillId="0" borderId="1060" applyNumberFormat="0" applyFill="0" applyAlignment="0" applyProtection="0"/>
    <xf numFmtId="0" fontId="28" fillId="21" borderId="1059"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25" fillId="8" borderId="1057" applyNumberFormat="0" applyAlignment="0" applyProtection="0"/>
    <xf numFmtId="0" fontId="17" fillId="21"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28" fillId="21" borderId="1059" applyNumberFormat="0" applyAlignment="0" applyProtection="0"/>
    <xf numFmtId="0" fontId="30" fillId="0" borderId="1060" applyNumberFormat="0" applyFill="0" applyAlignment="0" applyProtection="0"/>
    <xf numFmtId="0" fontId="30" fillId="0" borderId="1060" applyNumberFormat="0" applyFill="0" applyAlignment="0" applyProtection="0"/>
    <xf numFmtId="0" fontId="28" fillId="21" borderId="1059" applyNumberFormat="0" applyAlignment="0" applyProtection="0"/>
    <xf numFmtId="0" fontId="25" fillId="8" borderId="1057" applyNumberFormat="0" applyAlignment="0" applyProtection="0"/>
    <xf numFmtId="0" fontId="17" fillId="21" borderId="1057"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28" fillId="21" borderId="1059" applyNumberFormat="0" applyAlignment="0" applyProtection="0"/>
    <xf numFmtId="0" fontId="17" fillId="21" borderId="1362" applyNumberFormat="0" applyAlignment="0" applyProtection="0"/>
    <xf numFmtId="0" fontId="12" fillId="61" borderId="1120" applyNumberFormat="0">
      <alignment horizontal="left" vertical="center"/>
    </xf>
    <xf numFmtId="0" fontId="12" fillId="60" borderId="1120" applyNumberFormat="0">
      <alignment horizontal="centerContinuous" vertical="center" wrapText="1"/>
    </xf>
    <xf numFmtId="0" fontId="25" fillId="8" borderId="1057" applyNumberFormat="0" applyAlignment="0" applyProtection="0"/>
    <xf numFmtId="171" fontId="85" fillId="0" borderId="1055"/>
    <xf numFmtId="0" fontId="17" fillId="21" borderId="1057" applyNumberFormat="0" applyAlignment="0" applyProtection="0"/>
    <xf numFmtId="0" fontId="25" fillId="8" borderId="1057" applyNumberFormat="0" applyAlignment="0" applyProtection="0"/>
    <xf numFmtId="0" fontId="17" fillId="21"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25" fillId="8" borderId="1057" applyNumberFormat="0" applyAlignment="0" applyProtection="0"/>
    <xf numFmtId="0" fontId="17" fillId="21" borderId="1057" applyNumberFormat="0" applyAlignment="0" applyProtection="0"/>
    <xf numFmtId="0" fontId="12" fillId="61" borderId="1120" applyNumberFormat="0">
      <alignment horizontal="left" vertical="center"/>
    </xf>
    <xf numFmtId="0" fontId="12" fillId="60" borderId="1120" applyNumberFormat="0">
      <alignment horizontal="centerContinuous" vertical="center" wrapText="1"/>
    </xf>
    <xf numFmtId="0" fontId="25" fillId="8" borderId="1057" applyNumberFormat="0" applyAlignment="0" applyProtection="0"/>
    <xf numFmtId="0" fontId="17" fillId="21" borderId="1057" applyNumberFormat="0" applyAlignment="0" applyProtection="0"/>
    <xf numFmtId="0" fontId="17" fillId="21" borderId="1057" applyNumberFormat="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2" fillId="61" borderId="1147" applyNumberFormat="0">
      <alignment horizontal="left" vertical="center"/>
    </xf>
    <xf numFmtId="0" fontId="12" fillId="60" borderId="1147" applyNumberFormat="0">
      <alignment horizontal="centerContinuous" vertical="center" wrapText="1"/>
    </xf>
    <xf numFmtId="0" fontId="12" fillId="25" borderId="1094" applyNumberFormat="0" applyProtection="0">
      <alignment horizontal="left" vertical="center"/>
    </xf>
    <xf numFmtId="0" fontId="12" fillId="25" borderId="1094"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25" fillId="8" borderId="1057" applyNumberFormat="0" applyAlignment="0" applyProtection="0"/>
    <xf numFmtId="0" fontId="17" fillId="21" borderId="1057" applyNumberFormat="0" applyAlignment="0" applyProtection="0"/>
    <xf numFmtId="0" fontId="17" fillId="21" borderId="1171" applyNumberFormat="0" applyAlignment="0" applyProtection="0"/>
    <xf numFmtId="0" fontId="25" fillId="8" borderId="1057" applyNumberFormat="0" applyAlignment="0" applyProtection="0"/>
    <xf numFmtId="0" fontId="17" fillId="21" borderId="1171" applyNumberFormat="0" applyAlignment="0" applyProtection="0"/>
    <xf numFmtId="0" fontId="17" fillId="21" borderId="1171" applyNumberFormat="0" applyAlignment="0" applyProtection="0"/>
    <xf numFmtId="0" fontId="17" fillId="21" borderId="1171" applyNumberFormat="0" applyAlignment="0" applyProtection="0"/>
    <xf numFmtId="0" fontId="12" fillId="61" borderId="1134" applyNumberFormat="0">
      <alignment horizontal="left" vertical="center"/>
    </xf>
    <xf numFmtId="0" fontId="12" fillId="60" borderId="1134" applyNumberFormat="0">
      <alignment horizontal="centerContinuous" vertical="center" wrapText="1"/>
    </xf>
    <xf numFmtId="0" fontId="17" fillId="21" borderId="1057" applyNumberFormat="0" applyAlignment="0" applyProtection="0"/>
    <xf numFmtId="0" fontId="83" fillId="0" borderId="1159" applyNumberFormat="0" applyFont="0" applyFill="0" applyAlignment="0" applyProtection="0"/>
    <xf numFmtId="0" fontId="83" fillId="0" borderId="86" applyNumberFormat="0" applyFont="0" applyFill="0" applyAlignment="0" applyProtection="0"/>
    <xf numFmtId="0" fontId="12" fillId="61" borderId="1147" applyNumberFormat="0">
      <alignment horizontal="left" vertical="center"/>
    </xf>
    <xf numFmtId="0" fontId="12" fillId="60" borderId="1147" applyNumberFormat="0">
      <alignment horizontal="centerContinuous" vertical="center" wrapText="1"/>
    </xf>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87" applyNumberFormat="0" applyFont="0" applyAlignment="0" applyProtection="0"/>
    <xf numFmtId="0" fontId="12" fillId="24" borderId="1087"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12" fillId="25" borderId="1094" applyNumberFormat="0" applyProtection="0">
      <alignment horizontal="left" vertical="center"/>
    </xf>
    <xf numFmtId="0" fontId="12" fillId="25" borderId="1094" applyNumberFormat="0" applyProtection="0">
      <alignment horizontal="left" vertical="center"/>
    </xf>
    <xf numFmtId="0" fontId="12" fillId="25" borderId="1101" applyNumberFormat="0" applyProtection="0">
      <alignment horizontal="left" vertical="center"/>
    </xf>
    <xf numFmtId="0" fontId="12" fillId="25" borderId="1101" applyNumberFormat="0" applyProtection="0">
      <alignment horizontal="left" vertical="center"/>
    </xf>
    <xf numFmtId="0" fontId="12" fillId="61" borderId="1161" applyNumberFormat="0">
      <alignment horizontal="left" vertical="center"/>
    </xf>
    <xf numFmtId="0" fontId="12" fillId="60" borderId="1161" applyNumberFormat="0">
      <alignment horizontal="centerContinuous" vertical="center" wrapText="1"/>
    </xf>
    <xf numFmtId="208" fontId="90" fillId="63" borderId="1175"/>
    <xf numFmtId="0" fontId="12" fillId="25" borderId="1094" applyNumberFormat="0" applyProtection="0">
      <alignment horizontal="left" vertical="center"/>
    </xf>
    <xf numFmtId="0" fontId="12" fillId="25" borderId="1094" applyNumberFormat="0" applyProtection="0">
      <alignment horizontal="left" vertical="center"/>
    </xf>
    <xf numFmtId="0" fontId="30" fillId="0" borderId="1202" applyNumberFormat="0" applyFill="0" applyAlignment="0" applyProtection="0"/>
    <xf numFmtId="0" fontId="17" fillId="21" borderId="1200" applyNumberFormat="0" applyAlignment="0" applyProtection="0"/>
    <xf numFmtId="171" fontId="85" fillId="0" borderId="1222"/>
    <xf numFmtId="42" fontId="87" fillId="0" borderId="1156" applyFont="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30" fillId="0" borderId="1093" applyNumberFormat="0" applyFill="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28" fillId="21" borderId="1092" applyNumberFormat="0" applyAlignment="0" applyProtection="0"/>
    <xf numFmtId="0" fontId="12" fillId="24" borderId="1091" applyNumberFormat="0" applyFon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12" fillId="24" borderId="1091" applyNumberFormat="0" applyFont="0" applyAlignment="0" applyProtection="0"/>
    <xf numFmtId="0" fontId="25" fillId="8" borderId="1090"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90" applyNumberFormat="0" applyAlignment="0" applyProtection="0"/>
    <xf numFmtId="0" fontId="30" fillId="0" borderId="1093" applyNumberFormat="0" applyFill="0" applyAlignment="0" applyProtection="0"/>
    <xf numFmtId="0" fontId="28" fillId="21" borderId="1092"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5" fillId="8" borderId="1090" applyNumberFormat="0" applyAlignment="0" applyProtection="0"/>
    <xf numFmtId="0" fontId="17" fillId="21" borderId="1090" applyNumberFormat="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30" fillId="0" borderId="1093" applyNumberFormat="0" applyFill="0" applyAlignment="0" applyProtection="0"/>
    <xf numFmtId="0" fontId="28" fillId="21" borderId="1092"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5" fillId="8" borderId="1090" applyNumberFormat="0" applyAlignment="0" applyProtection="0"/>
    <xf numFmtId="0" fontId="17" fillId="21" borderId="1090" applyNumberFormat="0" applyAlignment="0" applyProtection="0"/>
    <xf numFmtId="0" fontId="30" fillId="0" borderId="1093"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28" fillId="21" borderId="1092"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5" fillId="8" borderId="1090" applyNumberFormat="0" applyAlignment="0" applyProtection="0"/>
    <xf numFmtId="0" fontId="17" fillId="21" borderId="1090" applyNumberFormat="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2" fillId="25" borderId="1101" applyNumberFormat="0" applyProtection="0">
      <alignment horizontal="left" vertical="center"/>
    </xf>
    <xf numFmtId="0" fontId="12" fillId="25" borderId="1101" applyNumberFormat="0" applyProtection="0">
      <alignment horizontal="left" vertical="center"/>
    </xf>
    <xf numFmtId="0" fontId="12" fillId="25" borderId="1101" applyNumberFormat="0" applyProtection="0">
      <alignment horizontal="left" vertical="center"/>
    </xf>
    <xf numFmtId="0" fontId="12" fillId="25" borderId="1101" applyNumberFormat="0" applyProtection="0">
      <alignment horizontal="left" vertical="center"/>
    </xf>
    <xf numFmtId="0" fontId="12" fillId="25" borderId="1094" applyNumberFormat="0" applyProtection="0">
      <alignment horizontal="left" vertical="center"/>
    </xf>
    <xf numFmtId="0" fontId="12" fillId="25" borderId="1094" applyNumberFormat="0" applyProtection="0">
      <alignment horizontal="left" vertical="center"/>
    </xf>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30" fillId="0" borderId="1107" applyNumberFormat="0" applyFill="0" applyAlignment="0" applyProtection="0"/>
    <xf numFmtId="0" fontId="28" fillId="21" borderId="1106" applyNumberFormat="0" applyAlignment="0" applyProtection="0"/>
    <xf numFmtId="0" fontId="25" fillId="8" borderId="1104" applyNumberFormat="0" applyAlignment="0" applyProtection="0"/>
    <xf numFmtId="0" fontId="17" fillId="21" borderId="1104" applyNumberFormat="0" applyAlignment="0" applyProtection="0"/>
    <xf numFmtId="0" fontId="30" fillId="0" borderId="1107" applyNumberFormat="0" applyFill="0" applyAlignment="0" applyProtection="0"/>
    <xf numFmtId="0" fontId="28" fillId="21" borderId="1106" applyNumberFormat="0" applyAlignment="0" applyProtection="0"/>
    <xf numFmtId="0" fontId="25" fillId="8" borderId="1104" applyNumberFormat="0" applyAlignment="0" applyProtection="0"/>
    <xf numFmtId="0" fontId="17" fillId="21" borderId="1104" applyNumberFormat="0" applyAlignment="0" applyProtection="0"/>
    <xf numFmtId="0" fontId="12" fillId="25" borderId="1101" applyNumberFormat="0" applyProtection="0">
      <alignment horizontal="left" vertical="center"/>
    </xf>
    <xf numFmtId="0" fontId="12" fillId="25" borderId="1101" applyNumberFormat="0" applyProtection="0">
      <alignment horizontal="left" vertical="center"/>
    </xf>
    <xf numFmtId="0" fontId="30" fillId="0" borderId="1107" applyNumberFormat="0" applyFill="0" applyAlignment="0" applyProtection="0"/>
    <xf numFmtId="0" fontId="28" fillId="21" borderId="1106" applyNumberFormat="0" applyAlignment="0" applyProtection="0"/>
    <xf numFmtId="0" fontId="25" fillId="8" borderId="1104" applyNumberFormat="0" applyAlignment="0" applyProtection="0"/>
    <xf numFmtId="0" fontId="17" fillId="21" borderId="1104" applyNumberFormat="0" applyAlignment="0" applyProtection="0"/>
    <xf numFmtId="0" fontId="30" fillId="0" borderId="1107" applyNumberFormat="0" applyFill="0" applyAlignment="0" applyProtection="0"/>
    <xf numFmtId="0" fontId="12" fillId="25" borderId="1101" applyNumberFormat="0" applyProtection="0">
      <alignment horizontal="left" vertical="center"/>
    </xf>
    <xf numFmtId="0" fontId="12" fillId="25" borderId="1101" applyNumberFormat="0" applyProtection="0">
      <alignment horizontal="left" vertical="center"/>
    </xf>
    <xf numFmtId="0" fontId="28" fillId="21" borderId="1106" applyNumberFormat="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25" fillId="8" borderId="1104" applyNumberFormat="0" applyAlignment="0" applyProtection="0"/>
    <xf numFmtId="0" fontId="17" fillId="21" borderId="1104" applyNumberFormat="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104" applyNumberFormat="0" applyAlignment="0" applyProtection="0"/>
    <xf numFmtId="0" fontId="25" fillId="8" borderId="1104" applyNumberFormat="0" applyAlignment="0" applyProtection="0"/>
    <xf numFmtId="0" fontId="12" fillId="24" borderId="1105" applyNumberFormat="0" applyFont="0" applyAlignment="0" applyProtection="0"/>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7" fillId="21" borderId="1104" applyNumberFormat="0" applyAlignment="0" applyProtection="0"/>
    <xf numFmtId="0" fontId="25" fillId="8" borderId="1104" applyNumberFormat="0" applyAlignment="0" applyProtection="0"/>
    <xf numFmtId="0" fontId="12" fillId="24" borderId="1105" applyNumberFormat="0" applyFont="0" applyAlignment="0" applyProtection="0"/>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2" fillId="25" borderId="1101" applyNumberFormat="0" applyProtection="0">
      <alignment horizontal="left" vertical="center"/>
    </xf>
    <xf numFmtId="0" fontId="12" fillId="25" borderId="1101" applyNumberFormat="0" applyProtection="0">
      <alignment horizontal="left" vertical="center"/>
    </xf>
    <xf numFmtId="0" fontId="17" fillId="21" borderId="1104" applyNumberFormat="0" applyAlignment="0" applyProtection="0"/>
    <xf numFmtId="0" fontId="25" fillId="8" borderId="1104" applyNumberFormat="0" applyAlignment="0" applyProtection="0"/>
    <xf numFmtId="0" fontId="12" fillId="24" borderId="1105" applyNumberFormat="0" applyFont="0" applyAlignment="0" applyProtection="0"/>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7" fillId="21" borderId="1104" applyNumberFormat="0" applyAlignment="0" applyProtection="0"/>
    <xf numFmtId="0" fontId="25" fillId="8" borderId="1104" applyNumberFormat="0" applyAlignment="0" applyProtection="0"/>
    <xf numFmtId="0" fontId="12" fillId="24" borderId="1105" applyNumberFormat="0" applyFont="0" applyAlignment="0" applyProtection="0"/>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7" fillId="21" borderId="1104" applyNumberFormat="0" applyAlignment="0" applyProtection="0"/>
    <xf numFmtId="0" fontId="25" fillId="8" borderId="1104" applyNumberFormat="0" applyAlignment="0" applyProtection="0"/>
    <xf numFmtId="0" fontId="12" fillId="24" borderId="1105" applyNumberFormat="0" applyFont="0" applyAlignment="0" applyProtection="0"/>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7" fillId="21" borderId="1104" applyNumberFormat="0" applyAlignment="0" applyProtection="0"/>
    <xf numFmtId="0" fontId="25" fillId="8" borderId="1104" applyNumberFormat="0" applyAlignment="0" applyProtection="0"/>
    <xf numFmtId="0" fontId="12" fillId="24" borderId="1105" applyNumberFormat="0" applyFont="0" applyAlignment="0" applyProtection="0"/>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7" fillId="21" borderId="1104" applyNumberFormat="0" applyAlignment="0" applyProtection="0"/>
    <xf numFmtId="0" fontId="25" fillId="8" borderId="1104" applyNumberFormat="0" applyAlignment="0" applyProtection="0"/>
    <xf numFmtId="0" fontId="12" fillId="24" borderId="1105" applyNumberFormat="0" applyFont="0" applyAlignment="0" applyProtection="0"/>
    <xf numFmtId="0" fontId="12" fillId="24" borderId="1105" applyNumberFormat="0" applyFont="0" applyAlignment="0" applyProtection="0"/>
    <xf numFmtId="0" fontId="28" fillId="21" borderId="1106" applyNumberFormat="0" applyAlignment="0" applyProtection="0"/>
    <xf numFmtId="0" fontId="30" fillId="0" borderId="1107" applyNumberFormat="0" applyFill="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30" fillId="0" borderId="1122" applyNumberFormat="0" applyFill="0" applyAlignment="0" applyProtection="0"/>
    <xf numFmtId="0" fontId="17" fillId="21" borderId="1090" applyNumberFormat="0" applyAlignment="0" applyProtection="0"/>
    <xf numFmtId="0" fontId="28" fillId="21" borderId="1121" applyNumberFormat="0" applyAlignment="0" applyProtection="0"/>
    <xf numFmtId="0" fontId="25" fillId="8" borderId="1090" applyNumberForma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25" fillId="8" borderId="1120" applyNumberFormat="0" applyAlignment="0" applyProtection="0"/>
    <xf numFmtId="0" fontId="17" fillId="21" borderId="1120" applyNumberFormat="0" applyAlignment="0" applyProtection="0"/>
    <xf numFmtId="0" fontId="28" fillId="21" borderId="1092" applyNumberFormat="0" applyAlignment="0" applyProtection="0"/>
    <xf numFmtId="0" fontId="30" fillId="0" borderId="1093"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17" fillId="21" borderId="1090" applyNumberFormat="0" applyAlignment="0" applyProtection="0"/>
    <xf numFmtId="0" fontId="25" fillId="8" borderId="1090" applyNumberFormat="0" applyAlignment="0" applyProtection="0"/>
    <xf numFmtId="0" fontId="30" fillId="0" borderId="1122" applyNumberFormat="0" applyFill="0" applyAlignment="0" applyProtection="0"/>
    <xf numFmtId="0" fontId="28" fillId="21" borderId="1121" applyNumberForma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28" fillId="21" borderId="1092" applyNumberFormat="0" applyAlignment="0" applyProtection="0"/>
    <xf numFmtId="0" fontId="30" fillId="0" borderId="1093" applyNumberFormat="0" applyFill="0" applyAlignment="0" applyProtection="0"/>
    <xf numFmtId="0" fontId="25" fillId="8" borderId="1120" applyNumberFormat="0" applyAlignment="0" applyProtection="0"/>
    <xf numFmtId="0" fontId="17" fillId="21" borderId="1120" applyNumberFormat="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30" fillId="0" borderId="1122" applyNumberFormat="0" applyFill="0" applyAlignment="0" applyProtection="0"/>
    <xf numFmtId="0" fontId="28" fillId="21" borderId="1121" applyNumberFormat="0" applyAlignment="0" applyProtection="0"/>
    <xf numFmtId="0" fontId="25" fillId="8" borderId="1120" applyNumberFormat="0" applyAlignment="0" applyProtection="0"/>
    <xf numFmtId="0" fontId="17" fillId="21" borderId="1120" applyNumberFormat="0" applyAlignment="0" applyProtection="0"/>
    <xf numFmtId="0" fontId="30" fillId="0" borderId="1122" applyNumberFormat="0" applyFill="0" applyAlignment="0" applyProtection="0"/>
    <xf numFmtId="0" fontId="12" fillId="25" borderId="1119" applyNumberFormat="0" applyProtection="0">
      <alignment horizontal="left" vertical="center"/>
    </xf>
    <xf numFmtId="0" fontId="12" fillId="25" borderId="1094" applyNumberFormat="0" applyProtection="0">
      <alignment horizontal="left" vertical="center"/>
    </xf>
    <xf numFmtId="0" fontId="12" fillId="25" borderId="1094" applyNumberFormat="0" applyProtection="0">
      <alignment horizontal="left" vertical="center"/>
    </xf>
    <xf numFmtId="0" fontId="12" fillId="25" borderId="1119" applyNumberFormat="0" applyProtection="0">
      <alignment horizontal="left" vertical="center"/>
    </xf>
    <xf numFmtId="0" fontId="28" fillId="21" borderId="1121" applyNumberFormat="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25" fillId="8" borderId="1120" applyNumberFormat="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2" fillId="25" borderId="1077" applyNumberFormat="0" applyProtection="0">
      <alignment horizontal="left" vertical="center"/>
    </xf>
    <xf numFmtId="0" fontId="12" fillId="25" borderId="1077" applyNumberFormat="0" applyProtection="0">
      <alignment horizontal="left" vertical="center"/>
    </xf>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17" fillId="21" borderId="1057" applyNumberFormat="0" applyAlignment="0" applyProtection="0"/>
    <xf numFmtId="0" fontId="25" fillId="8" borderId="1057" applyNumberFormat="0" applyAlignment="0" applyProtection="0"/>
    <xf numFmtId="0" fontId="28" fillId="21" borderId="1059" applyNumberFormat="0" applyAlignment="0" applyProtection="0"/>
    <xf numFmtId="0" fontId="30" fillId="0" borderId="1060" applyNumberFormat="0" applyFill="0" applyAlignment="0" applyProtection="0"/>
    <xf numFmtId="0" fontId="25" fillId="8" borderId="1120" applyNumberFormat="0" applyAlignment="0" applyProtection="0"/>
    <xf numFmtId="0" fontId="17" fillId="21" borderId="1090" applyNumberFormat="0" applyAlignment="0" applyProtection="0"/>
    <xf numFmtId="0" fontId="17" fillId="21" borderId="112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2" fillId="25" borderId="1094" applyNumberFormat="0" applyProtection="0">
      <alignment horizontal="left" vertical="center"/>
    </xf>
    <xf numFmtId="0" fontId="12" fillId="25" borderId="1094" applyNumberFormat="0" applyProtection="0">
      <alignment horizontal="left" vertical="center"/>
    </xf>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090" applyNumberFormat="0" applyAlignment="0" applyProtection="0"/>
    <xf numFmtId="0" fontId="25" fillId="8" borderId="1090" applyNumberFormat="0" applyAlignment="0" applyProtection="0"/>
    <xf numFmtId="0" fontId="12" fillId="24" borderId="1091" applyNumberFormat="0" applyFont="0" applyAlignment="0" applyProtection="0"/>
    <xf numFmtId="0" fontId="12" fillId="24" borderId="1091" applyNumberFormat="0" applyFont="0" applyAlignment="0" applyProtection="0"/>
    <xf numFmtId="0" fontId="28" fillId="21" borderId="1092" applyNumberFormat="0" applyAlignment="0" applyProtection="0"/>
    <xf numFmtId="0" fontId="30" fillId="0" borderId="1093" applyNumberFormat="0" applyFill="0" applyAlignment="0" applyProtection="0"/>
    <xf numFmtId="0" fontId="17" fillId="21" borderId="1120" applyNumberFormat="0" applyAlignment="0" applyProtection="0"/>
    <xf numFmtId="0" fontId="25" fillId="8" borderId="1120" applyNumberFormat="0" applyAlignment="0" applyProtection="0"/>
    <xf numFmtId="0" fontId="17" fillId="21" borderId="1120" applyNumberFormat="0" applyAlignment="0" applyProtection="0"/>
    <xf numFmtId="0" fontId="30" fillId="0" borderId="1122" applyNumberFormat="0" applyFill="0" applyAlignment="0" applyProtection="0"/>
    <xf numFmtId="0" fontId="28" fillId="21" borderId="1121" applyNumberFormat="0" applyAlignment="0" applyProtection="0"/>
    <xf numFmtId="0" fontId="25" fillId="8" borderId="1120" applyNumberFormat="0" applyAlignment="0" applyProtection="0"/>
    <xf numFmtId="0" fontId="17" fillId="21" borderId="1120" applyNumberFormat="0" applyAlignment="0" applyProtection="0"/>
    <xf numFmtId="0" fontId="30" fillId="0" borderId="1122" applyNumberFormat="0" applyFill="0" applyAlignment="0" applyProtection="0"/>
    <xf numFmtId="0" fontId="28" fillId="21" borderId="1121" applyNumberFormat="0" applyAlignment="0" applyProtection="0"/>
    <xf numFmtId="0" fontId="25" fillId="8" borderId="1120" applyNumberFormat="0" applyAlignment="0" applyProtection="0"/>
    <xf numFmtId="0" fontId="17" fillId="21" borderId="1120" applyNumberFormat="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25" fillId="8" borderId="1120" applyNumberFormat="0" applyAlignment="0" applyProtection="0"/>
    <xf numFmtId="0" fontId="17" fillId="21" borderId="1120" applyNumberFormat="0" applyAlignment="0" applyProtection="0"/>
    <xf numFmtId="0" fontId="30" fillId="0" borderId="1122" applyNumberFormat="0" applyFill="0" applyAlignment="0" applyProtection="0"/>
    <xf numFmtId="0" fontId="28" fillId="21" borderId="1121" applyNumberFormat="0" applyAlignment="0" applyProtection="0"/>
    <xf numFmtId="171" fontId="85" fillId="0" borderId="1112"/>
    <xf numFmtId="0" fontId="25" fillId="8" borderId="1120" applyNumberFormat="0" applyAlignment="0" applyProtection="0"/>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25" fillId="8" borderId="1120" applyNumberFormat="0" applyAlignment="0" applyProtection="0"/>
    <xf numFmtId="0" fontId="17" fillId="21" borderId="1120" applyNumberFormat="0" applyAlignment="0" applyProtection="0"/>
    <xf numFmtId="0" fontId="30" fillId="0" borderId="1122" applyNumberFormat="0" applyFill="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28" fillId="21" borderId="1121" applyNumberFormat="0" applyAlignment="0" applyProtection="0"/>
    <xf numFmtId="0" fontId="25" fillId="8" borderId="1120" applyNumberFormat="0" applyAlignment="0" applyProtection="0"/>
    <xf numFmtId="0" fontId="17" fillId="21" borderId="1120" applyNumberFormat="0" applyAlignment="0" applyProtection="0"/>
    <xf numFmtId="0" fontId="12" fillId="25" borderId="1146" applyNumberFormat="0" applyProtection="0">
      <alignment horizontal="left" vertical="center"/>
    </xf>
    <xf numFmtId="0" fontId="12" fillId="25" borderId="1146" applyNumberFormat="0" applyProtection="0">
      <alignment horizontal="left" vertical="center"/>
    </xf>
    <xf numFmtId="0" fontId="12" fillId="25" borderId="1146" applyNumberFormat="0" applyProtection="0">
      <alignment horizontal="left" vertical="center"/>
    </xf>
    <xf numFmtId="0" fontId="12" fillId="25" borderId="1146" applyNumberFormat="0" applyProtection="0">
      <alignment horizontal="left" vertical="center"/>
    </xf>
    <xf numFmtId="0" fontId="17" fillId="21" borderId="1120" applyNumberFormat="0" applyAlignment="0" applyProtection="0"/>
    <xf numFmtId="0" fontId="12" fillId="25" borderId="1160" applyNumberFormat="0" applyProtection="0">
      <alignment horizontal="left" vertical="center"/>
    </xf>
    <xf numFmtId="0" fontId="12" fillId="25" borderId="1160" applyNumberFormat="0" applyProtection="0">
      <alignment horizontal="left" vertical="center"/>
    </xf>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12" fillId="25" borderId="1119" applyNumberFormat="0" applyProtection="0">
      <alignment horizontal="left" vertical="center"/>
    </xf>
    <xf numFmtId="0" fontId="12" fillId="25" borderId="1119" applyNumberFormat="0" applyProtection="0">
      <alignment horizontal="left" vertical="center"/>
    </xf>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17" fillId="21" borderId="1120" applyNumberFormat="0" applyAlignment="0" applyProtection="0"/>
    <xf numFmtId="0" fontId="25" fillId="8" borderId="1120" applyNumberFormat="0" applyAlignment="0" applyProtection="0"/>
    <xf numFmtId="0" fontId="12" fillId="24" borderId="1126" applyNumberFormat="0" applyFont="0" applyAlignment="0" applyProtection="0"/>
    <xf numFmtId="0" fontId="12" fillId="24" borderId="1126" applyNumberFormat="0" applyFont="0" applyAlignment="0" applyProtection="0"/>
    <xf numFmtId="0" fontId="28" fillId="21" borderId="1121" applyNumberFormat="0" applyAlignment="0" applyProtection="0"/>
    <xf numFmtId="0" fontId="30" fillId="0" borderId="1122" applyNumberFormat="0" applyFill="0" applyAlignment="0" applyProtection="0"/>
    <xf numFmtId="0" fontId="17" fillId="21" borderId="1134" applyNumberFormat="0" applyAlignment="0" applyProtection="0"/>
    <xf numFmtId="0" fontId="25" fillId="8" borderId="1134" applyNumberFormat="0" applyAlignment="0" applyProtection="0"/>
    <xf numFmtId="0" fontId="12" fillId="24" borderId="1135" applyNumberFormat="0" applyFont="0" applyAlignment="0" applyProtection="0"/>
    <xf numFmtId="0" fontId="12" fillId="24" borderId="1135" applyNumberFormat="0" applyFont="0" applyAlignment="0" applyProtection="0"/>
    <xf numFmtId="0" fontId="28" fillId="21" borderId="1136" applyNumberFormat="0" applyAlignment="0" applyProtection="0"/>
    <xf numFmtId="0" fontId="30" fillId="0" borderId="1137" applyNumberFormat="0" applyFill="0" applyAlignment="0" applyProtection="0"/>
    <xf numFmtId="0" fontId="17" fillId="21" borderId="1134" applyNumberFormat="0" applyAlignment="0" applyProtection="0"/>
    <xf numFmtId="0" fontId="25" fillId="8" borderId="1134" applyNumberFormat="0" applyAlignment="0" applyProtection="0"/>
    <xf numFmtId="0" fontId="12" fillId="24" borderId="1135" applyNumberFormat="0" applyFont="0" applyAlignment="0" applyProtection="0"/>
    <xf numFmtId="0" fontId="12" fillId="24" borderId="1135" applyNumberFormat="0" applyFont="0" applyAlignment="0" applyProtection="0"/>
    <xf numFmtId="0" fontId="28" fillId="21" borderId="1136" applyNumberFormat="0" applyAlignment="0" applyProtection="0"/>
    <xf numFmtId="0" fontId="30" fillId="0" borderId="1137" applyNumberFormat="0" applyFill="0" applyAlignment="0" applyProtection="0"/>
    <xf numFmtId="0" fontId="17" fillId="21" borderId="1134" applyNumberFormat="0" applyAlignment="0" applyProtection="0"/>
    <xf numFmtId="0" fontId="25" fillId="8" borderId="1134" applyNumberFormat="0" applyAlignment="0" applyProtection="0"/>
    <xf numFmtId="0" fontId="12" fillId="24" borderId="1135" applyNumberFormat="0" applyFont="0" applyAlignment="0" applyProtection="0"/>
    <xf numFmtId="0" fontId="12" fillId="24" borderId="1135" applyNumberFormat="0" applyFont="0" applyAlignment="0" applyProtection="0"/>
    <xf numFmtId="0" fontId="28" fillId="21" borderId="1136" applyNumberFormat="0" applyAlignment="0" applyProtection="0"/>
    <xf numFmtId="0" fontId="30" fillId="0" borderId="1137" applyNumberFormat="0" applyFill="0" applyAlignment="0" applyProtection="0"/>
    <xf numFmtId="0" fontId="17" fillId="21" borderId="1134" applyNumberFormat="0" applyAlignment="0" applyProtection="0"/>
    <xf numFmtId="0" fontId="25" fillId="8" borderId="1134" applyNumberFormat="0" applyAlignment="0" applyProtection="0"/>
    <xf numFmtId="0" fontId="12" fillId="24" borderId="1135" applyNumberFormat="0" applyFont="0" applyAlignment="0" applyProtection="0"/>
    <xf numFmtId="0" fontId="12" fillId="24" borderId="1135" applyNumberFormat="0" applyFont="0" applyAlignment="0" applyProtection="0"/>
    <xf numFmtId="0" fontId="28" fillId="21" borderId="1136" applyNumberFormat="0" applyAlignment="0" applyProtection="0"/>
    <xf numFmtId="0" fontId="30" fillId="0" borderId="1137" applyNumberFormat="0" applyFill="0" applyAlignment="0" applyProtection="0"/>
    <xf numFmtId="0" fontId="17" fillId="21" borderId="1147" applyNumberFormat="0" applyAlignment="0" applyProtection="0"/>
    <xf numFmtId="0" fontId="25" fillId="8" borderId="1147" applyNumberFormat="0" applyAlignment="0" applyProtection="0"/>
    <xf numFmtId="0" fontId="12" fillId="24" borderId="1148" applyNumberFormat="0" applyFont="0" applyAlignment="0" applyProtection="0"/>
    <xf numFmtId="0" fontId="12" fillId="24" borderId="1148" applyNumberFormat="0" applyFont="0" applyAlignment="0" applyProtection="0"/>
    <xf numFmtId="0" fontId="28" fillId="21" borderId="1149" applyNumberFormat="0" applyAlignment="0" applyProtection="0"/>
    <xf numFmtId="0" fontId="30" fillId="0" borderId="1150" applyNumberFormat="0" applyFill="0" applyAlignment="0" applyProtection="0"/>
    <xf numFmtId="0" fontId="17" fillId="21" borderId="1147" applyNumberFormat="0" applyAlignment="0" applyProtection="0"/>
    <xf numFmtId="0" fontId="25" fillId="8" borderId="1147" applyNumberFormat="0" applyAlignment="0" applyProtection="0"/>
    <xf numFmtId="0" fontId="12" fillId="24" borderId="1148" applyNumberFormat="0" applyFont="0" applyAlignment="0" applyProtection="0"/>
    <xf numFmtId="0" fontId="12" fillId="24" borderId="1148" applyNumberFormat="0" applyFont="0" applyAlignment="0" applyProtection="0"/>
    <xf numFmtId="0" fontId="28" fillId="21" borderId="1149" applyNumberFormat="0" applyAlignment="0" applyProtection="0"/>
    <xf numFmtId="0" fontId="30" fillId="0" borderId="1150" applyNumberFormat="0" applyFill="0" applyAlignment="0" applyProtection="0"/>
    <xf numFmtId="0" fontId="12" fillId="25" borderId="1146" applyNumberFormat="0" applyProtection="0">
      <alignment horizontal="left" vertical="center"/>
    </xf>
    <xf numFmtId="0" fontId="12" fillId="25" borderId="1146" applyNumberFormat="0" applyProtection="0">
      <alignment horizontal="left" vertical="center"/>
    </xf>
    <xf numFmtId="0" fontId="17" fillId="21" borderId="1147" applyNumberFormat="0" applyAlignment="0" applyProtection="0"/>
    <xf numFmtId="0" fontId="25" fillId="8" borderId="1147" applyNumberFormat="0" applyAlignment="0" applyProtection="0"/>
    <xf numFmtId="0" fontId="12" fillId="24" borderId="1148" applyNumberFormat="0" applyFont="0" applyAlignment="0" applyProtection="0"/>
    <xf numFmtId="0" fontId="12" fillId="24" borderId="1148" applyNumberFormat="0" applyFont="0" applyAlignment="0" applyProtection="0"/>
    <xf numFmtId="0" fontId="28" fillId="21" borderId="1149" applyNumberFormat="0" applyAlignment="0" applyProtection="0"/>
    <xf numFmtId="0" fontId="30" fillId="0" borderId="1150" applyNumberFormat="0" applyFill="0" applyAlignment="0" applyProtection="0"/>
    <xf numFmtId="0" fontId="17" fillId="21" borderId="1147" applyNumberFormat="0" applyAlignment="0" applyProtection="0"/>
    <xf numFmtId="0" fontId="25" fillId="8" borderId="1147" applyNumberFormat="0" applyAlignment="0" applyProtection="0"/>
    <xf numFmtId="0" fontId="12" fillId="24" borderId="1148" applyNumberFormat="0" applyFont="0" applyAlignment="0" applyProtection="0"/>
    <xf numFmtId="0" fontId="12" fillId="24" borderId="1148" applyNumberFormat="0" applyFont="0" applyAlignment="0" applyProtection="0"/>
    <xf numFmtId="0" fontId="28" fillId="21" borderId="1149" applyNumberFormat="0" applyAlignment="0" applyProtection="0"/>
    <xf numFmtId="0" fontId="30" fillId="0" borderId="1150" applyNumberFormat="0" applyFill="0" applyAlignment="0" applyProtection="0"/>
    <xf numFmtId="224" fontId="108" fillId="0" borderId="1020" applyFont="0" applyFill="0" applyBorder="0" applyAlignment="0" applyProtection="0"/>
    <xf numFmtId="0" fontId="47" fillId="0" borderId="1256">
      <alignment horizontal="left" vertical="center"/>
    </xf>
    <xf numFmtId="0" fontId="17" fillId="21" borderId="1147" applyNumberFormat="0" applyAlignment="0" applyProtection="0"/>
    <xf numFmtId="0" fontId="25" fillId="8" borderId="1147" applyNumberFormat="0" applyAlignment="0" applyProtection="0"/>
    <xf numFmtId="0" fontId="28" fillId="21" borderId="1149" applyNumberFormat="0" applyAlignment="0" applyProtection="0"/>
    <xf numFmtId="0" fontId="30" fillId="0" borderId="1150" applyNumberFormat="0" applyFill="0" applyAlignment="0" applyProtection="0"/>
    <xf numFmtId="0" fontId="17" fillId="21" borderId="1147" applyNumberFormat="0" applyAlignment="0" applyProtection="0"/>
    <xf numFmtId="0" fontId="25" fillId="8" borderId="1147" applyNumberFormat="0" applyAlignment="0" applyProtection="0"/>
    <xf numFmtId="0" fontId="28" fillId="21" borderId="1149" applyNumberFormat="0" applyAlignment="0" applyProtection="0"/>
    <xf numFmtId="0" fontId="30" fillId="0" borderId="1150" applyNumberFormat="0" applyFill="0" applyAlignment="0" applyProtection="0"/>
    <xf numFmtId="0" fontId="12" fillId="25" borderId="1146" applyNumberFormat="0" applyProtection="0">
      <alignment horizontal="left" vertical="center"/>
    </xf>
    <xf numFmtId="0" fontId="12" fillId="25" borderId="1146" applyNumberFormat="0" applyProtection="0">
      <alignment horizontal="left" vertical="center"/>
    </xf>
    <xf numFmtId="0" fontId="17" fillId="21" borderId="1147" applyNumberFormat="0" applyAlignment="0" applyProtection="0"/>
    <xf numFmtId="0" fontId="25" fillId="8" borderId="1147" applyNumberFormat="0" applyAlignment="0" applyProtection="0"/>
    <xf numFmtId="0" fontId="28" fillId="21" borderId="1149" applyNumberFormat="0" applyAlignment="0" applyProtection="0"/>
    <xf numFmtId="0" fontId="30" fillId="0" borderId="1150" applyNumberFormat="0" applyFill="0" applyAlignment="0" applyProtection="0"/>
    <xf numFmtId="0" fontId="17" fillId="21" borderId="1147" applyNumberFormat="0" applyAlignment="0" applyProtection="0"/>
    <xf numFmtId="0" fontId="25" fillId="8" borderId="1147" applyNumberFormat="0" applyAlignment="0" applyProtection="0"/>
    <xf numFmtId="0" fontId="28" fillId="21" borderId="1149" applyNumberFormat="0" applyAlignment="0" applyProtection="0"/>
    <xf numFmtId="0" fontId="30" fillId="0" borderId="1150" applyNumberFormat="0" applyFill="0" applyAlignment="0" applyProtection="0"/>
    <xf numFmtId="0" fontId="17" fillId="21" borderId="1161" applyNumberFormat="0" applyAlignment="0" applyProtection="0"/>
    <xf numFmtId="224" fontId="108" fillId="0" borderId="1020" applyFont="0" applyFill="0" applyBorder="0" applyAlignment="0" applyProtection="0"/>
    <xf numFmtId="0" fontId="25" fillId="8" borderId="1161" applyNumberFormat="0" applyAlignment="0" applyProtection="0"/>
    <xf numFmtId="0" fontId="12" fillId="24" borderId="1162" applyNumberFormat="0" applyFont="0" applyAlignment="0" applyProtection="0"/>
    <xf numFmtId="0" fontId="12" fillId="24" borderId="1162" applyNumberFormat="0" applyFont="0" applyAlignment="0" applyProtection="0"/>
    <xf numFmtId="0" fontId="28" fillId="21" borderId="1163" applyNumberFormat="0" applyAlignment="0" applyProtection="0"/>
    <xf numFmtId="0" fontId="30" fillId="0" borderId="1164" applyNumberFormat="0" applyFill="0" applyAlignment="0" applyProtection="0"/>
    <xf numFmtId="0" fontId="17" fillId="21" borderId="1161" applyNumberFormat="0" applyAlignment="0" applyProtection="0"/>
    <xf numFmtId="0" fontId="25" fillId="8" borderId="1161" applyNumberFormat="0" applyAlignment="0" applyProtection="0"/>
    <xf numFmtId="0" fontId="12" fillId="24" borderId="1162" applyNumberFormat="0" applyFont="0" applyAlignment="0" applyProtection="0"/>
    <xf numFmtId="0" fontId="12" fillId="24" borderId="1162" applyNumberFormat="0" applyFont="0" applyAlignment="0" applyProtection="0"/>
    <xf numFmtId="0" fontId="28" fillId="21" borderId="1163" applyNumberFormat="0" applyAlignment="0" applyProtection="0"/>
    <xf numFmtId="0" fontId="30" fillId="0" borderId="1164" applyNumberFormat="0" applyFill="0" applyAlignment="0" applyProtection="0"/>
    <xf numFmtId="0" fontId="12" fillId="25" borderId="1160" applyNumberFormat="0" applyProtection="0">
      <alignment horizontal="left" vertical="center"/>
    </xf>
    <xf numFmtId="0" fontId="12" fillId="25" borderId="1160" applyNumberFormat="0" applyProtection="0">
      <alignment horizontal="left" vertical="center"/>
    </xf>
    <xf numFmtId="0" fontId="17" fillId="21" borderId="1161" applyNumberFormat="0" applyAlignment="0" applyProtection="0"/>
    <xf numFmtId="0" fontId="25" fillId="8" borderId="1161" applyNumberFormat="0" applyAlignment="0" applyProtection="0"/>
    <xf numFmtId="0" fontId="12" fillId="24" borderId="1162" applyNumberFormat="0" applyFont="0" applyAlignment="0" applyProtection="0"/>
    <xf numFmtId="0" fontId="12" fillId="24" borderId="1162" applyNumberFormat="0" applyFont="0" applyAlignment="0" applyProtection="0"/>
    <xf numFmtId="0" fontId="28" fillId="21" borderId="1163" applyNumberFormat="0" applyAlignment="0" applyProtection="0"/>
    <xf numFmtId="0" fontId="30" fillId="0" borderId="1164" applyNumberFormat="0" applyFill="0" applyAlignment="0" applyProtection="0"/>
    <xf numFmtId="0" fontId="17" fillId="21" borderId="1161" applyNumberFormat="0" applyAlignment="0" applyProtection="0"/>
    <xf numFmtId="0" fontId="25" fillId="8" borderId="1161" applyNumberFormat="0" applyAlignment="0" applyProtection="0"/>
    <xf numFmtId="0" fontId="12" fillId="24" borderId="1162" applyNumberFormat="0" applyFont="0" applyAlignment="0" applyProtection="0"/>
    <xf numFmtId="0" fontId="12" fillId="24" borderId="1162" applyNumberFormat="0" applyFont="0" applyAlignment="0" applyProtection="0"/>
    <xf numFmtId="0" fontId="28" fillId="21" borderId="1163" applyNumberFormat="0" applyAlignment="0" applyProtection="0"/>
    <xf numFmtId="0" fontId="30" fillId="0" borderId="1164" applyNumberFormat="0" applyFill="0" applyAlignment="0" applyProtection="0"/>
    <xf numFmtId="1" fontId="121" fillId="69" borderId="1287" applyNumberFormat="0" applyBorder="0" applyAlignment="0">
      <alignment horizontal="centerContinuous" vertical="center"/>
      <protection locked="0"/>
    </xf>
    <xf numFmtId="241" fontId="194" fillId="86" borderId="1207" applyNumberFormat="0" applyBorder="0" applyAlignment="0" applyProtection="0">
      <alignment vertical="center"/>
    </xf>
    <xf numFmtId="0" fontId="12" fillId="61" borderId="1171" applyNumberFormat="0">
      <alignment horizontal="left" vertical="center"/>
    </xf>
    <xf numFmtId="0" fontId="12" fillId="60" borderId="1171" applyNumberFormat="0">
      <alignment horizontal="centerContinuous" vertical="center" wrapText="1"/>
    </xf>
    <xf numFmtId="224" fontId="108" fillId="0" borderId="1020" applyFont="0" applyFill="0" applyBorder="0" applyAlignment="0" applyProtection="0"/>
    <xf numFmtId="227" fontId="78" fillId="0" borderId="1220" applyNumberFormat="0" applyFill="0">
      <alignment horizontal="right"/>
    </xf>
    <xf numFmtId="0" fontId="17" fillId="21" borderId="1171" applyNumberFormat="0" applyAlignment="0" applyProtection="0"/>
    <xf numFmtId="0" fontId="25" fillId="8" borderId="1171" applyNumberFormat="0" applyAlignment="0" applyProtection="0"/>
    <xf numFmtId="0" fontId="12" fillId="24" borderId="1172" applyNumberFormat="0" applyFont="0" applyAlignment="0" applyProtection="0"/>
    <xf numFmtId="0" fontId="12" fillId="24" borderId="1172" applyNumberFormat="0" applyFont="0" applyAlignment="0" applyProtection="0"/>
    <xf numFmtId="0" fontId="28" fillId="21" borderId="1173" applyNumberFormat="0" applyAlignment="0" applyProtection="0"/>
    <xf numFmtId="0" fontId="30" fillId="0" borderId="1174" applyNumberFormat="0" applyFill="0" applyAlignment="0" applyProtection="0"/>
    <xf numFmtId="0" fontId="17" fillId="21" borderId="1171" applyNumberFormat="0" applyAlignment="0" applyProtection="0"/>
    <xf numFmtId="0" fontId="25" fillId="8" borderId="1171" applyNumberFormat="0" applyAlignment="0" applyProtection="0"/>
    <xf numFmtId="0" fontId="12" fillId="24" borderId="1172" applyNumberFormat="0" applyFont="0" applyAlignment="0" applyProtection="0"/>
    <xf numFmtId="0" fontId="12" fillId="24" borderId="1172" applyNumberFormat="0" applyFont="0" applyAlignment="0" applyProtection="0"/>
    <xf numFmtId="0" fontId="28" fillId="21" borderId="1173" applyNumberFormat="0" applyAlignment="0" applyProtection="0"/>
    <xf numFmtId="0" fontId="30" fillId="0" borderId="1174" applyNumberFormat="0" applyFill="0" applyAlignment="0" applyProtection="0"/>
    <xf numFmtId="0" fontId="12" fillId="25" borderId="1170" applyNumberFormat="0" applyProtection="0">
      <alignment horizontal="left" vertical="center"/>
    </xf>
    <xf numFmtId="0" fontId="12" fillId="25" borderId="1170" applyNumberFormat="0" applyProtection="0">
      <alignment horizontal="left" vertical="center"/>
    </xf>
    <xf numFmtId="0" fontId="17" fillId="21" borderId="1171" applyNumberFormat="0" applyAlignment="0" applyProtection="0"/>
    <xf numFmtId="0" fontId="25" fillId="8" borderId="1171" applyNumberFormat="0" applyAlignment="0" applyProtection="0"/>
    <xf numFmtId="0" fontId="12" fillId="24" borderId="1172" applyNumberFormat="0" applyFont="0" applyAlignment="0" applyProtection="0"/>
    <xf numFmtId="0" fontId="12" fillId="24" borderId="1172" applyNumberFormat="0" applyFont="0" applyAlignment="0" applyProtection="0"/>
    <xf numFmtId="0" fontId="28" fillId="21" borderId="1173" applyNumberFormat="0" applyAlignment="0" applyProtection="0"/>
    <xf numFmtId="0" fontId="30" fillId="0" borderId="1174" applyNumberFormat="0" applyFill="0" applyAlignment="0" applyProtection="0"/>
    <xf numFmtId="0" fontId="17" fillId="21" borderId="1171" applyNumberFormat="0" applyAlignment="0" applyProtection="0"/>
    <xf numFmtId="0" fontId="25" fillId="8" borderId="1171" applyNumberFormat="0" applyAlignment="0" applyProtection="0"/>
    <xf numFmtId="0" fontId="12" fillId="24" borderId="1172" applyNumberFormat="0" applyFont="0" applyAlignment="0" applyProtection="0"/>
    <xf numFmtId="0" fontId="12" fillId="24" borderId="1172" applyNumberFormat="0" applyFont="0" applyAlignment="0" applyProtection="0"/>
    <xf numFmtId="0" fontId="28" fillId="21" borderId="1173" applyNumberFormat="0" applyAlignment="0" applyProtection="0"/>
    <xf numFmtId="0" fontId="30" fillId="0" borderId="1174" applyNumberFormat="0" applyFill="0" applyAlignment="0" applyProtection="0"/>
    <xf numFmtId="0" fontId="12" fillId="0" borderId="1329"/>
    <xf numFmtId="1" fontId="121" fillId="69" borderId="1271" applyNumberFormat="0" applyBorder="0" applyAlignment="0">
      <alignment horizontal="centerContinuous" vertical="center"/>
      <protection locked="0"/>
    </xf>
    <xf numFmtId="0" fontId="147" fillId="73" borderId="1296">
      <alignment horizontal="left" vertical="center" wrapText="1"/>
    </xf>
    <xf numFmtId="0" fontId="25" fillId="8" borderId="1273" applyNumberFormat="0" applyAlignment="0" applyProtection="0"/>
    <xf numFmtId="0" fontId="47" fillId="0" borderId="1278">
      <alignment horizontal="left" vertical="center"/>
    </xf>
    <xf numFmtId="241" fontId="194" fillId="86" borderId="1191" applyNumberFormat="0" applyBorder="0" applyAlignment="0" applyProtection="0">
      <alignment vertical="center"/>
    </xf>
    <xf numFmtId="171" fontId="85" fillId="0" borderId="1241"/>
    <xf numFmtId="227" fontId="78" fillId="0" borderId="1220" applyNumberFormat="0" applyFill="0">
      <alignment horizontal="right"/>
    </xf>
    <xf numFmtId="227" fontId="78" fillId="0" borderId="1220" applyNumberFormat="0" applyFill="0">
      <alignment horizontal="right"/>
    </xf>
    <xf numFmtId="237" fontId="12" fillId="71" borderId="1261" applyNumberFormat="0" applyFont="0" applyBorder="0" applyAlignment="0" applyProtection="0"/>
    <xf numFmtId="224" fontId="108" fillId="0" borderId="1020" applyFont="0" applyFill="0" applyBorder="0" applyAlignment="0" applyProtection="0"/>
    <xf numFmtId="241" fontId="194" fillId="86" borderId="1250" applyNumberFormat="0" applyBorder="0" applyAlignment="0" applyProtection="0">
      <alignment vertical="center"/>
    </xf>
    <xf numFmtId="171" fontId="85" fillId="0" borderId="1251"/>
    <xf numFmtId="10" fontId="108" fillId="65" borderId="1302" applyNumberFormat="0" applyBorder="0" applyAlignment="0" applyProtection="0"/>
    <xf numFmtId="1" fontId="121" fillId="69" borderId="1263" applyNumberFormat="0" applyBorder="0" applyAlignment="0">
      <alignment horizontal="centerContinuous" vertical="center"/>
      <protection locked="0"/>
    </xf>
    <xf numFmtId="0" fontId="47" fillId="0" borderId="1306">
      <alignment horizontal="left" vertical="center"/>
    </xf>
    <xf numFmtId="237" fontId="12" fillId="71" borderId="1302" applyNumberFormat="0" applyFont="0" applyBorder="0" applyAlignment="0" applyProtection="0"/>
    <xf numFmtId="0" fontId="25" fillId="8" borderId="1243" applyNumberFormat="0" applyAlignment="0" applyProtection="0"/>
    <xf numFmtId="0" fontId="147" fillId="73" borderId="1324">
      <alignment horizontal="left" vertical="center" wrapText="1"/>
    </xf>
    <xf numFmtId="166" fontId="113" fillId="0" borderId="1205">
      <protection locked="0"/>
    </xf>
    <xf numFmtId="1" fontId="121" fillId="69" borderId="1307" applyNumberFormat="0" applyBorder="0" applyAlignment="0">
      <alignment horizontal="centerContinuous" vertical="center"/>
      <protection locked="0"/>
    </xf>
    <xf numFmtId="0" fontId="12" fillId="24" borderId="1219" applyNumberFormat="0" applyFont="0" applyAlignment="0" applyProtection="0"/>
    <xf numFmtId="0" fontId="25" fillId="8" borderId="1303" applyNumberFormat="0" applyAlignment="0" applyProtection="0"/>
    <xf numFmtId="0" fontId="147" fillId="73" borderId="1337">
      <alignment horizontal="left" vertical="center" wrapText="1"/>
    </xf>
    <xf numFmtId="224" fontId="108" fillId="0" borderId="1020" applyFont="0" applyFill="0" applyBorder="0" applyAlignment="0" applyProtection="0"/>
    <xf numFmtId="0" fontId="47" fillId="0" borderId="1306">
      <alignment horizontal="left" vertical="center"/>
    </xf>
    <xf numFmtId="237" fontId="12" fillId="71" borderId="1302" applyNumberFormat="0" applyFont="0" applyBorder="0" applyAlignment="0" applyProtection="0"/>
    <xf numFmtId="241" fontId="194" fillId="86" borderId="1268" applyNumberFormat="0" applyBorder="0" applyAlignment="0" applyProtection="0">
      <alignment vertical="center"/>
    </xf>
    <xf numFmtId="171" fontId="85" fillId="0" borderId="1269"/>
    <xf numFmtId="10" fontId="108" fillId="65" borderId="1329" applyNumberFormat="0" applyBorder="0" applyAlignment="0" applyProtection="0"/>
    <xf numFmtId="260" fontId="164" fillId="0" borderId="1256" applyBorder="0"/>
    <xf numFmtId="1" fontId="121" fillId="69" borderId="1307" applyNumberFormat="0" applyBorder="0" applyAlignment="0">
      <alignment horizontal="centerContinuous" vertical="center"/>
      <protection locked="0"/>
    </xf>
    <xf numFmtId="224" fontId="108" fillId="0" borderId="1020" applyFont="0" applyFill="0" applyBorder="0" applyAlignment="0" applyProtection="0"/>
    <xf numFmtId="166" fontId="113" fillId="0" borderId="1234">
      <protection locked="0"/>
    </xf>
    <xf numFmtId="0" fontId="12" fillId="24" borderId="1226" applyNumberFormat="0" applyFont="0" applyAlignment="0" applyProtection="0"/>
    <xf numFmtId="0" fontId="25" fillId="8" borderId="1303" applyNumberFormat="0" applyAlignment="0" applyProtection="0"/>
    <xf numFmtId="241" fontId="194" fillId="86" borderId="1250" applyNumberFormat="0" applyBorder="0" applyAlignment="0" applyProtection="0">
      <alignment vertical="center"/>
    </xf>
    <xf numFmtId="171" fontId="85" fillId="0" borderId="1251"/>
    <xf numFmtId="166" fontId="113" fillId="0" borderId="1248">
      <protection locked="0"/>
    </xf>
    <xf numFmtId="0" fontId="12" fillId="24" borderId="1244" applyNumberFormat="0" applyFont="0" applyAlignment="0" applyProtection="0"/>
    <xf numFmtId="0" fontId="47" fillId="0" borderId="1334">
      <alignment horizontal="left" vertical="center"/>
    </xf>
    <xf numFmtId="1" fontId="121" fillId="69" borderId="1287" applyNumberFormat="0" applyBorder="0" applyAlignment="0">
      <alignment horizontal="centerContinuous" vertical="center"/>
      <protection locked="0"/>
    </xf>
    <xf numFmtId="237" fontId="12" fillId="71" borderId="1329" applyNumberFormat="0" applyFont="0" applyBorder="0" applyAlignment="0" applyProtection="0"/>
    <xf numFmtId="0" fontId="25" fillId="8" borderId="1317" applyNumberFormat="0" applyAlignment="0" applyProtection="0"/>
    <xf numFmtId="166" fontId="113" fillId="0" borderId="1239">
      <protection locked="0"/>
    </xf>
    <xf numFmtId="1" fontId="121" fillId="69" borderId="1327" applyNumberFormat="0" applyBorder="0" applyAlignment="0">
      <alignment horizontal="centerContinuous" vertical="center"/>
      <protection locked="0"/>
    </xf>
    <xf numFmtId="241" fontId="194" fillId="86" borderId="1191" applyNumberFormat="0" applyBorder="0" applyAlignment="0" applyProtection="0">
      <alignment vertical="center"/>
    </xf>
    <xf numFmtId="171" fontId="85" fillId="0" borderId="1241"/>
    <xf numFmtId="0" fontId="25" fillId="8" borderId="1330" applyNumberFormat="0" applyAlignment="0" applyProtection="0"/>
    <xf numFmtId="241" fontId="194" fillId="86" borderId="1268" applyNumberFormat="0" applyBorder="0" applyAlignment="0" applyProtection="0">
      <alignment vertical="center"/>
    </xf>
    <xf numFmtId="171" fontId="85" fillId="0" borderId="1269"/>
    <xf numFmtId="166" fontId="113" fillId="0" borderId="1248">
      <protection locked="0"/>
    </xf>
    <xf numFmtId="166" fontId="113" fillId="0" borderId="1239">
      <protection locked="0"/>
    </xf>
    <xf numFmtId="0" fontId="12" fillId="24" borderId="1244" applyNumberFormat="0" applyFont="0" applyAlignment="0" applyProtection="0"/>
    <xf numFmtId="241" fontId="194" fillId="86" borderId="1284" applyNumberFormat="0" applyBorder="0" applyAlignment="0" applyProtection="0">
      <alignment vertical="center"/>
    </xf>
    <xf numFmtId="171" fontId="85" fillId="0" borderId="1285"/>
    <xf numFmtId="0" fontId="17" fillId="21" borderId="1208" applyNumberFormat="0" applyAlignment="0" applyProtection="0"/>
    <xf numFmtId="241" fontId="194" fillId="86" borderId="1268" applyNumberFormat="0" applyBorder="0" applyAlignment="0" applyProtection="0">
      <alignment vertical="center"/>
    </xf>
    <xf numFmtId="171" fontId="85" fillId="0" borderId="1269"/>
    <xf numFmtId="0" fontId="83" fillId="0" borderId="1213" applyNumberFormat="0" applyFont="0" applyFill="0" applyAlignment="0" applyProtection="0"/>
    <xf numFmtId="166" fontId="113" fillId="0" borderId="1266">
      <protection locked="0"/>
    </xf>
    <xf numFmtId="0" fontId="12" fillId="24" borderId="1244" applyNumberFormat="0" applyFont="0" applyAlignment="0" applyProtection="0"/>
    <xf numFmtId="208" fontId="90" fillId="63" borderId="1204"/>
    <xf numFmtId="0" fontId="17" fillId="21" borderId="1225" applyNumberFormat="0" applyAlignment="0" applyProtection="0"/>
    <xf numFmtId="0" fontId="83" fillId="0" borderId="1231" applyNumberFormat="0" applyFont="0" applyFill="0" applyAlignment="0" applyProtection="0"/>
    <xf numFmtId="171" fontId="85" fillId="0" borderId="1297"/>
    <xf numFmtId="166" fontId="113" fillId="0" borderId="1266">
      <protection locked="0"/>
    </xf>
    <xf numFmtId="208" fontId="90" fillId="63" borderId="1233"/>
    <xf numFmtId="0" fontId="17" fillId="21" borderId="1243" applyNumberFormat="0" applyAlignment="0" applyProtection="0"/>
    <xf numFmtId="0" fontId="83" fillId="0" borderId="1242" applyNumberFormat="0" applyFont="0" applyFill="0" applyAlignment="0" applyProtection="0"/>
    <xf numFmtId="241" fontId="194" fillId="86" borderId="1284" applyNumberFormat="0" applyBorder="0" applyAlignment="0" applyProtection="0">
      <alignment vertical="center"/>
    </xf>
    <xf numFmtId="171" fontId="85" fillId="0" borderId="1285"/>
    <xf numFmtId="0" fontId="17" fillId="21" borderId="1243" applyNumberFormat="0" applyAlignment="0" applyProtection="0"/>
    <xf numFmtId="208" fontId="90" fillId="63" borderId="1247"/>
    <xf numFmtId="241" fontId="194" fillId="86" borderId="1268" applyNumberFormat="0" applyBorder="0" applyAlignment="0" applyProtection="0">
      <alignment vertical="center"/>
    </xf>
    <xf numFmtId="0" fontId="83" fillId="0" borderId="1242" applyNumberFormat="0" applyFont="0" applyFill="0" applyAlignment="0" applyProtection="0"/>
    <xf numFmtId="171" fontId="85" fillId="0" borderId="1269"/>
    <xf numFmtId="166" fontId="113" fillId="0" borderId="1282">
      <protection locked="0"/>
    </xf>
    <xf numFmtId="208" fontId="90" fillId="63" borderId="1238"/>
    <xf numFmtId="167" fontId="87" fillId="0" borderId="1264" applyFont="0"/>
    <xf numFmtId="166" fontId="113" fillId="0" borderId="1282">
      <protection locked="0"/>
    </xf>
    <xf numFmtId="0" fontId="17" fillId="21" borderId="1243" applyNumberFormat="0" applyAlignment="0" applyProtection="0"/>
    <xf numFmtId="0" fontId="83" fillId="0" borderId="1258" applyNumberFormat="0" applyFont="0" applyFill="0" applyAlignment="0" applyProtection="0"/>
    <xf numFmtId="241" fontId="194" fillId="86" borderId="1298" applyNumberFormat="0" applyBorder="0" applyAlignment="0" applyProtection="0">
      <alignment vertical="center"/>
    </xf>
    <xf numFmtId="171" fontId="85" fillId="0" borderId="1297"/>
    <xf numFmtId="208" fontId="90" fillId="63" borderId="1247"/>
    <xf numFmtId="0" fontId="17" fillId="21" borderId="1243" applyNumberFormat="0" applyAlignment="0" applyProtection="0"/>
    <xf numFmtId="167" fontId="87" fillId="0" borderId="1259" applyFont="0"/>
    <xf numFmtId="0" fontId="83" fillId="0" borderId="1242" applyNumberFormat="0" applyFont="0" applyFill="0" applyAlignment="0" applyProtection="0"/>
    <xf numFmtId="166" fontId="113" fillId="0" borderId="1295">
      <protection locked="0"/>
    </xf>
    <xf numFmtId="0" fontId="99" fillId="0" borderId="1260" applyNumberFormat="0" applyFont="0" applyFill="0" applyAlignment="0" applyProtection="0">
      <alignment horizontal="centerContinuous"/>
    </xf>
    <xf numFmtId="208" fontId="90" fillId="63" borderId="1238"/>
    <xf numFmtId="241" fontId="194" fillId="86" borderId="1314" applyNumberFormat="0" applyBorder="0" applyAlignment="0" applyProtection="0">
      <alignment vertical="center"/>
    </xf>
    <xf numFmtId="171" fontId="85" fillId="0" borderId="1315"/>
    <xf numFmtId="260" fontId="164" fillId="0" borderId="1203" applyBorder="0"/>
    <xf numFmtId="166" fontId="113" fillId="0" borderId="1282">
      <protection locked="0"/>
    </xf>
    <xf numFmtId="167" fontId="87" fillId="0" borderId="1264" applyFont="0"/>
    <xf numFmtId="260" fontId="164" fillId="0" borderId="1229" applyBorder="0"/>
    <xf numFmtId="0" fontId="17" fillId="21" borderId="1253" applyNumberFormat="0" applyAlignment="0" applyProtection="0"/>
    <xf numFmtId="264" fontId="172" fillId="65" borderId="1198" applyFill="0" applyBorder="0" applyAlignment="0" applyProtection="0">
      <alignment horizontal="right"/>
      <protection locked="0"/>
    </xf>
    <xf numFmtId="0" fontId="83" fillId="0" borderId="1242" applyNumberFormat="0" applyFont="0" applyFill="0" applyAlignment="0" applyProtection="0"/>
    <xf numFmtId="166" fontId="113" fillId="0" borderId="1266">
      <protection locked="0"/>
    </xf>
    <xf numFmtId="208" fontId="90" fillId="63" borderId="1265"/>
    <xf numFmtId="241" fontId="194" fillId="86" borderId="1314" applyNumberFormat="0" applyBorder="0" applyAlignment="0" applyProtection="0">
      <alignment vertical="center"/>
    </xf>
    <xf numFmtId="171" fontId="85" fillId="0" borderId="1315"/>
    <xf numFmtId="167" fontId="87" fillId="0" borderId="1270" applyFont="0"/>
    <xf numFmtId="241" fontId="194" fillId="86" borderId="1338" applyNumberFormat="0" applyBorder="0" applyAlignment="0" applyProtection="0">
      <alignment vertical="center"/>
    </xf>
    <xf numFmtId="0" fontId="17" fillId="21" borderId="1253" applyNumberFormat="0" applyAlignment="0" applyProtection="0"/>
    <xf numFmtId="0" fontId="83" fillId="0" borderId="1272" applyNumberFormat="0" applyFont="0" applyFill="0" applyAlignment="0" applyProtection="0"/>
    <xf numFmtId="166" fontId="113" fillId="0" borderId="1295">
      <protection locked="0"/>
    </xf>
    <xf numFmtId="0" fontId="83" fillId="0" borderId="1279" applyNumberFormat="0" applyFont="0" applyFill="0" applyAlignment="0" applyProtection="0"/>
    <xf numFmtId="0" fontId="97" fillId="0" borderId="1279" applyNumberFormat="0" applyFill="0" applyAlignment="0" applyProtection="0"/>
    <xf numFmtId="208" fontId="90" fillId="63" borderId="1265"/>
    <xf numFmtId="0" fontId="12" fillId="0" borderId="1353"/>
    <xf numFmtId="241" fontId="194" fillId="86" borderId="1351" applyNumberFormat="0" applyBorder="0" applyAlignment="0" applyProtection="0">
      <alignment vertical="center"/>
    </xf>
    <xf numFmtId="171" fontId="85" fillId="0" borderId="1352"/>
    <xf numFmtId="167" fontId="87" fillId="0" borderId="1270" applyFont="0"/>
    <xf numFmtId="166" fontId="113" fillId="0" borderId="1295">
      <protection locked="0"/>
    </xf>
    <xf numFmtId="208" fontId="90" fillId="63" borderId="1281"/>
    <xf numFmtId="0" fontId="17" fillId="21" borderId="1273" applyNumberFormat="0" applyAlignment="0" applyProtection="0"/>
    <xf numFmtId="167" fontId="87" fillId="0" borderId="1288" applyFont="0"/>
    <xf numFmtId="0" fontId="177" fillId="67" borderId="1198">
      <alignment horizontal="center" vertical="center" wrapText="1"/>
      <protection hidden="1"/>
    </xf>
    <xf numFmtId="0" fontId="83" fillId="0" borderId="1272" applyNumberFormat="0" applyFont="0" applyFill="0" applyAlignment="0" applyProtection="0"/>
    <xf numFmtId="0" fontId="99" fillId="0" borderId="1260" applyNumberFormat="0" applyFont="0" applyFill="0" applyAlignment="0" applyProtection="0">
      <alignment horizontal="centerContinuous"/>
    </xf>
    <xf numFmtId="166" fontId="113" fillId="0" borderId="1323">
      <protection locked="0"/>
    </xf>
    <xf numFmtId="0" fontId="12" fillId="24" borderId="1318" applyNumberFormat="0" applyFont="0" applyAlignment="0" applyProtection="0"/>
    <xf numFmtId="208" fontId="90" fillId="63" borderId="1281"/>
    <xf numFmtId="0" fontId="147" fillId="73" borderId="1360">
      <alignment horizontal="left" vertical="center" wrapText="1"/>
    </xf>
    <xf numFmtId="167" fontId="87" fillId="0" borderId="1288" applyFont="0"/>
    <xf numFmtId="166" fontId="113" fillId="0" borderId="1336">
      <protection locked="0"/>
    </xf>
    <xf numFmtId="0" fontId="25" fillId="8" borderId="1354" applyNumberFormat="0" applyAlignment="0" applyProtection="0"/>
    <xf numFmtId="0" fontId="25" fillId="8" borderId="1354" applyNumberFormat="0" applyAlignment="0" applyProtection="0"/>
    <xf numFmtId="0" fontId="25" fillId="8" borderId="1354" applyNumberFormat="0" applyAlignment="0" applyProtection="0"/>
    <xf numFmtId="10" fontId="108" fillId="65" borderId="1353" applyNumberFormat="0" applyBorder="0" applyAlignment="0" applyProtection="0"/>
    <xf numFmtId="0" fontId="99" fillId="0" borderId="1260" applyNumberFormat="0" applyFont="0" applyFill="0" applyAlignment="0" applyProtection="0">
      <alignment horizontal="centerContinuous"/>
    </xf>
    <xf numFmtId="0" fontId="17" fillId="21" borderId="1273" applyNumberFormat="0" applyAlignment="0" applyProtection="0"/>
    <xf numFmtId="208" fontId="90" fillId="63" borderId="1294"/>
    <xf numFmtId="0" fontId="25" fillId="8" borderId="1374" applyNumberFormat="0" applyAlignment="0" applyProtection="0"/>
    <xf numFmtId="0" fontId="17" fillId="21" borderId="1374" applyNumberFormat="0" applyAlignment="0" applyProtection="0"/>
    <xf numFmtId="171" fontId="85" fillId="0" borderId="1409"/>
    <xf numFmtId="39" fontId="12" fillId="0" borderId="1434">
      <protection locked="0"/>
    </xf>
    <xf numFmtId="39" fontId="12" fillId="0" borderId="1434">
      <protection locked="0"/>
    </xf>
    <xf numFmtId="165" fontId="193" fillId="0" borderId="1451" applyFill="0" applyAlignment="0" applyProtection="0"/>
    <xf numFmtId="0" fontId="83" fillId="0" borderId="1272" applyNumberFormat="0" applyFont="0" applyFill="0" applyAlignment="0" applyProtection="0"/>
    <xf numFmtId="208" fontId="90" fillId="63" borderId="1281"/>
    <xf numFmtId="0" fontId="183" fillId="81" borderId="1198" applyNumberFormat="0" applyProtection="0">
      <alignment horizontal="center" vertical="center"/>
    </xf>
    <xf numFmtId="0" fontId="11" fillId="81" borderId="1198" applyNumberFormat="0" applyProtection="0">
      <alignment horizontal="center" vertical="center" wrapText="1"/>
    </xf>
    <xf numFmtId="0" fontId="11" fillId="81" borderId="1198" applyNumberFormat="0" applyProtection="0">
      <alignment horizontal="center" vertical="center"/>
    </xf>
    <xf numFmtId="0" fontId="11" fillId="81" borderId="1198" applyNumberFormat="0" applyProtection="0">
      <alignment horizontal="center" vertical="center" wrapText="1"/>
    </xf>
    <xf numFmtId="0" fontId="11" fillId="60" borderId="1198" applyNumberFormat="0" applyProtection="0">
      <alignment horizontal="left" vertical="center" wrapText="1"/>
    </xf>
    <xf numFmtId="0" fontId="47" fillId="0" borderId="1334">
      <alignment horizontal="left" vertical="center"/>
    </xf>
    <xf numFmtId="257" fontId="11" fillId="82" borderId="1198" applyNumberFormat="0" applyProtection="0">
      <alignment horizontal="center" vertical="center" wrapText="1"/>
    </xf>
    <xf numFmtId="0" fontId="12" fillId="25" borderId="1198" applyNumberFormat="0" applyProtection="0">
      <alignment horizontal="left" vertical="center" wrapText="1"/>
    </xf>
    <xf numFmtId="0" fontId="11" fillId="60" borderId="1198" applyNumberFormat="0" applyProtection="0">
      <alignment horizontal="left" vertical="center" wrapText="1"/>
    </xf>
    <xf numFmtId="167" fontId="87" fillId="0" borderId="1288" applyFont="0"/>
    <xf numFmtId="0" fontId="17" fillId="21" borderId="1243" applyNumberFormat="0" applyAlignment="0" applyProtection="0"/>
    <xf numFmtId="237" fontId="12" fillId="71" borderId="1353" applyNumberFormat="0" applyFont="0" applyBorder="0" applyAlignment="0" applyProtection="0"/>
    <xf numFmtId="0" fontId="83" fillId="0" borderId="1272" applyNumberFormat="0" applyFont="0" applyFill="0" applyAlignment="0" applyProtection="0"/>
    <xf numFmtId="39" fontId="12" fillId="0" borderId="1477">
      <protection locked="0"/>
    </xf>
    <xf numFmtId="1" fontId="121" fillId="69" borderId="1341" applyNumberFormat="0" applyBorder="0" applyAlignment="0">
      <alignment horizontal="centerContinuous" vertical="center"/>
      <protection locked="0"/>
    </xf>
    <xf numFmtId="208" fontId="90" fillId="63" borderId="1265"/>
    <xf numFmtId="0" fontId="25" fillId="8" borderId="1354" applyNumberFormat="0" applyAlignment="0" applyProtection="0"/>
    <xf numFmtId="0" fontId="17" fillId="21" borderId="1303" applyNumberFormat="0" applyAlignment="0" applyProtection="0"/>
    <xf numFmtId="167" fontId="87" fillId="0" borderId="1270" applyFont="0"/>
    <xf numFmtId="0" fontId="83" fillId="0" borderId="1308" applyNumberFormat="0" applyFont="0" applyFill="0" applyAlignment="0" applyProtection="0"/>
    <xf numFmtId="208" fontId="90" fillId="63" borderId="1294"/>
    <xf numFmtId="227" fontId="249" fillId="0" borderId="1220" applyNumberFormat="0" applyFill="0">
      <alignment horizontal="right"/>
    </xf>
    <xf numFmtId="227" fontId="249" fillId="0" borderId="1220" applyNumberFormat="0" applyFill="0">
      <alignment horizontal="right"/>
    </xf>
    <xf numFmtId="0" fontId="12" fillId="61" borderId="1208" applyNumberFormat="0">
      <alignment horizontal="left" vertical="center"/>
    </xf>
    <xf numFmtId="0" fontId="12" fillId="60" borderId="1208" applyNumberFormat="0">
      <alignment horizontal="centerContinuous" vertical="center" wrapText="1"/>
    </xf>
    <xf numFmtId="167" fontId="87" fillId="0" borderId="1293" applyFont="0"/>
    <xf numFmtId="241" fontId="194" fillId="86" borderId="1207" applyNumberFormat="0" applyBorder="0" applyAlignment="0" applyProtection="0">
      <alignment vertical="center"/>
    </xf>
    <xf numFmtId="0" fontId="17" fillId="21" borderId="1303" applyNumberFormat="0" applyAlignment="0" applyProtection="0"/>
    <xf numFmtId="0" fontId="83" fillId="0" borderId="1308" applyNumberFormat="0" applyFont="0" applyFill="0" applyAlignment="0" applyProtection="0"/>
    <xf numFmtId="208" fontId="90" fillId="63" borderId="1294"/>
    <xf numFmtId="0" fontId="17" fillId="21" borderId="1374" applyNumberFormat="0" applyAlignment="0" applyProtection="0"/>
    <xf numFmtId="0" fontId="30" fillId="0" borderId="1377" applyNumberFormat="0" applyFill="0" applyAlignment="0" applyProtection="0"/>
    <xf numFmtId="171" fontId="85" fillId="0" borderId="1395"/>
    <xf numFmtId="165" fontId="193" fillId="0" borderId="1434" applyFill="0" applyAlignment="0" applyProtection="0"/>
    <xf numFmtId="165" fontId="193" fillId="0" borderId="1434" applyFill="0" applyAlignment="0" applyProtection="0"/>
    <xf numFmtId="171" fontId="85" fillId="0" borderId="1456"/>
    <xf numFmtId="167" fontId="87" fillId="0" borderId="1293" applyFont="0"/>
    <xf numFmtId="260" fontId="164" fillId="0" borderId="1262" applyBorder="0"/>
    <xf numFmtId="260" fontId="164" fillId="0" borderId="1211" applyBorder="0"/>
    <xf numFmtId="229" fontId="81" fillId="65" borderId="1223" applyFont="0" applyFill="0" applyBorder="0" applyAlignment="0" applyProtection="0"/>
    <xf numFmtId="0" fontId="17" fillId="21" borderId="1317" applyNumberFormat="0" applyAlignment="0" applyProtection="0"/>
    <xf numFmtId="0" fontId="83" fillId="0" borderId="1316" applyNumberFormat="0" applyFont="0" applyFill="0" applyAlignment="0" applyProtection="0"/>
    <xf numFmtId="229" fontId="81" fillId="65" borderId="1223" applyFont="0" applyFill="0" applyBorder="0" applyAlignment="0" applyProtection="0"/>
    <xf numFmtId="165" fontId="193" fillId="0" borderId="1477" applyFill="0" applyAlignment="0" applyProtection="0"/>
    <xf numFmtId="0" fontId="17" fillId="21" borderId="1330" applyNumberFormat="0" applyAlignment="0" applyProtection="0"/>
    <xf numFmtId="208" fontId="90" fillId="63" borderId="1322"/>
    <xf numFmtId="260" fontId="164" fillId="0" borderId="1280" applyBorder="0"/>
    <xf numFmtId="260" fontId="164" fillId="0" borderId="1299" applyBorder="0"/>
    <xf numFmtId="260" fontId="164" fillId="0" borderId="1280" applyBorder="0"/>
    <xf numFmtId="0" fontId="83" fillId="0" borderId="1328" applyNumberFormat="0" applyFont="0" applyFill="0" applyAlignment="0" applyProtection="0"/>
    <xf numFmtId="167" fontId="87" fillId="0" borderId="1321" applyFont="0"/>
    <xf numFmtId="208" fontId="90" fillId="63" borderId="1335"/>
    <xf numFmtId="167" fontId="87" fillId="0" borderId="1339" applyFont="0"/>
    <xf numFmtId="0" fontId="12" fillId="61" borderId="1225" applyNumberFormat="0">
      <alignment horizontal="left" vertical="center"/>
    </xf>
    <xf numFmtId="0" fontId="12" fillId="60" borderId="1225" applyNumberFormat="0">
      <alignment horizontal="centerContinuous" vertical="center" wrapText="1"/>
    </xf>
    <xf numFmtId="0" fontId="147" fillId="73" borderId="1249">
      <alignment horizontal="left" vertical="center" wrapText="1"/>
    </xf>
    <xf numFmtId="166" fontId="113" fillId="0" borderId="1248">
      <protection locked="0"/>
    </xf>
    <xf numFmtId="208" fontId="90" fillId="63" borderId="1247"/>
    <xf numFmtId="0" fontId="147" fillId="73" borderId="1235">
      <alignment horizontal="left" vertical="center" wrapText="1"/>
    </xf>
    <xf numFmtId="166" fontId="113" fillId="0" borderId="1234">
      <protection locked="0"/>
    </xf>
    <xf numFmtId="208" fontId="90" fillId="63" borderId="1233"/>
    <xf numFmtId="0" fontId="147" fillId="73" borderId="1177">
      <alignment horizontal="left" vertical="center" wrapText="1"/>
    </xf>
    <xf numFmtId="166" fontId="113" fillId="0" borderId="1239">
      <protection locked="0"/>
    </xf>
    <xf numFmtId="208" fontId="90" fillId="63" borderId="1238"/>
    <xf numFmtId="0" fontId="147" fillId="73" borderId="1249">
      <alignment horizontal="left" vertical="center" wrapText="1"/>
    </xf>
    <xf numFmtId="166" fontId="113" fillId="0" borderId="1248">
      <protection locked="0"/>
    </xf>
    <xf numFmtId="208" fontId="90" fillId="63" borderId="1247"/>
    <xf numFmtId="0" fontId="147" fillId="73" borderId="1206">
      <alignment horizontal="left" vertical="center" wrapText="1"/>
    </xf>
    <xf numFmtId="166" fontId="113" fillId="0" borderId="1205">
      <protection locked="0"/>
    </xf>
    <xf numFmtId="208" fontId="90" fillId="63" borderId="1204"/>
    <xf numFmtId="0" fontId="147" fillId="73" borderId="1177">
      <alignment horizontal="left" vertical="center" wrapText="1"/>
    </xf>
    <xf numFmtId="166" fontId="113" fillId="0" borderId="1239">
      <protection locked="0"/>
    </xf>
    <xf numFmtId="208" fontId="90" fillId="63" borderId="1238"/>
    <xf numFmtId="0" fontId="147" fillId="73" borderId="1267">
      <alignment horizontal="left" vertical="center" wrapText="1"/>
    </xf>
    <xf numFmtId="166" fontId="113" fillId="0" borderId="1266">
      <protection locked="0"/>
    </xf>
    <xf numFmtId="208" fontId="90" fillId="63" borderId="1265"/>
    <xf numFmtId="0" fontId="147" fillId="73" borderId="1267">
      <alignment horizontal="left" vertical="center" wrapText="1"/>
    </xf>
    <xf numFmtId="166" fontId="113" fillId="0" borderId="1266">
      <protection locked="0"/>
    </xf>
    <xf numFmtId="208" fontId="90" fillId="63" borderId="1265"/>
    <xf numFmtId="0" fontId="147" fillId="73" borderId="1283">
      <alignment horizontal="left" vertical="center" wrapText="1"/>
    </xf>
    <xf numFmtId="166" fontId="113" fillId="0" borderId="1282">
      <protection locked="0"/>
    </xf>
    <xf numFmtId="208" fontId="90" fillId="63" borderId="1281"/>
    <xf numFmtId="0" fontId="147" fillId="73" borderId="1296">
      <alignment horizontal="left" vertical="center" wrapText="1"/>
    </xf>
    <xf numFmtId="166" fontId="113" fillId="0" borderId="1295">
      <protection locked="0"/>
    </xf>
    <xf numFmtId="208" fontId="90" fillId="63" borderId="1294"/>
    <xf numFmtId="0" fontId="147" fillId="73" borderId="1283">
      <alignment horizontal="left" vertical="center" wrapText="1"/>
    </xf>
    <xf numFmtId="166" fontId="113" fillId="0" borderId="1282">
      <protection locked="0"/>
    </xf>
    <xf numFmtId="208" fontId="90" fillId="63" borderId="1281"/>
    <xf numFmtId="0" fontId="147" fillId="73" borderId="1283">
      <alignment horizontal="left" vertical="center" wrapText="1"/>
    </xf>
    <xf numFmtId="166" fontId="113" fillId="0" borderId="1282">
      <protection locked="0"/>
    </xf>
    <xf numFmtId="208" fontId="90" fillId="63" borderId="1281"/>
    <xf numFmtId="0" fontId="147" fillId="73" borderId="1267">
      <alignment horizontal="left" vertical="center" wrapText="1"/>
    </xf>
    <xf numFmtId="166" fontId="113" fillId="0" borderId="1266">
      <protection locked="0"/>
    </xf>
    <xf numFmtId="208" fontId="90" fillId="63" borderId="1265"/>
    <xf numFmtId="0" fontId="147" fillId="73" borderId="1296">
      <alignment horizontal="left" vertical="center" wrapText="1"/>
    </xf>
    <xf numFmtId="166" fontId="113" fillId="0" borderId="1295">
      <protection locked="0"/>
    </xf>
    <xf numFmtId="208" fontId="90" fillId="63" borderId="1294"/>
    <xf numFmtId="0" fontId="147" fillId="73" borderId="1296">
      <alignment horizontal="left" vertical="center" wrapText="1"/>
    </xf>
    <xf numFmtId="166" fontId="113" fillId="0" borderId="1295">
      <protection locked="0"/>
    </xf>
    <xf numFmtId="208" fontId="90" fillId="63" borderId="1294"/>
    <xf numFmtId="0" fontId="147" fillId="73" borderId="1324">
      <alignment horizontal="left" vertical="center" wrapText="1"/>
    </xf>
    <xf numFmtId="166" fontId="113" fillId="0" borderId="1323">
      <protection locked="0"/>
    </xf>
    <xf numFmtId="208" fontId="90" fillId="63" borderId="1322"/>
    <xf numFmtId="0" fontId="147" fillId="73" borderId="1337">
      <alignment horizontal="left" vertical="center" wrapText="1"/>
    </xf>
    <xf numFmtId="166" fontId="113" fillId="0" borderId="1336">
      <protection locked="0"/>
    </xf>
    <xf numFmtId="208" fontId="90" fillId="63" borderId="1335"/>
    <xf numFmtId="0" fontId="147" fillId="73" borderId="1206">
      <alignment horizontal="left" vertical="center" wrapText="1"/>
    </xf>
    <xf numFmtId="166" fontId="113" fillId="0" borderId="1205">
      <protection locked="0"/>
    </xf>
    <xf numFmtId="208" fontId="90" fillId="63" borderId="1204"/>
    <xf numFmtId="0" fontId="12" fillId="0" borderId="1224"/>
    <xf numFmtId="0" fontId="12" fillId="0" borderId="1252"/>
    <xf numFmtId="0" fontId="12" fillId="0" borderId="1198"/>
    <xf numFmtId="0" fontId="12" fillId="0" borderId="1261"/>
    <xf numFmtId="0" fontId="12" fillId="0" borderId="1261"/>
    <xf numFmtId="0" fontId="147" fillId="73" borderId="1206">
      <alignment horizontal="left" vertical="center" wrapText="1"/>
    </xf>
    <xf numFmtId="0" fontId="12" fillId="0" borderId="1261"/>
    <xf numFmtId="10" fontId="108" fillId="65" borderId="1224" applyNumberFormat="0" applyBorder="0" applyAlignment="0" applyProtection="0"/>
    <xf numFmtId="0" fontId="147" fillId="73" borderId="1177">
      <alignment horizontal="left" vertical="center" wrapText="1"/>
    </xf>
    <xf numFmtId="0" fontId="147" fillId="73" borderId="1249">
      <alignment horizontal="left" vertical="center" wrapText="1"/>
    </xf>
    <xf numFmtId="0" fontId="12" fillId="0" borderId="1277"/>
    <xf numFmtId="0" fontId="147" fillId="73" borderId="1217">
      <alignment horizontal="left" vertical="center" wrapText="1"/>
    </xf>
    <xf numFmtId="10" fontId="108" fillId="65" borderId="1252" applyNumberFormat="0" applyBorder="0" applyAlignment="0" applyProtection="0"/>
    <xf numFmtId="10" fontId="108" fillId="65" borderId="1198" applyNumberFormat="0" applyBorder="0" applyAlignment="0" applyProtection="0"/>
    <xf numFmtId="0" fontId="147" fillId="73" borderId="1267">
      <alignment horizontal="left" vertical="center" wrapText="1"/>
    </xf>
    <xf numFmtId="0" fontId="12" fillId="0" borderId="1277"/>
    <xf numFmtId="0" fontId="12" fillId="0" borderId="1277"/>
    <xf numFmtId="0" fontId="47" fillId="0" borderId="1229">
      <alignment horizontal="left" vertical="center"/>
    </xf>
    <xf numFmtId="238" fontId="87" fillId="0" borderId="1221">
      <alignment horizontal="center"/>
    </xf>
    <xf numFmtId="237" fontId="12" fillId="71" borderId="1224" applyNumberFormat="0" applyFont="0" applyBorder="0" applyAlignment="0" applyProtection="0"/>
    <xf numFmtId="10" fontId="108" fillId="65" borderId="1261" applyNumberFormat="0" applyBorder="0" applyAlignment="0" applyProtection="0"/>
    <xf numFmtId="0" fontId="147" fillId="73" borderId="1249">
      <alignment horizontal="left" vertical="center" wrapText="1"/>
    </xf>
    <xf numFmtId="1" fontId="121" fillId="69" borderId="1230" applyNumberFormat="0" applyBorder="0" applyAlignment="0">
      <alignment horizontal="centerContinuous" vertical="center"/>
      <protection locked="0"/>
    </xf>
    <xf numFmtId="10" fontId="108" fillId="65" borderId="1261" applyNumberFormat="0" applyBorder="0" applyAlignment="0" applyProtection="0"/>
    <xf numFmtId="0" fontId="147" fillId="73" borderId="1177">
      <alignment horizontal="left" vertical="center" wrapText="1"/>
    </xf>
    <xf numFmtId="0" fontId="25" fillId="8" borderId="1225" applyNumberFormat="0" applyAlignment="0" applyProtection="0"/>
    <xf numFmtId="0" fontId="47" fillId="0" borderId="1211">
      <alignment horizontal="left" vertical="center"/>
    </xf>
    <xf numFmtId="0" fontId="47" fillId="0" borderId="1256">
      <alignment horizontal="left" vertical="center"/>
    </xf>
    <xf numFmtId="237" fontId="12" fillId="71" borderId="1198" applyNumberFormat="0" applyFont="0" applyBorder="0" applyAlignment="0" applyProtection="0"/>
    <xf numFmtId="0" fontId="12" fillId="0" borderId="1286"/>
    <xf numFmtId="238" fontId="87" fillId="0" borderId="1221">
      <alignment horizontal="center"/>
    </xf>
    <xf numFmtId="237" fontId="12" fillId="71" borderId="1252" applyNumberFormat="0" applyFont="0" applyBorder="0" applyAlignment="0" applyProtection="0"/>
    <xf numFmtId="10" fontId="108" fillId="65" borderId="1261" applyNumberFormat="0" applyBorder="0" applyAlignment="0" applyProtection="0"/>
    <xf numFmtId="1" fontId="121" fillId="69" borderId="1199" applyNumberFormat="0" applyBorder="0" applyAlignment="0">
      <alignment horizontal="centerContinuous" vertical="center"/>
      <protection locked="0"/>
    </xf>
    <xf numFmtId="1" fontId="121" fillId="69" borderId="1212" applyNumberFormat="0" applyBorder="0" applyAlignment="0">
      <alignment horizontal="centerContinuous" vertical="center"/>
      <protection locked="0"/>
    </xf>
    <xf numFmtId="0" fontId="147" fillId="73" borderId="1267">
      <alignment horizontal="left" vertical="center" wrapText="1"/>
    </xf>
    <xf numFmtId="1" fontId="121" fillId="69" borderId="1257" applyNumberFormat="0" applyBorder="0" applyAlignment="0">
      <alignment horizontal="centerContinuous" vertical="center"/>
      <protection locked="0"/>
    </xf>
    <xf numFmtId="0" fontId="25" fillId="8" borderId="1225" applyNumberFormat="0" applyAlignment="0" applyProtection="0"/>
    <xf numFmtId="224" fontId="108" fillId="0" borderId="1020" applyFont="0" applyFill="0" applyBorder="0" applyAlignment="0" applyProtection="0"/>
    <xf numFmtId="0" fontId="25" fillId="8" borderId="1208" applyNumberFormat="0" applyAlignment="0" applyProtection="0"/>
    <xf numFmtId="238" fontId="87" fillId="0" borderId="1221">
      <alignment horizontal="center"/>
    </xf>
    <xf numFmtId="0" fontId="47" fillId="0" borderId="1256">
      <alignment horizontal="left" vertical="center"/>
    </xf>
    <xf numFmtId="0" fontId="25" fillId="8" borderId="1253" applyNumberFormat="0" applyAlignment="0" applyProtection="0"/>
    <xf numFmtId="237" fontId="12" fillId="71" borderId="1261" applyNumberFormat="0" applyFont="0" applyBorder="0" applyAlignment="0" applyProtection="0"/>
    <xf numFmtId="0" fontId="12" fillId="0" borderId="1277"/>
    <xf numFmtId="10" fontId="108" fillId="65" borderId="1277" applyNumberFormat="0" applyBorder="0" applyAlignment="0" applyProtection="0"/>
    <xf numFmtId="227" fontId="78" fillId="0" borderId="1220" applyNumberFormat="0" applyFill="0">
      <alignment horizontal="right"/>
    </xf>
    <xf numFmtId="227" fontId="78" fillId="0" borderId="1220" applyNumberFormat="0" applyFill="0">
      <alignment horizontal="right"/>
    </xf>
    <xf numFmtId="0" fontId="147" fillId="73" borderId="1283">
      <alignment horizontal="left" vertical="center" wrapText="1"/>
    </xf>
    <xf numFmtId="1" fontId="121" fillId="69" borderId="1263" applyNumberFormat="0" applyBorder="0" applyAlignment="0">
      <alignment horizontal="centerContinuous" vertical="center"/>
      <protection locked="0"/>
    </xf>
    <xf numFmtId="224" fontId="108" fillId="0" borderId="1020" applyFont="0" applyFill="0" applyBorder="0" applyAlignment="0" applyProtection="0"/>
    <xf numFmtId="224" fontId="108" fillId="0" borderId="1020" applyFont="0" applyFill="0" applyBorder="0" applyAlignment="0" applyProtection="0"/>
    <xf numFmtId="0" fontId="47" fillId="0" borderId="1256">
      <alignment horizontal="left" vertical="center"/>
    </xf>
    <xf numFmtId="237" fontId="12" fillId="71" borderId="1261" applyNumberFormat="0" applyFont="0" applyBorder="0" applyAlignment="0" applyProtection="0"/>
    <xf numFmtId="0" fontId="25" fillId="8" borderId="1243" applyNumberFormat="0" applyAlignment="0" applyProtection="0"/>
    <xf numFmtId="224" fontId="108" fillId="0" borderId="1020" applyFont="0" applyFill="0" applyBorder="0" applyAlignment="0" applyProtection="0"/>
    <xf numFmtId="0" fontId="147" fillId="73" borderId="1267">
      <alignment horizontal="left" vertical="center" wrapText="1"/>
    </xf>
    <xf numFmtId="10" fontId="108" fillId="65" borderId="1277" applyNumberFormat="0" applyBorder="0" applyAlignment="0" applyProtection="0"/>
    <xf numFmtId="14" fontId="85" fillId="0" borderId="1279" applyFont="0" applyFill="0" applyBorder="0" applyAlignment="0" applyProtection="0"/>
    <xf numFmtId="0" fontId="47" fillId="0" borderId="1262">
      <alignment horizontal="left" vertical="center"/>
    </xf>
    <xf numFmtId="0" fontId="12" fillId="0" borderId="1302"/>
    <xf numFmtId="238" fontId="87" fillId="0" borderId="1221">
      <alignment horizontal="center"/>
    </xf>
    <xf numFmtId="1" fontId="121" fillId="69" borderId="1263" applyNumberFormat="0" applyBorder="0" applyAlignment="0">
      <alignment horizontal="centerContinuous" vertical="center"/>
      <protection locked="0"/>
    </xf>
    <xf numFmtId="237" fontId="12" fillId="71" borderId="1261" applyNumberFormat="0" applyFont="0" applyBorder="0" applyAlignment="0" applyProtection="0"/>
    <xf numFmtId="14" fontId="85" fillId="0" borderId="1279" applyFont="0" applyFill="0" applyBorder="0" applyAlignment="0" applyProtection="0"/>
    <xf numFmtId="10" fontId="108" fillId="65" borderId="1277" applyNumberFormat="0" applyBorder="0" applyAlignment="0" applyProtection="0"/>
    <xf numFmtId="0" fontId="25" fillId="8" borderId="1243" applyNumberFormat="0" applyAlignment="0" applyProtection="0"/>
    <xf numFmtId="227" fontId="78" fillId="0" borderId="1220" applyNumberFormat="0" applyFill="0">
      <alignment horizontal="right"/>
    </xf>
    <xf numFmtId="227" fontId="78" fillId="0" borderId="1220" applyNumberFormat="0" applyFill="0">
      <alignment horizontal="right"/>
    </xf>
    <xf numFmtId="2" fontId="149" fillId="0" borderId="1279"/>
    <xf numFmtId="224" fontId="108" fillId="0" borderId="1020" applyFont="0" applyFill="0" applyBorder="0" applyAlignment="0" applyProtection="0"/>
    <xf numFmtId="0" fontId="147" fillId="73" borderId="1296">
      <alignment horizontal="left" vertical="center" wrapText="1"/>
    </xf>
    <xf numFmtId="0" fontId="12" fillId="0" borderId="1302"/>
    <xf numFmtId="1" fontId="121" fillId="69" borderId="1263" applyNumberFormat="0" applyBorder="0" applyAlignment="0">
      <alignment horizontal="centerContinuous" vertical="center"/>
      <protection locked="0"/>
    </xf>
    <xf numFmtId="2" fontId="149" fillId="0" borderId="1279"/>
    <xf numFmtId="0" fontId="47" fillId="0" borderId="1278">
      <alignment horizontal="left" vertical="center"/>
    </xf>
    <xf numFmtId="0" fontId="147" fillId="73" borderId="1283">
      <alignment horizontal="left" vertical="center" wrapText="1"/>
    </xf>
    <xf numFmtId="237" fontId="12" fillId="71" borderId="1277" applyNumberFormat="0" applyFont="0" applyBorder="0" applyAlignment="0" applyProtection="0"/>
    <xf numFmtId="0" fontId="25" fillId="8" borderId="1243" applyNumberFormat="0" applyAlignment="0" applyProtection="0"/>
    <xf numFmtId="227" fontId="78" fillId="0" borderId="1220" applyNumberFormat="0" applyFill="0">
      <alignment horizontal="right"/>
    </xf>
    <xf numFmtId="227" fontId="78" fillId="0" borderId="1220" applyNumberFormat="0" applyFill="0">
      <alignment horizontal="right"/>
    </xf>
    <xf numFmtId="224" fontId="108" fillId="0" borderId="1020" applyFont="0" applyFill="0" applyBorder="0" applyAlignment="0" applyProtection="0"/>
    <xf numFmtId="0" fontId="12" fillId="0" borderId="1329"/>
    <xf numFmtId="10" fontId="108" fillId="65" borderId="1286" applyNumberFormat="0" applyBorder="0" applyAlignment="0" applyProtection="0"/>
    <xf numFmtId="1" fontId="121" fillId="69" borderId="1271" applyNumberFormat="0" applyBorder="0" applyAlignment="0">
      <alignment horizontal="centerContinuous" vertical="center"/>
      <protection locked="0"/>
    </xf>
    <xf numFmtId="235" fontId="101" fillId="68" borderId="1114">
      <alignment horizontal="left"/>
    </xf>
    <xf numFmtId="0" fontId="47" fillId="0" borderId="1280">
      <alignment horizontal="left" vertical="center"/>
    </xf>
    <xf numFmtId="0" fontId="12" fillId="0" borderId="1343"/>
    <xf numFmtId="0" fontId="25" fillId="8" borderId="1273" applyNumberFormat="0" applyAlignment="0" applyProtection="0"/>
    <xf numFmtId="224" fontId="108" fillId="0" borderId="1020" applyFont="0" applyFill="0" applyBorder="0" applyAlignment="0" applyProtection="0"/>
    <xf numFmtId="237" fontId="12" fillId="71" borderId="1277" applyNumberFormat="0" applyFont="0" applyBorder="0" applyAlignment="0" applyProtection="0"/>
    <xf numFmtId="0" fontId="147" fillId="73" borderId="1267">
      <alignment horizontal="left" vertical="center" wrapText="1"/>
    </xf>
    <xf numFmtId="0" fontId="47" fillId="0" borderId="1278">
      <alignment horizontal="left" vertical="center"/>
    </xf>
    <xf numFmtId="237" fontId="12" fillId="71" borderId="1277" applyNumberFormat="0" applyFont="0" applyBorder="0" applyAlignment="0" applyProtection="0"/>
    <xf numFmtId="1" fontId="121" fillId="69" borderId="1271" applyNumberFormat="0" applyBorder="0" applyAlignment="0">
      <alignment horizontal="centerContinuous" vertical="center"/>
      <protection locked="0"/>
    </xf>
    <xf numFmtId="10" fontId="108" fillId="65" borderId="1277" applyNumberFormat="0" applyBorder="0" applyAlignment="0" applyProtection="0"/>
    <xf numFmtId="227" fontId="78" fillId="0" borderId="1220" applyNumberFormat="0" applyFill="0">
      <alignment horizontal="right"/>
    </xf>
    <xf numFmtId="227" fontId="78" fillId="0" borderId="1220" applyNumberFormat="0" applyFill="0">
      <alignment horizontal="right"/>
    </xf>
    <xf numFmtId="224" fontId="108" fillId="0" borderId="1020" applyFont="0" applyFill="0" applyBorder="0" applyAlignment="0" applyProtection="0"/>
    <xf numFmtId="0" fontId="25" fillId="8" borderId="1273" applyNumberFormat="0" applyAlignment="0" applyProtection="0"/>
    <xf numFmtId="1" fontId="121" fillId="69" borderId="1271" applyNumberFormat="0" applyBorder="0" applyAlignment="0">
      <alignment horizontal="centerContinuous" vertical="center"/>
      <protection locked="0"/>
    </xf>
    <xf numFmtId="0" fontId="147" fillId="73" borderId="1296">
      <alignment horizontal="left" vertical="center" wrapText="1"/>
    </xf>
    <xf numFmtId="0" fontId="147" fillId="73" borderId="1313">
      <alignment horizontal="left" vertical="center" wrapText="1"/>
    </xf>
    <xf numFmtId="0" fontId="25" fillId="8" borderId="1273" applyNumberFormat="0" applyAlignment="0" applyProtection="0"/>
    <xf numFmtId="0" fontId="47" fillId="0" borderId="1299">
      <alignment horizontal="left" vertical="center"/>
    </xf>
    <xf numFmtId="237" fontId="12" fillId="71" borderId="1286" applyNumberFormat="0" applyFont="0" applyBorder="0" applyAlignment="0" applyProtection="0"/>
    <xf numFmtId="10" fontId="108" fillId="65" borderId="1302" applyNumberFormat="0" applyBorder="0" applyAlignment="0" applyProtection="0"/>
    <xf numFmtId="224" fontId="108" fillId="0" borderId="1020" applyFont="0" applyFill="0" applyBorder="0" applyAlignment="0" applyProtection="0"/>
    <xf numFmtId="0" fontId="147" fillId="73" borderId="1313">
      <alignment horizontal="left" vertical="center" wrapText="1"/>
    </xf>
    <xf numFmtId="1" fontId="121" fillId="69" borderId="1300" applyNumberFormat="0" applyBorder="0" applyAlignment="0">
      <alignment horizontal="centerContinuous" vertical="center"/>
      <protection locked="0"/>
    </xf>
    <xf numFmtId="224" fontId="108" fillId="0" borderId="1020" applyFont="0" applyFill="0" applyBorder="0" applyAlignment="0" applyProtection="0"/>
    <xf numFmtId="10" fontId="108" fillId="65" borderId="1302" applyNumberFormat="0" applyBorder="0" applyAlignment="0" applyProtection="0"/>
    <xf numFmtId="0" fontId="47" fillId="0" borderId="1278">
      <alignment horizontal="left" vertical="center"/>
    </xf>
    <xf numFmtId="0" fontId="147" fillId="73" borderId="1337">
      <alignment horizontal="left" vertical="center" wrapText="1"/>
    </xf>
    <xf numFmtId="0" fontId="25" fillId="8" borderId="1289" applyNumberFormat="0" applyAlignment="0" applyProtection="0"/>
    <xf numFmtId="237" fontId="12" fillId="71" borderId="1277" applyNumberFormat="0" applyFont="0" applyBorder="0" applyAlignment="0" applyProtection="0"/>
    <xf numFmtId="238" fontId="87" fillId="0" borderId="1221">
      <alignment horizontal="center"/>
    </xf>
    <xf numFmtId="231" fontId="85" fillId="0" borderId="1279" applyFont="0" applyFill="0" applyBorder="0" applyAlignment="0" applyProtection="0"/>
    <xf numFmtId="238" fontId="87" fillId="0" borderId="1221">
      <alignment horizontal="center"/>
    </xf>
    <xf numFmtId="10" fontId="108" fillId="65" borderId="1329" applyNumberFormat="0" applyBorder="0" applyAlignment="0" applyProtection="0"/>
    <xf numFmtId="0" fontId="147" fillId="73" borderId="1350">
      <alignment horizontal="left" vertical="center" wrapText="1"/>
    </xf>
    <xf numFmtId="231" fontId="85" fillId="0" borderId="1279" applyFont="0" applyFill="0" applyBorder="0" applyAlignment="0" applyProtection="0"/>
    <xf numFmtId="224" fontId="108" fillId="0" borderId="1020" applyFont="0" applyFill="0" applyBorder="0" applyAlignment="0" applyProtection="0"/>
    <xf numFmtId="1" fontId="121" fillId="69" borderId="1271" applyNumberFormat="0" applyBorder="0" applyAlignment="0">
      <alignment horizontal="centerContinuous" vertical="center"/>
      <protection locked="0"/>
    </xf>
    <xf numFmtId="0" fontId="47" fillId="0" borderId="1299">
      <alignment horizontal="left" vertical="center"/>
    </xf>
    <xf numFmtId="224" fontId="108" fillId="0" borderId="1020" applyFont="0" applyFill="0" applyBorder="0" applyAlignment="0" applyProtection="0"/>
    <xf numFmtId="10" fontId="108" fillId="65" borderId="1343" applyNumberFormat="0" applyBorder="0" applyAlignment="0" applyProtection="0"/>
    <xf numFmtId="0" fontId="47" fillId="0" borderId="1280">
      <alignment horizontal="left" vertical="center"/>
    </xf>
    <xf numFmtId="237" fontId="12" fillId="71" borderId="1302" applyNumberFormat="0" applyFont="0" applyBorder="0" applyAlignment="0" applyProtection="0"/>
    <xf numFmtId="1" fontId="121" fillId="69" borderId="1271" applyNumberFormat="0" applyBorder="0" applyAlignment="0">
      <alignment horizontal="centerContinuous" vertical="center"/>
      <protection locked="0"/>
    </xf>
    <xf numFmtId="0" fontId="47" fillId="0" borderId="1280">
      <alignment horizontal="left" vertical="center"/>
    </xf>
    <xf numFmtId="0" fontId="25" fillId="8" borderId="1273" applyNumberFormat="0" applyAlignment="0" applyProtection="0"/>
    <xf numFmtId="224" fontId="108" fillId="0" borderId="1020" applyFont="0" applyFill="0" applyBorder="0" applyAlignment="0" applyProtection="0"/>
    <xf numFmtId="1" fontId="121" fillId="69" borderId="1307" applyNumberFormat="0" applyBorder="0" applyAlignment="0">
      <alignment horizontal="centerContinuous" vertical="center"/>
      <protection locked="0"/>
    </xf>
    <xf numFmtId="237" fontId="12" fillId="71" borderId="1302" applyNumberFormat="0" applyFont="0" applyBorder="0" applyAlignment="0" applyProtection="0"/>
    <xf numFmtId="238" fontId="87" fillId="0" borderId="1221">
      <alignment horizontal="center"/>
    </xf>
    <xf numFmtId="0" fontId="25" fillId="8" borderId="1303" applyNumberFormat="0" applyAlignment="0" applyProtection="0"/>
    <xf numFmtId="0" fontId="47" fillId="0" borderId="1334">
      <alignment horizontal="left" vertical="center"/>
    </xf>
    <xf numFmtId="1" fontId="121" fillId="69" borderId="1307" applyNumberFormat="0" applyBorder="0" applyAlignment="0">
      <alignment horizontal="centerContinuous" vertical="center"/>
      <protection locked="0"/>
    </xf>
    <xf numFmtId="237" fontId="12" fillId="71" borderId="1329" applyNumberFormat="0" applyFont="0" applyBorder="0" applyAlignment="0" applyProtection="0"/>
    <xf numFmtId="227" fontId="78" fillId="0" borderId="1220" applyNumberFormat="0" applyFill="0">
      <alignment horizontal="right"/>
    </xf>
    <xf numFmtId="227" fontId="78" fillId="0" borderId="1220" applyNumberFormat="0" applyFill="0">
      <alignment horizontal="right"/>
    </xf>
    <xf numFmtId="224" fontId="108" fillId="0" borderId="1020" applyFont="0" applyFill="0" applyBorder="0" applyAlignment="0" applyProtection="0"/>
    <xf numFmtId="0" fontId="25" fillId="8" borderId="1303" applyNumberFormat="0" applyAlignment="0" applyProtection="0"/>
    <xf numFmtId="227" fontId="78" fillId="0" borderId="1220" applyNumberFormat="0" applyFill="0">
      <alignment horizontal="right"/>
    </xf>
    <xf numFmtId="227" fontId="78" fillId="0" borderId="1220" applyNumberFormat="0" applyFill="0">
      <alignment horizontal="right"/>
    </xf>
    <xf numFmtId="0" fontId="47" fillId="0" borderId="1334">
      <alignment horizontal="left" vertical="center"/>
    </xf>
    <xf numFmtId="237" fontId="12" fillId="71" borderId="1343" applyNumberFormat="0" applyFont="0" applyBorder="0" applyAlignment="0" applyProtection="0"/>
    <xf numFmtId="1" fontId="121" fillId="69" borderId="1327" applyNumberFormat="0" applyBorder="0" applyAlignment="0">
      <alignment horizontal="centerContinuous" vertical="center"/>
      <protection locked="0"/>
    </xf>
    <xf numFmtId="0" fontId="25" fillId="8" borderId="1330" applyNumberFormat="0" applyAlignment="0" applyProtection="0"/>
    <xf numFmtId="1" fontId="121" fillId="69" borderId="1341" applyNumberFormat="0" applyBorder="0" applyAlignment="0">
      <alignment horizontal="centerContinuous" vertical="center"/>
      <protection locked="0"/>
    </xf>
    <xf numFmtId="0" fontId="25" fillId="8" borderId="1344" applyNumberFormat="0" applyAlignment="0" applyProtection="0"/>
    <xf numFmtId="241" fontId="194" fillId="86" borderId="1250" applyNumberFormat="0" applyBorder="0" applyAlignment="0" applyProtection="0">
      <alignment vertical="center"/>
    </xf>
    <xf numFmtId="171" fontId="85" fillId="0" borderId="1251"/>
    <xf numFmtId="241" fontId="194" fillId="86" borderId="1236" applyNumberFormat="0" applyBorder="0" applyAlignment="0" applyProtection="0">
      <alignment vertical="center"/>
    </xf>
    <xf numFmtId="171" fontId="85" fillId="0" borderId="1237"/>
    <xf numFmtId="227" fontId="78" fillId="0" borderId="1220" applyNumberFormat="0" applyFill="0">
      <alignment horizontal="right"/>
    </xf>
    <xf numFmtId="227" fontId="78" fillId="0" borderId="1220" applyNumberFormat="0" applyFill="0">
      <alignment horizontal="right"/>
    </xf>
    <xf numFmtId="241" fontId="194" fillId="86" borderId="1207" applyNumberFormat="0" applyBorder="0" applyAlignment="0" applyProtection="0">
      <alignment vertical="center"/>
    </xf>
    <xf numFmtId="171" fontId="85" fillId="0" borderId="1222"/>
    <xf numFmtId="241" fontId="194" fillId="86" borderId="1250" applyNumberFormat="0" applyBorder="0" applyAlignment="0" applyProtection="0">
      <alignment vertical="center"/>
    </xf>
    <xf numFmtId="171" fontId="85" fillId="0" borderId="1241"/>
    <xf numFmtId="241" fontId="194" fillId="86" borderId="1250" applyNumberFormat="0" applyBorder="0" applyAlignment="0" applyProtection="0">
      <alignment vertical="center"/>
    </xf>
    <xf numFmtId="171" fontId="85" fillId="0" borderId="1251"/>
    <xf numFmtId="166" fontId="113" fillId="0" borderId="1205">
      <protection locked="0"/>
    </xf>
    <xf numFmtId="0" fontId="12" fillId="24" borderId="1226" applyNumberFormat="0" applyFont="0" applyAlignment="0" applyProtection="0"/>
    <xf numFmtId="241" fontId="194" fillId="86" borderId="1191" applyNumberFormat="0" applyBorder="0" applyAlignment="0" applyProtection="0">
      <alignment vertical="center"/>
    </xf>
    <xf numFmtId="166" fontId="113" fillId="0" borderId="1216">
      <protection locked="0"/>
    </xf>
    <xf numFmtId="166" fontId="113" fillId="0" borderId="1239">
      <protection locked="0"/>
    </xf>
    <xf numFmtId="0" fontId="12" fillId="24" borderId="1226" applyNumberFormat="0" applyFont="0" applyAlignment="0" applyProtection="0"/>
    <xf numFmtId="166" fontId="113" fillId="0" borderId="1248">
      <protection locked="0"/>
    </xf>
    <xf numFmtId="241" fontId="194" fillId="86" borderId="1268" applyNumberFormat="0" applyBorder="0" applyAlignment="0" applyProtection="0">
      <alignment vertical="center"/>
    </xf>
    <xf numFmtId="171" fontId="85" fillId="0" borderId="1269"/>
    <xf numFmtId="241" fontId="194" fillId="86" borderId="1268" applyNumberFormat="0" applyBorder="0" applyAlignment="0" applyProtection="0">
      <alignment vertical="center"/>
    </xf>
    <xf numFmtId="171" fontId="85" fillId="0" borderId="1269"/>
    <xf numFmtId="166" fontId="113" fillId="0" borderId="1266">
      <protection locked="0"/>
    </xf>
    <xf numFmtId="0" fontId="12" fillId="24" borderId="1244" applyNumberFormat="0" applyFont="0" applyAlignment="0" applyProtection="0"/>
    <xf numFmtId="241" fontId="194" fillId="86" borderId="1284" applyNumberFormat="0" applyBorder="0" applyAlignment="0" applyProtection="0">
      <alignment vertical="center"/>
    </xf>
    <xf numFmtId="171" fontId="85" fillId="0" borderId="1285"/>
    <xf numFmtId="166" fontId="113" fillId="0" borderId="1248">
      <protection locked="0"/>
    </xf>
    <xf numFmtId="171" fontId="85" fillId="0" borderId="1297"/>
    <xf numFmtId="166" fontId="113" fillId="0" borderId="1239">
      <protection locked="0"/>
    </xf>
    <xf numFmtId="0" fontId="12" fillId="24" borderId="1244" applyNumberFormat="0" applyFont="0" applyAlignment="0" applyProtection="0"/>
    <xf numFmtId="171" fontId="85" fillId="0" borderId="1285"/>
    <xf numFmtId="166" fontId="113" fillId="0" borderId="1266">
      <protection locked="0"/>
    </xf>
    <xf numFmtId="0" fontId="12" fillId="24" borderId="1274" applyNumberFormat="0" applyFont="0" applyAlignment="0" applyProtection="0"/>
    <xf numFmtId="241" fontId="194" fillId="86" borderId="1284" applyNumberFormat="0" applyBorder="0" applyAlignment="0" applyProtection="0">
      <alignment vertical="center"/>
    </xf>
    <xf numFmtId="171" fontId="85" fillId="0" borderId="1285"/>
    <xf numFmtId="241" fontId="194" fillId="86" borderId="1268" applyNumberFormat="0" applyBorder="0" applyAlignment="0" applyProtection="0">
      <alignment vertical="center"/>
    </xf>
    <xf numFmtId="171" fontId="85" fillId="0" borderId="1269"/>
    <xf numFmtId="166" fontId="113" fillId="0" borderId="1282">
      <protection locked="0"/>
    </xf>
    <xf numFmtId="0" fontId="12" fillId="24" borderId="1274" applyNumberFormat="0" applyFont="0" applyAlignment="0" applyProtection="0"/>
    <xf numFmtId="0" fontId="17" fillId="21" borderId="1225" applyNumberFormat="0" applyAlignment="0" applyProtection="0"/>
    <xf numFmtId="171" fontId="85" fillId="0" borderId="1297"/>
    <xf numFmtId="166" fontId="113" fillId="0" borderId="1266">
      <protection locked="0"/>
    </xf>
    <xf numFmtId="0" fontId="83" fillId="0" borderId="1231" applyNumberFormat="0" applyFont="0" applyFill="0" applyAlignment="0" applyProtection="0"/>
    <xf numFmtId="0" fontId="12" fillId="24" borderId="1274" applyNumberFormat="0" applyFont="0" applyAlignment="0" applyProtection="0"/>
    <xf numFmtId="0" fontId="17" fillId="21" borderId="1208" applyNumberFormat="0" applyAlignment="0" applyProtection="0"/>
    <xf numFmtId="208" fontId="90" fillId="63" borderId="1204"/>
    <xf numFmtId="0" fontId="12" fillId="24" borderId="1375" applyNumberFormat="0" applyFont="0" applyAlignment="0" applyProtection="0"/>
    <xf numFmtId="0" fontId="25" fillId="8" borderId="1374" applyNumberFormat="0" applyAlignment="0" applyProtection="0"/>
    <xf numFmtId="171" fontId="85" fillId="0" borderId="1439"/>
    <xf numFmtId="0" fontId="83" fillId="0" borderId="1213" applyNumberFormat="0" applyFont="0" applyFill="0" applyAlignment="0" applyProtection="0"/>
    <xf numFmtId="171" fontId="85" fillId="0" borderId="1456"/>
    <xf numFmtId="39" fontId="12" fillId="0" borderId="1451">
      <protection locked="0"/>
    </xf>
    <xf numFmtId="167" fontId="87" fillId="0" borderId="1232" applyFont="0"/>
    <xf numFmtId="241" fontId="194" fillId="86" borderId="1298" applyNumberFormat="0" applyBorder="0" applyAlignment="0" applyProtection="0">
      <alignment vertical="center"/>
    </xf>
    <xf numFmtId="0" fontId="17" fillId="21" borderId="1225" applyNumberFormat="0" applyAlignment="0" applyProtection="0"/>
    <xf numFmtId="166" fontId="113" fillId="0" borderId="1295">
      <protection locked="0"/>
    </xf>
    <xf numFmtId="0" fontId="83" fillId="0" borderId="1197" applyNumberFormat="0" applyFont="0" applyFill="0" applyAlignment="0" applyProtection="0"/>
    <xf numFmtId="208" fontId="90" fillId="63" borderId="1215"/>
    <xf numFmtId="0" fontId="12" fillId="24" borderId="1290" applyNumberFormat="0" applyFont="0" applyAlignment="0" applyProtection="0"/>
    <xf numFmtId="0" fontId="17" fillId="21" borderId="1253" applyNumberFormat="0" applyAlignment="0" applyProtection="0"/>
    <xf numFmtId="167" fontId="87" fillId="0" borderId="1214" applyFont="0"/>
    <xf numFmtId="166" fontId="113" fillId="0" borderId="1282">
      <protection locked="0"/>
    </xf>
    <xf numFmtId="0" fontId="83" fillId="0" borderId="1258" applyNumberFormat="0" applyFont="0" applyFill="0" applyAlignment="0" applyProtection="0"/>
    <xf numFmtId="0" fontId="12" fillId="24" borderId="1290" applyNumberFormat="0" applyFont="0" applyAlignment="0" applyProtection="0"/>
    <xf numFmtId="208" fontId="90" fillId="63" borderId="1238"/>
    <xf numFmtId="0" fontId="99" fillId="0" borderId="1260" applyNumberFormat="0" applyFont="0" applyFill="0" applyAlignment="0" applyProtection="0">
      <alignment horizontal="centerContinuous"/>
    </xf>
    <xf numFmtId="171" fontId="85" fillId="0" borderId="1469"/>
    <xf numFmtId="241" fontId="194" fillId="86" borderId="1325" applyNumberFormat="0" applyBorder="0" applyAlignment="0" applyProtection="0">
      <alignment vertical="center"/>
    </xf>
    <xf numFmtId="208" fontId="90" fillId="63" borderId="1247"/>
    <xf numFmtId="171" fontId="85" fillId="0" borderId="1326"/>
    <xf numFmtId="0" fontId="17" fillId="21" borderId="1243" applyNumberFormat="0" applyAlignment="0" applyProtection="0"/>
    <xf numFmtId="167" fontId="87" fillId="0" borderId="1259" applyFont="0"/>
    <xf numFmtId="171" fontId="85" fillId="0" borderId="1340"/>
    <xf numFmtId="166" fontId="113" fillId="0" borderId="1266">
      <protection locked="0"/>
    </xf>
    <xf numFmtId="0" fontId="83" fillId="0" borderId="1242" applyNumberFormat="0" applyFont="0" applyFill="0" applyAlignment="0" applyProtection="0"/>
    <xf numFmtId="208" fontId="90" fillId="63" borderId="1265"/>
    <xf numFmtId="0" fontId="17" fillId="21" borderId="1243" applyNumberFormat="0" applyAlignment="0" applyProtection="0"/>
    <xf numFmtId="0" fontId="83" fillId="0" borderId="1242" applyNumberFormat="0" applyFont="0" applyFill="0" applyAlignment="0" applyProtection="0"/>
    <xf numFmtId="166" fontId="113" fillId="0" borderId="1295">
      <protection locked="0"/>
    </xf>
    <xf numFmtId="0" fontId="99" fillId="0" borderId="1260" applyNumberFormat="0" applyFont="0" applyFill="0" applyAlignment="0" applyProtection="0">
      <alignment horizontal="centerContinuous"/>
    </xf>
    <xf numFmtId="0" fontId="12" fillId="24" borderId="1274" applyNumberFormat="0" applyFont="0" applyAlignment="0" applyProtection="0"/>
    <xf numFmtId="0" fontId="17" fillId="21" borderId="1243" applyNumberFormat="0" applyAlignment="0" applyProtection="0"/>
    <xf numFmtId="208" fontId="90" fillId="63" borderId="1247"/>
    <xf numFmtId="166" fontId="113" fillId="0" borderId="1312">
      <protection locked="0"/>
    </xf>
    <xf numFmtId="0" fontId="12" fillId="24" borderId="1309" applyNumberFormat="0" applyFont="0" applyAlignment="0" applyProtection="0"/>
    <xf numFmtId="0" fontId="83" fillId="0" borderId="1242" applyNumberFormat="0" applyFont="0" applyFill="0" applyAlignment="0" applyProtection="0"/>
    <xf numFmtId="167" fontId="87" fillId="0" borderId="1259" applyFont="0"/>
    <xf numFmtId="208" fontId="90" fillId="63" borderId="1238"/>
    <xf numFmtId="166" fontId="113" fillId="0" borderId="1312">
      <protection locked="0"/>
    </xf>
    <xf numFmtId="0" fontId="17" fillId="21" borderId="1273" applyNumberFormat="0" applyAlignment="0" applyProtection="0"/>
    <xf numFmtId="0" fontId="12" fillId="24" borderId="1309" applyNumberFormat="0" applyFont="0" applyAlignment="0" applyProtection="0"/>
    <xf numFmtId="167" fontId="87" fillId="0" borderId="1264" applyFont="0"/>
    <xf numFmtId="241" fontId="194" fillId="86" borderId="1207" applyNumberFormat="0" applyBorder="0" applyAlignment="0" applyProtection="0">
      <alignment vertical="center"/>
    </xf>
    <xf numFmtId="0" fontId="83" fillId="0" borderId="1272" applyNumberFormat="0" applyFont="0" applyFill="0" applyAlignment="0" applyProtection="0"/>
    <xf numFmtId="0" fontId="83" fillId="0" borderId="1114" applyNumberFormat="0" applyFont="0" applyFill="0" applyAlignment="0" applyProtection="0"/>
    <xf numFmtId="0" fontId="99" fillId="0" borderId="1260" applyNumberFormat="0" applyFont="0" applyFill="0" applyAlignment="0" applyProtection="0">
      <alignment horizontal="centerContinuous"/>
    </xf>
    <xf numFmtId="1" fontId="94" fillId="64" borderId="1114" applyNumberFormat="0" applyBorder="0" applyAlignment="0">
      <alignment horizontal="center" vertical="top" wrapText="1"/>
      <protection hidden="1"/>
    </xf>
    <xf numFmtId="166" fontId="113" fillId="0" borderId="1336">
      <protection locked="0"/>
    </xf>
    <xf numFmtId="0" fontId="12" fillId="24" borderId="1331" applyNumberFormat="0" applyFont="0" applyAlignment="0" applyProtection="0"/>
    <xf numFmtId="208" fontId="90" fillId="63" borderId="1265"/>
    <xf numFmtId="165" fontId="88" fillId="0" borderId="1113" applyNumberFormat="0" applyFont="0" applyBorder="0" applyProtection="0">
      <alignment horizontal="right"/>
    </xf>
    <xf numFmtId="207" fontId="12" fillId="0" borderId="1113">
      <alignment horizontal="right"/>
      <protection locked="0"/>
    </xf>
    <xf numFmtId="205" fontId="88" fillId="0" borderId="1113" applyFill="0">
      <alignment horizontal="right"/>
    </xf>
    <xf numFmtId="3" fontId="12" fillId="0" borderId="1113" applyFill="0">
      <alignment horizontal="right"/>
    </xf>
    <xf numFmtId="204" fontId="88" fillId="0" borderId="1113" applyFill="0">
      <alignment horizontal="right"/>
    </xf>
    <xf numFmtId="204" fontId="88" fillId="0" borderId="1113">
      <alignment horizontal="right"/>
    </xf>
    <xf numFmtId="167" fontId="87" fillId="0" borderId="1270" applyFont="0"/>
    <xf numFmtId="0" fontId="17" fillId="21" borderId="1273" applyNumberFormat="0" applyAlignment="0" applyProtection="0"/>
    <xf numFmtId="166" fontId="113" fillId="0" borderId="1349">
      <protection locked="0"/>
    </xf>
    <xf numFmtId="0" fontId="83" fillId="0" borderId="1272" applyNumberFormat="0" applyFont="0" applyFill="0" applyAlignment="0" applyProtection="0"/>
    <xf numFmtId="0" fontId="12" fillId="24" borderId="1345" applyNumberFormat="0" applyFont="0" applyAlignment="0" applyProtection="0"/>
    <xf numFmtId="0" fontId="17" fillId="21" borderId="1273" applyNumberFormat="0" applyAlignment="0" applyProtection="0"/>
    <xf numFmtId="208" fontId="90" fillId="63" borderId="1281"/>
    <xf numFmtId="0" fontId="83" fillId="0" borderId="1272" applyNumberFormat="0" applyFont="0" applyFill="0" applyAlignment="0" applyProtection="0"/>
    <xf numFmtId="203" fontId="12" fillId="0" borderId="1113">
      <alignment horizontal="right"/>
    </xf>
    <xf numFmtId="208" fontId="90" fillId="63" borderId="1265"/>
    <xf numFmtId="167" fontId="87" fillId="0" borderId="1270" applyFont="0"/>
    <xf numFmtId="0" fontId="83" fillId="0" borderId="1279" applyNumberFormat="0" applyFont="0" applyFill="0" applyAlignment="0" applyProtection="0"/>
    <xf numFmtId="0" fontId="97" fillId="0" borderId="1279" applyNumberFormat="0" applyFill="0" applyAlignment="0" applyProtection="0"/>
    <xf numFmtId="0" fontId="17" fillId="21" borderId="1289" applyNumberFormat="0" applyAlignment="0" applyProtection="0"/>
    <xf numFmtId="0" fontId="83" fillId="0" borderId="1301" applyNumberFormat="0" applyFont="0" applyFill="0" applyAlignment="0" applyProtection="0"/>
    <xf numFmtId="0" fontId="83" fillId="0" borderId="1279" applyNumberFormat="0" applyFont="0" applyFill="0" applyAlignment="0" applyProtection="0"/>
    <xf numFmtId="208" fontId="90" fillId="63" borderId="1294"/>
    <xf numFmtId="0" fontId="97" fillId="0" borderId="1279" applyNumberFormat="0" applyFill="0" applyAlignment="0" applyProtection="0"/>
    <xf numFmtId="167" fontId="87" fillId="0" borderId="1293" applyFont="0"/>
    <xf numFmtId="208" fontId="90" fillId="63" borderId="1281"/>
    <xf numFmtId="167" fontId="87" fillId="0" borderId="1288" applyFont="0"/>
    <xf numFmtId="0" fontId="83" fillId="0" borderId="1272" applyNumberFormat="0" applyFont="0" applyFill="0" applyAlignment="0" applyProtection="0"/>
    <xf numFmtId="208" fontId="90" fillId="63" borderId="1265"/>
    <xf numFmtId="0" fontId="17" fillId="21" borderId="1273" applyNumberFormat="0" applyAlignment="0" applyProtection="0"/>
    <xf numFmtId="167" fontId="87" fillId="0" borderId="1270" applyFont="0"/>
    <xf numFmtId="0" fontId="83" fillId="0" borderId="1272" applyNumberFormat="0" applyFont="0" applyFill="0" applyAlignment="0" applyProtection="0"/>
    <xf numFmtId="0" fontId="99" fillId="0" borderId="1260" applyNumberFormat="0" applyFont="0" applyFill="0" applyAlignment="0" applyProtection="0">
      <alignment horizontal="centerContinuous"/>
    </xf>
    <xf numFmtId="0" fontId="17" fillId="21" borderId="1303" applyNumberFormat="0" applyAlignment="0" applyProtection="0"/>
    <xf numFmtId="208" fontId="90" fillId="63" borderId="1294"/>
    <xf numFmtId="0" fontId="83" fillId="0" borderId="1308" applyNumberFormat="0" applyFont="0" applyFill="0" applyAlignment="0" applyProtection="0"/>
    <xf numFmtId="0" fontId="99" fillId="0" borderId="1260" applyNumberFormat="0" applyFont="0" applyFill="0" applyAlignment="0" applyProtection="0">
      <alignment horizontal="centerContinuous"/>
    </xf>
    <xf numFmtId="0" fontId="17" fillId="21" borderId="1303" applyNumberFormat="0" applyAlignment="0" applyProtection="0"/>
    <xf numFmtId="208" fontId="90" fillId="63" borderId="1311"/>
    <xf numFmtId="0" fontId="83" fillId="0" borderId="1308" applyNumberFormat="0" applyFont="0" applyFill="0" applyAlignment="0" applyProtection="0"/>
    <xf numFmtId="167" fontId="87" fillId="0" borderId="1310" applyFont="0"/>
    <xf numFmtId="0" fontId="17" fillId="21" borderId="1330" applyNumberFormat="0" applyAlignment="0" applyProtection="0"/>
    <xf numFmtId="208" fontId="90" fillId="63" borderId="1311"/>
    <xf numFmtId="0" fontId="83" fillId="0" borderId="1328" applyNumberFormat="0" applyFont="0" applyFill="0" applyAlignment="0" applyProtection="0"/>
    <xf numFmtId="167" fontId="87" fillId="0" borderId="1310" applyFont="0"/>
    <xf numFmtId="0" fontId="17" fillId="21" borderId="1344" applyNumberFormat="0" applyAlignment="0" applyProtection="0"/>
    <xf numFmtId="208" fontId="90" fillId="63" borderId="1335"/>
    <xf numFmtId="0" fontId="83" fillId="0" borderId="1342" applyNumberFormat="0" applyFont="0" applyFill="0" applyAlignment="0" applyProtection="0"/>
    <xf numFmtId="0" fontId="99" fillId="0" borderId="1260" applyNumberFormat="0" applyFont="0" applyFill="0" applyAlignment="0" applyProtection="0">
      <alignment horizontal="centerContinuous"/>
    </xf>
    <xf numFmtId="208" fontId="90" fillId="63" borderId="1348"/>
    <xf numFmtId="0" fontId="12" fillId="61" borderId="1225" applyNumberFormat="0">
      <alignment horizontal="left" vertical="center"/>
    </xf>
    <xf numFmtId="0" fontId="12" fillId="60" borderId="1225" applyNumberFormat="0">
      <alignment horizontal="centerContinuous" vertical="center" wrapText="1"/>
    </xf>
    <xf numFmtId="0" fontId="12" fillId="61" borderId="1208" applyNumberFormat="0">
      <alignment horizontal="left" vertical="center"/>
    </xf>
    <xf numFmtId="0" fontId="12" fillId="60" borderId="1208" applyNumberFormat="0">
      <alignment horizontal="centerContinuous" vertical="center" wrapText="1"/>
    </xf>
    <xf numFmtId="0" fontId="17" fillId="21" borderId="1253" applyNumberFormat="0" applyAlignment="0" applyProtection="0"/>
    <xf numFmtId="0" fontId="25" fillId="8" borderId="1253" applyNumberFormat="0" applyAlignment="0" applyProtection="0"/>
    <xf numFmtId="0" fontId="28" fillId="21" borderId="1254" applyNumberFormat="0" applyAlignment="0" applyProtection="0"/>
    <xf numFmtId="0" fontId="30" fillId="0" borderId="1255" applyNumberFormat="0" applyFill="0" applyAlignment="0" applyProtection="0"/>
    <xf numFmtId="0" fontId="12" fillId="61" borderId="1243" applyNumberFormat="0">
      <alignment horizontal="left" vertical="center"/>
    </xf>
    <xf numFmtId="0" fontId="12" fillId="60" borderId="1243" applyNumberFormat="0">
      <alignment horizontal="centerContinuous" vertical="center" wrapText="1"/>
    </xf>
    <xf numFmtId="0" fontId="12" fillId="61" borderId="1225" applyNumberFormat="0">
      <alignment horizontal="left" vertical="center"/>
    </xf>
    <xf numFmtId="0" fontId="12" fillId="60" borderId="1225" applyNumberFormat="0">
      <alignment horizontal="centerContinuous" vertical="center" wrapText="1"/>
    </xf>
    <xf numFmtId="0" fontId="12" fillId="61" borderId="1253" applyNumberFormat="0">
      <alignment horizontal="left" vertical="center"/>
    </xf>
    <xf numFmtId="0" fontId="12" fillId="60" borderId="1253" applyNumberFormat="0">
      <alignment horizontal="centerContinuous" vertical="center" wrapText="1"/>
    </xf>
    <xf numFmtId="0" fontId="12" fillId="61" borderId="1243" applyNumberFormat="0">
      <alignment horizontal="left" vertical="center"/>
    </xf>
    <xf numFmtId="0" fontId="12" fillId="60" borderId="1243" applyNumberFormat="0">
      <alignment horizontal="centerContinuous" vertical="center" wrapText="1"/>
    </xf>
    <xf numFmtId="0" fontId="17" fillId="21" borderId="1253" applyNumberFormat="0" applyAlignment="0" applyProtection="0"/>
    <xf numFmtId="0" fontId="25" fillId="8" borderId="1253" applyNumberFormat="0" applyAlignment="0" applyProtection="0"/>
    <xf numFmtId="0" fontId="12" fillId="61" borderId="1243" applyNumberFormat="0">
      <alignment horizontal="left" vertical="center"/>
    </xf>
    <xf numFmtId="0" fontId="12" fillId="60" borderId="1243" applyNumberFormat="0">
      <alignment horizontal="centerContinuous" vertical="center" wrapText="1"/>
    </xf>
    <xf numFmtId="0" fontId="12" fillId="61" borderId="1243" applyNumberFormat="0">
      <alignment horizontal="left" vertical="center"/>
    </xf>
    <xf numFmtId="0" fontId="12" fillId="60" borderId="1243" applyNumberFormat="0">
      <alignment horizontal="centerContinuous" vertical="center" wrapText="1"/>
    </xf>
    <xf numFmtId="0" fontId="12" fillId="61" borderId="1243" applyNumberFormat="0">
      <alignment horizontal="left" vertical="center"/>
    </xf>
    <xf numFmtId="0" fontId="12" fillId="61" borderId="1243" applyNumberFormat="0">
      <alignment horizontal="left" vertical="center"/>
    </xf>
    <xf numFmtId="0" fontId="12" fillId="60" borderId="1243" applyNumberFormat="0">
      <alignment horizontal="centerContinuous" vertical="center" wrapText="1"/>
    </xf>
    <xf numFmtId="0" fontId="12" fillId="61" borderId="1243" applyNumberFormat="0">
      <alignment horizontal="left" vertical="center"/>
    </xf>
    <xf numFmtId="0" fontId="12" fillId="60" borderId="1243" applyNumberFormat="0">
      <alignment horizontal="centerContinuous" vertical="center" wrapText="1"/>
    </xf>
    <xf numFmtId="0" fontId="12" fillId="60" borderId="1243" applyNumberFormat="0">
      <alignment horizontal="centerContinuous" vertical="center" wrapText="1"/>
    </xf>
    <xf numFmtId="0" fontId="12" fillId="61" borderId="1253" applyNumberFormat="0">
      <alignment horizontal="left" vertical="center"/>
    </xf>
    <xf numFmtId="0" fontId="12" fillId="60" borderId="1253" applyNumberFormat="0">
      <alignment horizontal="centerContinuous" vertical="center" wrapText="1"/>
    </xf>
    <xf numFmtId="0" fontId="12" fillId="61" borderId="1253" applyNumberFormat="0">
      <alignment horizontal="left" vertical="center"/>
    </xf>
    <xf numFmtId="0" fontId="12" fillId="61" borderId="1273" applyNumberFormat="0">
      <alignment horizontal="left" vertical="center"/>
    </xf>
    <xf numFmtId="0" fontId="12" fillId="60" borderId="1273" applyNumberFormat="0">
      <alignment horizontal="centerContinuous" vertical="center" wrapText="1"/>
    </xf>
    <xf numFmtId="0" fontId="12" fillId="60" borderId="1253" applyNumberFormat="0">
      <alignment horizontal="centerContinuous" vertical="center" wrapText="1"/>
    </xf>
    <xf numFmtId="0" fontId="12" fillId="25" borderId="1198" applyNumberFormat="0" applyProtection="0">
      <alignment horizontal="left" vertical="center"/>
    </xf>
    <xf numFmtId="0" fontId="12" fillId="25" borderId="1198" applyNumberFormat="0" applyProtection="0">
      <alignment horizontal="left" vertical="center"/>
    </xf>
    <xf numFmtId="0" fontId="12" fillId="61" borderId="1273" applyNumberFormat="0">
      <alignment horizontal="left" vertical="center"/>
    </xf>
    <xf numFmtId="0" fontId="12" fillId="60" borderId="1273" applyNumberFormat="0">
      <alignment horizontal="centerContinuous" vertical="center" wrapText="1"/>
    </xf>
    <xf numFmtId="0" fontId="12" fillId="61" borderId="1273" applyNumberFormat="0">
      <alignment horizontal="left" vertical="center"/>
    </xf>
    <xf numFmtId="0" fontId="12" fillId="60" borderId="1273" applyNumberFormat="0">
      <alignment horizontal="centerContinuous" vertical="center" wrapText="1"/>
    </xf>
    <xf numFmtId="8" fontId="113" fillId="0" borderId="1359">
      <protection locked="0"/>
    </xf>
    <xf numFmtId="0" fontId="12" fillId="25" borderId="1198" applyNumberFormat="0" applyProtection="0">
      <alignment horizontal="left" vertical="center"/>
    </xf>
    <xf numFmtId="0" fontId="12" fillId="25" borderId="1198" applyNumberFormat="0" applyProtection="0">
      <alignment horizontal="left" vertical="center"/>
    </xf>
    <xf numFmtId="0" fontId="12" fillId="24" borderId="1355" applyNumberFormat="0" applyFont="0" applyAlignment="0" applyProtection="0"/>
    <xf numFmtId="0" fontId="12" fillId="25" borderId="1224" applyNumberFormat="0" applyProtection="0">
      <alignment horizontal="left" vertical="center"/>
    </xf>
    <xf numFmtId="0" fontId="12" fillId="25" borderId="1224" applyNumberFormat="0" applyProtection="0">
      <alignment horizontal="left" vertical="center"/>
    </xf>
    <xf numFmtId="0" fontId="12" fillId="61" borderId="1273" applyNumberFormat="0">
      <alignment horizontal="left" vertical="center"/>
    </xf>
    <xf numFmtId="0" fontId="12" fillId="60" borderId="1273" applyNumberFormat="0">
      <alignment horizontal="centerContinuous" vertical="center" wrapText="1"/>
    </xf>
    <xf numFmtId="0" fontId="30" fillId="0" borderId="1210" applyNumberFormat="0" applyFill="0" applyAlignment="0" applyProtection="0"/>
    <xf numFmtId="0" fontId="28" fillId="21" borderId="1209" applyNumberFormat="0" applyAlignment="0" applyProtection="0"/>
    <xf numFmtId="0" fontId="25" fillId="8" borderId="1208" applyNumberFormat="0" applyAlignment="0" applyProtection="0"/>
    <xf numFmtId="0" fontId="17" fillId="21" borderId="1208" applyNumberFormat="0" applyAlignment="0" applyProtection="0"/>
    <xf numFmtId="0" fontId="30" fillId="0" borderId="1210" applyNumberFormat="0" applyFill="0" applyAlignment="0" applyProtection="0"/>
    <xf numFmtId="0" fontId="28" fillId="21" borderId="1209" applyNumberFormat="0" applyAlignment="0" applyProtection="0"/>
    <xf numFmtId="0" fontId="25" fillId="8" borderId="1208" applyNumberFormat="0" applyAlignment="0" applyProtection="0"/>
    <xf numFmtId="0" fontId="17" fillId="21" borderId="1208" applyNumberFormat="0" applyAlignment="0" applyProtection="0"/>
    <xf numFmtId="0" fontId="12" fillId="25" borderId="1198" applyNumberFormat="0" applyProtection="0">
      <alignment horizontal="left" vertical="center"/>
    </xf>
    <xf numFmtId="0" fontId="12" fillId="25" borderId="1198" applyNumberFormat="0" applyProtection="0">
      <alignment horizontal="left" vertical="center"/>
    </xf>
    <xf numFmtId="0" fontId="12" fillId="25" borderId="1224" applyNumberFormat="0" applyProtection="0">
      <alignment horizontal="left" vertical="center"/>
    </xf>
    <xf numFmtId="0" fontId="12" fillId="25" borderId="1224" applyNumberFormat="0" applyProtection="0">
      <alignment horizontal="left" vertical="center"/>
    </xf>
    <xf numFmtId="0" fontId="30" fillId="0" borderId="1210" applyNumberFormat="0" applyFill="0" applyAlignment="0" applyProtection="0"/>
    <xf numFmtId="0" fontId="28" fillId="21" borderId="1209" applyNumberFormat="0" applyAlignment="0" applyProtection="0"/>
    <xf numFmtId="0" fontId="25" fillId="8" borderId="1208" applyNumberFormat="0" applyAlignment="0" applyProtection="0"/>
    <xf numFmtId="0" fontId="17" fillId="21" borderId="1208" applyNumberFormat="0" applyAlignment="0" applyProtection="0"/>
    <xf numFmtId="0" fontId="30" fillId="0" borderId="1210" applyNumberFormat="0" applyFill="0" applyAlignment="0" applyProtection="0"/>
    <xf numFmtId="0" fontId="12" fillId="25" borderId="1198" applyNumberFormat="0" applyProtection="0">
      <alignment horizontal="left" vertical="center"/>
    </xf>
    <xf numFmtId="0" fontId="12" fillId="25" borderId="1198" applyNumberFormat="0" applyProtection="0">
      <alignment horizontal="left" vertical="center"/>
    </xf>
    <xf numFmtId="0" fontId="28" fillId="21" borderId="1209" applyNumberFormat="0" applyAlignment="0" applyProtection="0"/>
    <xf numFmtId="0" fontId="30" fillId="0" borderId="1228" applyNumberFormat="0" applyFill="0" applyAlignment="0" applyProtection="0"/>
    <xf numFmtId="0" fontId="28" fillId="21" borderId="1227"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5" fillId="8" borderId="1225" applyNumberFormat="0" applyAlignment="0" applyProtection="0"/>
    <xf numFmtId="0" fontId="17" fillId="21" borderId="1225" applyNumberFormat="0" applyAlignment="0" applyProtection="0"/>
    <xf numFmtId="0" fontId="30" fillId="0" borderId="1228" applyNumberFormat="0" applyFill="0" applyAlignment="0" applyProtection="0"/>
    <xf numFmtId="0" fontId="25" fillId="8" borderId="1208" applyNumberFormat="0" applyAlignment="0" applyProtection="0"/>
    <xf numFmtId="0" fontId="28" fillId="21" borderId="1227"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5" fillId="8" borderId="1225" applyNumberFormat="0" applyAlignment="0" applyProtection="0"/>
    <xf numFmtId="0" fontId="17" fillId="21" borderId="1225" applyNumberFormat="0" applyAlignment="0" applyProtection="0"/>
    <xf numFmtId="0" fontId="17" fillId="21" borderId="1208" applyNumberFormat="0" applyAlignment="0" applyProtection="0"/>
    <xf numFmtId="0" fontId="30" fillId="0" borderId="1228" applyNumberFormat="0" applyFill="0" applyAlignment="0" applyProtection="0"/>
    <xf numFmtId="0" fontId="28" fillId="21" borderId="1227" applyNumberFormat="0" applyAlignment="0" applyProtection="0"/>
    <xf numFmtId="0" fontId="30" fillId="0" borderId="1228" applyNumberFormat="0" applyFill="0" applyAlignment="0" applyProtection="0"/>
    <xf numFmtId="0" fontId="28" fillId="21" borderId="1227"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5" fillId="8" borderId="1225" applyNumberFormat="0" applyAlignment="0" applyProtection="0"/>
    <xf numFmtId="0" fontId="17" fillId="21" borderId="1225" applyNumberFormat="0" applyAlignment="0" applyProtection="0"/>
    <xf numFmtId="0" fontId="30" fillId="0" borderId="1228" applyNumberFormat="0" applyFill="0" applyAlignment="0" applyProtection="0"/>
    <xf numFmtId="0" fontId="28" fillId="21" borderId="1227"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5" fillId="8" borderId="1225" applyNumberFormat="0" applyAlignment="0" applyProtection="0"/>
    <xf numFmtId="0" fontId="17" fillId="21" borderId="1225" applyNumberFormat="0" applyAlignment="0" applyProtection="0"/>
    <xf numFmtId="0" fontId="12" fillId="25" borderId="1224" applyNumberFormat="0" applyProtection="0">
      <alignment horizontal="left" vertical="center"/>
    </xf>
    <xf numFmtId="0" fontId="12" fillId="25" borderId="1224" applyNumberFormat="0" applyProtection="0">
      <alignment horizontal="left" vertical="center"/>
    </xf>
    <xf numFmtId="0" fontId="17" fillId="21" borderId="1289" applyNumberFormat="0" applyAlignment="0" applyProtection="0"/>
    <xf numFmtId="0" fontId="30" fillId="0" borderId="1228" applyNumberFormat="0" applyFill="0" applyAlignment="0" applyProtection="0"/>
    <xf numFmtId="0" fontId="28" fillId="21" borderId="1227"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5" fillId="8" borderId="1225" applyNumberFormat="0" applyAlignment="0" applyProtection="0"/>
    <xf numFmtId="0" fontId="17" fillId="21" borderId="1225" applyNumberFormat="0" applyAlignment="0" applyProtection="0"/>
    <xf numFmtId="0" fontId="30" fillId="0" borderId="1228" applyNumberFormat="0" applyFill="0" applyAlignment="0" applyProtection="0"/>
    <xf numFmtId="0" fontId="12" fillId="25" borderId="1224" applyNumberFormat="0" applyProtection="0">
      <alignment horizontal="left" vertical="center"/>
    </xf>
    <xf numFmtId="0" fontId="12" fillId="24" borderId="1226" applyNumberFormat="0" applyFont="0" applyAlignment="0" applyProtection="0"/>
    <xf numFmtId="0" fontId="12" fillId="24" borderId="1226" applyNumberFormat="0" applyFont="0" applyAlignment="0" applyProtection="0"/>
    <xf numFmtId="0" fontId="25" fillId="8" borderId="1225" applyNumberFormat="0" applyAlignment="0" applyProtection="0"/>
    <xf numFmtId="0" fontId="17" fillId="21" borderId="1225" applyNumberFormat="0" applyAlignment="0" applyProtection="0"/>
    <xf numFmtId="0" fontId="12" fillId="25" borderId="1224" applyNumberFormat="0" applyProtection="0">
      <alignment horizontal="left" vertical="center"/>
    </xf>
    <xf numFmtId="0" fontId="30" fillId="0" borderId="1228" applyNumberFormat="0" applyFill="0" applyAlignment="0" applyProtection="0"/>
    <xf numFmtId="0" fontId="28" fillId="21" borderId="1227"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8" fillId="21" borderId="1227" applyNumberFormat="0" applyAlignment="0" applyProtection="0"/>
    <xf numFmtId="0" fontId="25" fillId="8" borderId="1225" applyNumberFormat="0" applyAlignment="0" applyProtection="0"/>
    <xf numFmtId="0" fontId="12" fillId="24" borderId="1226" applyNumberFormat="0" applyFont="0" applyAlignment="0" applyProtection="0"/>
    <xf numFmtId="0" fontId="17" fillId="21" borderId="1208" applyNumberFormat="0" applyAlignment="0" applyProtection="0"/>
    <xf numFmtId="0" fontId="12" fillId="24" borderId="1226" applyNumberFormat="0" applyFont="0" applyAlignment="0" applyProtection="0"/>
    <xf numFmtId="0" fontId="25" fillId="8" borderId="1208" applyNumberFormat="0" applyAlignment="0" applyProtection="0"/>
    <xf numFmtId="0" fontId="12" fillId="24" borderId="1219" applyNumberFormat="0" applyFont="0" applyAlignment="0" applyProtection="0"/>
    <xf numFmtId="0" fontId="12" fillId="24" borderId="1219" applyNumberFormat="0" applyFont="0" applyAlignment="0" applyProtection="0"/>
    <xf numFmtId="0" fontId="28" fillId="21" borderId="1209" applyNumberFormat="0" applyAlignment="0" applyProtection="0"/>
    <xf numFmtId="0" fontId="30" fillId="0" borderId="1210" applyNumberFormat="0" applyFill="0" applyAlignment="0" applyProtection="0"/>
    <xf numFmtId="0" fontId="17" fillId="21" borderId="1208" applyNumberFormat="0" applyAlignment="0" applyProtection="0"/>
    <xf numFmtId="0" fontId="25" fillId="8" borderId="1208" applyNumberFormat="0" applyAlignment="0" applyProtection="0"/>
    <xf numFmtId="0" fontId="12" fillId="24" borderId="1219" applyNumberFormat="0" applyFont="0" applyAlignment="0" applyProtection="0"/>
    <xf numFmtId="0" fontId="12" fillId="24" borderId="1219" applyNumberFormat="0" applyFont="0" applyAlignment="0" applyProtection="0"/>
    <xf numFmtId="0" fontId="28" fillId="21" borderId="1209" applyNumberFormat="0" applyAlignment="0" applyProtection="0"/>
    <xf numFmtId="0" fontId="30" fillId="0" borderId="1210" applyNumberFormat="0" applyFill="0" applyAlignment="0" applyProtection="0"/>
    <xf numFmtId="0" fontId="12" fillId="25" borderId="1198" applyNumberFormat="0" applyProtection="0">
      <alignment horizontal="left" vertical="center"/>
    </xf>
    <xf numFmtId="0" fontId="12" fillId="25" borderId="1198" applyNumberFormat="0" applyProtection="0">
      <alignment horizontal="left" vertical="center"/>
    </xf>
    <xf numFmtId="0" fontId="17" fillId="21" borderId="1208" applyNumberFormat="0" applyAlignment="0" applyProtection="0"/>
    <xf numFmtId="0" fontId="25" fillId="8" borderId="1208" applyNumberFormat="0" applyAlignment="0" applyProtection="0"/>
    <xf numFmtId="0" fontId="12" fillId="24" borderId="1219" applyNumberFormat="0" applyFont="0" applyAlignment="0" applyProtection="0"/>
    <xf numFmtId="0" fontId="12" fillId="24" borderId="1219" applyNumberFormat="0" applyFont="0" applyAlignment="0" applyProtection="0"/>
    <xf numFmtId="0" fontId="28" fillId="21" borderId="1209" applyNumberFormat="0" applyAlignment="0" applyProtection="0"/>
    <xf numFmtId="0" fontId="30" fillId="0" borderId="1210" applyNumberFormat="0" applyFill="0" applyAlignment="0" applyProtection="0"/>
    <xf numFmtId="0" fontId="17" fillId="21" borderId="1208" applyNumberFormat="0" applyAlignment="0" applyProtection="0"/>
    <xf numFmtId="0" fontId="25" fillId="8" borderId="1208" applyNumberFormat="0" applyAlignment="0" applyProtection="0"/>
    <xf numFmtId="0" fontId="12" fillId="24" borderId="1219" applyNumberFormat="0" applyFont="0" applyAlignment="0" applyProtection="0"/>
    <xf numFmtId="0" fontId="12" fillId="24" borderId="1219" applyNumberFormat="0" applyFont="0" applyAlignment="0" applyProtection="0"/>
    <xf numFmtId="0" fontId="28" fillId="21" borderId="1209" applyNumberFormat="0" applyAlignment="0" applyProtection="0"/>
    <xf numFmtId="0" fontId="30" fillId="0" borderId="1210" applyNumberFormat="0" applyFill="0" applyAlignment="0" applyProtection="0"/>
    <xf numFmtId="0" fontId="25" fillId="8" borderId="1225" applyNumberFormat="0" applyAlignment="0" applyProtection="0"/>
    <xf numFmtId="0" fontId="17" fillId="21" borderId="1225" applyNumberFormat="0" applyAlignment="0" applyProtection="0"/>
    <xf numFmtId="0" fontId="12" fillId="24" borderId="1290" applyNumberFormat="0" applyFont="0" applyAlignment="0" applyProtection="0"/>
    <xf numFmtId="0" fontId="12" fillId="61" borderId="1289" applyNumberFormat="0">
      <alignment horizontal="left" vertical="center"/>
    </xf>
    <xf numFmtId="0" fontId="12" fillId="25" borderId="1252" applyNumberFormat="0" applyProtection="0">
      <alignment horizontal="left" vertical="center"/>
    </xf>
    <xf numFmtId="0" fontId="12" fillId="25" borderId="1252" applyNumberFormat="0" applyProtection="0">
      <alignment horizontal="left" vertical="center"/>
    </xf>
    <xf numFmtId="0" fontId="12" fillId="60" borderId="1289" applyNumberFormat="0">
      <alignment horizontal="centerContinuous" vertical="center" wrapText="1"/>
    </xf>
    <xf numFmtId="229" fontId="81" fillId="65" borderId="1223" applyFont="0" applyFill="0" applyBorder="0" applyAlignment="0" applyProtection="0"/>
    <xf numFmtId="0" fontId="25" fillId="8" borderId="1289" applyNumberFormat="0" applyAlignment="0" applyProtection="0"/>
    <xf numFmtId="0" fontId="17" fillId="21" borderId="1225" applyNumberFormat="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2" fillId="61" borderId="1273" applyNumberFormat="0">
      <alignment horizontal="left" vertical="center"/>
    </xf>
    <xf numFmtId="0" fontId="12" fillId="60" borderId="1273" applyNumberFormat="0">
      <alignment horizontal="centerContinuous" vertical="center" wrapText="1"/>
    </xf>
    <xf numFmtId="0" fontId="17" fillId="21" borderId="1225" applyNumberFormat="0" applyAlignment="0" applyProtection="0"/>
    <xf numFmtId="0" fontId="25" fillId="8" borderId="1225"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8" fillId="21" borderId="1227" applyNumberFormat="0" applyAlignment="0" applyProtection="0"/>
    <xf numFmtId="0" fontId="30" fillId="0" borderId="1228" applyNumberFormat="0" applyFill="0" applyAlignment="0" applyProtection="0"/>
    <xf numFmtId="0" fontId="17" fillId="21" borderId="1225" applyNumberFormat="0" applyAlignment="0" applyProtection="0"/>
    <xf numFmtId="0" fontId="25" fillId="8" borderId="1225"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8" fillId="21" borderId="1227" applyNumberFormat="0" applyAlignment="0" applyProtection="0"/>
    <xf numFmtId="0" fontId="30" fillId="0" borderId="1228" applyNumberFormat="0" applyFill="0" applyAlignment="0" applyProtection="0"/>
    <xf numFmtId="0" fontId="12" fillId="25" borderId="1224" applyNumberFormat="0" applyProtection="0">
      <alignment horizontal="left" vertical="center"/>
    </xf>
    <xf numFmtId="0" fontId="12" fillId="25" borderId="1224" applyNumberFormat="0" applyProtection="0">
      <alignment horizontal="left" vertical="center"/>
    </xf>
    <xf numFmtId="0" fontId="17" fillId="21" borderId="1225" applyNumberFormat="0" applyAlignment="0" applyProtection="0"/>
    <xf numFmtId="0" fontId="25" fillId="8" borderId="1225"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8" fillId="21" borderId="1227" applyNumberFormat="0" applyAlignment="0" applyProtection="0"/>
    <xf numFmtId="0" fontId="30" fillId="0" borderId="1228" applyNumberFormat="0" applyFill="0" applyAlignment="0" applyProtection="0"/>
    <xf numFmtId="0" fontId="17" fillId="21" borderId="1225" applyNumberFormat="0" applyAlignment="0" applyProtection="0"/>
    <xf numFmtId="0" fontId="25" fillId="8" borderId="1225" applyNumberFormat="0" applyAlignment="0" applyProtection="0"/>
    <xf numFmtId="0" fontId="12" fillId="24" borderId="1226" applyNumberFormat="0" applyFont="0" applyAlignment="0" applyProtection="0"/>
    <xf numFmtId="0" fontId="12" fillId="24" borderId="1226" applyNumberFormat="0" applyFont="0" applyAlignment="0" applyProtection="0"/>
    <xf numFmtId="0" fontId="28" fillId="21" borderId="1227" applyNumberFormat="0" applyAlignment="0" applyProtection="0"/>
    <xf numFmtId="0" fontId="30" fillId="0" borderId="1228" applyNumberFormat="0" applyFill="0" applyAlignment="0" applyProtection="0"/>
    <xf numFmtId="0" fontId="30" fillId="0" borderId="1246" applyNumberFormat="0" applyFill="0" applyAlignment="0" applyProtection="0"/>
    <xf numFmtId="0" fontId="28" fillId="21" borderId="1245" applyNumberFormat="0" applyAlignment="0" applyProtection="0"/>
    <xf numFmtId="0" fontId="30" fillId="0" borderId="1255" applyNumberFormat="0" applyFill="0" applyAlignment="0" applyProtection="0"/>
    <xf numFmtId="0" fontId="28" fillId="21" borderId="1254" applyNumberFormat="0" applyAlignment="0" applyProtection="0"/>
    <xf numFmtId="0" fontId="25" fillId="8" borderId="1253" applyNumberFormat="0" applyAlignment="0" applyProtection="0"/>
    <xf numFmtId="0" fontId="17" fillId="21" borderId="1253" applyNumberFormat="0" applyAlignment="0" applyProtection="0"/>
    <xf numFmtId="0" fontId="30" fillId="0" borderId="1255" applyNumberFormat="0" applyFill="0" applyAlignment="0" applyProtection="0"/>
    <xf numFmtId="0" fontId="28" fillId="21" borderId="1254" applyNumberFormat="0" applyAlignment="0" applyProtection="0"/>
    <xf numFmtId="0" fontId="25" fillId="8" borderId="1253" applyNumberFormat="0" applyAlignment="0" applyProtection="0"/>
    <xf numFmtId="0" fontId="17" fillId="21" borderId="1253" applyNumberFormat="0" applyAlignment="0" applyProtection="0"/>
    <xf numFmtId="0" fontId="12" fillId="25" borderId="1252" applyNumberFormat="0" applyProtection="0">
      <alignment horizontal="left" vertical="center"/>
    </xf>
    <xf numFmtId="0" fontId="12" fillId="25" borderId="1252" applyNumberFormat="0" applyProtection="0">
      <alignment horizontal="left" vertical="center"/>
    </xf>
    <xf numFmtId="0" fontId="30" fillId="0" borderId="1255" applyNumberFormat="0" applyFill="0" applyAlignment="0" applyProtection="0"/>
    <xf numFmtId="0" fontId="28" fillId="21" borderId="1254" applyNumberFormat="0" applyAlignment="0" applyProtection="0"/>
    <xf numFmtId="0" fontId="25" fillId="8" borderId="1253" applyNumberFormat="0" applyAlignment="0" applyProtection="0"/>
    <xf numFmtId="0" fontId="17" fillId="21" borderId="1253" applyNumberFormat="0" applyAlignment="0" applyProtection="0"/>
    <xf numFmtId="0" fontId="30" fillId="0" borderId="1255" applyNumberFormat="0" applyFill="0" applyAlignment="0" applyProtection="0"/>
    <xf numFmtId="0" fontId="12" fillId="25" borderId="1261" applyNumberFormat="0" applyProtection="0">
      <alignment horizontal="left" vertical="center"/>
    </xf>
    <xf numFmtId="0" fontId="12" fillId="25" borderId="1252" applyNumberFormat="0" applyProtection="0">
      <alignment horizontal="left" vertical="center"/>
    </xf>
    <xf numFmtId="0" fontId="12" fillId="25" borderId="1252" applyNumberFormat="0" applyProtection="0">
      <alignment horizontal="left" vertical="center"/>
    </xf>
    <xf numFmtId="0" fontId="12" fillId="25" borderId="1261" applyNumberFormat="0" applyProtection="0">
      <alignment horizontal="left" vertical="center"/>
    </xf>
    <xf numFmtId="0" fontId="28" fillId="21" borderId="1254" applyNumberFormat="0" applyAlignment="0" applyProtection="0"/>
    <xf numFmtId="0" fontId="25" fillId="8" borderId="1253" applyNumberFormat="0" applyAlignment="0" applyProtection="0"/>
    <xf numFmtId="0" fontId="17" fillId="21" borderId="1253" applyNumberFormat="0" applyAlignment="0" applyProtection="0"/>
    <xf numFmtId="0" fontId="12" fillId="61" borderId="1243" applyNumberFormat="0">
      <alignment horizontal="left" vertical="center"/>
    </xf>
    <xf numFmtId="0" fontId="12" fillId="60" borderId="1243" applyNumberFormat="0">
      <alignment horizontal="centerContinuous" vertical="center" wrapText="1"/>
    </xf>
    <xf numFmtId="0" fontId="25" fillId="8" borderId="1243" applyNumberFormat="0" applyAlignment="0" applyProtection="0"/>
    <xf numFmtId="0" fontId="17" fillId="21" borderId="1243" applyNumberFormat="0" applyAlignment="0" applyProtection="0"/>
    <xf numFmtId="0" fontId="30" fillId="0" borderId="1246" applyNumberFormat="0" applyFill="0" applyAlignment="0" applyProtection="0"/>
    <xf numFmtId="0" fontId="28" fillId="21" borderId="1245" applyNumberFormat="0" applyAlignment="0" applyProtection="0"/>
    <xf numFmtId="0" fontId="25" fillId="8" borderId="1243" applyNumberFormat="0" applyAlignment="0" applyProtection="0"/>
    <xf numFmtId="0" fontId="17" fillId="21" borderId="1243" applyNumberFormat="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2" fillId="25" borderId="1261" applyNumberFormat="0" applyProtection="0">
      <alignment horizontal="left" vertical="center"/>
    </xf>
    <xf numFmtId="0" fontId="12" fillId="25" borderId="1261" applyNumberFormat="0" applyProtection="0">
      <alignment horizontal="left" vertical="center"/>
    </xf>
    <xf numFmtId="0" fontId="30" fillId="0" borderId="1246" applyNumberFormat="0" applyFill="0" applyAlignment="0" applyProtection="0"/>
    <xf numFmtId="0" fontId="28" fillId="21" borderId="1245" applyNumberFormat="0" applyAlignment="0" applyProtection="0"/>
    <xf numFmtId="0" fontId="25" fillId="8" borderId="1243" applyNumberFormat="0" applyAlignment="0" applyProtection="0"/>
    <xf numFmtId="0" fontId="17" fillId="21" borderId="1243"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28" fillId="21" borderId="1245" applyNumberFormat="0" applyAlignment="0" applyProtection="0"/>
    <xf numFmtId="0" fontId="25" fillId="8" borderId="1243" applyNumberFormat="0" applyAlignment="0" applyProtection="0"/>
    <xf numFmtId="0" fontId="17" fillId="21" borderId="1243" applyNumberFormat="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2" fillId="61" borderId="1303" applyNumberFormat="0">
      <alignment horizontal="left" vertical="center"/>
    </xf>
    <xf numFmtId="0" fontId="12" fillId="60" borderId="1303" applyNumberFormat="0">
      <alignment horizontal="centerContinuous" vertical="center" wrapText="1"/>
    </xf>
    <xf numFmtId="0" fontId="12" fillId="25" borderId="1261" applyNumberFormat="0" applyProtection="0">
      <alignment horizontal="left" vertical="center"/>
    </xf>
    <xf numFmtId="0" fontId="12" fillId="25" borderId="1261" applyNumberFormat="0" applyProtection="0">
      <alignment horizontal="left" vertical="center"/>
    </xf>
    <xf numFmtId="0" fontId="12" fillId="61" borderId="1273" applyNumberFormat="0">
      <alignment horizontal="left" vertical="center"/>
    </xf>
    <xf numFmtId="0" fontId="12" fillId="60" borderId="1273" applyNumberFormat="0">
      <alignment horizontal="centerContinuous" vertical="center" wrapText="1"/>
    </xf>
    <xf numFmtId="0" fontId="28" fillId="21" borderId="1254" applyNumberFormat="0" applyAlignment="0" applyProtection="0"/>
    <xf numFmtId="0" fontId="30" fillId="0" borderId="1255" applyNumberFormat="0" applyFill="0" applyAlignment="0" applyProtection="0"/>
    <xf numFmtId="0" fontId="12" fillId="25" borderId="1252" applyNumberFormat="0" applyProtection="0">
      <alignment horizontal="left" vertical="center"/>
    </xf>
    <xf numFmtId="0" fontId="12" fillId="25" borderId="1252" applyNumberFormat="0" applyProtection="0">
      <alignment horizontal="left" vertical="center"/>
    </xf>
    <xf numFmtId="0" fontId="17" fillId="21" borderId="1253" applyNumberFormat="0" applyAlignment="0" applyProtection="0"/>
    <xf numFmtId="0" fontId="25" fillId="8" borderId="1253" applyNumberFormat="0" applyAlignment="0" applyProtection="0"/>
    <xf numFmtId="0" fontId="28" fillId="21" borderId="1254" applyNumberFormat="0" applyAlignment="0" applyProtection="0"/>
    <xf numFmtId="0" fontId="30" fillId="0" borderId="1255" applyNumberFormat="0" applyFill="0" applyAlignment="0" applyProtection="0"/>
    <xf numFmtId="0" fontId="17" fillId="21" borderId="1253" applyNumberFormat="0" applyAlignment="0" applyProtection="0"/>
    <xf numFmtId="0" fontId="25" fillId="8" borderId="1253" applyNumberFormat="0" applyAlignment="0" applyProtection="0"/>
    <xf numFmtId="0" fontId="28" fillId="21" borderId="1254" applyNumberFormat="0" applyAlignment="0" applyProtection="0"/>
    <xf numFmtId="0" fontId="30" fillId="0" borderId="1255" applyNumberFormat="0" applyFill="0" applyAlignment="0" applyProtection="0"/>
    <xf numFmtId="0" fontId="12" fillId="61" borderId="1303" applyNumberFormat="0">
      <alignment horizontal="left" vertical="center"/>
    </xf>
    <xf numFmtId="0" fontId="12" fillId="60" borderId="1303" applyNumberFormat="0">
      <alignment horizontal="centerContinuous" vertical="center" wrapText="1"/>
    </xf>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30" fillId="0" borderId="1246" applyNumberFormat="0" applyFill="0" applyAlignment="0" applyProtection="0"/>
    <xf numFmtId="0" fontId="28" fillId="21" borderId="1245" applyNumberFormat="0" applyAlignment="0" applyProtection="0"/>
    <xf numFmtId="0" fontId="25" fillId="8" borderId="1243" applyNumberFormat="0" applyAlignment="0" applyProtection="0"/>
    <xf numFmtId="0" fontId="30" fillId="0" borderId="1246" applyNumberFormat="0" applyFill="0" applyAlignment="0" applyProtection="0"/>
    <xf numFmtId="0" fontId="28" fillId="21" borderId="1245"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5" fillId="8" borderId="1243" applyNumberFormat="0" applyAlignment="0" applyProtection="0"/>
    <xf numFmtId="0" fontId="17" fillId="21" borderId="1243" applyNumberFormat="0" applyAlignment="0" applyProtection="0"/>
    <xf numFmtId="0" fontId="30" fillId="0" borderId="1246" applyNumberFormat="0" applyFill="0" applyAlignment="0" applyProtection="0"/>
    <xf numFmtId="0" fontId="28" fillId="21" borderId="1245"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5" fillId="8" borderId="1243" applyNumberFormat="0" applyAlignment="0" applyProtection="0"/>
    <xf numFmtId="0" fontId="17" fillId="21" borderId="1243" applyNumberFormat="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30" fillId="0" borderId="1246" applyNumberFormat="0" applyFill="0" applyAlignment="0" applyProtection="0"/>
    <xf numFmtId="0" fontId="28" fillId="21" borderId="1245"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5" fillId="8" borderId="1243" applyNumberFormat="0" applyAlignment="0" applyProtection="0"/>
    <xf numFmtId="0" fontId="17" fillId="21" borderId="1243"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28" fillId="21" borderId="1245"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5" fillId="8" borderId="1243" applyNumberFormat="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17" fillId="21" borderId="1243" applyNumberFormat="0" applyAlignment="0" applyProtection="0"/>
    <xf numFmtId="0" fontId="25" fillId="8" borderId="1243" applyNumberFormat="0" applyAlignment="0" applyProtection="0"/>
    <xf numFmtId="0" fontId="30" fillId="0" borderId="1246" applyNumberFormat="0" applyFill="0" applyAlignment="0" applyProtection="0"/>
    <xf numFmtId="0" fontId="28" fillId="21" borderId="1245"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25" fillId="8" borderId="1243" applyNumberFormat="0" applyAlignment="0" applyProtection="0"/>
    <xf numFmtId="0" fontId="17" fillId="21"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28" fillId="21" borderId="1245" applyNumberFormat="0" applyAlignment="0" applyProtection="0"/>
    <xf numFmtId="0" fontId="30" fillId="0" borderId="1246" applyNumberFormat="0" applyFill="0" applyAlignment="0" applyProtection="0"/>
    <xf numFmtId="0" fontId="30" fillId="0" borderId="1246" applyNumberFormat="0" applyFill="0" applyAlignment="0" applyProtection="0"/>
    <xf numFmtId="0" fontId="28" fillId="21" borderId="1245" applyNumberFormat="0" applyAlignment="0" applyProtection="0"/>
    <xf numFmtId="0" fontId="25" fillId="8" borderId="1243" applyNumberFormat="0" applyAlignment="0" applyProtection="0"/>
    <xf numFmtId="0" fontId="17" fillId="21" borderId="1243"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28" fillId="21" borderId="1245" applyNumberFormat="0" applyAlignment="0" applyProtection="0"/>
    <xf numFmtId="0" fontId="12" fillId="61" borderId="1303" applyNumberFormat="0">
      <alignment horizontal="left" vertical="center"/>
    </xf>
    <xf numFmtId="0" fontId="12" fillId="60" borderId="1303" applyNumberFormat="0">
      <alignment horizontal="centerContinuous" vertical="center" wrapText="1"/>
    </xf>
    <xf numFmtId="0" fontId="25" fillId="8" borderId="1243" applyNumberFormat="0" applyAlignment="0" applyProtection="0"/>
    <xf numFmtId="171" fontId="85" fillId="0" borderId="1241"/>
    <xf numFmtId="0" fontId="17" fillId="21" borderId="1243" applyNumberFormat="0" applyAlignment="0" applyProtection="0"/>
    <xf numFmtId="0" fontId="25" fillId="8" borderId="1243" applyNumberFormat="0" applyAlignment="0" applyProtection="0"/>
    <xf numFmtId="0" fontId="17" fillId="21"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25" fillId="8" borderId="1253" applyNumberFormat="0" applyAlignment="0" applyProtection="0"/>
    <xf numFmtId="0" fontId="17" fillId="21" borderId="1253" applyNumberFormat="0" applyAlignment="0" applyProtection="0"/>
    <xf numFmtId="0" fontId="12" fillId="61" borderId="1303" applyNumberFormat="0">
      <alignment horizontal="left" vertical="center"/>
    </xf>
    <xf numFmtId="0" fontId="12" fillId="60" borderId="1303" applyNumberFormat="0">
      <alignment horizontal="centerContinuous" vertical="center" wrapText="1"/>
    </xf>
    <xf numFmtId="0" fontId="25" fillId="8" borderId="1253" applyNumberFormat="0" applyAlignment="0" applyProtection="0"/>
    <xf numFmtId="0" fontId="17" fillId="21" borderId="1253" applyNumberFormat="0" applyAlignment="0" applyProtection="0"/>
    <xf numFmtId="0" fontId="17" fillId="21" borderId="1243" applyNumberFormat="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2" fillId="61" borderId="1330" applyNumberFormat="0">
      <alignment horizontal="left" vertical="center"/>
    </xf>
    <xf numFmtId="0" fontId="12" fillId="60" borderId="1330" applyNumberFormat="0">
      <alignment horizontal="centerContinuous" vertical="center" wrapText="1"/>
    </xf>
    <xf numFmtId="0" fontId="12" fillId="25" borderId="1277" applyNumberFormat="0" applyProtection="0">
      <alignment horizontal="left" vertical="center"/>
    </xf>
    <xf numFmtId="0" fontId="12" fillId="25" borderId="1277"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25" fillId="8" borderId="1253" applyNumberFormat="0" applyAlignment="0" applyProtection="0"/>
    <xf numFmtId="0" fontId="17" fillId="21" borderId="1253" applyNumberFormat="0" applyAlignment="0" applyProtection="0"/>
    <xf numFmtId="0" fontId="17" fillId="21" borderId="1354" applyNumberFormat="0" applyAlignment="0" applyProtection="0"/>
    <xf numFmtId="0" fontId="25" fillId="8" borderId="1253" applyNumberFormat="0" applyAlignment="0" applyProtection="0"/>
    <xf numFmtId="0" fontId="17" fillId="21" borderId="1354" applyNumberFormat="0" applyAlignment="0" applyProtection="0"/>
    <xf numFmtId="0" fontId="17" fillId="21" borderId="1354" applyNumberFormat="0" applyAlignment="0" applyProtection="0"/>
    <xf numFmtId="0" fontId="17" fillId="21" borderId="1354" applyNumberFormat="0" applyAlignment="0" applyProtection="0"/>
    <xf numFmtId="0" fontId="12" fillId="61" borderId="1317" applyNumberFormat="0">
      <alignment horizontal="left" vertical="center"/>
    </xf>
    <xf numFmtId="0" fontId="12" fillId="60" borderId="1317" applyNumberFormat="0">
      <alignment horizontal="centerContinuous" vertical="center" wrapText="1"/>
    </xf>
    <xf numFmtId="0" fontId="17" fillId="21" borderId="1253" applyNumberFormat="0" applyAlignment="0" applyProtection="0"/>
    <xf numFmtId="0" fontId="83" fillId="0" borderId="1342" applyNumberFormat="0" applyFont="0" applyFill="0" applyAlignment="0" applyProtection="0"/>
    <xf numFmtId="0" fontId="83" fillId="0" borderId="1279" applyNumberFormat="0" applyFont="0" applyFill="0" applyAlignment="0" applyProtection="0"/>
    <xf numFmtId="0" fontId="12" fillId="61" borderId="1330" applyNumberFormat="0">
      <alignment horizontal="left" vertical="center"/>
    </xf>
    <xf numFmtId="0" fontId="12" fillId="60" borderId="1330" applyNumberFormat="0">
      <alignment horizontal="centerContinuous" vertical="center" wrapText="1"/>
    </xf>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12" fillId="24" borderId="1244" applyNumberFormat="0" applyFont="0" applyAlignment="0" applyProtection="0"/>
    <xf numFmtId="0" fontId="12" fillId="24" borderId="124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12" fillId="25" borderId="1277" applyNumberFormat="0" applyProtection="0">
      <alignment horizontal="left" vertical="center"/>
    </xf>
    <xf numFmtId="0" fontId="12" fillId="25" borderId="1277" applyNumberFormat="0" applyProtection="0">
      <alignment horizontal="left" vertical="center"/>
    </xf>
    <xf numFmtId="0" fontId="12" fillId="25" borderId="1286" applyNumberFormat="0" applyProtection="0">
      <alignment horizontal="left" vertical="center"/>
    </xf>
    <xf numFmtId="0" fontId="12" fillId="25" borderId="1286" applyNumberFormat="0" applyProtection="0">
      <alignment horizontal="left" vertical="center"/>
    </xf>
    <xf numFmtId="0" fontId="12" fillId="61" borderId="1344" applyNumberFormat="0">
      <alignment horizontal="left" vertical="center"/>
    </xf>
    <xf numFmtId="0" fontId="12" fillId="60" borderId="1344" applyNumberFormat="0">
      <alignment horizontal="centerContinuous" vertical="center" wrapText="1"/>
    </xf>
    <xf numFmtId="208" fontId="90" fillId="63" borderId="1358"/>
    <xf numFmtId="0" fontId="12" fillId="25" borderId="1372" applyNumberFormat="0" applyProtection="0">
      <alignment horizontal="left" vertical="center"/>
    </xf>
    <xf numFmtId="0" fontId="12" fillId="25" borderId="1277" applyNumberFormat="0" applyProtection="0">
      <alignment horizontal="left" vertical="center"/>
    </xf>
    <xf numFmtId="0" fontId="12" fillId="25" borderId="1277" applyNumberFormat="0" applyProtection="0">
      <alignment horizontal="left" vertical="center"/>
    </xf>
    <xf numFmtId="171" fontId="85" fillId="0" borderId="1439"/>
    <xf numFmtId="171" fontId="85" fillId="0" borderId="1469"/>
    <xf numFmtId="42" fontId="87" fillId="0" borderId="1339" applyFont="0"/>
    <xf numFmtId="39" fontId="12" fillId="0" borderId="1472">
      <protection locked="0"/>
    </xf>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17" fillId="21" borderId="1253" applyNumberFormat="0" applyAlignment="0" applyProtection="0"/>
    <xf numFmtId="0" fontId="25" fillId="8" borderId="1253"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53" applyNumberFormat="0" applyAlignment="0" applyProtection="0"/>
    <xf numFmtId="0" fontId="25" fillId="8" borderId="1253" applyNumberFormat="0" applyAlignment="0" applyProtection="0"/>
    <xf numFmtId="0" fontId="30" fillId="0" borderId="1276" applyNumberFormat="0" applyFill="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53" applyNumberFormat="0" applyAlignment="0" applyProtection="0"/>
    <xf numFmtId="0" fontId="25" fillId="8" borderId="1253" applyNumberFormat="0" applyAlignment="0" applyProtection="0"/>
    <xf numFmtId="0" fontId="28" fillId="21" borderId="1275" applyNumberFormat="0" applyAlignment="0" applyProtection="0"/>
    <xf numFmtId="0" fontId="12" fillId="24" borderId="1274" applyNumberFormat="0" applyFont="0" applyAlignment="0" applyProtection="0"/>
    <xf numFmtId="0" fontId="28" fillId="21" borderId="1245" applyNumberFormat="0" applyAlignment="0" applyProtection="0"/>
    <xf numFmtId="0" fontId="30" fillId="0" borderId="1246" applyNumberFormat="0" applyFill="0" applyAlignment="0" applyProtection="0"/>
    <xf numFmtId="0" fontId="17" fillId="21" borderId="1253" applyNumberFormat="0" applyAlignment="0" applyProtection="0"/>
    <xf numFmtId="0" fontId="25" fillId="8" borderId="1253" applyNumberFormat="0" applyAlignment="0" applyProtection="0"/>
    <xf numFmtId="0" fontId="12" fillId="24" borderId="1274" applyNumberFormat="0" applyFont="0" applyAlignment="0" applyProtection="0"/>
    <xf numFmtId="0" fontId="25" fillId="8" borderId="1273"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73" applyNumberFormat="0" applyAlignment="0" applyProtection="0"/>
    <xf numFmtId="0" fontId="30" fillId="0" borderId="1276" applyNumberFormat="0" applyFill="0" applyAlignment="0" applyProtection="0"/>
    <xf numFmtId="0" fontId="28" fillId="21" borderId="1275"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5" fillId="8" borderId="1273" applyNumberFormat="0" applyAlignment="0" applyProtection="0"/>
    <xf numFmtId="0" fontId="17" fillId="21" borderId="1273" applyNumberFormat="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30" fillId="0" borderId="1276" applyNumberFormat="0" applyFill="0" applyAlignment="0" applyProtection="0"/>
    <xf numFmtId="0" fontId="28" fillId="21" borderId="1275"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5" fillId="8" borderId="1273" applyNumberFormat="0" applyAlignment="0" applyProtection="0"/>
    <xf numFmtId="0" fontId="17" fillId="21" borderId="1273" applyNumberFormat="0" applyAlignment="0" applyProtection="0"/>
    <xf numFmtId="0" fontId="30" fillId="0" borderId="127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28" fillId="21" borderId="1275"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5" fillId="8" borderId="1273" applyNumberFormat="0" applyAlignment="0" applyProtection="0"/>
    <xf numFmtId="0" fontId="17" fillId="21" borderId="1273" applyNumberFormat="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2" fillId="25" borderId="1286" applyNumberFormat="0" applyProtection="0">
      <alignment horizontal="left" vertical="center"/>
    </xf>
    <xf numFmtId="0" fontId="12" fillId="25" borderId="1286" applyNumberFormat="0" applyProtection="0">
      <alignment horizontal="left" vertical="center"/>
    </xf>
    <xf numFmtId="0" fontId="12" fillId="25" borderId="1286" applyNumberFormat="0" applyProtection="0">
      <alignment horizontal="left" vertical="center"/>
    </xf>
    <xf numFmtId="0" fontId="12" fillId="25" borderId="1286" applyNumberFormat="0" applyProtection="0">
      <alignment horizontal="left" vertical="center"/>
    </xf>
    <xf numFmtId="0" fontId="12" fillId="25" borderId="1277" applyNumberFormat="0" applyProtection="0">
      <alignment horizontal="left" vertical="center"/>
    </xf>
    <xf numFmtId="0" fontId="12" fillId="25" borderId="1277" applyNumberFormat="0" applyProtection="0">
      <alignment horizontal="left" vertical="center"/>
    </xf>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30" fillId="0" borderId="1292" applyNumberFormat="0" applyFill="0" applyAlignment="0" applyProtection="0"/>
    <xf numFmtId="0" fontId="28" fillId="21" borderId="1291" applyNumberFormat="0" applyAlignment="0" applyProtection="0"/>
    <xf numFmtId="0" fontId="25" fillId="8" borderId="1289" applyNumberFormat="0" applyAlignment="0" applyProtection="0"/>
    <xf numFmtId="0" fontId="17" fillId="21" borderId="1289" applyNumberFormat="0" applyAlignment="0" applyProtection="0"/>
    <xf numFmtId="0" fontId="30" fillId="0" borderId="1292" applyNumberFormat="0" applyFill="0" applyAlignment="0" applyProtection="0"/>
    <xf numFmtId="0" fontId="28" fillId="21" borderId="1291" applyNumberFormat="0" applyAlignment="0" applyProtection="0"/>
    <xf numFmtId="0" fontId="25" fillId="8" borderId="1289" applyNumberFormat="0" applyAlignment="0" applyProtection="0"/>
    <xf numFmtId="0" fontId="17" fillId="21" borderId="1289" applyNumberFormat="0" applyAlignment="0" applyProtection="0"/>
    <xf numFmtId="0" fontId="12" fillId="25" borderId="1286" applyNumberFormat="0" applyProtection="0">
      <alignment horizontal="left" vertical="center"/>
    </xf>
    <xf numFmtId="0" fontId="12" fillId="25" borderId="1286" applyNumberFormat="0" applyProtection="0">
      <alignment horizontal="left" vertical="center"/>
    </xf>
    <xf numFmtId="0" fontId="30" fillId="0" borderId="1292" applyNumberFormat="0" applyFill="0" applyAlignment="0" applyProtection="0"/>
    <xf numFmtId="0" fontId="28" fillId="21" borderId="1291" applyNumberFormat="0" applyAlignment="0" applyProtection="0"/>
    <xf numFmtId="0" fontId="25" fillId="8" borderId="1289" applyNumberFormat="0" applyAlignment="0" applyProtection="0"/>
    <xf numFmtId="0" fontId="17" fillId="21" borderId="1289" applyNumberFormat="0" applyAlignment="0" applyProtection="0"/>
    <xf numFmtId="0" fontId="30" fillId="0" borderId="1292" applyNumberFormat="0" applyFill="0" applyAlignment="0" applyProtection="0"/>
    <xf numFmtId="0" fontId="12" fillId="25" borderId="1286" applyNumberFormat="0" applyProtection="0">
      <alignment horizontal="left" vertical="center"/>
    </xf>
    <xf numFmtId="0" fontId="12" fillId="25" borderId="1286" applyNumberFormat="0" applyProtection="0">
      <alignment horizontal="left" vertical="center"/>
    </xf>
    <xf numFmtId="0" fontId="28" fillId="21" borderId="1291" applyNumberFormat="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25" fillId="8" borderId="1289" applyNumberFormat="0" applyAlignment="0" applyProtection="0"/>
    <xf numFmtId="0" fontId="17" fillId="21" borderId="1289" applyNumberFormat="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89" applyNumberFormat="0" applyAlignment="0" applyProtection="0"/>
    <xf numFmtId="0" fontId="25" fillId="8" borderId="1289" applyNumberFormat="0" applyAlignment="0" applyProtection="0"/>
    <xf numFmtId="0" fontId="12" fillId="24" borderId="1290" applyNumberFormat="0" applyFont="0" applyAlignment="0" applyProtection="0"/>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7" fillId="21" borderId="1289" applyNumberFormat="0" applyAlignment="0" applyProtection="0"/>
    <xf numFmtId="0" fontId="25" fillId="8" borderId="1289" applyNumberFormat="0" applyAlignment="0" applyProtection="0"/>
    <xf numFmtId="0" fontId="12" fillId="24" borderId="1290" applyNumberFormat="0" applyFont="0" applyAlignment="0" applyProtection="0"/>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2" fillId="25" borderId="1286" applyNumberFormat="0" applyProtection="0">
      <alignment horizontal="left" vertical="center"/>
    </xf>
    <xf numFmtId="0" fontId="12" fillId="25" borderId="1286" applyNumberFormat="0" applyProtection="0">
      <alignment horizontal="left" vertical="center"/>
    </xf>
    <xf numFmtId="0" fontId="17" fillId="21" borderId="1289" applyNumberFormat="0" applyAlignment="0" applyProtection="0"/>
    <xf numFmtId="0" fontId="25" fillId="8" borderId="1289" applyNumberFormat="0" applyAlignment="0" applyProtection="0"/>
    <xf numFmtId="0" fontId="12" fillId="24" borderId="1290" applyNumberFormat="0" applyFont="0" applyAlignment="0" applyProtection="0"/>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7" fillId="21" borderId="1289" applyNumberFormat="0" applyAlignment="0" applyProtection="0"/>
    <xf numFmtId="0" fontId="25" fillId="8" borderId="1289" applyNumberFormat="0" applyAlignment="0" applyProtection="0"/>
    <xf numFmtId="0" fontId="12" fillId="24" borderId="1290" applyNumberFormat="0" applyFont="0" applyAlignment="0" applyProtection="0"/>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7" fillId="21" borderId="1289" applyNumberFormat="0" applyAlignment="0" applyProtection="0"/>
    <xf numFmtId="0" fontId="25" fillId="8" borderId="1289" applyNumberFormat="0" applyAlignment="0" applyProtection="0"/>
    <xf numFmtId="0" fontId="12" fillId="24" borderId="1290" applyNumberFormat="0" applyFont="0" applyAlignment="0" applyProtection="0"/>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7" fillId="21" borderId="1289" applyNumberFormat="0" applyAlignment="0" applyProtection="0"/>
    <xf numFmtId="0" fontId="25" fillId="8" borderId="1289" applyNumberFormat="0" applyAlignment="0" applyProtection="0"/>
    <xf numFmtId="0" fontId="12" fillId="24" borderId="1290" applyNumberFormat="0" applyFont="0" applyAlignment="0" applyProtection="0"/>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7" fillId="21" borderId="1289" applyNumberFormat="0" applyAlignment="0" applyProtection="0"/>
    <xf numFmtId="0" fontId="25" fillId="8" borderId="1289" applyNumberFormat="0" applyAlignment="0" applyProtection="0"/>
    <xf numFmtId="0" fontId="12" fillId="24" borderId="1290" applyNumberFormat="0" applyFont="0" applyAlignment="0" applyProtection="0"/>
    <xf numFmtId="0" fontId="12" fillId="24" borderId="1290" applyNumberFormat="0" applyFont="0" applyAlignment="0" applyProtection="0"/>
    <xf numFmtId="0" fontId="28" fillId="21" borderId="1291" applyNumberFormat="0" applyAlignment="0" applyProtection="0"/>
    <xf numFmtId="0" fontId="30" fillId="0" borderId="1292" applyNumberFormat="0" applyFill="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30" fillId="0" borderId="1305" applyNumberFormat="0" applyFill="0" applyAlignment="0" applyProtection="0"/>
    <xf numFmtId="0" fontId="17" fillId="21" borderId="1273" applyNumberFormat="0" applyAlignment="0" applyProtection="0"/>
    <xf numFmtId="0" fontId="28" fillId="21" borderId="1304" applyNumberFormat="0" applyAlignment="0" applyProtection="0"/>
    <xf numFmtId="0" fontId="25" fillId="8" borderId="1273" applyNumberForma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25" fillId="8" borderId="1303" applyNumberFormat="0" applyAlignment="0" applyProtection="0"/>
    <xf numFmtId="0" fontId="17" fillId="21" borderId="1303" applyNumberFormat="0" applyAlignment="0" applyProtection="0"/>
    <xf numFmtId="0" fontId="28" fillId="21" borderId="1275" applyNumberFormat="0" applyAlignment="0" applyProtection="0"/>
    <xf numFmtId="0" fontId="30" fillId="0" borderId="127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17" fillId="21" borderId="1273" applyNumberFormat="0" applyAlignment="0" applyProtection="0"/>
    <xf numFmtId="0" fontId="25" fillId="8" borderId="1273" applyNumberFormat="0" applyAlignment="0" applyProtection="0"/>
    <xf numFmtId="0" fontId="30" fillId="0" borderId="1305" applyNumberFormat="0" applyFill="0" applyAlignment="0" applyProtection="0"/>
    <xf numFmtId="0" fontId="28" fillId="21" borderId="1304" applyNumberForma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28" fillId="21" borderId="1275" applyNumberFormat="0" applyAlignment="0" applyProtection="0"/>
    <xf numFmtId="0" fontId="30" fillId="0" borderId="1276" applyNumberFormat="0" applyFill="0" applyAlignment="0" applyProtection="0"/>
    <xf numFmtId="0" fontId="25" fillId="8" borderId="1303" applyNumberFormat="0" applyAlignment="0" applyProtection="0"/>
    <xf numFmtId="0" fontId="17" fillId="21" borderId="1303" applyNumberFormat="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30" fillId="0" borderId="1305" applyNumberFormat="0" applyFill="0" applyAlignment="0" applyProtection="0"/>
    <xf numFmtId="0" fontId="28" fillId="21" borderId="1304" applyNumberFormat="0" applyAlignment="0" applyProtection="0"/>
    <xf numFmtId="0" fontId="25" fillId="8" borderId="1303" applyNumberFormat="0" applyAlignment="0" applyProtection="0"/>
    <xf numFmtId="0" fontId="17" fillId="21" borderId="1303" applyNumberFormat="0" applyAlignment="0" applyProtection="0"/>
    <xf numFmtId="0" fontId="30" fillId="0" borderId="1305" applyNumberFormat="0" applyFill="0" applyAlignment="0" applyProtection="0"/>
    <xf numFmtId="0" fontId="12" fillId="25" borderId="1302" applyNumberFormat="0" applyProtection="0">
      <alignment horizontal="left" vertical="center"/>
    </xf>
    <xf numFmtId="0" fontId="12" fillId="25" borderId="1277" applyNumberFormat="0" applyProtection="0">
      <alignment horizontal="left" vertical="center"/>
    </xf>
    <xf numFmtId="0" fontId="12" fillId="25" borderId="1277" applyNumberFormat="0" applyProtection="0">
      <alignment horizontal="left" vertical="center"/>
    </xf>
    <xf numFmtId="0" fontId="12" fillId="25" borderId="1302" applyNumberFormat="0" applyProtection="0">
      <alignment horizontal="left" vertical="center"/>
    </xf>
    <xf numFmtId="0" fontId="28" fillId="21" borderId="1304" applyNumberFormat="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25" fillId="8" borderId="1303" applyNumberFormat="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2" fillId="25" borderId="1261" applyNumberFormat="0" applyProtection="0">
      <alignment horizontal="left" vertical="center"/>
    </xf>
    <xf numFmtId="0" fontId="12" fillId="25" borderId="1261" applyNumberFormat="0" applyProtection="0">
      <alignment horizontal="left" vertical="center"/>
    </xf>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17" fillId="21" borderId="1243" applyNumberFormat="0" applyAlignment="0" applyProtection="0"/>
    <xf numFmtId="0" fontId="25" fillId="8" borderId="1243" applyNumberFormat="0" applyAlignment="0" applyProtection="0"/>
    <xf numFmtId="0" fontId="28" fillId="21" borderId="1245" applyNumberFormat="0" applyAlignment="0" applyProtection="0"/>
    <xf numFmtId="0" fontId="30" fillId="0" borderId="1246" applyNumberFormat="0" applyFill="0" applyAlignment="0" applyProtection="0"/>
    <xf numFmtId="0" fontId="25" fillId="8" borderId="1303" applyNumberFormat="0" applyAlignment="0" applyProtection="0"/>
    <xf numFmtId="0" fontId="17" fillId="21" borderId="1273" applyNumberFormat="0" applyAlignment="0" applyProtection="0"/>
    <xf numFmtId="0" fontId="17" fillId="21" borderId="130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2" fillId="25" borderId="1277" applyNumberFormat="0" applyProtection="0">
      <alignment horizontal="left" vertical="center"/>
    </xf>
    <xf numFmtId="0" fontId="12" fillId="25" borderId="1277" applyNumberFormat="0" applyProtection="0">
      <alignment horizontal="left" vertical="center"/>
    </xf>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273" applyNumberFormat="0" applyAlignment="0" applyProtection="0"/>
    <xf numFmtId="0" fontId="25" fillId="8" borderId="1273" applyNumberFormat="0" applyAlignment="0" applyProtection="0"/>
    <xf numFmtId="0" fontId="12" fillId="24" borderId="1274" applyNumberFormat="0" applyFont="0" applyAlignment="0" applyProtection="0"/>
    <xf numFmtId="0" fontId="12" fillId="24" borderId="1274" applyNumberFormat="0" applyFont="0" applyAlignment="0" applyProtection="0"/>
    <xf numFmtId="0" fontId="28" fillId="21" borderId="1275" applyNumberFormat="0" applyAlignment="0" applyProtection="0"/>
    <xf numFmtId="0" fontId="30" fillId="0" borderId="1276" applyNumberFormat="0" applyFill="0" applyAlignment="0" applyProtection="0"/>
    <xf numFmtId="0" fontId="17" fillId="21" borderId="1303" applyNumberFormat="0" applyAlignment="0" applyProtection="0"/>
    <xf numFmtId="0" fontId="25" fillId="8" borderId="1303" applyNumberFormat="0" applyAlignment="0" applyProtection="0"/>
    <xf numFmtId="0" fontId="17" fillId="21" borderId="1303" applyNumberFormat="0" applyAlignment="0" applyProtection="0"/>
    <xf numFmtId="0" fontId="30" fillId="0" borderId="1305" applyNumberFormat="0" applyFill="0" applyAlignment="0" applyProtection="0"/>
    <xf numFmtId="0" fontId="28" fillId="21" borderId="1304" applyNumberFormat="0" applyAlignment="0" applyProtection="0"/>
    <xf numFmtId="0" fontId="25" fillId="8" borderId="1303" applyNumberFormat="0" applyAlignment="0" applyProtection="0"/>
    <xf numFmtId="0" fontId="17" fillId="21" borderId="1303" applyNumberFormat="0" applyAlignment="0" applyProtection="0"/>
    <xf numFmtId="0" fontId="30" fillId="0" borderId="1305" applyNumberFormat="0" applyFill="0" applyAlignment="0" applyProtection="0"/>
    <xf numFmtId="0" fontId="28" fillId="21" borderId="1304" applyNumberFormat="0" applyAlignment="0" applyProtection="0"/>
    <xf numFmtId="0" fontId="25" fillId="8" borderId="1303" applyNumberFormat="0" applyAlignment="0" applyProtection="0"/>
    <xf numFmtId="0" fontId="17" fillId="21" borderId="1303" applyNumberFormat="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25" fillId="8" borderId="1303" applyNumberFormat="0" applyAlignment="0" applyProtection="0"/>
    <xf numFmtId="0" fontId="17" fillId="21" borderId="1303" applyNumberFormat="0" applyAlignment="0" applyProtection="0"/>
    <xf numFmtId="0" fontId="30" fillId="0" borderId="1305" applyNumberFormat="0" applyFill="0" applyAlignment="0" applyProtection="0"/>
    <xf numFmtId="0" fontId="28" fillId="21" borderId="1304" applyNumberFormat="0" applyAlignment="0" applyProtection="0"/>
    <xf numFmtId="171" fontId="85" fillId="0" borderId="1297"/>
    <xf numFmtId="0" fontId="25" fillId="8" borderId="1303" applyNumberFormat="0" applyAlignment="0" applyProtection="0"/>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25" fillId="8" borderId="1303" applyNumberFormat="0" applyAlignment="0" applyProtection="0"/>
    <xf numFmtId="0" fontId="17" fillId="21" borderId="1303" applyNumberFormat="0" applyAlignment="0" applyProtection="0"/>
    <xf numFmtId="0" fontId="30" fillId="0" borderId="1305" applyNumberFormat="0" applyFill="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28" fillId="21" borderId="1304" applyNumberFormat="0" applyAlignment="0" applyProtection="0"/>
    <xf numFmtId="0" fontId="25" fillId="8" borderId="1303" applyNumberFormat="0" applyAlignment="0" applyProtection="0"/>
    <xf numFmtId="0" fontId="17" fillId="21" borderId="1303" applyNumberFormat="0" applyAlignment="0" applyProtection="0"/>
    <xf numFmtId="0" fontId="12" fillId="25" borderId="1329" applyNumberFormat="0" applyProtection="0">
      <alignment horizontal="left" vertical="center"/>
    </xf>
    <xf numFmtId="0" fontId="12" fillId="25" borderId="1329" applyNumberFormat="0" applyProtection="0">
      <alignment horizontal="left" vertical="center"/>
    </xf>
    <xf numFmtId="0" fontId="12" fillId="25" borderId="1329" applyNumberFormat="0" applyProtection="0">
      <alignment horizontal="left" vertical="center"/>
    </xf>
    <xf numFmtId="0" fontId="12" fillId="25" borderId="1329" applyNumberFormat="0" applyProtection="0">
      <alignment horizontal="left" vertical="center"/>
    </xf>
    <xf numFmtId="0" fontId="17" fillId="21" borderId="1303" applyNumberFormat="0" applyAlignment="0" applyProtection="0"/>
    <xf numFmtId="0" fontId="12" fillId="25" borderId="1343" applyNumberFormat="0" applyProtection="0">
      <alignment horizontal="left" vertical="center"/>
    </xf>
    <xf numFmtId="0" fontId="12" fillId="25" borderId="1343" applyNumberFormat="0" applyProtection="0">
      <alignment horizontal="left" vertical="center"/>
    </xf>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12" fillId="25" borderId="1302" applyNumberFormat="0" applyProtection="0">
      <alignment horizontal="left" vertical="center"/>
    </xf>
    <xf numFmtId="0" fontId="12" fillId="25" borderId="1302" applyNumberFormat="0" applyProtection="0">
      <alignment horizontal="left" vertical="center"/>
    </xf>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17" fillId="21" borderId="1303" applyNumberFormat="0" applyAlignment="0" applyProtection="0"/>
    <xf numFmtId="0" fontId="25" fillId="8" borderId="1303" applyNumberFormat="0" applyAlignment="0" applyProtection="0"/>
    <xf numFmtId="0" fontId="12" fillId="24" borderId="1309" applyNumberFormat="0" applyFont="0" applyAlignment="0" applyProtection="0"/>
    <xf numFmtId="0" fontId="12" fillId="24" borderId="1309" applyNumberFormat="0" applyFont="0" applyAlignment="0" applyProtection="0"/>
    <xf numFmtId="0" fontId="28" fillId="21" borderId="1304" applyNumberFormat="0" applyAlignment="0" applyProtection="0"/>
    <xf numFmtId="0" fontId="30" fillId="0" borderId="1305" applyNumberFormat="0" applyFill="0" applyAlignment="0" applyProtection="0"/>
    <xf numFmtId="0" fontId="17" fillId="21" borderId="1317" applyNumberFormat="0" applyAlignment="0" applyProtection="0"/>
    <xf numFmtId="0" fontId="25" fillId="8" borderId="1317" applyNumberFormat="0" applyAlignment="0" applyProtection="0"/>
    <xf numFmtId="0" fontId="12" fillId="24" borderId="1318" applyNumberFormat="0" applyFont="0" applyAlignment="0" applyProtection="0"/>
    <xf numFmtId="0" fontId="12" fillId="24" borderId="1318" applyNumberFormat="0" applyFont="0" applyAlignment="0" applyProtection="0"/>
    <xf numFmtId="0" fontId="28" fillId="21" borderId="1319" applyNumberFormat="0" applyAlignment="0" applyProtection="0"/>
    <xf numFmtId="0" fontId="30" fillId="0" borderId="1320" applyNumberFormat="0" applyFill="0" applyAlignment="0" applyProtection="0"/>
    <xf numFmtId="0" fontId="17" fillId="21" borderId="1317" applyNumberFormat="0" applyAlignment="0" applyProtection="0"/>
    <xf numFmtId="0" fontId="25" fillId="8" borderId="1317" applyNumberFormat="0" applyAlignment="0" applyProtection="0"/>
    <xf numFmtId="0" fontId="12" fillId="24" borderId="1318" applyNumberFormat="0" applyFont="0" applyAlignment="0" applyProtection="0"/>
    <xf numFmtId="0" fontId="12" fillId="24" borderId="1318" applyNumberFormat="0" applyFont="0" applyAlignment="0" applyProtection="0"/>
    <xf numFmtId="0" fontId="28" fillId="21" borderId="1319" applyNumberFormat="0" applyAlignment="0" applyProtection="0"/>
    <xf numFmtId="0" fontId="30" fillId="0" borderId="1320" applyNumberFormat="0" applyFill="0" applyAlignment="0" applyProtection="0"/>
    <xf numFmtId="0" fontId="17" fillId="21" borderId="1317" applyNumberFormat="0" applyAlignment="0" applyProtection="0"/>
    <xf numFmtId="0" fontId="25" fillId="8" borderId="1317" applyNumberFormat="0" applyAlignment="0" applyProtection="0"/>
    <xf numFmtId="0" fontId="12" fillId="24" borderId="1318" applyNumberFormat="0" applyFont="0" applyAlignment="0" applyProtection="0"/>
    <xf numFmtId="0" fontId="12" fillId="24" borderId="1318" applyNumberFormat="0" applyFont="0" applyAlignment="0" applyProtection="0"/>
    <xf numFmtId="0" fontId="28" fillId="21" borderId="1319" applyNumberFormat="0" applyAlignment="0" applyProtection="0"/>
    <xf numFmtId="0" fontId="30" fillId="0" borderId="1320" applyNumberFormat="0" applyFill="0" applyAlignment="0" applyProtection="0"/>
    <xf numFmtId="0" fontId="17" fillId="21" borderId="1317" applyNumberFormat="0" applyAlignment="0" applyProtection="0"/>
    <xf numFmtId="0" fontId="25" fillId="8" borderId="1317" applyNumberFormat="0" applyAlignment="0" applyProtection="0"/>
    <xf numFmtId="0" fontId="12" fillId="24" borderId="1318" applyNumberFormat="0" applyFont="0" applyAlignment="0" applyProtection="0"/>
    <xf numFmtId="0" fontId="12" fillId="24" borderId="1318" applyNumberFormat="0" applyFont="0" applyAlignment="0" applyProtection="0"/>
    <xf numFmtId="0" fontId="28" fillId="21" borderId="1319" applyNumberFormat="0" applyAlignment="0" applyProtection="0"/>
    <xf numFmtId="0" fontId="30" fillId="0" borderId="1320" applyNumberFormat="0" applyFill="0" applyAlignment="0" applyProtection="0"/>
    <xf numFmtId="0" fontId="17" fillId="21" borderId="1330" applyNumberFormat="0" applyAlignment="0" applyProtection="0"/>
    <xf numFmtId="0" fontId="25" fillId="8" borderId="1330" applyNumberFormat="0" applyAlignment="0" applyProtection="0"/>
    <xf numFmtId="0" fontId="12" fillId="24" borderId="1331" applyNumberFormat="0" applyFont="0" applyAlignment="0" applyProtection="0"/>
    <xf numFmtId="0" fontId="12" fillId="24" borderId="1331" applyNumberFormat="0" applyFont="0" applyAlignment="0" applyProtection="0"/>
    <xf numFmtId="0" fontId="28" fillId="21" borderId="1332" applyNumberFormat="0" applyAlignment="0" applyProtection="0"/>
    <xf numFmtId="0" fontId="30" fillId="0" borderId="1333" applyNumberFormat="0" applyFill="0" applyAlignment="0" applyProtection="0"/>
    <xf numFmtId="0" fontId="17" fillId="21" borderId="1330" applyNumberFormat="0" applyAlignment="0" applyProtection="0"/>
    <xf numFmtId="0" fontId="25" fillId="8" borderId="1330" applyNumberFormat="0" applyAlignment="0" applyProtection="0"/>
    <xf numFmtId="0" fontId="12" fillId="24" borderId="1331" applyNumberFormat="0" applyFont="0" applyAlignment="0" applyProtection="0"/>
    <xf numFmtId="0" fontId="12" fillId="24" borderId="1331" applyNumberFormat="0" applyFont="0" applyAlignment="0" applyProtection="0"/>
    <xf numFmtId="0" fontId="28" fillId="21" borderId="1332" applyNumberFormat="0" applyAlignment="0" applyProtection="0"/>
    <xf numFmtId="0" fontId="30" fillId="0" borderId="1333" applyNumberFormat="0" applyFill="0" applyAlignment="0" applyProtection="0"/>
    <xf numFmtId="0" fontId="12" fillId="25" borderId="1329" applyNumberFormat="0" applyProtection="0">
      <alignment horizontal="left" vertical="center"/>
    </xf>
    <xf numFmtId="0" fontId="12" fillId="25" borderId="1329" applyNumberFormat="0" applyProtection="0">
      <alignment horizontal="left" vertical="center"/>
    </xf>
    <xf numFmtId="0" fontId="17" fillId="21" borderId="1330" applyNumberFormat="0" applyAlignment="0" applyProtection="0"/>
    <xf numFmtId="0" fontId="25" fillId="8" borderId="1330" applyNumberFormat="0" applyAlignment="0" applyProtection="0"/>
    <xf numFmtId="0" fontId="12" fillId="24" borderId="1331" applyNumberFormat="0" applyFont="0" applyAlignment="0" applyProtection="0"/>
    <xf numFmtId="0" fontId="12" fillId="24" borderId="1331" applyNumberFormat="0" applyFont="0" applyAlignment="0" applyProtection="0"/>
    <xf numFmtId="0" fontId="28" fillId="21" borderId="1332" applyNumberFormat="0" applyAlignment="0" applyProtection="0"/>
    <xf numFmtId="0" fontId="30" fillId="0" borderId="1333" applyNumberFormat="0" applyFill="0" applyAlignment="0" applyProtection="0"/>
    <xf numFmtId="0" fontId="17" fillId="21" borderId="1330" applyNumberFormat="0" applyAlignment="0" applyProtection="0"/>
    <xf numFmtId="0" fontId="25" fillId="8" borderId="1330" applyNumberFormat="0" applyAlignment="0" applyProtection="0"/>
    <xf numFmtId="0" fontId="12" fillId="24" borderId="1331" applyNumberFormat="0" applyFont="0" applyAlignment="0" applyProtection="0"/>
    <xf numFmtId="0" fontId="12" fillId="24" borderId="1331" applyNumberFormat="0" applyFont="0" applyAlignment="0" applyProtection="0"/>
    <xf numFmtId="0" fontId="28" fillId="21" borderId="1332" applyNumberFormat="0" applyAlignment="0" applyProtection="0"/>
    <xf numFmtId="0" fontId="30" fillId="0" borderId="1333" applyNumberFormat="0" applyFill="0" applyAlignment="0" applyProtection="0"/>
    <xf numFmtId="0" fontId="47" fillId="0" borderId="1464">
      <alignment horizontal="left" vertical="center"/>
    </xf>
    <xf numFmtId="0" fontId="17" fillId="21" borderId="1330" applyNumberFormat="0" applyAlignment="0" applyProtection="0"/>
    <xf numFmtId="0" fontId="25" fillId="8" borderId="1330" applyNumberFormat="0" applyAlignment="0" applyProtection="0"/>
    <xf numFmtId="0" fontId="28" fillId="21" borderId="1332" applyNumberFormat="0" applyAlignment="0" applyProtection="0"/>
    <xf numFmtId="0" fontId="30" fillId="0" borderId="1333" applyNumberFormat="0" applyFill="0" applyAlignment="0" applyProtection="0"/>
    <xf numFmtId="0" fontId="17" fillId="21" borderId="1330" applyNumberFormat="0" applyAlignment="0" applyProtection="0"/>
    <xf numFmtId="0" fontId="25" fillId="8" borderId="1330" applyNumberFormat="0" applyAlignment="0" applyProtection="0"/>
    <xf numFmtId="0" fontId="28" fillId="21" borderId="1332" applyNumberFormat="0" applyAlignment="0" applyProtection="0"/>
    <xf numFmtId="0" fontId="30" fillId="0" borderId="1333" applyNumberFormat="0" applyFill="0" applyAlignment="0" applyProtection="0"/>
    <xf numFmtId="0" fontId="12" fillId="25" borderId="1329" applyNumberFormat="0" applyProtection="0">
      <alignment horizontal="left" vertical="center"/>
    </xf>
    <xf numFmtId="0" fontId="12" fillId="25" borderId="1329" applyNumberFormat="0" applyProtection="0">
      <alignment horizontal="left" vertical="center"/>
    </xf>
    <xf numFmtId="0" fontId="17" fillId="21" borderId="1330" applyNumberFormat="0" applyAlignment="0" applyProtection="0"/>
    <xf numFmtId="0" fontId="25" fillId="8" borderId="1330" applyNumberFormat="0" applyAlignment="0" applyProtection="0"/>
    <xf numFmtId="0" fontId="28" fillId="21" borderId="1332" applyNumberFormat="0" applyAlignment="0" applyProtection="0"/>
    <xf numFmtId="0" fontId="30" fillId="0" borderId="1333" applyNumberFormat="0" applyFill="0" applyAlignment="0" applyProtection="0"/>
    <xf numFmtId="0" fontId="17" fillId="21" borderId="1330" applyNumberFormat="0" applyAlignment="0" applyProtection="0"/>
    <xf numFmtId="0" fontId="25" fillId="8" borderId="1330" applyNumberFormat="0" applyAlignment="0" applyProtection="0"/>
    <xf numFmtId="0" fontId="28" fillId="21" borderId="1332" applyNumberFormat="0" applyAlignment="0" applyProtection="0"/>
    <xf numFmtId="0" fontId="30" fillId="0" borderId="1333" applyNumberFormat="0" applyFill="0" applyAlignment="0" applyProtection="0"/>
    <xf numFmtId="0" fontId="17" fillId="21" borderId="1344" applyNumberFormat="0" applyAlignment="0" applyProtection="0"/>
    <xf numFmtId="0" fontId="25" fillId="8" borderId="1344" applyNumberFormat="0" applyAlignment="0" applyProtection="0"/>
    <xf numFmtId="0" fontId="12" fillId="24" borderId="1345" applyNumberFormat="0" applyFont="0" applyAlignment="0" applyProtection="0"/>
    <xf numFmtId="0" fontId="12" fillId="24" borderId="1345" applyNumberFormat="0" applyFont="0" applyAlignment="0" applyProtection="0"/>
    <xf numFmtId="0" fontId="28" fillId="21" borderId="1346" applyNumberFormat="0" applyAlignment="0" applyProtection="0"/>
    <xf numFmtId="0" fontId="30" fillId="0" borderId="1347" applyNumberFormat="0" applyFill="0" applyAlignment="0" applyProtection="0"/>
    <xf numFmtId="0" fontId="17" fillId="21" borderId="1344" applyNumberFormat="0" applyAlignment="0" applyProtection="0"/>
    <xf numFmtId="0" fontId="25" fillId="8" borderId="1344" applyNumberFormat="0" applyAlignment="0" applyProtection="0"/>
    <xf numFmtId="0" fontId="12" fillId="24" borderId="1345" applyNumberFormat="0" applyFont="0" applyAlignment="0" applyProtection="0"/>
    <xf numFmtId="0" fontId="12" fillId="24" borderId="1345" applyNumberFormat="0" applyFont="0" applyAlignment="0" applyProtection="0"/>
    <xf numFmtId="0" fontId="28" fillId="21" borderId="1346" applyNumberFormat="0" applyAlignment="0" applyProtection="0"/>
    <xf numFmtId="0" fontId="30" fillId="0" borderId="1347" applyNumberFormat="0" applyFill="0" applyAlignment="0" applyProtection="0"/>
    <xf numFmtId="0" fontId="12" fillId="25" borderId="1343" applyNumberFormat="0" applyProtection="0">
      <alignment horizontal="left" vertical="center"/>
    </xf>
    <xf numFmtId="0" fontId="12" fillId="25" borderId="1343" applyNumberFormat="0" applyProtection="0">
      <alignment horizontal="left" vertical="center"/>
    </xf>
    <xf numFmtId="0" fontId="17" fillId="21" borderId="1344" applyNumberFormat="0" applyAlignment="0" applyProtection="0"/>
    <xf numFmtId="0" fontId="25" fillId="8" borderId="1344" applyNumberFormat="0" applyAlignment="0" applyProtection="0"/>
    <xf numFmtId="0" fontId="12" fillId="24" borderId="1345" applyNumberFormat="0" applyFont="0" applyAlignment="0" applyProtection="0"/>
    <xf numFmtId="0" fontId="12" fillId="24" borderId="1345" applyNumberFormat="0" applyFont="0" applyAlignment="0" applyProtection="0"/>
    <xf numFmtId="0" fontId="28" fillId="21" borderId="1346" applyNumberFormat="0" applyAlignment="0" applyProtection="0"/>
    <xf numFmtId="0" fontId="30" fillId="0" borderId="1347" applyNumberFormat="0" applyFill="0" applyAlignment="0" applyProtection="0"/>
    <xf numFmtId="0" fontId="17" fillId="21" borderId="1344" applyNumberFormat="0" applyAlignment="0" applyProtection="0"/>
    <xf numFmtId="0" fontId="25" fillId="8" borderId="1344" applyNumberFormat="0" applyAlignment="0" applyProtection="0"/>
    <xf numFmtId="0" fontId="12" fillId="24" borderId="1345" applyNumberFormat="0" applyFont="0" applyAlignment="0" applyProtection="0"/>
    <xf numFmtId="0" fontId="12" fillId="24" borderId="1345" applyNumberFormat="0" applyFont="0" applyAlignment="0" applyProtection="0"/>
    <xf numFmtId="0" fontId="28" fillId="21" borderId="1346" applyNumberFormat="0" applyAlignment="0" applyProtection="0"/>
    <xf numFmtId="0" fontId="30" fillId="0" borderId="1347" applyNumberFormat="0" applyFill="0" applyAlignment="0" applyProtection="0"/>
    <xf numFmtId="237" fontId="12" fillId="71" borderId="1463" applyNumberFormat="0" applyFont="0" applyBorder="0" applyAlignment="0" applyProtection="0"/>
    <xf numFmtId="224" fontId="108" fillId="0" borderId="1020" applyFont="0" applyFill="0" applyBorder="0" applyAlignment="0" applyProtection="0"/>
    <xf numFmtId="0" fontId="12" fillId="61" borderId="1354" applyNumberFormat="0">
      <alignment horizontal="left" vertical="center"/>
    </xf>
    <xf numFmtId="0" fontId="12" fillId="60" borderId="1354" applyNumberFormat="0">
      <alignment horizontal="centerContinuous" vertical="center" wrapText="1"/>
    </xf>
    <xf numFmtId="1" fontId="121" fillId="69" borderId="1449" applyNumberFormat="0" applyBorder="0" applyAlignment="0">
      <alignment horizontal="centerContinuous" vertical="center"/>
      <protection locked="0"/>
    </xf>
    <xf numFmtId="0" fontId="17" fillId="21" borderId="1354" applyNumberFormat="0" applyAlignment="0" applyProtection="0"/>
    <xf numFmtId="0" fontId="25" fillId="8" borderId="1354" applyNumberFormat="0" applyAlignment="0" applyProtection="0"/>
    <xf numFmtId="0" fontId="12" fillId="24" borderId="1355" applyNumberFormat="0" applyFont="0" applyAlignment="0" applyProtection="0"/>
    <xf numFmtId="0" fontId="12" fillId="24" borderId="1355" applyNumberFormat="0" applyFont="0" applyAlignment="0" applyProtection="0"/>
    <xf numFmtId="0" fontId="28" fillId="21" borderId="1356" applyNumberFormat="0" applyAlignment="0" applyProtection="0"/>
    <xf numFmtId="0" fontId="30" fillId="0" borderId="1357" applyNumberFormat="0" applyFill="0" applyAlignment="0" applyProtection="0"/>
    <xf numFmtId="0" fontId="17" fillId="21" borderId="1354" applyNumberFormat="0" applyAlignment="0" applyProtection="0"/>
    <xf numFmtId="0" fontId="25" fillId="8" borderId="1354" applyNumberFormat="0" applyAlignment="0" applyProtection="0"/>
    <xf numFmtId="0" fontId="12" fillId="24" borderId="1355" applyNumberFormat="0" applyFont="0" applyAlignment="0" applyProtection="0"/>
    <xf numFmtId="0" fontId="12" fillId="24" borderId="1355" applyNumberFormat="0" applyFont="0" applyAlignment="0" applyProtection="0"/>
    <xf numFmtId="0" fontId="28" fillId="21" borderId="1356" applyNumberFormat="0" applyAlignment="0" applyProtection="0"/>
    <xf numFmtId="0" fontId="30" fillId="0" borderId="1357" applyNumberFormat="0" applyFill="0" applyAlignment="0" applyProtection="0"/>
    <xf numFmtId="0" fontId="12" fillId="25" borderId="1353" applyNumberFormat="0" applyProtection="0">
      <alignment horizontal="left" vertical="center"/>
    </xf>
    <xf numFmtId="0" fontId="12" fillId="25" borderId="1353" applyNumberFormat="0" applyProtection="0">
      <alignment horizontal="left" vertical="center"/>
    </xf>
    <xf numFmtId="0" fontId="17" fillId="21" borderId="1354" applyNumberFormat="0" applyAlignment="0" applyProtection="0"/>
    <xf numFmtId="0" fontId="25" fillId="8" borderId="1354" applyNumberFormat="0" applyAlignment="0" applyProtection="0"/>
    <xf numFmtId="0" fontId="12" fillId="24" borderId="1355" applyNumberFormat="0" applyFont="0" applyAlignment="0" applyProtection="0"/>
    <xf numFmtId="0" fontId="12" fillId="24" borderId="1355" applyNumberFormat="0" applyFont="0" applyAlignment="0" applyProtection="0"/>
    <xf numFmtId="0" fontId="28" fillId="21" borderId="1356" applyNumberFormat="0" applyAlignment="0" applyProtection="0"/>
    <xf numFmtId="0" fontId="30" fillId="0" borderId="1357" applyNumberFormat="0" applyFill="0" applyAlignment="0" applyProtection="0"/>
    <xf numFmtId="0" fontId="17" fillId="21" borderId="1354" applyNumberFormat="0" applyAlignment="0" applyProtection="0"/>
    <xf numFmtId="0" fontId="25" fillId="8" borderId="1354" applyNumberFormat="0" applyAlignment="0" applyProtection="0"/>
    <xf numFmtId="0" fontId="12" fillId="24" borderId="1355" applyNumberFormat="0" applyFont="0" applyAlignment="0" applyProtection="0"/>
    <xf numFmtId="0" fontId="12" fillId="24" borderId="1355" applyNumberFormat="0" applyFont="0" applyAlignment="0" applyProtection="0"/>
    <xf numFmtId="0" fontId="28" fillId="21" borderId="1356" applyNumberFormat="0" applyAlignment="0" applyProtection="0"/>
    <xf numFmtId="0" fontId="30" fillId="0" borderId="1357" applyNumberFormat="0" applyFill="0" applyAlignment="0" applyProtection="0"/>
    <xf numFmtId="166" fontId="113" fillId="0" borderId="1380">
      <protection locked="0"/>
    </xf>
    <xf numFmtId="1" fontId="121" fillId="69" borderId="1491" applyNumberFormat="0" applyBorder="0" applyAlignment="0">
      <alignment horizontal="centerContinuous" vertical="center"/>
      <protection locked="0"/>
    </xf>
    <xf numFmtId="0" fontId="12" fillId="24" borderId="1394" applyNumberFormat="0" applyFont="0" applyAlignment="0" applyProtection="0"/>
    <xf numFmtId="0" fontId="25" fillId="8" borderId="1487" applyNumberFormat="0" applyAlignment="0" applyProtection="0"/>
    <xf numFmtId="0" fontId="147" fillId="73" borderId="1521">
      <alignment horizontal="left" vertical="center" wrapText="1"/>
    </xf>
    <xf numFmtId="224" fontId="108" fillId="0" borderId="1020" applyFont="0" applyFill="0" applyBorder="0" applyAlignment="0" applyProtection="0"/>
    <xf numFmtId="0" fontId="47" fillId="0" borderId="1490">
      <alignment horizontal="left" vertical="center"/>
    </xf>
    <xf numFmtId="237" fontId="12" fillId="71" borderId="1486" applyNumberFormat="0" applyFont="0" applyBorder="0" applyAlignment="0" applyProtection="0"/>
    <xf numFmtId="241" fontId="194" fillId="86" borderId="1438" applyNumberFormat="0" applyBorder="0" applyAlignment="0" applyProtection="0">
      <alignment vertical="center"/>
    </xf>
    <xf numFmtId="171" fontId="85" fillId="0" borderId="1439"/>
    <xf numFmtId="10" fontId="108" fillId="65" borderId="1513" applyNumberFormat="0" applyBorder="0" applyAlignment="0" applyProtection="0"/>
    <xf numFmtId="260" fontId="164" fillId="0" borderId="1427" applyBorder="0"/>
    <xf numFmtId="1" fontId="121" fillId="69" borderId="1491" applyNumberFormat="0" applyBorder="0" applyAlignment="0">
      <alignment horizontal="centerContinuous" vertical="center"/>
      <protection locked="0"/>
    </xf>
    <xf numFmtId="224" fontId="108" fillId="0" borderId="1020" applyFont="0" applyFill="0" applyBorder="0" applyAlignment="0" applyProtection="0"/>
    <xf numFmtId="166" fontId="113" fillId="0" borderId="1406">
      <protection locked="0"/>
    </xf>
    <xf numFmtId="0" fontId="12" fillId="24" borderId="1398" applyNumberFormat="0" applyFont="0" applyAlignment="0" applyProtection="0"/>
    <xf numFmtId="0" fontId="25" fillId="8" borderId="1487" applyNumberFormat="0" applyAlignment="0" applyProtection="0"/>
    <xf numFmtId="241" fontId="194" fillId="86" borderId="1438" applyNumberFormat="0" applyBorder="0" applyAlignment="0" applyProtection="0">
      <alignment vertical="center"/>
    </xf>
    <xf numFmtId="171" fontId="85" fillId="0" borderId="1439"/>
    <xf numFmtId="166" fontId="113" fillId="0" borderId="1419">
      <protection locked="0"/>
    </xf>
    <xf numFmtId="0" fontId="12" fillId="24" borderId="1415" applyNumberFormat="0" applyFont="0" applyAlignment="0" applyProtection="0"/>
    <xf numFmtId="0" fontId="47" fillId="0" borderId="1518">
      <alignment horizontal="left" vertical="center"/>
    </xf>
    <xf numFmtId="1" fontId="121" fillId="69" borderId="1471" applyNumberFormat="0" applyBorder="0" applyAlignment="0">
      <alignment horizontal="centerContinuous" vertical="center"/>
      <protection locked="0"/>
    </xf>
    <xf numFmtId="237" fontId="12" fillId="71" borderId="1513" applyNumberFormat="0" applyFont="0" applyBorder="0" applyAlignment="0" applyProtection="0"/>
    <xf numFmtId="0" fontId="25" fillId="8" borderId="1501" applyNumberFormat="0" applyAlignment="0" applyProtection="0"/>
    <xf numFmtId="166" fontId="113" fillId="0" borderId="1411">
      <protection locked="0"/>
    </xf>
    <xf numFmtId="1" fontId="121" fillId="69" borderId="1511" applyNumberFormat="0" applyBorder="0" applyAlignment="0">
      <alignment horizontal="centerContinuous" vertical="center"/>
      <protection locked="0"/>
    </xf>
    <xf numFmtId="241" fontId="194" fillId="86" borderId="1361" applyNumberFormat="0" applyBorder="0" applyAlignment="0" applyProtection="0">
      <alignment vertical="center"/>
    </xf>
    <xf numFmtId="171" fontId="85" fillId="0" borderId="1439"/>
    <xf numFmtId="0" fontId="25" fillId="8" borderId="1514" applyNumberFormat="0" applyAlignment="0" applyProtection="0"/>
    <xf numFmtId="241" fontId="194" fillId="86" borderId="1455" applyNumberFormat="0" applyBorder="0" applyAlignment="0" applyProtection="0">
      <alignment vertical="center"/>
    </xf>
    <xf numFmtId="171" fontId="85" fillId="0" borderId="1456"/>
    <xf numFmtId="166" fontId="113" fillId="0" borderId="1436">
      <protection locked="0"/>
    </xf>
    <xf numFmtId="166" fontId="113" fillId="0" borderId="1411">
      <protection locked="0"/>
    </xf>
    <xf numFmtId="0" fontId="12" fillId="24" borderId="1442" applyNumberFormat="0" applyFont="0" applyAlignment="0" applyProtection="0"/>
    <xf numFmtId="241" fontId="194" fillId="86" borderId="1468" applyNumberFormat="0" applyBorder="0" applyAlignment="0" applyProtection="0">
      <alignment vertical="center"/>
    </xf>
    <xf numFmtId="171" fontId="85" fillId="0" borderId="1469"/>
    <xf numFmtId="0" fontId="17" fillId="21" borderId="1383" applyNumberFormat="0" applyAlignment="0" applyProtection="0"/>
    <xf numFmtId="241" fontId="194" fillId="86" borderId="1455" applyNumberFormat="0" applyBorder="0" applyAlignment="0" applyProtection="0">
      <alignment vertical="center"/>
    </xf>
    <xf numFmtId="171" fontId="85" fillId="0" borderId="1456"/>
    <xf numFmtId="0" fontId="83" fillId="0" borderId="1388" applyNumberFormat="0" applyFont="0" applyFill="0" applyAlignment="0" applyProtection="0"/>
    <xf numFmtId="166" fontId="113" fillId="0" borderId="1453">
      <protection locked="0"/>
    </xf>
    <xf numFmtId="0" fontId="12" fillId="24" borderId="1445" applyNumberFormat="0" applyFont="0" applyAlignment="0" applyProtection="0"/>
    <xf numFmtId="208" fontId="90" fillId="63" borderId="1379"/>
    <xf numFmtId="0" fontId="17" fillId="21" borderId="1397" applyNumberFormat="0" applyAlignment="0" applyProtection="0"/>
    <xf numFmtId="0" fontId="83" fillId="0" borderId="1403" applyNumberFormat="0" applyFont="0" applyFill="0" applyAlignment="0" applyProtection="0"/>
    <xf numFmtId="171" fontId="85" fillId="0" borderId="1481"/>
    <xf numFmtId="166" fontId="113" fillId="0" borderId="1453">
      <protection locked="0"/>
    </xf>
    <xf numFmtId="208" fontId="90" fillId="63" borderId="1405"/>
    <xf numFmtId="0" fontId="17" fillId="21" borderId="1414" applyNumberFormat="0" applyAlignment="0" applyProtection="0"/>
    <xf numFmtId="0" fontId="83" fillId="0" borderId="1413" applyNumberFormat="0" applyFont="0" applyFill="0" applyAlignment="0" applyProtection="0"/>
    <xf numFmtId="241" fontId="194" fillId="86" borderId="1468" applyNumberFormat="0" applyBorder="0" applyAlignment="0" applyProtection="0">
      <alignment vertical="center"/>
    </xf>
    <xf numFmtId="171" fontId="85" fillId="0" borderId="1469"/>
    <xf numFmtId="0" fontId="17" fillId="21" borderId="1414" applyNumberFormat="0" applyAlignment="0" applyProtection="0"/>
    <xf numFmtId="208" fontId="90" fillId="63" borderId="1418"/>
    <xf numFmtId="241" fontId="194" fillId="86" borderId="1455" applyNumberFormat="0" applyBorder="0" applyAlignment="0" applyProtection="0">
      <alignment vertical="center"/>
    </xf>
    <xf numFmtId="0" fontId="83" fillId="0" borderId="1413" applyNumberFormat="0" applyFont="0" applyFill="0" applyAlignment="0" applyProtection="0"/>
    <xf numFmtId="171" fontId="85" fillId="0" borderId="1456"/>
    <xf numFmtId="166" fontId="113" fillId="0" borderId="1466">
      <protection locked="0"/>
    </xf>
    <xf numFmtId="208" fontId="90" fillId="63" borderId="1410"/>
    <xf numFmtId="167" fontId="87" fillId="0" borderId="1434" applyFont="0"/>
    <xf numFmtId="166" fontId="113" fillId="0" borderId="1466">
      <protection locked="0"/>
    </xf>
    <xf numFmtId="0" fontId="17" fillId="21" borderId="1424" applyNumberFormat="0" applyAlignment="0" applyProtection="0"/>
    <xf numFmtId="0" fontId="83" fillId="0" borderId="1429" applyNumberFormat="0" applyFont="0" applyFill="0" applyAlignment="0" applyProtection="0"/>
    <xf numFmtId="241" fontId="194" fillId="86" borderId="1482" applyNumberFormat="0" applyBorder="0" applyAlignment="0" applyProtection="0">
      <alignment vertical="center"/>
    </xf>
    <xf numFmtId="171" fontId="85" fillId="0" borderId="1481"/>
    <xf numFmtId="208" fontId="90" fillId="63" borderId="1435"/>
    <xf numFmtId="0" fontId="17" fillId="21" borderId="1424" applyNumberFormat="0" applyAlignment="0" applyProtection="0"/>
    <xf numFmtId="167" fontId="87" fillId="0" borderId="1441" applyFont="0"/>
    <xf numFmtId="0" fontId="83" fillId="0" borderId="1429" applyNumberFormat="0" applyFont="0" applyFill="0" applyAlignment="0" applyProtection="0"/>
    <xf numFmtId="166" fontId="113" fillId="0" borderId="1479">
      <protection locked="0"/>
    </xf>
    <xf numFmtId="208" fontId="90" fillId="63" borderId="1410"/>
    <xf numFmtId="241" fontId="194" fillId="86" borderId="1498" applyNumberFormat="0" applyBorder="0" applyAlignment="0" applyProtection="0">
      <alignment vertical="center"/>
    </xf>
    <xf numFmtId="171" fontId="85" fillId="0" borderId="1499"/>
    <xf numFmtId="260" fontId="164" fillId="0" borderId="1378" applyBorder="0"/>
    <xf numFmtId="166" fontId="113" fillId="0" borderId="1466">
      <protection locked="0"/>
    </xf>
    <xf numFmtId="167" fontId="87" fillId="0" borderId="1434" applyFont="0"/>
    <xf numFmtId="260" fontId="164" fillId="0" borderId="1401" applyBorder="0"/>
    <xf numFmtId="0" fontId="17" fillId="21" borderId="1444" applyNumberFormat="0" applyAlignment="0" applyProtection="0"/>
    <xf numFmtId="264" fontId="172" fillId="65" borderId="1372" applyFill="0" applyBorder="0" applyAlignment="0" applyProtection="0">
      <alignment horizontal="right"/>
      <protection locked="0"/>
    </xf>
    <xf numFmtId="0" fontId="83" fillId="0" borderId="1450" applyNumberFormat="0" applyFont="0" applyFill="0" applyAlignment="0" applyProtection="0"/>
    <xf numFmtId="166" fontId="113" fillId="0" borderId="1453">
      <protection locked="0"/>
    </xf>
    <xf numFmtId="208" fontId="90" fillId="63" borderId="1452"/>
    <xf numFmtId="241" fontId="194" fillId="86" borderId="1498" applyNumberFormat="0" applyBorder="0" applyAlignment="0" applyProtection="0">
      <alignment vertical="center"/>
    </xf>
    <xf numFmtId="171" fontId="85" fillId="0" borderId="1499"/>
    <xf numFmtId="167" fontId="87" fillId="0" borderId="1451" applyFont="0"/>
    <xf numFmtId="241" fontId="194" fillId="86" borderId="1522" applyNumberFormat="0" applyBorder="0" applyAlignment="0" applyProtection="0">
      <alignment vertical="center"/>
    </xf>
    <xf numFmtId="0" fontId="17" fillId="21" borderId="1444" applyNumberFormat="0" applyAlignment="0" applyProtection="0"/>
    <xf numFmtId="0" fontId="83" fillId="0" borderId="1458" applyNumberFormat="0" applyFont="0" applyFill="0" applyAlignment="0" applyProtection="0"/>
    <xf numFmtId="166" fontId="113" fillId="0" borderId="1479">
      <protection locked="0"/>
    </xf>
    <xf numFmtId="208" fontId="90" fillId="63" borderId="1452"/>
    <xf numFmtId="0" fontId="12" fillId="0" borderId="1537"/>
    <xf numFmtId="241" fontId="194" fillId="86" borderId="1535" applyNumberFormat="0" applyBorder="0" applyAlignment="0" applyProtection="0">
      <alignment vertical="center"/>
    </xf>
    <xf numFmtId="171" fontId="85" fillId="0" borderId="1536"/>
    <xf numFmtId="167" fontId="87" fillId="0" borderId="1451" applyFont="0"/>
    <xf numFmtId="166" fontId="113" fillId="0" borderId="1479">
      <protection locked="0"/>
    </xf>
    <xf numFmtId="208" fontId="90" fillId="63" borderId="1465"/>
    <xf numFmtId="0" fontId="17" fillId="21" borderId="1459" applyNumberFormat="0" applyAlignment="0" applyProtection="0"/>
    <xf numFmtId="167" fontId="87" fillId="0" borderId="1472" applyFont="0"/>
    <xf numFmtId="0" fontId="177" fillId="67" borderId="1372">
      <alignment horizontal="center" vertical="center" wrapText="1"/>
      <protection hidden="1"/>
    </xf>
    <xf numFmtId="0" fontId="83" fillId="0" borderId="1458" applyNumberFormat="0" applyFont="0" applyFill="0" applyAlignment="0" applyProtection="0"/>
    <xf numFmtId="166" fontId="113" fillId="0" borderId="1507">
      <protection locked="0"/>
    </xf>
    <xf numFmtId="0" fontId="12" fillId="24" borderId="1502" applyNumberFormat="0" applyFont="0" applyAlignment="0" applyProtection="0"/>
    <xf numFmtId="208" fontId="90" fillId="63" borderId="1465"/>
    <xf numFmtId="0" fontId="147" fillId="73" borderId="1544">
      <alignment horizontal="left" vertical="center" wrapText="1"/>
    </xf>
    <xf numFmtId="167" fontId="87" fillId="0" borderId="1472" applyFont="0"/>
    <xf numFmtId="166" fontId="113" fillId="0" borderId="1520">
      <protection locked="0"/>
    </xf>
    <xf numFmtId="0" fontId="25" fillId="8" borderId="1538" applyNumberFormat="0" applyAlignment="0" applyProtection="0"/>
    <xf numFmtId="0" fontId="25" fillId="8" borderId="1538" applyNumberFormat="0" applyAlignment="0" applyProtection="0"/>
    <xf numFmtId="0" fontId="25" fillId="8" borderId="1538" applyNumberFormat="0" applyAlignment="0" applyProtection="0"/>
    <xf numFmtId="10" fontId="108" fillId="65" borderId="1537" applyNumberFormat="0" applyBorder="0" applyAlignment="0" applyProtection="0"/>
    <xf numFmtId="0" fontId="17" fillId="21" borderId="1459" applyNumberFormat="0" applyAlignment="0" applyProtection="0"/>
    <xf numFmtId="208" fontId="90" fillId="63" borderId="1478"/>
    <xf numFmtId="0" fontId="83" fillId="0" borderId="1458" applyNumberFormat="0" applyFont="0" applyFill="0" applyAlignment="0" applyProtection="0"/>
    <xf numFmtId="208" fontId="90" fillId="63" borderId="1465"/>
    <xf numFmtId="0" fontId="183" fillId="81" borderId="1372" applyNumberFormat="0" applyProtection="0">
      <alignment horizontal="center" vertical="center"/>
    </xf>
    <xf numFmtId="0" fontId="11" fillId="81" borderId="1372" applyNumberFormat="0" applyProtection="0">
      <alignment horizontal="center" vertical="center" wrapText="1"/>
    </xf>
    <xf numFmtId="0" fontId="11" fillId="81" borderId="1372" applyNumberFormat="0" applyProtection="0">
      <alignment horizontal="center" vertical="center"/>
    </xf>
    <xf numFmtId="0" fontId="11" fillId="81" borderId="1372" applyNumberFormat="0" applyProtection="0">
      <alignment horizontal="center" vertical="center" wrapText="1"/>
    </xf>
    <xf numFmtId="0" fontId="11" fillId="60" borderId="1372" applyNumberFormat="0" applyProtection="0">
      <alignment horizontal="left" vertical="center" wrapText="1"/>
    </xf>
    <xf numFmtId="0" fontId="47" fillId="0" borderId="1518">
      <alignment horizontal="left" vertical="center"/>
    </xf>
    <xf numFmtId="257" fontId="11" fillId="82" borderId="1372" applyNumberFormat="0" applyProtection="0">
      <alignment horizontal="center" vertical="center" wrapText="1"/>
    </xf>
    <xf numFmtId="0" fontId="12" fillId="25" borderId="1372" applyNumberFormat="0" applyProtection="0">
      <alignment horizontal="left" vertical="center" wrapText="1"/>
    </xf>
    <xf numFmtId="0" fontId="11" fillId="60" borderId="1372" applyNumberFormat="0" applyProtection="0">
      <alignment horizontal="left" vertical="center" wrapText="1"/>
    </xf>
    <xf numFmtId="167" fontId="87" fillId="0" borderId="1472" applyFont="0"/>
    <xf numFmtId="0" fontId="17" fillId="21" borderId="1444" applyNumberFormat="0" applyAlignment="0" applyProtection="0"/>
    <xf numFmtId="237" fontId="12" fillId="71" borderId="1537" applyNumberFormat="0" applyFont="0" applyBorder="0" applyAlignment="0" applyProtection="0"/>
    <xf numFmtId="0" fontId="83" fillId="0" borderId="1458" applyNumberFormat="0" applyFont="0" applyFill="0" applyAlignment="0" applyProtection="0"/>
    <xf numFmtId="1" fontId="121" fillId="69" borderId="1525" applyNumberFormat="0" applyBorder="0" applyAlignment="0">
      <alignment horizontal="centerContinuous" vertical="center"/>
      <protection locked="0"/>
    </xf>
    <xf numFmtId="208" fontId="90" fillId="63" borderId="1452"/>
    <xf numFmtId="0" fontId="25" fillId="8" borderId="1538" applyNumberFormat="0" applyAlignment="0" applyProtection="0"/>
    <xf numFmtId="0" fontId="17" fillId="21" borderId="1487" applyNumberFormat="0" applyAlignment="0" applyProtection="0"/>
    <xf numFmtId="167" fontId="87" fillId="0" borderId="1451" applyFont="0"/>
    <xf numFmtId="0" fontId="83" fillId="0" borderId="1492" applyNumberFormat="0" applyFont="0" applyFill="0" applyAlignment="0" applyProtection="0"/>
    <xf numFmtId="208" fontId="90" fillId="63" borderId="1478"/>
    <xf numFmtId="0" fontId="12" fillId="61" borderId="1383" applyNumberFormat="0">
      <alignment horizontal="left" vertical="center"/>
    </xf>
    <xf numFmtId="0" fontId="12" fillId="60" borderId="1383" applyNumberFormat="0">
      <alignment horizontal="centerContinuous" vertical="center" wrapText="1"/>
    </xf>
    <xf numFmtId="167" fontId="87" fillId="0" borderId="1477" applyFont="0"/>
    <xf numFmtId="241" fontId="194" fillId="86" borderId="1382" applyNumberFormat="0" applyBorder="0" applyAlignment="0" applyProtection="0">
      <alignment vertical="center"/>
    </xf>
    <xf numFmtId="0" fontId="17" fillId="21" borderId="1487" applyNumberFormat="0" applyAlignment="0" applyProtection="0"/>
    <xf numFmtId="0" fontId="83" fillId="0" borderId="1492" applyNumberFormat="0" applyFont="0" applyFill="0" applyAlignment="0" applyProtection="0"/>
    <xf numFmtId="208" fontId="90" fillId="63" borderId="1478"/>
    <xf numFmtId="167" fontId="87" fillId="0" borderId="1477" applyFont="0"/>
    <xf numFmtId="260" fontId="164" fillId="0" borderId="1448" applyBorder="0"/>
    <xf numFmtId="260" fontId="164" fillId="0" borderId="1386" applyBorder="0"/>
    <xf numFmtId="0" fontId="17" fillId="21" borderId="1501" applyNumberFormat="0" applyAlignment="0" applyProtection="0"/>
    <xf numFmtId="0" fontId="83" fillId="0" borderId="1500" applyNumberFormat="0" applyFont="0" applyFill="0" applyAlignment="0" applyProtection="0"/>
    <xf numFmtId="0" fontId="17" fillId="21" borderId="1514" applyNumberFormat="0" applyAlignment="0" applyProtection="0"/>
    <xf numFmtId="208" fontId="90" fillId="63" borderId="1506"/>
    <xf numFmtId="260" fontId="164" fillId="0" borderId="1464" applyBorder="0"/>
    <xf numFmtId="260" fontId="164" fillId="0" borderId="1483" applyBorder="0"/>
    <xf numFmtId="260" fontId="164" fillId="0" borderId="1464" applyBorder="0"/>
    <xf numFmtId="0" fontId="83" fillId="0" borderId="1512" applyNumberFormat="0" applyFont="0" applyFill="0" applyAlignment="0" applyProtection="0"/>
    <xf numFmtId="167" fontId="87" fillId="0" borderId="1505" applyFont="0"/>
    <xf numFmtId="208" fontId="90" fillId="63" borderId="1519"/>
    <xf numFmtId="167" fontId="87" fillId="0" borderId="1523" applyFont="0"/>
    <xf numFmtId="0" fontId="12" fillId="61" borderId="1397" applyNumberFormat="0">
      <alignment horizontal="left" vertical="center"/>
    </xf>
    <xf numFmtId="0" fontId="12" fillId="60" borderId="1397" applyNumberFormat="0">
      <alignment horizontal="centerContinuous" vertical="center" wrapText="1"/>
    </xf>
    <xf numFmtId="0" fontId="147" fillId="73" borderId="1420">
      <alignment horizontal="left" vertical="center" wrapText="1"/>
    </xf>
    <xf numFmtId="166" fontId="113" fillId="0" borderId="1419">
      <protection locked="0"/>
    </xf>
    <xf numFmtId="208" fontId="90" fillId="63" borderId="1418"/>
    <xf numFmtId="0" fontId="147" fillId="73" borderId="1407">
      <alignment horizontal="left" vertical="center" wrapText="1"/>
    </xf>
    <xf numFmtId="166" fontId="113" fillId="0" borderId="1406">
      <protection locked="0"/>
    </xf>
    <xf numFmtId="208" fontId="90" fillId="63" borderId="1405"/>
    <xf numFmtId="0" fontId="147" fillId="73" borderId="1360">
      <alignment horizontal="left" vertical="center" wrapText="1"/>
    </xf>
    <xf numFmtId="166" fontId="113" fillId="0" borderId="1411">
      <protection locked="0"/>
    </xf>
    <xf numFmtId="208" fontId="90" fillId="63" borderId="1410"/>
    <xf numFmtId="0" fontId="147" fillId="73" borderId="1437">
      <alignment horizontal="left" vertical="center" wrapText="1"/>
    </xf>
    <xf numFmtId="166" fontId="113" fillId="0" borderId="1436">
      <protection locked="0"/>
    </xf>
    <xf numFmtId="208" fontId="90" fillId="63" borderId="1435"/>
    <xf numFmtId="0" fontId="147" fillId="73" borderId="1381">
      <alignment horizontal="left" vertical="center" wrapText="1"/>
    </xf>
    <xf numFmtId="166" fontId="113" fillId="0" borderId="1380">
      <protection locked="0"/>
    </xf>
    <xf numFmtId="208" fontId="90" fillId="63" borderId="1379"/>
    <xf numFmtId="0" fontId="147" fillId="73" borderId="1360">
      <alignment horizontal="left" vertical="center" wrapText="1"/>
    </xf>
    <xf numFmtId="166" fontId="113" fillId="0" borderId="1411">
      <protection locked="0"/>
    </xf>
    <xf numFmtId="208" fontId="90" fillId="63" borderId="1410"/>
    <xf numFmtId="0" fontId="147" fillId="73" borderId="1454">
      <alignment horizontal="left" vertical="center" wrapText="1"/>
    </xf>
    <xf numFmtId="166" fontId="113" fillId="0" borderId="1453">
      <protection locked="0"/>
    </xf>
    <xf numFmtId="208" fontId="90" fillId="63" borderId="1452"/>
    <xf numFmtId="0" fontId="147" fillId="73" borderId="1454">
      <alignment horizontal="left" vertical="center" wrapText="1"/>
    </xf>
    <xf numFmtId="166" fontId="113" fillId="0" borderId="1453">
      <protection locked="0"/>
    </xf>
    <xf numFmtId="208" fontId="90" fillId="63" borderId="1452"/>
    <xf numFmtId="0" fontId="147" fillId="73" borderId="1467">
      <alignment horizontal="left" vertical="center" wrapText="1"/>
    </xf>
    <xf numFmtId="166" fontId="113" fillId="0" borderId="1466">
      <protection locked="0"/>
    </xf>
    <xf numFmtId="208" fontId="90" fillId="63" borderId="1465"/>
    <xf numFmtId="0" fontId="147" fillId="73" borderId="1480">
      <alignment horizontal="left" vertical="center" wrapText="1"/>
    </xf>
    <xf numFmtId="166" fontId="113" fillId="0" borderId="1479">
      <protection locked="0"/>
    </xf>
    <xf numFmtId="208" fontId="90" fillId="63" borderId="1478"/>
    <xf numFmtId="0" fontId="147" fillId="73" borderId="1467">
      <alignment horizontal="left" vertical="center" wrapText="1"/>
    </xf>
    <xf numFmtId="166" fontId="113" fillId="0" borderId="1466">
      <protection locked="0"/>
    </xf>
    <xf numFmtId="208" fontId="90" fillId="63" borderId="1465"/>
    <xf numFmtId="0" fontId="147" fillId="73" borderId="1467">
      <alignment horizontal="left" vertical="center" wrapText="1"/>
    </xf>
    <xf numFmtId="166" fontId="113" fillId="0" borderId="1466">
      <protection locked="0"/>
    </xf>
    <xf numFmtId="208" fontId="90" fillId="63" borderId="1465"/>
    <xf numFmtId="0" fontId="147" fillId="73" borderId="1454">
      <alignment horizontal="left" vertical="center" wrapText="1"/>
    </xf>
    <xf numFmtId="166" fontId="113" fillId="0" borderId="1453">
      <protection locked="0"/>
    </xf>
    <xf numFmtId="208" fontId="90" fillId="63" borderId="1452"/>
    <xf numFmtId="0" fontId="147" fillId="73" borderId="1480">
      <alignment horizontal="left" vertical="center" wrapText="1"/>
    </xf>
    <xf numFmtId="166" fontId="113" fillId="0" borderId="1479">
      <protection locked="0"/>
    </xf>
    <xf numFmtId="208" fontId="90" fillId="63" borderId="1478"/>
    <xf numFmtId="0" fontId="147" fillId="73" borderId="1480">
      <alignment horizontal="left" vertical="center" wrapText="1"/>
    </xf>
    <xf numFmtId="166" fontId="113" fillId="0" borderId="1479">
      <protection locked="0"/>
    </xf>
    <xf numFmtId="208" fontId="90" fillId="63" borderId="1478"/>
    <xf numFmtId="0" fontId="147" fillId="73" borderId="1508">
      <alignment horizontal="left" vertical="center" wrapText="1"/>
    </xf>
    <xf numFmtId="166" fontId="113" fillId="0" borderId="1507">
      <protection locked="0"/>
    </xf>
    <xf numFmtId="208" fontId="90" fillId="63" borderId="1506"/>
    <xf numFmtId="0" fontId="147" fillId="73" borderId="1521">
      <alignment horizontal="left" vertical="center" wrapText="1"/>
    </xf>
    <xf numFmtId="166" fontId="113" fillId="0" borderId="1520">
      <protection locked="0"/>
    </xf>
    <xf numFmtId="208" fontId="90" fillId="63" borderId="1519"/>
    <xf numFmtId="0" fontId="147" fillId="73" borderId="1381">
      <alignment horizontal="left" vertical="center" wrapText="1"/>
    </xf>
    <xf numFmtId="166" fontId="113" fillId="0" borderId="1380">
      <protection locked="0"/>
    </xf>
    <xf numFmtId="208" fontId="90" fillId="63" borderId="1379"/>
    <xf numFmtId="0" fontId="12" fillId="0" borderId="1396"/>
    <xf numFmtId="0" fontId="12" fillId="0" borderId="1423"/>
    <xf numFmtId="0" fontId="12" fillId="0" borderId="1372"/>
    <xf numFmtId="0" fontId="12" fillId="0" borderId="1431"/>
    <xf numFmtId="0" fontId="12" fillId="0" borderId="1431"/>
    <xf numFmtId="0" fontId="147" fillId="73" borderId="1381">
      <alignment horizontal="left" vertical="center" wrapText="1"/>
    </xf>
    <xf numFmtId="0" fontId="12" fillId="0" borderId="1443"/>
    <xf numFmtId="10" fontId="108" fillId="65" borderId="1396" applyNumberFormat="0" applyBorder="0" applyAlignment="0" applyProtection="0"/>
    <xf numFmtId="0" fontId="147" fillId="73" borderId="1360">
      <alignment horizontal="left" vertical="center" wrapText="1"/>
    </xf>
    <xf numFmtId="0" fontId="147" fillId="73" borderId="1420">
      <alignment horizontal="left" vertical="center" wrapText="1"/>
    </xf>
    <xf numFmtId="0" fontId="12" fillId="0" borderId="1463"/>
    <xf numFmtId="0" fontId="147" fillId="73" borderId="1392">
      <alignment horizontal="left" vertical="center" wrapText="1"/>
    </xf>
    <xf numFmtId="10" fontId="108" fillId="65" borderId="1423" applyNumberFormat="0" applyBorder="0" applyAlignment="0" applyProtection="0"/>
    <xf numFmtId="10" fontId="108" fillId="65" borderId="1372" applyNumberFormat="0" applyBorder="0" applyAlignment="0" applyProtection="0"/>
    <xf numFmtId="0" fontId="147" fillId="73" borderId="1437">
      <alignment horizontal="left" vertical="center" wrapText="1"/>
    </xf>
    <xf numFmtId="0" fontId="12" fillId="0" borderId="1463"/>
    <xf numFmtId="0" fontId="12" fillId="0" borderId="1463"/>
    <xf numFmtId="0" fontId="47" fillId="0" borderId="1401">
      <alignment horizontal="left" vertical="center"/>
    </xf>
    <xf numFmtId="237" fontId="12" fillId="71" borderId="1396" applyNumberFormat="0" applyFont="0" applyBorder="0" applyAlignment="0" applyProtection="0"/>
    <xf numFmtId="10" fontId="108" fillId="65" borderId="1431" applyNumberFormat="0" applyBorder="0" applyAlignment="0" applyProtection="0"/>
    <xf numFmtId="14" fontId="85" fillId="0" borderId="1279" applyFont="0" applyFill="0" applyBorder="0" applyAlignment="0" applyProtection="0"/>
    <xf numFmtId="0" fontId="147" fillId="73" borderId="1437">
      <alignment horizontal="left" vertical="center" wrapText="1"/>
    </xf>
    <xf numFmtId="1" fontId="121" fillId="69" borderId="1402" applyNumberFormat="0" applyBorder="0" applyAlignment="0">
      <alignment horizontal="centerContinuous" vertical="center"/>
      <protection locked="0"/>
    </xf>
    <xf numFmtId="2" fontId="149" fillId="0" borderId="1279"/>
    <xf numFmtId="10" fontId="108" fillId="65" borderId="1431" applyNumberFormat="0" applyBorder="0" applyAlignment="0" applyProtection="0"/>
    <xf numFmtId="0" fontId="147" fillId="73" borderId="1360">
      <alignment horizontal="left" vertical="center" wrapText="1"/>
    </xf>
    <xf numFmtId="0" fontId="25" fillId="8" borderId="1397" applyNumberFormat="0" applyAlignment="0" applyProtection="0"/>
    <xf numFmtId="0" fontId="47" fillId="0" borderId="1386">
      <alignment horizontal="left" vertical="center"/>
    </xf>
    <xf numFmtId="0" fontId="47" fillId="0" borderId="1427">
      <alignment horizontal="left" vertical="center"/>
    </xf>
    <xf numFmtId="237" fontId="12" fillId="71" borderId="1372" applyNumberFormat="0" applyFont="0" applyBorder="0" applyAlignment="0" applyProtection="0"/>
    <xf numFmtId="0" fontId="12" fillId="0" borderId="1470"/>
    <xf numFmtId="237" fontId="12" fillId="71" borderId="1423" applyNumberFormat="0" applyFont="0" applyBorder="0" applyAlignment="0" applyProtection="0"/>
    <xf numFmtId="10" fontId="108" fillId="65" borderId="1443" applyNumberFormat="0" applyBorder="0" applyAlignment="0" applyProtection="0"/>
    <xf numFmtId="1" fontId="121" fillId="69" borderId="1373" applyNumberFormat="0" applyBorder="0" applyAlignment="0">
      <alignment horizontal="centerContinuous" vertical="center"/>
      <protection locked="0"/>
    </xf>
    <xf numFmtId="1" fontId="121" fillId="69" borderId="1387" applyNumberFormat="0" applyBorder="0" applyAlignment="0">
      <alignment horizontal="centerContinuous" vertical="center"/>
      <protection locked="0"/>
    </xf>
    <xf numFmtId="0" fontId="147" fillId="73" borderId="1454">
      <alignment horizontal="left" vertical="center" wrapText="1"/>
    </xf>
    <xf numFmtId="1" fontId="121" fillId="69" borderId="1428" applyNumberFormat="0" applyBorder="0" applyAlignment="0">
      <alignment horizontal="centerContinuous" vertical="center"/>
      <protection locked="0"/>
    </xf>
    <xf numFmtId="0" fontId="25" fillId="8" borderId="1397" applyNumberFormat="0" applyAlignment="0" applyProtection="0"/>
    <xf numFmtId="224" fontId="108" fillId="0" borderId="1020" applyFont="0" applyFill="0" applyBorder="0" applyAlignment="0" applyProtection="0"/>
    <xf numFmtId="0" fontId="25" fillId="8" borderId="1383" applyNumberFormat="0" applyAlignment="0" applyProtection="0"/>
    <xf numFmtId="0" fontId="47" fillId="0" borderId="1427">
      <alignment horizontal="left" vertical="center"/>
    </xf>
    <xf numFmtId="0" fontId="25" fillId="8" borderId="1424" applyNumberFormat="0" applyAlignment="0" applyProtection="0"/>
    <xf numFmtId="237" fontId="12" fillId="71" borderId="1431" applyNumberFormat="0" applyFont="0" applyBorder="0" applyAlignment="0" applyProtection="0"/>
    <xf numFmtId="0" fontId="12" fillId="0" borderId="1463"/>
    <xf numFmtId="10" fontId="108" fillId="65" borderId="1463" applyNumberFormat="0" applyBorder="0" applyAlignment="0" applyProtection="0"/>
    <xf numFmtId="0" fontId="147" fillId="73" borderId="1467">
      <alignment horizontal="left" vertical="center" wrapText="1"/>
    </xf>
    <xf numFmtId="1" fontId="121" fillId="69" borderId="1433" applyNumberFormat="0" applyBorder="0" applyAlignment="0">
      <alignment horizontal="centerContinuous" vertical="center"/>
      <protection locked="0"/>
    </xf>
    <xf numFmtId="224" fontId="108" fillId="0" borderId="1020" applyFont="0" applyFill="0" applyBorder="0" applyAlignment="0" applyProtection="0"/>
    <xf numFmtId="224" fontId="108" fillId="0" borderId="1020" applyFont="0" applyFill="0" applyBorder="0" applyAlignment="0" applyProtection="0"/>
    <xf numFmtId="0" fontId="47" fillId="0" borderId="1440">
      <alignment horizontal="left" vertical="center"/>
    </xf>
    <xf numFmtId="237" fontId="12" fillId="71" borderId="1431" applyNumberFormat="0" applyFont="0" applyBorder="0" applyAlignment="0" applyProtection="0"/>
    <xf numFmtId="0" fontId="25" fillId="8" borderId="1414" applyNumberFormat="0" applyAlignment="0" applyProtection="0"/>
    <xf numFmtId="224" fontId="108" fillId="0" borderId="1020" applyFont="0" applyFill="0" applyBorder="0" applyAlignment="0" applyProtection="0"/>
    <xf numFmtId="0" fontId="147" fillId="73" borderId="1454">
      <alignment horizontal="left" vertical="center" wrapText="1"/>
    </xf>
    <xf numFmtId="10" fontId="108" fillId="65" borderId="1463" applyNumberFormat="0" applyBorder="0" applyAlignment="0" applyProtection="0"/>
    <xf numFmtId="0" fontId="47" fillId="0" borderId="1448">
      <alignment horizontal="left" vertical="center"/>
    </xf>
    <xf numFmtId="0" fontId="12" fillId="0" borderId="1486"/>
    <xf numFmtId="1" fontId="121" fillId="69" borderId="1428" applyNumberFormat="0" applyBorder="0" applyAlignment="0">
      <alignment horizontal="centerContinuous" vertical="center"/>
      <protection locked="0"/>
    </xf>
    <xf numFmtId="237" fontId="12" fillId="71" borderId="1443" applyNumberFormat="0" applyFont="0" applyBorder="0" applyAlignment="0" applyProtection="0"/>
    <xf numFmtId="10" fontId="108" fillId="65" borderId="1463" applyNumberFormat="0" applyBorder="0" applyAlignment="0" applyProtection="0"/>
    <xf numFmtId="0" fontId="25" fillId="8" borderId="1424" applyNumberFormat="0" applyAlignment="0" applyProtection="0"/>
    <xf numFmtId="224" fontId="108" fillId="0" borderId="1020" applyFont="0" applyFill="0" applyBorder="0" applyAlignment="0" applyProtection="0"/>
    <xf numFmtId="0" fontId="147" fillId="73" borderId="1480">
      <alignment horizontal="left" vertical="center" wrapText="1"/>
    </xf>
    <xf numFmtId="0" fontId="12" fillId="0" borderId="1486"/>
    <xf numFmtId="1" fontId="121" fillId="69" borderId="1449" applyNumberFormat="0" applyBorder="0" applyAlignment="0">
      <alignment horizontal="centerContinuous" vertical="center"/>
      <protection locked="0"/>
    </xf>
    <xf numFmtId="0" fontId="47" fillId="0" borderId="1440">
      <alignment horizontal="left" vertical="center"/>
    </xf>
    <xf numFmtId="0" fontId="147" fillId="73" borderId="1467">
      <alignment horizontal="left" vertical="center" wrapText="1"/>
    </xf>
    <xf numFmtId="237" fontId="12" fillId="71" borderId="1463" applyNumberFormat="0" applyFont="0" applyBorder="0" applyAlignment="0" applyProtection="0"/>
    <xf numFmtId="0" fontId="25" fillId="8" borderId="1444" applyNumberFormat="0" applyAlignment="0" applyProtection="0"/>
    <xf numFmtId="224" fontId="108" fillId="0" borderId="1020" applyFont="0" applyFill="0" applyBorder="0" applyAlignment="0" applyProtection="0"/>
    <xf numFmtId="0" fontId="12" fillId="0" borderId="1513"/>
    <xf numFmtId="10" fontId="108" fillId="65" borderId="1470" applyNumberFormat="0" applyBorder="0" applyAlignment="0" applyProtection="0"/>
    <xf numFmtId="1" fontId="121" fillId="69" borderId="1457" applyNumberFormat="0" applyBorder="0" applyAlignment="0">
      <alignment horizontal="centerContinuous" vertical="center"/>
      <protection locked="0"/>
    </xf>
    <xf numFmtId="231" fontId="85" fillId="0" borderId="1279" applyFont="0" applyFill="0" applyBorder="0" applyAlignment="0" applyProtection="0"/>
    <xf numFmtId="0" fontId="47" fillId="0" borderId="1464">
      <alignment horizontal="left" vertical="center"/>
    </xf>
    <xf numFmtId="0" fontId="12" fillId="0" borderId="1527"/>
    <xf numFmtId="0" fontId="25" fillId="8" borderId="1459" applyNumberFormat="0" applyAlignment="0" applyProtection="0"/>
    <xf numFmtId="224" fontId="108" fillId="0" borderId="1020" applyFont="0" applyFill="0" applyBorder="0" applyAlignment="0" applyProtection="0"/>
    <xf numFmtId="237" fontId="12" fillId="71" borderId="1463" applyNumberFormat="0" applyFont="0" applyBorder="0" applyAlignment="0" applyProtection="0"/>
    <xf numFmtId="0" fontId="147" fillId="73" borderId="1454">
      <alignment horizontal="left" vertical="center" wrapText="1"/>
    </xf>
    <xf numFmtId="0" fontId="47" fillId="0" borderId="1440">
      <alignment horizontal="left" vertical="center"/>
    </xf>
    <xf numFmtId="237" fontId="12" fillId="71" borderId="1463" applyNumberFormat="0" applyFont="0" applyBorder="0" applyAlignment="0" applyProtection="0"/>
    <xf numFmtId="1" fontId="121" fillId="69" borderId="1457" applyNumberFormat="0" applyBorder="0" applyAlignment="0">
      <alignment horizontal="centerContinuous" vertical="center"/>
      <protection locked="0"/>
    </xf>
    <xf numFmtId="10" fontId="108" fillId="65" borderId="1463" applyNumberFormat="0" applyBorder="0" applyAlignment="0" applyProtection="0"/>
    <xf numFmtId="224" fontId="108" fillId="0" borderId="1020" applyFont="0" applyFill="0" applyBorder="0" applyAlignment="0" applyProtection="0"/>
    <xf numFmtId="0" fontId="25" fillId="8" borderId="1459" applyNumberFormat="0" applyAlignment="0" applyProtection="0"/>
    <xf numFmtId="1" fontId="121" fillId="69" borderId="1457" applyNumberFormat="0" applyBorder="0" applyAlignment="0">
      <alignment horizontal="centerContinuous" vertical="center"/>
      <protection locked="0"/>
    </xf>
    <xf numFmtId="0" fontId="147" fillId="73" borderId="1480">
      <alignment horizontal="left" vertical="center" wrapText="1"/>
    </xf>
    <xf numFmtId="0" fontId="147" fillId="73" borderId="1497">
      <alignment horizontal="left" vertical="center" wrapText="1"/>
    </xf>
    <xf numFmtId="0" fontId="25" fillId="8" borderId="1459" applyNumberFormat="0" applyAlignment="0" applyProtection="0"/>
    <xf numFmtId="0" fontId="47" fillId="0" borderId="1483">
      <alignment horizontal="left" vertical="center"/>
    </xf>
    <xf numFmtId="237" fontId="12" fillId="71" borderId="1470" applyNumberFormat="0" applyFont="0" applyBorder="0" applyAlignment="0" applyProtection="0"/>
    <xf numFmtId="10" fontId="108" fillId="65" borderId="1486" applyNumberFormat="0" applyBorder="0" applyAlignment="0" applyProtection="0"/>
    <xf numFmtId="224" fontId="108" fillId="0" borderId="1020" applyFont="0" applyFill="0" applyBorder="0" applyAlignment="0" applyProtection="0"/>
    <xf numFmtId="0" fontId="147" fillId="73" borderId="1497">
      <alignment horizontal="left" vertical="center" wrapText="1"/>
    </xf>
    <xf numFmtId="1" fontId="121" fillId="69" borderId="1484" applyNumberFormat="0" applyBorder="0" applyAlignment="0">
      <alignment horizontal="centerContinuous" vertical="center"/>
      <protection locked="0"/>
    </xf>
    <xf numFmtId="224" fontId="108" fillId="0" borderId="1020" applyFont="0" applyFill="0" applyBorder="0" applyAlignment="0" applyProtection="0"/>
    <xf numFmtId="10" fontId="108" fillId="65" borderId="1486" applyNumberFormat="0" applyBorder="0" applyAlignment="0" applyProtection="0"/>
    <xf numFmtId="0" fontId="47" fillId="0" borderId="1440">
      <alignment horizontal="left" vertical="center"/>
    </xf>
    <xf numFmtId="0" fontId="147" fillId="73" borderId="1521">
      <alignment horizontal="left" vertical="center" wrapText="1"/>
    </xf>
    <xf numFmtId="0" fontId="25" fillId="8" borderId="1473" applyNumberFormat="0" applyAlignment="0" applyProtection="0"/>
    <xf numFmtId="237" fontId="12" fillId="71" borderId="1463" applyNumberFormat="0" applyFont="0" applyBorder="0" applyAlignment="0" applyProtection="0"/>
    <xf numFmtId="10" fontId="108" fillId="65" borderId="1513" applyNumberFormat="0" applyBorder="0" applyAlignment="0" applyProtection="0"/>
    <xf numFmtId="0" fontId="147" fillId="73" borderId="1534">
      <alignment horizontal="left" vertical="center" wrapText="1"/>
    </xf>
    <xf numFmtId="224" fontId="108" fillId="0" borderId="1020" applyFont="0" applyFill="0" applyBorder="0" applyAlignment="0" applyProtection="0"/>
    <xf numFmtId="1" fontId="121" fillId="69" borderId="1457" applyNumberFormat="0" applyBorder="0" applyAlignment="0">
      <alignment horizontal="centerContinuous" vertical="center"/>
      <protection locked="0"/>
    </xf>
    <xf numFmtId="0" fontId="47" fillId="0" borderId="1483">
      <alignment horizontal="left" vertical="center"/>
    </xf>
    <xf numFmtId="224" fontId="108" fillId="0" borderId="1020" applyFont="0" applyFill="0" applyBorder="0" applyAlignment="0" applyProtection="0"/>
    <xf numFmtId="10" fontId="108" fillId="65" borderId="1527" applyNumberFormat="0" applyBorder="0" applyAlignment="0" applyProtection="0"/>
    <xf numFmtId="0" fontId="47" fillId="0" borderId="1464">
      <alignment horizontal="left" vertical="center"/>
    </xf>
    <xf numFmtId="237" fontId="12" fillId="71" borderId="1486" applyNumberFormat="0" applyFont="0" applyBorder="0" applyAlignment="0" applyProtection="0"/>
    <xf numFmtId="1" fontId="121" fillId="69" borderId="1457" applyNumberFormat="0" applyBorder="0" applyAlignment="0">
      <alignment horizontal="centerContinuous" vertical="center"/>
      <protection locked="0"/>
    </xf>
    <xf numFmtId="0" fontId="47" fillId="0" borderId="1464">
      <alignment horizontal="left" vertical="center"/>
    </xf>
    <xf numFmtId="0" fontId="25" fillId="8" borderId="1459" applyNumberFormat="0" applyAlignment="0" applyProtection="0"/>
    <xf numFmtId="224" fontId="108" fillId="0" borderId="1020" applyFont="0" applyFill="0" applyBorder="0" applyAlignment="0" applyProtection="0"/>
    <xf numFmtId="1" fontId="121" fillId="69" borderId="1491" applyNumberFormat="0" applyBorder="0" applyAlignment="0">
      <alignment horizontal="centerContinuous" vertical="center"/>
      <protection locked="0"/>
    </xf>
    <xf numFmtId="237" fontId="12" fillId="71" borderId="1486" applyNumberFormat="0" applyFont="0" applyBorder="0" applyAlignment="0" applyProtection="0"/>
    <xf numFmtId="0" fontId="25" fillId="8" borderId="1487" applyNumberFormat="0" applyAlignment="0" applyProtection="0"/>
    <xf numFmtId="0" fontId="47" fillId="0" borderId="1518">
      <alignment horizontal="left" vertical="center"/>
    </xf>
    <xf numFmtId="1" fontId="121" fillId="69" borderId="1491" applyNumberFormat="0" applyBorder="0" applyAlignment="0">
      <alignment horizontal="centerContinuous" vertical="center"/>
      <protection locked="0"/>
    </xf>
    <xf numFmtId="237" fontId="12" fillId="71" borderId="1513" applyNumberFormat="0" applyFont="0" applyBorder="0" applyAlignment="0" applyProtection="0"/>
    <xf numFmtId="224" fontId="108" fillId="0" borderId="1020" applyFont="0" applyFill="0" applyBorder="0" applyAlignment="0" applyProtection="0"/>
    <xf numFmtId="0" fontId="25" fillId="8" borderId="1487" applyNumberFormat="0" applyAlignment="0" applyProtection="0"/>
    <xf numFmtId="0" fontId="47" fillId="0" borderId="1518">
      <alignment horizontal="left" vertical="center"/>
    </xf>
    <xf numFmtId="237" fontId="12" fillId="71" borderId="1527" applyNumberFormat="0" applyFont="0" applyBorder="0" applyAlignment="0" applyProtection="0"/>
    <xf numFmtId="1" fontId="121" fillId="69" borderId="1511" applyNumberFormat="0" applyBorder="0" applyAlignment="0">
      <alignment horizontal="centerContinuous" vertical="center"/>
      <protection locked="0"/>
    </xf>
    <xf numFmtId="0" fontId="25" fillId="8" borderId="1514" applyNumberFormat="0" applyAlignment="0" applyProtection="0"/>
    <xf numFmtId="1" fontId="121" fillId="69" borderId="1525" applyNumberFormat="0" applyBorder="0" applyAlignment="0">
      <alignment horizontal="centerContinuous" vertical="center"/>
      <protection locked="0"/>
    </xf>
    <xf numFmtId="0" fontId="25" fillId="8" borderId="1528" applyNumberFormat="0" applyAlignment="0" applyProtection="0"/>
    <xf numFmtId="241" fontId="194" fillId="86" borderId="1421" applyNumberFormat="0" applyBorder="0" applyAlignment="0" applyProtection="0">
      <alignment vertical="center"/>
    </xf>
    <xf numFmtId="171" fontId="85" fillId="0" borderId="1422"/>
    <xf numFmtId="241" fontId="194" fillId="86" borderId="1408" applyNumberFormat="0" applyBorder="0" applyAlignment="0" applyProtection="0">
      <alignment vertical="center"/>
    </xf>
    <xf numFmtId="171" fontId="85" fillId="0" borderId="1409"/>
    <xf numFmtId="241" fontId="194" fillId="86" borderId="1382" applyNumberFormat="0" applyBorder="0" applyAlignment="0" applyProtection="0">
      <alignment vertical="center"/>
    </xf>
    <xf numFmtId="171" fontId="85" fillId="0" borderId="1395"/>
    <xf numFmtId="241" fontId="194" fillId="86" borderId="1421" applyNumberFormat="0" applyBorder="0" applyAlignment="0" applyProtection="0">
      <alignment vertical="center"/>
    </xf>
    <xf numFmtId="171" fontId="85" fillId="0" borderId="1412"/>
    <xf numFmtId="241" fontId="194" fillId="86" borderId="1438" applyNumberFormat="0" applyBorder="0" applyAlignment="0" applyProtection="0">
      <alignment vertical="center"/>
    </xf>
    <xf numFmtId="171" fontId="85" fillId="0" borderId="1439"/>
    <xf numFmtId="166" fontId="113" fillId="0" borderId="1380">
      <protection locked="0"/>
    </xf>
    <xf numFmtId="0" fontId="12" fillId="24" borderId="1398" applyNumberFormat="0" applyFont="0" applyAlignment="0" applyProtection="0"/>
    <xf numFmtId="241" fontId="194" fillId="86" borderId="1361" applyNumberFormat="0" applyBorder="0" applyAlignment="0" applyProtection="0">
      <alignment vertical="center"/>
    </xf>
    <xf numFmtId="166" fontId="113" fillId="0" borderId="1391">
      <protection locked="0"/>
    </xf>
    <xf numFmtId="166" fontId="113" fillId="0" borderId="1411">
      <protection locked="0"/>
    </xf>
    <xf numFmtId="0" fontId="12" fillId="24" borderId="1398" applyNumberFormat="0" applyFont="0" applyAlignment="0" applyProtection="0"/>
    <xf numFmtId="166" fontId="113" fillId="0" borderId="1419">
      <protection locked="0"/>
    </xf>
    <xf numFmtId="241" fontId="194" fillId="86" borderId="1455" applyNumberFormat="0" applyBorder="0" applyAlignment="0" applyProtection="0">
      <alignment vertical="center"/>
    </xf>
    <xf numFmtId="171" fontId="85" fillId="0" borderId="1456"/>
    <xf numFmtId="241" fontId="194" fillId="86" borderId="1455" applyNumberFormat="0" applyBorder="0" applyAlignment="0" applyProtection="0">
      <alignment vertical="center"/>
    </xf>
    <xf numFmtId="171" fontId="85" fillId="0" borderId="1456"/>
    <xf numFmtId="166" fontId="113" fillId="0" borderId="1436">
      <protection locked="0"/>
    </xf>
    <xf numFmtId="0" fontId="12" fillId="24" borderId="1415" applyNumberFormat="0" applyFont="0" applyAlignment="0" applyProtection="0"/>
    <xf numFmtId="241" fontId="194" fillId="86" borderId="1468" applyNumberFormat="0" applyBorder="0" applyAlignment="0" applyProtection="0">
      <alignment vertical="center"/>
    </xf>
    <xf numFmtId="171" fontId="85" fillId="0" borderId="1469"/>
    <xf numFmtId="166" fontId="113" fillId="0" borderId="1436">
      <protection locked="0"/>
    </xf>
    <xf numFmtId="171" fontId="85" fillId="0" borderId="1481"/>
    <xf numFmtId="166" fontId="113" fillId="0" borderId="1411">
      <protection locked="0"/>
    </xf>
    <xf numFmtId="0" fontId="12" fillId="24" borderId="1445" applyNumberFormat="0" applyFont="0" applyAlignment="0" applyProtection="0"/>
    <xf numFmtId="171" fontId="85" fillId="0" borderId="1469"/>
    <xf numFmtId="166" fontId="113" fillId="0" borderId="1453">
      <protection locked="0"/>
    </xf>
    <xf numFmtId="0" fontId="12" fillId="24" borderId="1460" applyNumberFormat="0" applyFont="0" applyAlignment="0" applyProtection="0"/>
    <xf numFmtId="241" fontId="194" fillId="86" borderId="1468" applyNumberFormat="0" applyBorder="0" applyAlignment="0" applyProtection="0">
      <alignment vertical="center"/>
    </xf>
    <xf numFmtId="171" fontId="85" fillId="0" borderId="1469"/>
    <xf numFmtId="241" fontId="194" fillId="86" borderId="1455" applyNumberFormat="0" applyBorder="0" applyAlignment="0" applyProtection="0">
      <alignment vertical="center"/>
    </xf>
    <xf numFmtId="171" fontId="85" fillId="0" borderId="1456"/>
    <xf numFmtId="166" fontId="113" fillId="0" borderId="1466">
      <protection locked="0"/>
    </xf>
    <xf numFmtId="0" fontId="12" fillId="24" borderId="1460" applyNumberFormat="0" applyFont="0" applyAlignment="0" applyProtection="0"/>
    <xf numFmtId="0" fontId="17" fillId="21" borderId="1397" applyNumberFormat="0" applyAlignment="0" applyProtection="0"/>
    <xf numFmtId="171" fontId="85" fillId="0" borderId="1481"/>
    <xf numFmtId="166" fontId="113" fillId="0" borderId="1453">
      <protection locked="0"/>
    </xf>
    <xf numFmtId="0" fontId="83" fillId="0" borderId="1403" applyNumberFormat="0" applyFont="0" applyFill="0" applyAlignment="0" applyProtection="0"/>
    <xf numFmtId="0" fontId="12" fillId="24" borderId="1460" applyNumberFormat="0" applyFont="0" applyAlignment="0" applyProtection="0"/>
    <xf numFmtId="0" fontId="17" fillId="21" borderId="1383" applyNumberFormat="0" applyAlignment="0" applyProtection="0"/>
    <xf numFmtId="208" fontId="90" fillId="63" borderId="1379"/>
    <xf numFmtId="0" fontId="83" fillId="0" borderId="1388" applyNumberFormat="0" applyFont="0" applyFill="0" applyAlignment="0" applyProtection="0"/>
    <xf numFmtId="167" fontId="87" fillId="0" borderId="1404" applyFont="0"/>
    <xf numFmtId="241" fontId="194" fillId="86" borderId="1482" applyNumberFormat="0" applyBorder="0" applyAlignment="0" applyProtection="0">
      <alignment vertical="center"/>
    </xf>
    <xf numFmtId="0" fontId="17" fillId="21" borderId="1397" applyNumberFormat="0" applyAlignment="0" applyProtection="0"/>
    <xf numFmtId="166" fontId="113" fillId="0" borderId="1479">
      <protection locked="0"/>
    </xf>
    <xf numFmtId="0" fontId="83" fillId="0" borderId="1371" applyNumberFormat="0" applyFont="0" applyFill="0" applyAlignment="0" applyProtection="0"/>
    <xf numFmtId="208" fontId="90" fillId="63" borderId="1390"/>
    <xf numFmtId="0" fontId="12" fillId="24" borderId="1474" applyNumberFormat="0" applyFont="0" applyAlignment="0" applyProtection="0"/>
    <xf numFmtId="0" fontId="17" fillId="21" borderId="1424" applyNumberFormat="0" applyAlignment="0" applyProtection="0"/>
    <xf numFmtId="167" fontId="87" fillId="0" borderId="1389" applyFont="0"/>
    <xf numFmtId="166" fontId="113" fillId="0" borderId="1466">
      <protection locked="0"/>
    </xf>
    <xf numFmtId="0" fontId="83" fillId="0" borderId="1429" applyNumberFormat="0" applyFont="0" applyFill="0" applyAlignment="0" applyProtection="0"/>
    <xf numFmtId="0" fontId="12" fillId="24" borderId="1474" applyNumberFormat="0" applyFont="0" applyAlignment="0" applyProtection="0"/>
    <xf numFmtId="208" fontId="90" fillId="63" borderId="1410"/>
    <xf numFmtId="241" fontId="194" fillId="86" borderId="1509" applyNumberFormat="0" applyBorder="0" applyAlignment="0" applyProtection="0">
      <alignment vertical="center"/>
    </xf>
    <xf numFmtId="208" fontId="90" fillId="63" borderId="1418"/>
    <xf numFmtId="171" fontId="85" fillId="0" borderId="1510"/>
    <xf numFmtId="0" fontId="17" fillId="21" borderId="1414" applyNumberFormat="0" applyAlignment="0" applyProtection="0"/>
    <xf numFmtId="167" fontId="87" fillId="0" borderId="1430" applyFont="0"/>
    <xf numFmtId="171" fontId="85" fillId="0" borderId="1524"/>
    <xf numFmtId="166" fontId="113" fillId="0" borderId="1453">
      <protection locked="0"/>
    </xf>
    <xf numFmtId="0" fontId="83" fillId="0" borderId="1413" applyNumberFormat="0" applyFont="0" applyFill="0" applyAlignment="0" applyProtection="0"/>
    <xf numFmtId="208" fontId="90" fillId="63" borderId="1435"/>
    <xf numFmtId="0" fontId="17" fillId="21" borderId="1424" applyNumberFormat="0" applyAlignment="0" applyProtection="0"/>
    <xf numFmtId="0" fontId="83" fillId="0" borderId="1429" applyNumberFormat="0" applyFont="0" applyFill="0" applyAlignment="0" applyProtection="0"/>
    <xf numFmtId="166" fontId="113" fillId="0" borderId="1479">
      <protection locked="0"/>
    </xf>
    <xf numFmtId="0" fontId="12" fillId="24" borderId="1460" applyNumberFormat="0" applyFont="0" applyAlignment="0" applyProtection="0"/>
    <xf numFmtId="0" fontId="17" fillId="21" borderId="1444" applyNumberFormat="0" applyAlignment="0" applyProtection="0"/>
    <xf numFmtId="208" fontId="90" fillId="63" borderId="1435"/>
    <xf numFmtId="166" fontId="113" fillId="0" borderId="1496">
      <protection locked="0"/>
    </xf>
    <xf numFmtId="0" fontId="12" fillId="24" borderId="1493" applyNumberFormat="0" applyFont="0" applyAlignment="0" applyProtection="0"/>
    <xf numFmtId="0" fontId="83" fillId="0" borderId="1450" applyNumberFormat="0" applyFont="0" applyFill="0" applyAlignment="0" applyProtection="0"/>
    <xf numFmtId="167" fontId="87" fillId="0" borderId="1441" applyFont="0"/>
    <xf numFmtId="0" fontId="83" fillId="0" borderId="1279" applyNumberFormat="0" applyFont="0" applyFill="0" applyAlignment="0" applyProtection="0"/>
    <xf numFmtId="0" fontId="97" fillId="0" borderId="1279" applyNumberFormat="0" applyFill="0" applyAlignment="0" applyProtection="0"/>
    <xf numFmtId="208" fontId="90" fillId="63" borderId="1410"/>
    <xf numFmtId="166" fontId="113" fillId="0" borderId="1496">
      <protection locked="0"/>
    </xf>
    <xf numFmtId="0" fontId="17" fillId="21" borderId="1459" applyNumberFormat="0" applyAlignment="0" applyProtection="0"/>
    <xf numFmtId="0" fontId="12" fillId="24" borderId="1493" applyNumberFormat="0" applyFont="0" applyAlignment="0" applyProtection="0"/>
    <xf numFmtId="167" fontId="87" fillId="0" borderId="1434" applyFont="0"/>
    <xf numFmtId="241" fontId="194" fillId="86" borderId="1382" applyNumberFormat="0" applyBorder="0" applyAlignment="0" applyProtection="0">
      <alignment vertical="center"/>
    </xf>
    <xf numFmtId="0" fontId="83" fillId="0" borderId="1458" applyNumberFormat="0" applyFont="0" applyFill="0" applyAlignment="0" applyProtection="0"/>
    <xf numFmtId="166" fontId="113" fillId="0" borderId="1520">
      <protection locked="0"/>
    </xf>
    <xf numFmtId="0" fontId="12" fillId="24" borderId="1515" applyNumberFormat="0" applyFont="0" applyAlignment="0" applyProtection="0"/>
    <xf numFmtId="208" fontId="90" fillId="63" borderId="1452"/>
    <xf numFmtId="167" fontId="87" fillId="0" borderId="1451" applyFont="0"/>
    <xf numFmtId="0" fontId="17" fillId="21" borderId="1459" applyNumberFormat="0" applyAlignment="0" applyProtection="0"/>
    <xf numFmtId="166" fontId="113" fillId="0" borderId="1533">
      <protection locked="0"/>
    </xf>
    <xf numFmtId="0" fontId="83" fillId="0" borderId="1458" applyNumberFormat="0" applyFont="0" applyFill="0" applyAlignment="0" applyProtection="0"/>
    <xf numFmtId="0" fontId="12" fillId="24" borderId="1529" applyNumberFormat="0" applyFont="0" applyAlignment="0" applyProtection="0"/>
    <xf numFmtId="0" fontId="17" fillId="21" borderId="1459" applyNumberFormat="0" applyAlignment="0" applyProtection="0"/>
    <xf numFmtId="208" fontId="90" fillId="63" borderId="1465"/>
    <xf numFmtId="0" fontId="83" fillId="0" borderId="1458" applyNumberFormat="0" applyFont="0" applyFill="0" applyAlignment="0" applyProtection="0"/>
    <xf numFmtId="208" fontId="90" fillId="63" borderId="1452"/>
    <xf numFmtId="167" fontId="87" fillId="0" borderId="1451" applyFont="0"/>
    <xf numFmtId="0" fontId="17" fillId="21" borderId="1473" applyNumberFormat="0" applyAlignment="0" applyProtection="0"/>
    <xf numFmtId="0" fontId="83" fillId="0" borderId="1485" applyNumberFormat="0" applyFont="0" applyFill="0" applyAlignment="0" applyProtection="0"/>
    <xf numFmtId="208" fontId="90" fillId="63" borderId="1478"/>
    <xf numFmtId="167" fontId="87" fillId="0" borderId="1477" applyFont="0"/>
    <xf numFmtId="208" fontId="90" fillId="63" borderId="1465"/>
    <xf numFmtId="167" fontId="87" fillId="0" borderId="1472" applyFont="0"/>
    <xf numFmtId="0" fontId="83" fillId="0" borderId="1458" applyNumberFormat="0" applyFont="0" applyFill="0" applyAlignment="0" applyProtection="0"/>
    <xf numFmtId="208" fontId="90" fillId="63" borderId="1452"/>
    <xf numFmtId="0" fontId="17" fillId="21" borderId="1459" applyNumberFormat="0" applyAlignment="0" applyProtection="0"/>
    <xf numFmtId="167" fontId="87" fillId="0" borderId="1451" applyFont="0"/>
    <xf numFmtId="0" fontId="83" fillId="0" borderId="1458" applyNumberFormat="0" applyFont="0" applyFill="0" applyAlignment="0" applyProtection="0"/>
    <xf numFmtId="0" fontId="17" fillId="21" borderId="1487" applyNumberFormat="0" applyAlignment="0" applyProtection="0"/>
    <xf numFmtId="208" fontId="90" fillId="63" borderId="1478"/>
    <xf numFmtId="0" fontId="83" fillId="0" borderId="1492" applyNumberFormat="0" applyFont="0" applyFill="0" applyAlignment="0" applyProtection="0"/>
    <xf numFmtId="0" fontId="17" fillId="21" borderId="1487" applyNumberFormat="0" applyAlignment="0" applyProtection="0"/>
    <xf numFmtId="208" fontId="90" fillId="63" borderId="1495"/>
    <xf numFmtId="0" fontId="83" fillId="0" borderId="1492" applyNumberFormat="0" applyFont="0" applyFill="0" applyAlignment="0" applyProtection="0"/>
    <xf numFmtId="167" fontId="87" fillId="0" borderId="1494" applyFont="0"/>
    <xf numFmtId="0" fontId="17" fillId="21" borderId="1514" applyNumberFormat="0" applyAlignment="0" applyProtection="0"/>
    <xf numFmtId="208" fontId="90" fillId="63" borderId="1495"/>
    <xf numFmtId="0" fontId="83" fillId="0" borderId="1512" applyNumberFormat="0" applyFont="0" applyFill="0" applyAlignment="0" applyProtection="0"/>
    <xf numFmtId="167" fontId="87" fillId="0" borderId="1494" applyFont="0"/>
    <xf numFmtId="0" fontId="17" fillId="21" borderId="1528" applyNumberFormat="0" applyAlignment="0" applyProtection="0"/>
    <xf numFmtId="208" fontId="90" fillId="63" borderId="1519"/>
    <xf numFmtId="0" fontId="83" fillId="0" borderId="1526" applyNumberFormat="0" applyFont="0" applyFill="0" applyAlignment="0" applyProtection="0"/>
    <xf numFmtId="208" fontId="90" fillId="63" borderId="1532"/>
    <xf numFmtId="0" fontId="12" fillId="61" borderId="1397" applyNumberFormat="0">
      <alignment horizontal="left" vertical="center"/>
    </xf>
    <xf numFmtId="0" fontId="12" fillId="60" borderId="1397" applyNumberFormat="0">
      <alignment horizontal="centerContinuous" vertical="center" wrapText="1"/>
    </xf>
    <xf numFmtId="0" fontId="12" fillId="61" borderId="1383" applyNumberFormat="0">
      <alignment horizontal="left" vertical="center"/>
    </xf>
    <xf numFmtId="0" fontId="12" fillId="60" borderId="1383" applyNumberFormat="0">
      <alignment horizontal="centerContinuous" vertical="center" wrapText="1"/>
    </xf>
    <xf numFmtId="0" fontId="17" fillId="21" borderId="1424" applyNumberFormat="0" applyAlignment="0" applyProtection="0"/>
    <xf numFmtId="0" fontId="25" fillId="8"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2" fillId="61" borderId="1414" applyNumberFormat="0">
      <alignment horizontal="left" vertical="center"/>
    </xf>
    <xf numFmtId="0" fontId="12" fillId="60" borderId="1414" applyNumberFormat="0">
      <alignment horizontal="centerContinuous" vertical="center" wrapText="1"/>
    </xf>
    <xf numFmtId="0" fontId="12" fillId="61" borderId="1397" applyNumberFormat="0">
      <alignment horizontal="left" vertical="center"/>
    </xf>
    <xf numFmtId="0" fontId="12" fillId="60" borderId="1397" applyNumberFormat="0">
      <alignment horizontal="centerContinuous" vertical="center" wrapText="1"/>
    </xf>
    <xf numFmtId="0" fontId="12" fillId="61" borderId="1424" applyNumberFormat="0">
      <alignment horizontal="left" vertical="center"/>
    </xf>
    <xf numFmtId="0" fontId="12" fillId="60" borderId="1424" applyNumberFormat="0">
      <alignment horizontal="centerContinuous" vertical="center" wrapText="1"/>
    </xf>
    <xf numFmtId="0" fontId="12" fillId="61" borderId="1414" applyNumberFormat="0">
      <alignment horizontal="left" vertical="center"/>
    </xf>
    <xf numFmtId="0" fontId="12" fillId="60" borderId="1414" applyNumberFormat="0">
      <alignment horizontal="centerContinuous" vertical="center" wrapText="1"/>
    </xf>
    <xf numFmtId="0" fontId="17" fillId="21" borderId="1424" applyNumberFormat="0" applyAlignment="0" applyProtection="0"/>
    <xf numFmtId="0" fontId="25" fillId="8" borderId="1424" applyNumberFormat="0" applyAlignment="0" applyProtection="0"/>
    <xf numFmtId="0" fontId="12" fillId="61" borderId="1414" applyNumberFormat="0">
      <alignment horizontal="left" vertical="center"/>
    </xf>
    <xf numFmtId="0" fontId="12" fillId="60" borderId="1414" applyNumberFormat="0">
      <alignment horizontal="centerContinuous" vertical="center" wrapText="1"/>
    </xf>
    <xf numFmtId="0" fontId="12" fillId="61" borderId="1424" applyNumberFormat="0">
      <alignment horizontal="left" vertical="center"/>
    </xf>
    <xf numFmtId="0" fontId="12" fillId="60" borderId="1424" applyNumberFormat="0">
      <alignment horizontal="centerContinuous" vertical="center" wrapText="1"/>
    </xf>
    <xf numFmtId="0" fontId="12" fillId="61" borderId="1424" applyNumberFormat="0">
      <alignment horizontal="left" vertical="center"/>
    </xf>
    <xf numFmtId="0" fontId="12" fillId="61" borderId="1424" applyNumberFormat="0">
      <alignment horizontal="left" vertical="center"/>
    </xf>
    <xf numFmtId="0" fontId="12" fillId="60" borderId="1424" applyNumberFormat="0">
      <alignment horizontal="centerContinuous" vertical="center" wrapText="1"/>
    </xf>
    <xf numFmtId="0" fontId="12" fillId="61" borderId="1444" applyNumberFormat="0">
      <alignment horizontal="left" vertical="center"/>
    </xf>
    <xf numFmtId="0" fontId="12" fillId="60" borderId="1424" applyNumberFormat="0">
      <alignment horizontal="centerContinuous" vertical="center" wrapText="1"/>
    </xf>
    <xf numFmtId="0" fontId="12" fillId="60" borderId="1444" applyNumberFormat="0">
      <alignment horizontal="centerContinuous" vertical="center" wrapText="1"/>
    </xf>
    <xf numFmtId="0" fontId="12" fillId="61" borderId="1444" applyNumberFormat="0">
      <alignment horizontal="left" vertical="center"/>
    </xf>
    <xf numFmtId="0" fontId="12" fillId="60" borderId="1444" applyNumberFormat="0">
      <alignment horizontal="centerContinuous" vertical="center" wrapText="1"/>
    </xf>
    <xf numFmtId="0" fontId="12" fillId="61" borderId="1444" applyNumberFormat="0">
      <alignment horizontal="left" vertical="center"/>
    </xf>
    <xf numFmtId="0" fontId="12" fillId="61" borderId="1459" applyNumberFormat="0">
      <alignment horizontal="left" vertical="center"/>
    </xf>
    <xf numFmtId="0" fontId="12" fillId="60" borderId="1459" applyNumberFormat="0">
      <alignment horizontal="centerContinuous" vertical="center" wrapText="1"/>
    </xf>
    <xf numFmtId="0" fontId="12" fillId="60" borderId="1444" applyNumberFormat="0">
      <alignment horizontal="centerContinuous" vertical="center" wrapText="1"/>
    </xf>
    <xf numFmtId="0" fontId="12" fillId="25" borderId="1372" applyNumberFormat="0" applyProtection="0">
      <alignment horizontal="left" vertical="center"/>
    </xf>
    <xf numFmtId="0" fontId="12" fillId="25" borderId="1372" applyNumberFormat="0" applyProtection="0">
      <alignment horizontal="left" vertical="center"/>
    </xf>
    <xf numFmtId="0" fontId="12" fillId="61" borderId="1459" applyNumberFormat="0">
      <alignment horizontal="left" vertical="center"/>
    </xf>
    <xf numFmtId="0" fontId="12" fillId="60" borderId="1459" applyNumberFormat="0">
      <alignment horizontal="centerContinuous" vertical="center" wrapText="1"/>
    </xf>
    <xf numFmtId="0" fontId="12" fillId="61" borderId="1459" applyNumberFormat="0">
      <alignment horizontal="left" vertical="center"/>
    </xf>
    <xf numFmtId="0" fontId="12" fillId="60" borderId="1459" applyNumberFormat="0">
      <alignment horizontal="centerContinuous" vertical="center" wrapText="1"/>
    </xf>
    <xf numFmtId="8" fontId="113" fillId="0" borderId="1543">
      <protection locked="0"/>
    </xf>
    <xf numFmtId="0" fontId="12" fillId="25" borderId="1372" applyNumberFormat="0" applyProtection="0">
      <alignment horizontal="left" vertical="center"/>
    </xf>
    <xf numFmtId="0" fontId="12" fillId="25" borderId="1372" applyNumberFormat="0" applyProtection="0">
      <alignment horizontal="left" vertical="center"/>
    </xf>
    <xf numFmtId="0" fontId="12" fillId="24" borderId="1539" applyNumberFormat="0" applyFont="0" applyAlignment="0" applyProtection="0"/>
    <xf numFmtId="0" fontId="12" fillId="25" borderId="1396" applyNumberFormat="0" applyProtection="0">
      <alignment horizontal="left" vertical="center"/>
    </xf>
    <xf numFmtId="0" fontId="12" fillId="25" borderId="1396" applyNumberFormat="0" applyProtection="0">
      <alignment horizontal="left" vertical="center"/>
    </xf>
    <xf numFmtId="0" fontId="12" fillId="61" borderId="1459" applyNumberFormat="0">
      <alignment horizontal="left" vertical="center"/>
    </xf>
    <xf numFmtId="0" fontId="12" fillId="60" borderId="1459" applyNumberFormat="0">
      <alignment horizontal="centerContinuous" vertical="center" wrapText="1"/>
    </xf>
    <xf numFmtId="0" fontId="30" fillId="0" borderId="1385" applyNumberFormat="0" applyFill="0" applyAlignment="0" applyProtection="0"/>
    <xf numFmtId="0" fontId="28" fillId="21" borderId="1384" applyNumberFormat="0" applyAlignment="0" applyProtection="0"/>
    <xf numFmtId="0" fontId="25" fillId="8" borderId="1383" applyNumberFormat="0" applyAlignment="0" applyProtection="0"/>
    <xf numFmtId="0" fontId="17" fillId="21" borderId="1383" applyNumberFormat="0" applyAlignment="0" applyProtection="0"/>
    <xf numFmtId="0" fontId="30" fillId="0" borderId="1385" applyNumberFormat="0" applyFill="0" applyAlignment="0" applyProtection="0"/>
    <xf numFmtId="0" fontId="28" fillId="21" borderId="1384" applyNumberFormat="0" applyAlignment="0" applyProtection="0"/>
    <xf numFmtId="0" fontId="25" fillId="8" borderId="1383" applyNumberFormat="0" applyAlignment="0" applyProtection="0"/>
    <xf numFmtId="0" fontId="17" fillId="21" borderId="1383" applyNumberFormat="0" applyAlignment="0" applyProtection="0"/>
    <xf numFmtId="0" fontId="12" fillId="25" borderId="1372" applyNumberFormat="0" applyProtection="0">
      <alignment horizontal="left" vertical="center"/>
    </xf>
    <xf numFmtId="0" fontId="12" fillId="25" borderId="1372" applyNumberFormat="0" applyProtection="0">
      <alignment horizontal="left" vertical="center"/>
    </xf>
    <xf numFmtId="0" fontId="12" fillId="25" borderId="1396" applyNumberFormat="0" applyProtection="0">
      <alignment horizontal="left" vertical="center"/>
    </xf>
    <xf numFmtId="0" fontId="12" fillId="25" borderId="1396" applyNumberFormat="0" applyProtection="0">
      <alignment horizontal="left" vertical="center"/>
    </xf>
    <xf numFmtId="0" fontId="30" fillId="0" borderId="1385" applyNumberFormat="0" applyFill="0" applyAlignment="0" applyProtection="0"/>
    <xf numFmtId="0" fontId="28" fillId="21" borderId="1384" applyNumberFormat="0" applyAlignment="0" applyProtection="0"/>
    <xf numFmtId="0" fontId="25" fillId="8" borderId="1383" applyNumberFormat="0" applyAlignment="0" applyProtection="0"/>
    <xf numFmtId="0" fontId="17" fillId="21" borderId="1383" applyNumberFormat="0" applyAlignment="0" applyProtection="0"/>
    <xf numFmtId="0" fontId="30" fillId="0" borderId="1385" applyNumberFormat="0" applyFill="0" applyAlignment="0" applyProtection="0"/>
    <xf numFmtId="0" fontId="12" fillId="25" borderId="1372" applyNumberFormat="0" applyProtection="0">
      <alignment horizontal="left" vertical="center"/>
    </xf>
    <xf numFmtId="0" fontId="12" fillId="25" borderId="1372" applyNumberFormat="0" applyProtection="0">
      <alignment horizontal="left" vertical="center"/>
    </xf>
    <xf numFmtId="0" fontId="28" fillId="21" borderId="1384" applyNumberFormat="0" applyAlignment="0" applyProtection="0"/>
    <xf numFmtId="0" fontId="30" fillId="0" borderId="1400" applyNumberFormat="0" applyFill="0" applyAlignment="0" applyProtection="0"/>
    <xf numFmtId="0" fontId="28" fillId="21" borderId="1399"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5" fillId="8" borderId="1397" applyNumberFormat="0" applyAlignment="0" applyProtection="0"/>
    <xf numFmtId="0" fontId="17" fillId="21" borderId="1397" applyNumberFormat="0" applyAlignment="0" applyProtection="0"/>
    <xf numFmtId="0" fontId="30" fillId="0" borderId="1400" applyNumberFormat="0" applyFill="0" applyAlignment="0" applyProtection="0"/>
    <xf numFmtId="0" fontId="25" fillId="8" borderId="1383" applyNumberFormat="0" applyAlignment="0" applyProtection="0"/>
    <xf numFmtId="0" fontId="28" fillId="21" borderId="1399"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5" fillId="8" borderId="1397" applyNumberFormat="0" applyAlignment="0" applyProtection="0"/>
    <xf numFmtId="0" fontId="17" fillId="21" borderId="1397" applyNumberFormat="0" applyAlignment="0" applyProtection="0"/>
    <xf numFmtId="0" fontId="17" fillId="21" borderId="1383" applyNumberFormat="0" applyAlignment="0" applyProtection="0"/>
    <xf numFmtId="0" fontId="30" fillId="0" borderId="1400" applyNumberFormat="0" applyFill="0" applyAlignment="0" applyProtection="0"/>
    <xf numFmtId="0" fontId="28" fillId="21" borderId="1399" applyNumberFormat="0" applyAlignment="0" applyProtection="0"/>
    <xf numFmtId="0" fontId="30" fillId="0" borderId="1400" applyNumberFormat="0" applyFill="0" applyAlignment="0" applyProtection="0"/>
    <xf numFmtId="0" fontId="28" fillId="21" borderId="1399"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5" fillId="8" borderId="1397" applyNumberFormat="0" applyAlignment="0" applyProtection="0"/>
    <xf numFmtId="0" fontId="17" fillId="21" borderId="1397" applyNumberFormat="0" applyAlignment="0" applyProtection="0"/>
    <xf numFmtId="0" fontId="30" fillId="0" borderId="1400" applyNumberFormat="0" applyFill="0" applyAlignment="0" applyProtection="0"/>
    <xf numFmtId="0" fontId="28" fillId="21" borderId="1399"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5" fillId="8" borderId="1397" applyNumberFormat="0" applyAlignment="0" applyProtection="0"/>
    <xf numFmtId="0" fontId="17" fillId="21" borderId="1397" applyNumberFormat="0" applyAlignment="0" applyProtection="0"/>
    <xf numFmtId="0" fontId="12" fillId="25" borderId="1396" applyNumberFormat="0" applyProtection="0">
      <alignment horizontal="left" vertical="center"/>
    </xf>
    <xf numFmtId="0" fontId="12" fillId="25" borderId="1396" applyNumberFormat="0" applyProtection="0">
      <alignment horizontal="left" vertical="center"/>
    </xf>
    <xf numFmtId="0" fontId="17" fillId="21" borderId="1473" applyNumberFormat="0" applyAlignment="0" applyProtection="0"/>
    <xf numFmtId="0" fontId="30" fillId="0" borderId="1400" applyNumberFormat="0" applyFill="0" applyAlignment="0" applyProtection="0"/>
    <xf numFmtId="0" fontId="28" fillId="21" borderId="1399"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5" fillId="8" borderId="1397" applyNumberFormat="0" applyAlignment="0" applyProtection="0"/>
    <xf numFmtId="0" fontId="17" fillId="21" borderId="1397" applyNumberFormat="0" applyAlignment="0" applyProtection="0"/>
    <xf numFmtId="0" fontId="30" fillId="0" borderId="1400" applyNumberFormat="0" applyFill="0" applyAlignment="0" applyProtection="0"/>
    <xf numFmtId="0" fontId="12" fillId="25" borderId="1396" applyNumberFormat="0" applyProtection="0">
      <alignment horizontal="left" vertical="center"/>
    </xf>
    <xf numFmtId="0" fontId="12" fillId="24" borderId="1398" applyNumberFormat="0" applyFont="0" applyAlignment="0" applyProtection="0"/>
    <xf numFmtId="0" fontId="12" fillId="24" borderId="1398" applyNumberFormat="0" applyFont="0" applyAlignment="0" applyProtection="0"/>
    <xf numFmtId="0" fontId="25" fillId="8" borderId="1397" applyNumberFormat="0" applyAlignment="0" applyProtection="0"/>
    <xf numFmtId="0" fontId="17" fillId="21" borderId="1397" applyNumberFormat="0" applyAlignment="0" applyProtection="0"/>
    <xf numFmtId="0" fontId="12" fillId="25" borderId="1396" applyNumberFormat="0" applyProtection="0">
      <alignment horizontal="left" vertical="center"/>
    </xf>
    <xf numFmtId="0" fontId="30" fillId="0" borderId="1400" applyNumberFormat="0" applyFill="0" applyAlignment="0" applyProtection="0"/>
    <xf numFmtId="0" fontId="28" fillId="21" borderId="1399"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8" fillId="21" borderId="1399" applyNumberFormat="0" applyAlignment="0" applyProtection="0"/>
    <xf numFmtId="0" fontId="25" fillId="8" borderId="1397" applyNumberFormat="0" applyAlignment="0" applyProtection="0"/>
    <xf numFmtId="0" fontId="12" fillId="24" borderId="1398" applyNumberFormat="0" applyFont="0" applyAlignment="0" applyProtection="0"/>
    <xf numFmtId="0" fontId="17" fillId="21" borderId="1383" applyNumberFormat="0" applyAlignment="0" applyProtection="0"/>
    <xf numFmtId="0" fontId="12" fillId="24" borderId="1398" applyNumberFormat="0" applyFont="0" applyAlignment="0" applyProtection="0"/>
    <xf numFmtId="0" fontId="25" fillId="8" borderId="1383" applyNumberFormat="0" applyAlignment="0" applyProtection="0"/>
    <xf numFmtId="0" fontId="12" fillId="24" borderId="1394" applyNumberFormat="0" applyFont="0" applyAlignment="0" applyProtection="0"/>
    <xf numFmtId="0" fontId="12" fillId="24" borderId="1394" applyNumberFormat="0" applyFont="0" applyAlignment="0" applyProtection="0"/>
    <xf numFmtId="0" fontId="28" fillId="21" borderId="1384" applyNumberFormat="0" applyAlignment="0" applyProtection="0"/>
    <xf numFmtId="0" fontId="30" fillId="0" borderId="1385" applyNumberFormat="0" applyFill="0" applyAlignment="0" applyProtection="0"/>
    <xf numFmtId="0" fontId="17" fillId="21" borderId="1383" applyNumberFormat="0" applyAlignment="0" applyProtection="0"/>
    <xf numFmtId="0" fontId="25" fillId="8" borderId="1383" applyNumberFormat="0" applyAlignment="0" applyProtection="0"/>
    <xf numFmtId="0" fontId="12" fillId="24" borderId="1394" applyNumberFormat="0" applyFont="0" applyAlignment="0" applyProtection="0"/>
    <xf numFmtId="0" fontId="12" fillId="24" borderId="1394" applyNumberFormat="0" applyFont="0" applyAlignment="0" applyProtection="0"/>
    <xf numFmtId="0" fontId="28" fillId="21" borderId="1384" applyNumberFormat="0" applyAlignment="0" applyProtection="0"/>
    <xf numFmtId="0" fontId="30" fillId="0" borderId="1385" applyNumberFormat="0" applyFill="0" applyAlignment="0" applyProtection="0"/>
    <xf numFmtId="0" fontId="12" fillId="25" borderId="1372" applyNumberFormat="0" applyProtection="0">
      <alignment horizontal="left" vertical="center"/>
    </xf>
    <xf numFmtId="0" fontId="12" fillId="25" borderId="1372" applyNumberFormat="0" applyProtection="0">
      <alignment horizontal="left" vertical="center"/>
    </xf>
    <xf numFmtId="0" fontId="17" fillId="21" borderId="1383" applyNumberFormat="0" applyAlignment="0" applyProtection="0"/>
    <xf numFmtId="0" fontId="25" fillId="8" borderId="1383" applyNumberFormat="0" applyAlignment="0" applyProtection="0"/>
    <xf numFmtId="0" fontId="12" fillId="24" borderId="1394" applyNumberFormat="0" applyFont="0" applyAlignment="0" applyProtection="0"/>
    <xf numFmtId="0" fontId="12" fillId="24" borderId="1394" applyNumberFormat="0" applyFont="0" applyAlignment="0" applyProtection="0"/>
    <xf numFmtId="0" fontId="28" fillId="21" borderId="1384" applyNumberFormat="0" applyAlignment="0" applyProtection="0"/>
    <xf numFmtId="0" fontId="30" fillId="0" borderId="1385" applyNumberFormat="0" applyFill="0" applyAlignment="0" applyProtection="0"/>
    <xf numFmtId="0" fontId="17" fillId="21" borderId="1383" applyNumberFormat="0" applyAlignment="0" applyProtection="0"/>
    <xf numFmtId="0" fontId="25" fillId="8" borderId="1383" applyNumberFormat="0" applyAlignment="0" applyProtection="0"/>
    <xf numFmtId="0" fontId="12" fillId="24" borderId="1394" applyNumberFormat="0" applyFont="0" applyAlignment="0" applyProtection="0"/>
    <xf numFmtId="0" fontId="12" fillId="24" borderId="1394" applyNumberFormat="0" applyFont="0" applyAlignment="0" applyProtection="0"/>
    <xf numFmtId="0" fontId="28" fillId="21" borderId="1384" applyNumberFormat="0" applyAlignment="0" applyProtection="0"/>
    <xf numFmtId="0" fontId="30" fillId="0" borderId="1385" applyNumberFormat="0" applyFill="0" applyAlignment="0" applyProtection="0"/>
    <xf numFmtId="0" fontId="25" fillId="8" borderId="1397" applyNumberFormat="0" applyAlignment="0" applyProtection="0"/>
    <xf numFmtId="0" fontId="17" fillId="21" borderId="1397" applyNumberFormat="0" applyAlignment="0" applyProtection="0"/>
    <xf numFmtId="0" fontId="12" fillId="24" borderId="1474" applyNumberFormat="0" applyFont="0" applyAlignment="0" applyProtection="0"/>
    <xf numFmtId="0" fontId="12" fillId="61" borderId="1473" applyNumberFormat="0">
      <alignment horizontal="left" vertical="center"/>
    </xf>
    <xf numFmtId="0" fontId="12" fillId="25" borderId="1423" applyNumberFormat="0" applyProtection="0">
      <alignment horizontal="left" vertical="center"/>
    </xf>
    <xf numFmtId="0" fontId="12" fillId="25" borderId="1423" applyNumberFormat="0" applyProtection="0">
      <alignment horizontal="left" vertical="center"/>
    </xf>
    <xf numFmtId="0" fontId="12" fillId="60" borderId="1473" applyNumberFormat="0">
      <alignment horizontal="centerContinuous" vertical="center" wrapText="1"/>
    </xf>
    <xf numFmtId="0" fontId="25" fillId="8" borderId="1473" applyNumberFormat="0" applyAlignment="0" applyProtection="0"/>
    <xf numFmtId="0" fontId="17" fillId="21" borderId="1397" applyNumberFormat="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12" fillId="61" borderId="1459" applyNumberFormat="0">
      <alignment horizontal="left" vertical="center"/>
    </xf>
    <xf numFmtId="0" fontId="12" fillId="60" borderId="1459" applyNumberFormat="0">
      <alignment horizontal="centerContinuous" vertical="center" wrapText="1"/>
    </xf>
    <xf numFmtId="0" fontId="17" fillId="21" borderId="1397" applyNumberFormat="0" applyAlignment="0" applyProtection="0"/>
    <xf numFmtId="0" fontId="25" fillId="8" borderId="1397"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8" fillId="21" borderId="1399" applyNumberFormat="0" applyAlignment="0" applyProtection="0"/>
    <xf numFmtId="0" fontId="30" fillId="0" borderId="1400" applyNumberFormat="0" applyFill="0" applyAlignment="0" applyProtection="0"/>
    <xf numFmtId="0" fontId="17" fillId="21" borderId="1397" applyNumberFormat="0" applyAlignment="0" applyProtection="0"/>
    <xf numFmtId="0" fontId="25" fillId="8" borderId="1397"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8" fillId="21" borderId="1399" applyNumberFormat="0" applyAlignment="0" applyProtection="0"/>
    <xf numFmtId="0" fontId="30" fillId="0" borderId="1400" applyNumberFormat="0" applyFill="0" applyAlignment="0" applyProtection="0"/>
    <xf numFmtId="0" fontId="12" fillId="25" borderId="1396" applyNumberFormat="0" applyProtection="0">
      <alignment horizontal="left" vertical="center"/>
    </xf>
    <xf numFmtId="0" fontId="12" fillId="25" borderId="1396" applyNumberFormat="0" applyProtection="0">
      <alignment horizontal="left" vertical="center"/>
    </xf>
    <xf numFmtId="0" fontId="17" fillId="21" borderId="1397" applyNumberFormat="0" applyAlignment="0" applyProtection="0"/>
    <xf numFmtId="0" fontId="25" fillId="8" borderId="1397"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8" fillId="21" borderId="1399" applyNumberFormat="0" applyAlignment="0" applyProtection="0"/>
    <xf numFmtId="0" fontId="30" fillId="0" borderId="1400" applyNumberFormat="0" applyFill="0" applyAlignment="0" applyProtection="0"/>
    <xf numFmtId="0" fontId="17" fillId="21" borderId="1397" applyNumberFormat="0" applyAlignment="0" applyProtection="0"/>
    <xf numFmtId="0" fontId="25" fillId="8" borderId="1397" applyNumberFormat="0" applyAlignment="0" applyProtection="0"/>
    <xf numFmtId="0" fontId="12" fillId="24" borderId="1398" applyNumberFormat="0" applyFont="0" applyAlignment="0" applyProtection="0"/>
    <xf numFmtId="0" fontId="12" fillId="24" borderId="1398" applyNumberFormat="0" applyFont="0" applyAlignment="0" applyProtection="0"/>
    <xf numFmtId="0" fontId="28" fillId="21" borderId="1399" applyNumberFormat="0" applyAlignment="0" applyProtection="0"/>
    <xf numFmtId="0" fontId="30" fillId="0" borderId="1400" applyNumberFormat="0" applyFill="0" applyAlignment="0" applyProtection="0"/>
    <xf numFmtId="0" fontId="30" fillId="0" borderId="1417" applyNumberFormat="0" applyFill="0" applyAlignment="0" applyProtection="0"/>
    <xf numFmtId="0" fontId="28" fillId="21" borderId="1416" applyNumberFormat="0" applyAlignment="0" applyProtection="0"/>
    <xf numFmtId="0" fontId="30" fillId="0" borderId="1426" applyNumberFormat="0" applyFill="0" applyAlignment="0" applyProtection="0"/>
    <xf numFmtId="0" fontId="28" fillId="21" borderId="1425" applyNumberFormat="0" applyAlignment="0" applyProtection="0"/>
    <xf numFmtId="0" fontId="25" fillId="8" borderId="1424" applyNumberFormat="0" applyAlignment="0" applyProtection="0"/>
    <xf numFmtId="0" fontId="17" fillId="21" borderId="1424" applyNumberFormat="0" applyAlignment="0" applyProtection="0"/>
    <xf numFmtId="0" fontId="30" fillId="0" borderId="1426" applyNumberFormat="0" applyFill="0" applyAlignment="0" applyProtection="0"/>
    <xf numFmtId="0" fontId="28" fillId="21" borderId="1425" applyNumberFormat="0" applyAlignment="0" applyProtection="0"/>
    <xf numFmtId="0" fontId="25" fillId="8" borderId="1424" applyNumberFormat="0" applyAlignment="0" applyProtection="0"/>
    <xf numFmtId="0" fontId="17" fillId="21" borderId="1424" applyNumberFormat="0" applyAlignment="0" applyProtection="0"/>
    <xf numFmtId="0" fontId="12" fillId="25" borderId="1423" applyNumberFormat="0" applyProtection="0">
      <alignment horizontal="left" vertical="center"/>
    </xf>
    <xf numFmtId="0" fontId="12" fillId="25" borderId="1423" applyNumberFormat="0" applyProtection="0">
      <alignment horizontal="left" vertical="center"/>
    </xf>
    <xf numFmtId="0" fontId="30" fillId="0" borderId="1426" applyNumberFormat="0" applyFill="0" applyAlignment="0" applyProtection="0"/>
    <xf numFmtId="0" fontId="28" fillId="21" borderId="1425" applyNumberFormat="0" applyAlignment="0" applyProtection="0"/>
    <xf numFmtId="0" fontId="25" fillId="8" borderId="1424" applyNumberFormat="0" applyAlignment="0" applyProtection="0"/>
    <xf numFmtId="0" fontId="17" fillId="21" borderId="1424" applyNumberFormat="0" applyAlignment="0" applyProtection="0"/>
    <xf numFmtId="0" fontId="30" fillId="0" borderId="1426" applyNumberFormat="0" applyFill="0" applyAlignment="0" applyProtection="0"/>
    <xf numFmtId="0" fontId="12" fillId="25" borderId="1431" applyNumberFormat="0" applyProtection="0">
      <alignment horizontal="left" vertical="center"/>
    </xf>
    <xf numFmtId="0" fontId="12" fillId="25" borderId="1423" applyNumberFormat="0" applyProtection="0">
      <alignment horizontal="left" vertical="center"/>
    </xf>
    <xf numFmtId="0" fontId="12" fillId="25" borderId="1423" applyNumberFormat="0" applyProtection="0">
      <alignment horizontal="left" vertical="center"/>
    </xf>
    <xf numFmtId="0" fontId="12" fillId="25" borderId="1431" applyNumberFormat="0" applyProtection="0">
      <alignment horizontal="left" vertical="center"/>
    </xf>
    <xf numFmtId="0" fontId="28" fillId="21" borderId="1425" applyNumberFormat="0" applyAlignment="0" applyProtection="0"/>
    <xf numFmtId="0" fontId="25" fillId="8" borderId="1424" applyNumberFormat="0" applyAlignment="0" applyProtection="0"/>
    <xf numFmtId="0" fontId="17" fillId="21" borderId="1424" applyNumberFormat="0" applyAlignment="0" applyProtection="0"/>
    <xf numFmtId="0" fontId="12" fillId="61" borderId="1444" applyNumberFormat="0">
      <alignment horizontal="left" vertical="center"/>
    </xf>
    <xf numFmtId="0" fontId="12" fillId="60" borderId="1444" applyNumberFormat="0">
      <alignment horizontal="centerContinuous" vertical="center" wrapText="1"/>
    </xf>
    <xf numFmtId="0" fontId="25" fillId="8" borderId="1414" applyNumberFormat="0" applyAlignment="0" applyProtection="0"/>
    <xf numFmtId="0" fontId="17" fillId="21" borderId="1414" applyNumberFormat="0" applyAlignment="0" applyProtection="0"/>
    <xf numFmtId="0" fontId="30" fillId="0" borderId="1417" applyNumberFormat="0" applyFill="0" applyAlignment="0" applyProtection="0"/>
    <xf numFmtId="0" fontId="28" fillId="21" borderId="1416" applyNumberFormat="0" applyAlignment="0" applyProtection="0"/>
    <xf numFmtId="0" fontId="25" fillId="8" borderId="1414" applyNumberFormat="0" applyAlignment="0" applyProtection="0"/>
    <xf numFmtId="0" fontId="17" fillId="21" borderId="1414" applyNumberFormat="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12" fillId="25" borderId="1431" applyNumberFormat="0" applyProtection="0">
      <alignment horizontal="left" vertical="center"/>
    </xf>
    <xf numFmtId="0" fontId="12" fillId="25" borderId="1431" applyNumberFormat="0" applyProtection="0">
      <alignment horizontal="left" vertical="center"/>
    </xf>
    <xf numFmtId="0" fontId="30" fillId="0" borderId="1417" applyNumberFormat="0" applyFill="0" applyAlignment="0" applyProtection="0"/>
    <xf numFmtId="0" fontId="28" fillId="21" borderId="1416" applyNumberFormat="0" applyAlignment="0" applyProtection="0"/>
    <xf numFmtId="0" fontId="25" fillId="8" borderId="1414" applyNumberFormat="0" applyAlignment="0" applyProtection="0"/>
    <xf numFmtId="0" fontId="17" fillId="21" borderId="1414" applyNumberFormat="0" applyAlignment="0" applyProtection="0"/>
    <xf numFmtId="0" fontId="30" fillId="0" borderId="1417" applyNumberFormat="0" applyFill="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28" fillId="21" borderId="1416" applyNumberFormat="0" applyAlignment="0" applyProtection="0"/>
    <xf numFmtId="0" fontId="25" fillId="8" borderId="1414" applyNumberFormat="0" applyAlignment="0" applyProtection="0"/>
    <xf numFmtId="0" fontId="17" fillId="21" borderId="1414" applyNumberFormat="0" applyAlignment="0" applyProtection="0"/>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12" fillId="61" borderId="1487" applyNumberFormat="0">
      <alignment horizontal="left" vertical="center"/>
    </xf>
    <xf numFmtId="0" fontId="12" fillId="60" borderId="1487" applyNumberFormat="0">
      <alignment horizontal="centerContinuous" vertical="center" wrapText="1"/>
    </xf>
    <xf numFmtId="0" fontId="12" fillId="25" borderId="1431" applyNumberFormat="0" applyProtection="0">
      <alignment horizontal="left" vertical="center"/>
    </xf>
    <xf numFmtId="0" fontId="12" fillId="25" borderId="1431" applyNumberFormat="0" applyProtection="0">
      <alignment horizontal="left" vertical="center"/>
    </xf>
    <xf numFmtId="0" fontId="12" fillId="61" borderId="1459" applyNumberFormat="0">
      <alignment horizontal="left" vertical="center"/>
    </xf>
    <xf numFmtId="0" fontId="12" fillId="60" borderId="1459" applyNumberFormat="0">
      <alignment horizontal="centerContinuous" vertical="center" wrapText="1"/>
    </xf>
    <xf numFmtId="0" fontId="28" fillId="21" borderId="1425" applyNumberFormat="0" applyAlignment="0" applyProtection="0"/>
    <xf numFmtId="0" fontId="30" fillId="0" borderId="1426" applyNumberFormat="0" applyFill="0" applyAlignment="0" applyProtection="0"/>
    <xf numFmtId="0" fontId="12" fillId="25" borderId="1423" applyNumberFormat="0" applyProtection="0">
      <alignment horizontal="left" vertical="center"/>
    </xf>
    <xf numFmtId="0" fontId="12" fillId="25" borderId="1423" applyNumberFormat="0" applyProtection="0">
      <alignment horizontal="left" vertical="center"/>
    </xf>
    <xf numFmtId="0" fontId="17" fillId="21" borderId="1424" applyNumberFormat="0" applyAlignment="0" applyProtection="0"/>
    <xf numFmtId="0" fontId="25" fillId="8"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7" fillId="21" borderId="1424" applyNumberFormat="0" applyAlignment="0" applyProtection="0"/>
    <xf numFmtId="0" fontId="25" fillId="8"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2" fillId="61" borderId="1487" applyNumberFormat="0">
      <alignment horizontal="left" vertical="center"/>
    </xf>
    <xf numFmtId="0" fontId="12" fillId="60" borderId="1487" applyNumberFormat="0">
      <alignment horizontal="centerContinuous" vertical="center" wrapText="1"/>
    </xf>
    <xf numFmtId="0" fontId="12" fillId="25" borderId="1443" applyNumberFormat="0" applyProtection="0">
      <alignment horizontal="left" vertical="center"/>
    </xf>
    <xf numFmtId="0" fontId="12" fillId="25" borderId="1443" applyNumberFormat="0" applyProtection="0">
      <alignment horizontal="left" vertical="center"/>
    </xf>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17" fillId="21" borderId="1414" applyNumberFormat="0" applyAlignment="0" applyProtection="0"/>
    <xf numFmtId="0" fontId="25" fillId="8" borderId="1414" applyNumberFormat="0" applyAlignment="0" applyProtection="0"/>
    <xf numFmtId="0" fontId="12" fillId="24" borderId="1415" applyNumberFormat="0" applyFont="0" applyAlignment="0" applyProtection="0"/>
    <xf numFmtId="0" fontId="12" fillId="24" borderId="1415" applyNumberFormat="0" applyFont="0" applyAlignment="0" applyProtection="0"/>
    <xf numFmtId="0" fontId="28" fillId="21" borderId="1416" applyNumberFormat="0" applyAlignment="0" applyProtection="0"/>
    <xf numFmtId="0" fontId="30" fillId="0" borderId="1417" applyNumberFormat="0" applyFill="0" applyAlignment="0" applyProtection="0"/>
    <xf numFmtId="0" fontId="30" fillId="0" borderId="1447" applyNumberFormat="0" applyFill="0" applyAlignment="0" applyProtection="0"/>
    <xf numFmtId="0" fontId="28" fillId="21" borderId="1446" applyNumberFormat="0" applyAlignment="0" applyProtection="0"/>
    <xf numFmtId="0" fontId="25" fillId="8" borderId="1444" applyNumberFormat="0" applyAlignment="0" applyProtection="0"/>
    <xf numFmtId="0" fontId="30" fillId="0" borderId="1426" applyNumberFormat="0" applyFill="0" applyAlignment="0" applyProtection="0"/>
    <xf numFmtId="0" fontId="28" fillId="21" borderId="1425" applyNumberFormat="0" applyAlignment="0" applyProtection="0"/>
    <xf numFmtId="0" fontId="12" fillId="24" borderId="1442" applyNumberFormat="0" applyFont="0" applyAlignment="0" applyProtection="0"/>
    <xf numFmtId="0" fontId="12" fillId="24" borderId="1442" applyNumberFormat="0" applyFont="0" applyAlignment="0" applyProtection="0"/>
    <xf numFmtId="0" fontId="25" fillId="8" borderId="1424" applyNumberFormat="0" applyAlignment="0" applyProtection="0"/>
    <xf numFmtId="0" fontId="17" fillId="21" borderId="1424" applyNumberFormat="0" applyAlignment="0" applyProtection="0"/>
    <xf numFmtId="0" fontId="30" fillId="0" borderId="1426" applyNumberFormat="0" applyFill="0" applyAlignment="0" applyProtection="0"/>
    <xf numFmtId="0" fontId="28" fillId="21" borderId="1425" applyNumberFormat="0" applyAlignment="0" applyProtection="0"/>
    <xf numFmtId="0" fontId="12" fillId="24" borderId="1442" applyNumberFormat="0" applyFont="0" applyAlignment="0" applyProtection="0"/>
    <xf numFmtId="0" fontId="12" fillId="24" borderId="1442" applyNumberFormat="0" applyFont="0" applyAlignment="0" applyProtection="0"/>
    <xf numFmtId="0" fontId="25" fillId="8" borderId="1424" applyNumberFormat="0" applyAlignment="0" applyProtection="0"/>
    <xf numFmtId="0" fontId="17" fillId="21" borderId="1424" applyNumberFormat="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30" fillId="0" borderId="1426" applyNumberFormat="0" applyFill="0" applyAlignment="0" applyProtection="0"/>
    <xf numFmtId="0" fontId="28" fillId="21" borderId="1425" applyNumberFormat="0" applyAlignment="0" applyProtection="0"/>
    <xf numFmtId="0" fontId="12" fillId="24" borderId="1442" applyNumberFormat="0" applyFont="0" applyAlignment="0" applyProtection="0"/>
    <xf numFmtId="0" fontId="12" fillId="24" borderId="1442" applyNumberFormat="0" applyFont="0" applyAlignment="0" applyProtection="0"/>
    <xf numFmtId="0" fontId="25" fillId="8" borderId="1424" applyNumberFormat="0" applyAlignment="0" applyProtection="0"/>
    <xf numFmtId="0" fontId="17" fillId="21" borderId="1424" applyNumberFormat="0" applyAlignment="0" applyProtection="0"/>
    <xf numFmtId="0" fontId="30" fillId="0" borderId="1426" applyNumberFormat="0" applyFill="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28" fillId="21" borderId="1425" applyNumberFormat="0" applyAlignment="0" applyProtection="0"/>
    <xf numFmtId="0" fontId="12" fillId="24" borderId="1442" applyNumberFormat="0" applyFont="0" applyAlignment="0" applyProtection="0"/>
    <xf numFmtId="0" fontId="12" fillId="24" borderId="1442" applyNumberFormat="0" applyFont="0" applyAlignment="0" applyProtection="0"/>
    <xf numFmtId="0" fontId="25" fillId="8" borderId="1424" applyNumberFormat="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17" fillId="21" borderId="1424" applyNumberFormat="0" applyAlignment="0" applyProtection="0"/>
    <xf numFmtId="0" fontId="17" fillId="21" borderId="1444" applyNumberFormat="0" applyAlignment="0" applyProtection="0"/>
    <xf numFmtId="0" fontId="25" fillId="8" borderId="1424" applyNumberFormat="0" applyAlignment="0" applyProtection="0"/>
    <xf numFmtId="0" fontId="30" fillId="0" borderId="1447" applyNumberFormat="0" applyFill="0" applyAlignment="0" applyProtection="0"/>
    <xf numFmtId="0" fontId="28" fillId="21" borderId="1446" applyNumberFormat="0" applyAlignment="0" applyProtection="0"/>
    <xf numFmtId="0" fontId="28" fillId="21" borderId="1425" applyNumberFormat="0" applyAlignment="0" applyProtection="0"/>
    <xf numFmtId="0" fontId="30" fillId="0" borderId="1426" applyNumberFormat="0" applyFill="0" applyAlignment="0" applyProtection="0"/>
    <xf numFmtId="0" fontId="17" fillId="21" borderId="1424" applyNumberFormat="0" applyAlignment="0" applyProtection="0"/>
    <xf numFmtId="0" fontId="25" fillId="8"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17" fillId="21" borderId="1424" applyNumberFormat="0" applyAlignment="0" applyProtection="0"/>
    <xf numFmtId="0" fontId="25" fillId="8" borderId="1424" applyNumberFormat="0" applyAlignment="0" applyProtection="0"/>
    <xf numFmtId="0" fontId="25" fillId="8" borderId="1444" applyNumberFormat="0" applyAlignment="0" applyProtection="0"/>
    <xf numFmtId="0" fontId="17" fillId="21" borderId="1444" applyNumberFormat="0" applyAlignment="0" applyProtection="0"/>
    <xf numFmtId="0" fontId="28" fillId="21" borderId="1425" applyNumberFormat="0" applyAlignment="0" applyProtection="0"/>
    <xf numFmtId="0" fontId="30" fillId="0" borderId="1426" applyNumberFormat="0" applyFill="0" applyAlignment="0" applyProtection="0"/>
    <xf numFmtId="0" fontId="17" fillId="21" borderId="1424" applyNumberFormat="0" applyAlignment="0" applyProtection="0"/>
    <xf numFmtId="0" fontId="25" fillId="8" borderId="1424" applyNumberFormat="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28" fillId="21" borderId="1425" applyNumberFormat="0" applyAlignment="0" applyProtection="0"/>
    <xf numFmtId="0" fontId="30" fillId="0" borderId="1426" applyNumberFormat="0" applyFill="0" applyAlignment="0" applyProtection="0"/>
    <xf numFmtId="0" fontId="30" fillId="0" borderId="1447" applyNumberFormat="0" applyFill="0" applyAlignment="0" applyProtection="0"/>
    <xf numFmtId="0" fontId="28" fillId="21" borderId="1446" applyNumberFormat="0" applyAlignment="0" applyProtection="0"/>
    <xf numFmtId="0" fontId="25" fillId="8" borderId="1444" applyNumberFormat="0" applyAlignment="0" applyProtection="0"/>
    <xf numFmtId="0" fontId="17" fillId="21" borderId="1444" applyNumberFormat="0" applyAlignment="0" applyProtection="0"/>
    <xf numFmtId="0" fontId="30" fillId="0" borderId="1447" applyNumberFormat="0" applyFill="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28" fillId="21" borderId="1446" applyNumberFormat="0" applyAlignment="0" applyProtection="0"/>
    <xf numFmtId="0" fontId="12" fillId="61" borderId="1487" applyNumberFormat="0">
      <alignment horizontal="left" vertical="center"/>
    </xf>
    <xf numFmtId="0" fontId="12" fillId="60" borderId="1487" applyNumberFormat="0">
      <alignment horizontal="centerContinuous" vertical="center" wrapText="1"/>
    </xf>
    <xf numFmtId="0" fontId="25" fillId="8" borderId="1444" applyNumberFormat="0" applyAlignment="0" applyProtection="0"/>
    <xf numFmtId="171" fontId="85" fillId="0" borderId="1439"/>
    <xf numFmtId="0" fontId="17" fillId="21" borderId="1424" applyNumberFormat="0" applyAlignment="0" applyProtection="0"/>
    <xf numFmtId="0" fontId="25" fillId="8" borderId="1424" applyNumberFormat="0" applyAlignment="0" applyProtection="0"/>
    <xf numFmtId="0" fontId="17" fillId="21"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7" fillId="21" borderId="1424" applyNumberFormat="0" applyAlignment="0" applyProtection="0"/>
    <xf numFmtId="0" fontId="25" fillId="8"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2" fillId="25" borderId="1431" applyNumberFormat="0" applyProtection="0">
      <alignment horizontal="left" vertical="center"/>
    </xf>
    <xf numFmtId="0" fontId="12" fillId="25" borderId="1431" applyNumberFormat="0" applyProtection="0">
      <alignment horizontal="left" vertical="center"/>
    </xf>
    <xf numFmtId="0" fontId="17" fillId="21" borderId="1424" applyNumberFormat="0" applyAlignment="0" applyProtection="0"/>
    <xf numFmtId="0" fontId="25" fillId="8"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7" fillId="21" borderId="1424" applyNumberFormat="0" applyAlignment="0" applyProtection="0"/>
    <xf numFmtId="0" fontId="25" fillId="8" borderId="1424" applyNumberFormat="0" applyAlignment="0" applyProtection="0"/>
    <xf numFmtId="0" fontId="28" fillId="21" borderId="1425" applyNumberFormat="0" applyAlignment="0" applyProtection="0"/>
    <xf numFmtId="0" fontId="30" fillId="0" borderId="1426"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25" fillId="8" borderId="1444" applyNumberFormat="0" applyAlignment="0" applyProtection="0"/>
    <xf numFmtId="0" fontId="17" fillId="21" borderId="1444" applyNumberFormat="0" applyAlignment="0" applyProtection="0"/>
    <xf numFmtId="0" fontId="12" fillId="61" borderId="1487" applyNumberFormat="0">
      <alignment horizontal="left" vertical="center"/>
    </xf>
    <xf numFmtId="0" fontId="12" fillId="60" borderId="1487" applyNumberFormat="0">
      <alignment horizontal="centerContinuous" vertical="center" wrapText="1"/>
    </xf>
    <xf numFmtId="0" fontId="25" fillId="8" borderId="1444" applyNumberFormat="0" applyAlignment="0" applyProtection="0"/>
    <xf numFmtId="0" fontId="17" fillId="21" borderId="1444" applyNumberFormat="0" applyAlignment="0" applyProtection="0"/>
    <xf numFmtId="0" fontId="17" fillId="21" borderId="1444" applyNumberFormat="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12" fillId="61" borderId="1514" applyNumberFormat="0">
      <alignment horizontal="left" vertical="center"/>
    </xf>
    <xf numFmtId="0" fontId="12" fillId="60" borderId="1514" applyNumberFormat="0">
      <alignment horizontal="centerContinuous" vertical="center" wrapText="1"/>
    </xf>
    <xf numFmtId="0" fontId="12" fillId="25" borderId="1463" applyNumberFormat="0" applyProtection="0">
      <alignment horizontal="left" vertical="center"/>
    </xf>
    <xf numFmtId="0" fontId="12" fillId="25" borderId="1463" applyNumberFormat="0" applyProtection="0">
      <alignment horizontal="left" vertical="center"/>
    </xf>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25" fillId="8" borderId="1444" applyNumberFormat="0" applyAlignment="0" applyProtection="0"/>
    <xf numFmtId="0" fontId="17" fillId="21" borderId="1444" applyNumberFormat="0" applyAlignment="0" applyProtection="0"/>
    <xf numFmtId="0" fontId="17" fillId="21" borderId="1538" applyNumberFormat="0" applyAlignment="0" applyProtection="0"/>
    <xf numFmtId="0" fontId="25" fillId="8" borderId="1444" applyNumberFormat="0" applyAlignment="0" applyProtection="0"/>
    <xf numFmtId="0" fontId="17" fillId="21" borderId="1538" applyNumberFormat="0" applyAlignment="0" applyProtection="0"/>
    <xf numFmtId="0" fontId="17" fillId="21" borderId="1538" applyNumberFormat="0" applyAlignment="0" applyProtection="0"/>
    <xf numFmtId="0" fontId="17" fillId="21" borderId="1538" applyNumberFormat="0" applyAlignment="0" applyProtection="0"/>
    <xf numFmtId="0" fontId="12" fillId="61" borderId="1501" applyNumberFormat="0">
      <alignment horizontal="left" vertical="center"/>
    </xf>
    <xf numFmtId="0" fontId="12" fillId="60" borderId="1501" applyNumberFormat="0">
      <alignment horizontal="centerContinuous" vertical="center" wrapText="1"/>
    </xf>
    <xf numFmtId="0" fontId="17" fillId="21" borderId="1444" applyNumberFormat="0" applyAlignment="0" applyProtection="0"/>
    <xf numFmtId="0" fontId="83" fillId="0" borderId="1526" applyNumberFormat="0" applyFont="0" applyFill="0" applyAlignment="0" applyProtection="0"/>
    <xf numFmtId="0" fontId="12" fillId="61" borderId="1514" applyNumberFormat="0">
      <alignment horizontal="left" vertical="center"/>
    </xf>
    <xf numFmtId="0" fontId="12" fillId="60" borderId="1514" applyNumberFormat="0">
      <alignment horizontal="centerContinuous" vertical="center" wrapText="1"/>
    </xf>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12" fillId="24" borderId="1445" applyNumberFormat="0" applyFont="0" applyAlignment="0" applyProtection="0"/>
    <xf numFmtId="0" fontId="12" fillId="24" borderId="1445"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12" fillId="25" borderId="1463" applyNumberFormat="0" applyProtection="0">
      <alignment horizontal="left" vertical="center"/>
    </xf>
    <xf numFmtId="0" fontId="12" fillId="25" borderId="1463" applyNumberFormat="0" applyProtection="0">
      <alignment horizontal="left" vertical="center"/>
    </xf>
    <xf numFmtId="0" fontId="12" fillId="25" borderId="1470" applyNumberFormat="0" applyProtection="0">
      <alignment horizontal="left" vertical="center"/>
    </xf>
    <xf numFmtId="0" fontId="12" fillId="25" borderId="1470" applyNumberFormat="0" applyProtection="0">
      <alignment horizontal="left" vertical="center"/>
    </xf>
    <xf numFmtId="0" fontId="12" fillId="61" borderId="1528" applyNumberFormat="0">
      <alignment horizontal="left" vertical="center"/>
    </xf>
    <xf numFmtId="0" fontId="12" fillId="60" borderId="1528" applyNumberFormat="0">
      <alignment horizontal="centerContinuous" vertical="center" wrapText="1"/>
    </xf>
    <xf numFmtId="208" fontId="90" fillId="63" borderId="1542"/>
    <xf numFmtId="0" fontId="12" fillId="25" borderId="1463" applyNumberFormat="0" applyProtection="0">
      <alignment horizontal="left" vertical="center"/>
    </xf>
    <xf numFmtId="0" fontId="12" fillId="25" borderId="1463" applyNumberFormat="0" applyProtection="0">
      <alignment horizontal="left" vertical="center"/>
    </xf>
    <xf numFmtId="42" fontId="87" fillId="0" borderId="1523" applyFont="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17" fillId="21" borderId="1444" applyNumberFormat="0" applyAlignment="0" applyProtection="0"/>
    <xf numFmtId="0" fontId="25" fillId="8" borderId="1444" applyNumberForma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30" fillId="0" borderId="1462" applyNumberFormat="0" applyFill="0" applyAlignment="0" applyProtection="0"/>
    <xf numFmtId="0" fontId="28" fillId="21" borderId="1446" applyNumberFormat="0" applyAlignment="0" applyProtection="0"/>
    <xf numFmtId="0" fontId="30" fillId="0" borderId="1447" applyNumberFormat="0" applyFill="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17" fillId="21" borderId="1444" applyNumberFormat="0" applyAlignment="0" applyProtection="0"/>
    <xf numFmtId="0" fontId="25" fillId="8" borderId="1444" applyNumberFormat="0" applyAlignment="0" applyProtection="0"/>
    <xf numFmtId="0" fontId="28" fillId="21" borderId="1461" applyNumberFormat="0" applyAlignment="0" applyProtection="0"/>
    <xf numFmtId="0" fontId="12" fillId="24" borderId="1460" applyNumberFormat="0" applyFon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12" fillId="24" borderId="1460" applyNumberFormat="0" applyFont="0" applyAlignment="0" applyProtection="0"/>
    <xf numFmtId="0" fontId="25" fillId="8" borderId="1459" applyNumberFormat="0" applyAlignment="0" applyProtection="0"/>
    <xf numFmtId="0" fontId="28" fillId="21" borderId="1446" applyNumberFormat="0" applyAlignment="0" applyProtection="0"/>
    <xf numFmtId="0" fontId="30" fillId="0" borderId="1447" applyNumberFormat="0" applyFill="0" applyAlignment="0" applyProtection="0"/>
    <xf numFmtId="0" fontId="17" fillId="21" borderId="1459" applyNumberFormat="0" applyAlignment="0" applyProtection="0"/>
    <xf numFmtId="0" fontId="30" fillId="0" borderId="1462" applyNumberFormat="0" applyFill="0" applyAlignment="0" applyProtection="0"/>
    <xf numFmtId="0" fontId="28" fillId="21" borderId="1461"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5" fillId="8" borderId="1459" applyNumberFormat="0" applyAlignment="0" applyProtection="0"/>
    <xf numFmtId="0" fontId="17" fillId="21" borderId="1459" applyNumberFormat="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30" fillId="0" borderId="1462" applyNumberFormat="0" applyFill="0" applyAlignment="0" applyProtection="0"/>
    <xf numFmtId="0" fontId="28" fillId="21" borderId="1461"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5" fillId="8" borderId="1459" applyNumberFormat="0" applyAlignment="0" applyProtection="0"/>
    <xf numFmtId="0" fontId="17" fillId="21" borderId="1459" applyNumberFormat="0" applyAlignment="0" applyProtection="0"/>
    <xf numFmtId="0" fontId="30" fillId="0" borderId="1462"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28" fillId="21" borderId="1461"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5" fillId="8" borderId="1459" applyNumberFormat="0" applyAlignment="0" applyProtection="0"/>
    <xf numFmtId="0" fontId="17" fillId="21" borderId="1459" applyNumberFormat="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2" fillId="25" borderId="1470" applyNumberFormat="0" applyProtection="0">
      <alignment horizontal="left" vertical="center"/>
    </xf>
    <xf numFmtId="0" fontId="12" fillId="25" borderId="1470" applyNumberFormat="0" applyProtection="0">
      <alignment horizontal="left" vertical="center"/>
    </xf>
    <xf numFmtId="0" fontId="12" fillId="25" borderId="1470" applyNumberFormat="0" applyProtection="0">
      <alignment horizontal="left" vertical="center"/>
    </xf>
    <xf numFmtId="0" fontId="12" fillId="25" borderId="1470" applyNumberFormat="0" applyProtection="0">
      <alignment horizontal="left" vertical="center"/>
    </xf>
    <xf numFmtId="0" fontId="12" fillId="25" borderId="1463" applyNumberFormat="0" applyProtection="0">
      <alignment horizontal="left" vertical="center"/>
    </xf>
    <xf numFmtId="0" fontId="12" fillId="25" borderId="1463" applyNumberFormat="0" applyProtection="0">
      <alignment horizontal="left" vertical="center"/>
    </xf>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30" fillId="0" borderId="1476" applyNumberFormat="0" applyFill="0" applyAlignment="0" applyProtection="0"/>
    <xf numFmtId="0" fontId="28" fillId="21" borderId="1475" applyNumberFormat="0" applyAlignment="0" applyProtection="0"/>
    <xf numFmtId="0" fontId="25" fillId="8" borderId="1473" applyNumberFormat="0" applyAlignment="0" applyProtection="0"/>
    <xf numFmtId="0" fontId="17" fillId="21" borderId="1473" applyNumberFormat="0" applyAlignment="0" applyProtection="0"/>
    <xf numFmtId="0" fontId="30" fillId="0" borderId="1476" applyNumberFormat="0" applyFill="0" applyAlignment="0" applyProtection="0"/>
    <xf numFmtId="0" fontId="28" fillId="21" borderId="1475" applyNumberFormat="0" applyAlignment="0" applyProtection="0"/>
    <xf numFmtId="0" fontId="25" fillId="8" borderId="1473" applyNumberFormat="0" applyAlignment="0" applyProtection="0"/>
    <xf numFmtId="0" fontId="17" fillId="21" borderId="1473" applyNumberFormat="0" applyAlignment="0" applyProtection="0"/>
    <xf numFmtId="0" fontId="12" fillId="25" borderId="1470" applyNumberFormat="0" applyProtection="0">
      <alignment horizontal="left" vertical="center"/>
    </xf>
    <xf numFmtId="0" fontId="12" fillId="25" borderId="1470" applyNumberFormat="0" applyProtection="0">
      <alignment horizontal="left" vertical="center"/>
    </xf>
    <xf numFmtId="0" fontId="30" fillId="0" borderId="1476" applyNumberFormat="0" applyFill="0" applyAlignment="0" applyProtection="0"/>
    <xf numFmtId="0" fontId="28" fillId="21" borderId="1475" applyNumberFormat="0" applyAlignment="0" applyProtection="0"/>
    <xf numFmtId="0" fontId="25" fillId="8" borderId="1473" applyNumberFormat="0" applyAlignment="0" applyProtection="0"/>
    <xf numFmtId="0" fontId="17" fillId="21" borderId="1473" applyNumberFormat="0" applyAlignment="0" applyProtection="0"/>
    <xf numFmtId="0" fontId="30" fillId="0" borderId="1476" applyNumberFormat="0" applyFill="0" applyAlignment="0" applyProtection="0"/>
    <xf numFmtId="0" fontId="12" fillId="25" borderId="1470" applyNumberFormat="0" applyProtection="0">
      <alignment horizontal="left" vertical="center"/>
    </xf>
    <xf numFmtId="0" fontId="12" fillId="25" borderId="1470" applyNumberFormat="0" applyProtection="0">
      <alignment horizontal="left" vertical="center"/>
    </xf>
    <xf numFmtId="0" fontId="28" fillId="21" borderId="1475" applyNumberFormat="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25" fillId="8" borderId="1473" applyNumberFormat="0" applyAlignment="0" applyProtection="0"/>
    <xf numFmtId="0" fontId="17" fillId="21" borderId="1473" applyNumberFormat="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17" fillId="21" borderId="1473" applyNumberFormat="0" applyAlignment="0" applyProtection="0"/>
    <xf numFmtId="0" fontId="25" fillId="8" borderId="1473" applyNumberFormat="0" applyAlignment="0" applyProtection="0"/>
    <xf numFmtId="0" fontId="12" fillId="24" borderId="1474" applyNumberFormat="0" applyFont="0" applyAlignment="0" applyProtection="0"/>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7" fillId="21" borderId="1473" applyNumberFormat="0" applyAlignment="0" applyProtection="0"/>
    <xf numFmtId="0" fontId="25" fillId="8" borderId="1473" applyNumberFormat="0" applyAlignment="0" applyProtection="0"/>
    <xf numFmtId="0" fontId="12" fillId="24" borderId="1474" applyNumberFormat="0" applyFont="0" applyAlignment="0" applyProtection="0"/>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2" fillId="25" borderId="1470" applyNumberFormat="0" applyProtection="0">
      <alignment horizontal="left" vertical="center"/>
    </xf>
    <xf numFmtId="0" fontId="12" fillId="25" borderId="1470" applyNumberFormat="0" applyProtection="0">
      <alignment horizontal="left" vertical="center"/>
    </xf>
    <xf numFmtId="0" fontId="17" fillId="21" borderId="1473" applyNumberFormat="0" applyAlignment="0" applyProtection="0"/>
    <xf numFmtId="0" fontId="25" fillId="8" borderId="1473" applyNumberFormat="0" applyAlignment="0" applyProtection="0"/>
    <xf numFmtId="0" fontId="12" fillId="24" borderId="1474" applyNumberFormat="0" applyFont="0" applyAlignment="0" applyProtection="0"/>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7" fillId="21" borderId="1473" applyNumberFormat="0" applyAlignment="0" applyProtection="0"/>
    <xf numFmtId="0" fontId="25" fillId="8" borderId="1473" applyNumberFormat="0" applyAlignment="0" applyProtection="0"/>
    <xf numFmtId="0" fontId="12" fillId="24" borderId="1474" applyNumberFormat="0" applyFont="0" applyAlignment="0" applyProtection="0"/>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7" fillId="21" borderId="1473" applyNumberFormat="0" applyAlignment="0" applyProtection="0"/>
    <xf numFmtId="0" fontId="25" fillId="8" borderId="1473" applyNumberFormat="0" applyAlignment="0" applyProtection="0"/>
    <xf numFmtId="0" fontId="12" fillId="24" borderId="1474" applyNumberFormat="0" applyFont="0" applyAlignment="0" applyProtection="0"/>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7" fillId="21" borderId="1473" applyNumberFormat="0" applyAlignment="0" applyProtection="0"/>
    <xf numFmtId="0" fontId="25" fillId="8" borderId="1473" applyNumberFormat="0" applyAlignment="0" applyProtection="0"/>
    <xf numFmtId="0" fontId="12" fillId="24" borderId="1474" applyNumberFormat="0" applyFont="0" applyAlignment="0" applyProtection="0"/>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7" fillId="21" borderId="1473" applyNumberFormat="0" applyAlignment="0" applyProtection="0"/>
    <xf numFmtId="0" fontId="25" fillId="8" borderId="1473" applyNumberFormat="0" applyAlignment="0" applyProtection="0"/>
    <xf numFmtId="0" fontId="12" fillId="24" borderId="1474" applyNumberFormat="0" applyFont="0" applyAlignment="0" applyProtection="0"/>
    <xf numFmtId="0" fontId="12" fillId="24" borderId="1474" applyNumberFormat="0" applyFont="0" applyAlignment="0" applyProtection="0"/>
    <xf numFmtId="0" fontId="28" fillId="21" borderId="1475" applyNumberFormat="0" applyAlignment="0" applyProtection="0"/>
    <xf numFmtId="0" fontId="30" fillId="0" borderId="1476" applyNumberFormat="0" applyFill="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30" fillId="0" borderId="1489" applyNumberFormat="0" applyFill="0" applyAlignment="0" applyProtection="0"/>
    <xf numFmtId="0" fontId="17" fillId="21" borderId="1459" applyNumberFormat="0" applyAlignment="0" applyProtection="0"/>
    <xf numFmtId="0" fontId="28" fillId="21" borderId="1488" applyNumberFormat="0" applyAlignment="0" applyProtection="0"/>
    <xf numFmtId="0" fontId="25" fillId="8" borderId="1459" applyNumberForma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25" fillId="8" borderId="1487" applyNumberFormat="0" applyAlignment="0" applyProtection="0"/>
    <xf numFmtId="0" fontId="17" fillId="21" borderId="1487" applyNumberFormat="0" applyAlignment="0" applyProtection="0"/>
    <xf numFmtId="0" fontId="28" fillId="21" borderId="1461" applyNumberFormat="0" applyAlignment="0" applyProtection="0"/>
    <xf numFmtId="0" fontId="30" fillId="0" borderId="1462"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17" fillId="21" borderId="1459" applyNumberFormat="0" applyAlignment="0" applyProtection="0"/>
    <xf numFmtId="0" fontId="25" fillId="8" borderId="1459" applyNumberFormat="0" applyAlignment="0" applyProtection="0"/>
    <xf numFmtId="0" fontId="30" fillId="0" borderId="1489" applyNumberFormat="0" applyFill="0" applyAlignment="0" applyProtection="0"/>
    <xf numFmtId="0" fontId="28" fillId="21" borderId="1488" applyNumberForma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28" fillId="21" borderId="1461" applyNumberFormat="0" applyAlignment="0" applyProtection="0"/>
    <xf numFmtId="0" fontId="30" fillId="0" borderId="1462" applyNumberFormat="0" applyFill="0" applyAlignment="0" applyProtection="0"/>
    <xf numFmtId="0" fontId="25" fillId="8" borderId="1487" applyNumberFormat="0" applyAlignment="0" applyProtection="0"/>
    <xf numFmtId="0" fontId="17" fillId="21" borderId="1487" applyNumberFormat="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30" fillId="0" borderId="1489" applyNumberFormat="0" applyFill="0" applyAlignment="0" applyProtection="0"/>
    <xf numFmtId="0" fontId="28" fillId="21" borderId="1488" applyNumberFormat="0" applyAlignment="0" applyProtection="0"/>
    <xf numFmtId="0" fontId="25" fillId="8" borderId="1487" applyNumberFormat="0" applyAlignment="0" applyProtection="0"/>
    <xf numFmtId="0" fontId="17" fillId="21" borderId="1487" applyNumberFormat="0" applyAlignment="0" applyProtection="0"/>
    <xf numFmtId="0" fontId="30" fillId="0" borderId="1489" applyNumberFormat="0" applyFill="0" applyAlignment="0" applyProtection="0"/>
    <xf numFmtId="0" fontId="12" fillId="25" borderId="1486" applyNumberFormat="0" applyProtection="0">
      <alignment horizontal="left" vertical="center"/>
    </xf>
    <xf numFmtId="0" fontId="12" fillId="25" borderId="1463" applyNumberFormat="0" applyProtection="0">
      <alignment horizontal="left" vertical="center"/>
    </xf>
    <xf numFmtId="0" fontId="12" fillId="25" borderId="1463" applyNumberFormat="0" applyProtection="0">
      <alignment horizontal="left" vertical="center"/>
    </xf>
    <xf numFmtId="0" fontId="12" fillId="25" borderId="1486" applyNumberFormat="0" applyProtection="0">
      <alignment horizontal="left" vertical="center"/>
    </xf>
    <xf numFmtId="0" fontId="28" fillId="21" borderId="1488" applyNumberFormat="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25" fillId="8" borderId="1487" applyNumberFormat="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17" fillId="21" borderId="1444" applyNumberFormat="0" applyAlignment="0" applyProtection="0"/>
    <xf numFmtId="0" fontId="25" fillId="8" borderId="1444" applyNumberForma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28" fillId="21" borderId="1446" applyNumberFormat="0" applyAlignment="0" applyProtection="0"/>
    <xf numFmtId="0" fontId="30" fillId="0" borderId="1447" applyNumberFormat="0" applyFill="0" applyAlignment="0" applyProtection="0"/>
    <xf numFmtId="0" fontId="12" fillId="25" borderId="1443" applyNumberFormat="0" applyProtection="0">
      <alignment horizontal="left" vertical="center"/>
    </xf>
    <xf numFmtId="0" fontId="12" fillId="25" borderId="1443" applyNumberFormat="0" applyProtection="0">
      <alignment horizontal="left" vertical="center"/>
    </xf>
    <xf numFmtId="0" fontId="17" fillId="21" borderId="1444" applyNumberFormat="0" applyAlignment="0" applyProtection="0"/>
    <xf numFmtId="0" fontId="25" fillId="8" borderId="1444" applyNumberFormat="0" applyAlignment="0" applyProtection="0"/>
    <xf numFmtId="0" fontId="28" fillId="21" borderId="1446" applyNumberFormat="0" applyAlignment="0" applyProtection="0"/>
    <xf numFmtId="0" fontId="30" fillId="0" borderId="1447" applyNumberFormat="0" applyFill="0" applyAlignment="0" applyProtection="0"/>
    <xf numFmtId="0" fontId="17" fillId="21" borderId="1444" applyNumberFormat="0" applyAlignment="0" applyProtection="0"/>
    <xf numFmtId="0" fontId="25" fillId="8" borderId="1444" applyNumberFormat="0" applyAlignment="0" applyProtection="0"/>
    <xf numFmtId="0" fontId="28" fillId="21" borderId="1446" applyNumberFormat="0" applyAlignment="0" applyProtection="0"/>
    <xf numFmtId="0" fontId="30" fillId="0" borderId="1447" applyNumberFormat="0" applyFill="0" applyAlignment="0" applyProtection="0"/>
    <xf numFmtId="0" fontId="25" fillId="8" borderId="1487" applyNumberFormat="0" applyAlignment="0" applyProtection="0"/>
    <xf numFmtId="0" fontId="17" fillId="21" borderId="1459" applyNumberFormat="0" applyAlignment="0" applyProtection="0"/>
    <xf numFmtId="0" fontId="17" fillId="21" borderId="1487"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2" fillId="25" borderId="1463" applyNumberFormat="0" applyProtection="0">
      <alignment horizontal="left" vertical="center"/>
    </xf>
    <xf numFmtId="0" fontId="12" fillId="25" borderId="1463" applyNumberFormat="0" applyProtection="0">
      <alignment horizontal="left" vertical="center"/>
    </xf>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59" applyNumberFormat="0" applyAlignment="0" applyProtection="0"/>
    <xf numFmtId="0" fontId="25" fillId="8" borderId="1459" applyNumberFormat="0" applyAlignment="0" applyProtection="0"/>
    <xf numFmtId="0" fontId="12" fillId="24" borderId="1460" applyNumberFormat="0" applyFont="0" applyAlignment="0" applyProtection="0"/>
    <xf numFmtId="0" fontId="12" fillId="24" borderId="1460" applyNumberFormat="0" applyFont="0" applyAlignment="0" applyProtection="0"/>
    <xf numFmtId="0" fontId="28" fillId="21" borderId="1461" applyNumberFormat="0" applyAlignment="0" applyProtection="0"/>
    <xf numFmtId="0" fontId="30" fillId="0" borderId="1462" applyNumberFormat="0" applyFill="0" applyAlignment="0" applyProtection="0"/>
    <xf numFmtId="0" fontId="17" fillId="21" borderId="1487" applyNumberFormat="0" applyAlignment="0" applyProtection="0"/>
    <xf numFmtId="0" fontId="25" fillId="8" borderId="1487" applyNumberFormat="0" applyAlignment="0" applyProtection="0"/>
    <xf numFmtId="0" fontId="17" fillId="21" borderId="1487" applyNumberFormat="0" applyAlignment="0" applyProtection="0"/>
    <xf numFmtId="0" fontId="30" fillId="0" borderId="1489" applyNumberFormat="0" applyFill="0" applyAlignment="0" applyProtection="0"/>
    <xf numFmtId="0" fontId="28" fillId="21" borderId="1488" applyNumberFormat="0" applyAlignment="0" applyProtection="0"/>
    <xf numFmtId="0" fontId="25" fillId="8" borderId="1487" applyNumberFormat="0" applyAlignment="0" applyProtection="0"/>
    <xf numFmtId="0" fontId="17" fillId="21" borderId="1487" applyNumberFormat="0" applyAlignment="0" applyProtection="0"/>
    <xf numFmtId="0" fontId="30" fillId="0" borderId="1489" applyNumberFormat="0" applyFill="0" applyAlignment="0" applyProtection="0"/>
    <xf numFmtId="0" fontId="28" fillId="21" borderId="1488" applyNumberFormat="0" applyAlignment="0" applyProtection="0"/>
    <xf numFmtId="0" fontId="25" fillId="8" borderId="1487" applyNumberFormat="0" applyAlignment="0" applyProtection="0"/>
    <xf numFmtId="0" fontId="17" fillId="21" borderId="1487" applyNumberFormat="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25" fillId="8" borderId="1487" applyNumberFormat="0" applyAlignment="0" applyProtection="0"/>
    <xf numFmtId="0" fontId="17" fillId="21" borderId="1487" applyNumberFormat="0" applyAlignment="0" applyProtection="0"/>
    <xf numFmtId="0" fontId="30" fillId="0" borderId="1489" applyNumberFormat="0" applyFill="0" applyAlignment="0" applyProtection="0"/>
    <xf numFmtId="0" fontId="28" fillId="21" borderId="1488" applyNumberFormat="0" applyAlignment="0" applyProtection="0"/>
    <xf numFmtId="171" fontId="85" fillId="0" borderId="1481"/>
    <xf numFmtId="0" fontId="25" fillId="8" borderId="1487" applyNumberFormat="0" applyAlignment="0" applyProtection="0"/>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25" fillId="8" borderId="1487" applyNumberFormat="0" applyAlignment="0" applyProtection="0"/>
    <xf numFmtId="0" fontId="17" fillId="21" borderId="1487" applyNumberFormat="0" applyAlignment="0" applyProtection="0"/>
    <xf numFmtId="0" fontId="30" fillId="0" borderId="1489" applyNumberFormat="0" applyFill="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28" fillId="21" borderId="1488" applyNumberFormat="0" applyAlignment="0" applyProtection="0"/>
    <xf numFmtId="0" fontId="25" fillId="8" borderId="1487" applyNumberFormat="0" applyAlignment="0" applyProtection="0"/>
    <xf numFmtId="0" fontId="17" fillId="21" borderId="1487" applyNumberFormat="0" applyAlignment="0" applyProtection="0"/>
    <xf numFmtId="0" fontId="12" fillId="25" borderId="1513" applyNumberFormat="0" applyProtection="0">
      <alignment horizontal="left" vertical="center"/>
    </xf>
    <xf numFmtId="0" fontId="12" fillId="25" borderId="1513" applyNumberFormat="0" applyProtection="0">
      <alignment horizontal="left" vertical="center"/>
    </xf>
    <xf numFmtId="0" fontId="12" fillId="25" borderId="1513" applyNumberFormat="0" applyProtection="0">
      <alignment horizontal="left" vertical="center"/>
    </xf>
    <xf numFmtId="0" fontId="12" fillId="25" borderId="1513" applyNumberFormat="0" applyProtection="0">
      <alignment horizontal="left" vertical="center"/>
    </xf>
    <xf numFmtId="0" fontId="17" fillId="21" borderId="1487" applyNumberFormat="0" applyAlignment="0" applyProtection="0"/>
    <xf numFmtId="0" fontId="12" fillId="25" borderId="1527" applyNumberFormat="0" applyProtection="0">
      <alignment horizontal="left" vertical="center"/>
    </xf>
    <xf numFmtId="0" fontId="12" fillId="25" borderId="1527" applyNumberFormat="0" applyProtection="0">
      <alignment horizontal="left" vertical="center"/>
    </xf>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12" fillId="25" borderId="1486" applyNumberFormat="0" applyProtection="0">
      <alignment horizontal="left" vertical="center"/>
    </xf>
    <xf numFmtId="0" fontId="12" fillId="25" borderId="1486" applyNumberFormat="0" applyProtection="0">
      <alignment horizontal="left" vertical="center"/>
    </xf>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17" fillId="21" borderId="1487" applyNumberFormat="0" applyAlignment="0" applyProtection="0"/>
    <xf numFmtId="0" fontId="25" fillId="8" borderId="1487" applyNumberFormat="0" applyAlignment="0" applyProtection="0"/>
    <xf numFmtId="0" fontId="12" fillId="24" borderId="1493" applyNumberFormat="0" applyFont="0" applyAlignment="0" applyProtection="0"/>
    <xf numFmtId="0" fontId="12" fillId="24" borderId="1493" applyNumberFormat="0" applyFont="0" applyAlignment="0" applyProtection="0"/>
    <xf numFmtId="0" fontId="28" fillId="21" borderId="1488" applyNumberFormat="0" applyAlignment="0" applyProtection="0"/>
    <xf numFmtId="0" fontId="30" fillId="0" borderId="1489" applyNumberFormat="0" applyFill="0" applyAlignment="0" applyProtection="0"/>
    <xf numFmtId="0" fontId="17" fillId="21" borderId="1501" applyNumberFormat="0" applyAlignment="0" applyProtection="0"/>
    <xf numFmtId="0" fontId="25" fillId="8" borderId="1501" applyNumberFormat="0" applyAlignment="0" applyProtection="0"/>
    <xf numFmtId="0" fontId="12" fillId="24" borderId="1502" applyNumberFormat="0" applyFont="0" applyAlignment="0" applyProtection="0"/>
    <xf numFmtId="0" fontId="12" fillId="24" borderId="1502" applyNumberFormat="0" applyFont="0" applyAlignment="0" applyProtection="0"/>
    <xf numFmtId="0" fontId="28" fillId="21" borderId="1503" applyNumberFormat="0" applyAlignment="0" applyProtection="0"/>
    <xf numFmtId="0" fontId="30" fillId="0" borderId="1504" applyNumberFormat="0" applyFill="0" applyAlignment="0" applyProtection="0"/>
    <xf numFmtId="0" fontId="17" fillId="21" borderId="1501" applyNumberFormat="0" applyAlignment="0" applyProtection="0"/>
    <xf numFmtId="0" fontId="25" fillId="8" borderId="1501" applyNumberFormat="0" applyAlignment="0" applyProtection="0"/>
    <xf numFmtId="0" fontId="12" fillId="24" borderId="1502" applyNumberFormat="0" applyFont="0" applyAlignment="0" applyProtection="0"/>
    <xf numFmtId="0" fontId="12" fillId="24" borderId="1502" applyNumberFormat="0" applyFont="0" applyAlignment="0" applyProtection="0"/>
    <xf numFmtId="0" fontId="28" fillId="21" borderId="1503" applyNumberFormat="0" applyAlignment="0" applyProtection="0"/>
    <xf numFmtId="0" fontId="30" fillId="0" borderId="1504" applyNumberFormat="0" applyFill="0" applyAlignment="0" applyProtection="0"/>
    <xf numFmtId="0" fontId="17" fillId="21" borderId="1501" applyNumberFormat="0" applyAlignment="0" applyProtection="0"/>
    <xf numFmtId="0" fontId="25" fillId="8" borderId="1501" applyNumberFormat="0" applyAlignment="0" applyProtection="0"/>
    <xf numFmtId="0" fontId="12" fillId="24" borderId="1502" applyNumberFormat="0" applyFont="0" applyAlignment="0" applyProtection="0"/>
    <xf numFmtId="0" fontId="12" fillId="24" borderId="1502" applyNumberFormat="0" applyFont="0" applyAlignment="0" applyProtection="0"/>
    <xf numFmtId="0" fontId="28" fillId="21" borderId="1503" applyNumberFormat="0" applyAlignment="0" applyProtection="0"/>
    <xf numFmtId="0" fontId="30" fillId="0" borderId="1504" applyNumberFormat="0" applyFill="0" applyAlignment="0" applyProtection="0"/>
    <xf numFmtId="0" fontId="17" fillId="21" borderId="1501" applyNumberFormat="0" applyAlignment="0" applyProtection="0"/>
    <xf numFmtId="0" fontId="25" fillId="8" borderId="1501" applyNumberFormat="0" applyAlignment="0" applyProtection="0"/>
    <xf numFmtId="0" fontId="12" fillId="24" borderId="1502" applyNumberFormat="0" applyFont="0" applyAlignment="0" applyProtection="0"/>
    <xf numFmtId="0" fontId="12" fillId="24" borderId="1502" applyNumberFormat="0" applyFont="0" applyAlignment="0" applyProtection="0"/>
    <xf numFmtId="0" fontId="28" fillId="21" borderId="1503" applyNumberFormat="0" applyAlignment="0" applyProtection="0"/>
    <xf numFmtId="0" fontId="30" fillId="0" borderId="1504" applyNumberFormat="0" applyFill="0" applyAlignment="0" applyProtection="0"/>
    <xf numFmtId="0" fontId="17" fillId="21" borderId="1514" applyNumberFormat="0" applyAlignment="0" applyProtection="0"/>
    <xf numFmtId="0" fontId="25" fillId="8" borderId="1514" applyNumberFormat="0" applyAlignment="0" applyProtection="0"/>
    <xf numFmtId="0" fontId="12" fillId="24" borderId="1515" applyNumberFormat="0" applyFont="0" applyAlignment="0" applyProtection="0"/>
    <xf numFmtId="0" fontId="12" fillId="24" borderId="1515" applyNumberFormat="0" applyFont="0" applyAlignment="0" applyProtection="0"/>
    <xf numFmtId="0" fontId="28" fillId="21" borderId="1516" applyNumberFormat="0" applyAlignment="0" applyProtection="0"/>
    <xf numFmtId="0" fontId="30" fillId="0" borderId="1517" applyNumberFormat="0" applyFill="0" applyAlignment="0" applyProtection="0"/>
    <xf numFmtId="0" fontId="17" fillId="21" borderId="1514" applyNumberFormat="0" applyAlignment="0" applyProtection="0"/>
    <xf numFmtId="0" fontId="25" fillId="8" borderId="1514" applyNumberFormat="0" applyAlignment="0" applyProtection="0"/>
    <xf numFmtId="0" fontId="12" fillId="24" borderId="1515" applyNumberFormat="0" applyFont="0" applyAlignment="0" applyProtection="0"/>
    <xf numFmtId="0" fontId="12" fillId="24" borderId="1515" applyNumberFormat="0" applyFont="0" applyAlignment="0" applyProtection="0"/>
    <xf numFmtId="0" fontId="28" fillId="21" borderId="1516" applyNumberFormat="0" applyAlignment="0" applyProtection="0"/>
    <xf numFmtId="0" fontId="30" fillId="0" borderId="1517" applyNumberFormat="0" applyFill="0" applyAlignment="0" applyProtection="0"/>
    <xf numFmtId="0" fontId="12" fillId="25" borderId="1513" applyNumberFormat="0" applyProtection="0">
      <alignment horizontal="left" vertical="center"/>
    </xf>
    <xf numFmtId="0" fontId="12" fillId="25" borderId="1513" applyNumberFormat="0" applyProtection="0">
      <alignment horizontal="left" vertical="center"/>
    </xf>
    <xf numFmtId="0" fontId="17" fillId="21" borderId="1514" applyNumberFormat="0" applyAlignment="0" applyProtection="0"/>
    <xf numFmtId="0" fontId="25" fillId="8" borderId="1514" applyNumberFormat="0" applyAlignment="0" applyProtection="0"/>
    <xf numFmtId="0" fontId="12" fillId="24" borderId="1515" applyNumberFormat="0" applyFont="0" applyAlignment="0" applyProtection="0"/>
    <xf numFmtId="0" fontId="12" fillId="24" borderId="1515" applyNumberFormat="0" applyFont="0" applyAlignment="0" applyProtection="0"/>
    <xf numFmtId="0" fontId="28" fillId="21" borderId="1516" applyNumberFormat="0" applyAlignment="0" applyProtection="0"/>
    <xf numFmtId="0" fontId="30" fillId="0" borderId="1517" applyNumberFormat="0" applyFill="0" applyAlignment="0" applyProtection="0"/>
    <xf numFmtId="0" fontId="17" fillId="21" borderId="1514" applyNumberFormat="0" applyAlignment="0" applyProtection="0"/>
    <xf numFmtId="0" fontId="25" fillId="8" borderId="1514" applyNumberFormat="0" applyAlignment="0" applyProtection="0"/>
    <xf numFmtId="0" fontId="12" fillId="24" borderId="1515" applyNumberFormat="0" applyFont="0" applyAlignment="0" applyProtection="0"/>
    <xf numFmtId="0" fontId="12" fillId="24" borderId="1515" applyNumberFormat="0" applyFont="0" applyAlignment="0" applyProtection="0"/>
    <xf numFmtId="0" fontId="28" fillId="21" borderId="1516" applyNumberFormat="0" applyAlignment="0" applyProtection="0"/>
    <xf numFmtId="0" fontId="30" fillId="0" borderId="1517" applyNumberFormat="0" applyFill="0" applyAlignment="0" applyProtection="0"/>
    <xf numFmtId="0" fontId="17" fillId="21" borderId="1514" applyNumberFormat="0" applyAlignment="0" applyProtection="0"/>
    <xf numFmtId="0" fontId="25" fillId="8" borderId="1514" applyNumberFormat="0" applyAlignment="0" applyProtection="0"/>
    <xf numFmtId="0" fontId="28" fillId="21" borderId="1516" applyNumberFormat="0" applyAlignment="0" applyProtection="0"/>
    <xf numFmtId="0" fontId="30" fillId="0" borderId="1517" applyNumberFormat="0" applyFill="0" applyAlignment="0" applyProtection="0"/>
    <xf numFmtId="0" fontId="17" fillId="21" borderId="1514" applyNumberFormat="0" applyAlignment="0" applyProtection="0"/>
    <xf numFmtId="0" fontId="25" fillId="8" borderId="1514" applyNumberFormat="0" applyAlignment="0" applyProtection="0"/>
    <xf numFmtId="0" fontId="28" fillId="21" borderId="1516" applyNumberFormat="0" applyAlignment="0" applyProtection="0"/>
    <xf numFmtId="0" fontId="30" fillId="0" borderId="1517" applyNumberFormat="0" applyFill="0" applyAlignment="0" applyProtection="0"/>
    <xf numFmtId="0" fontId="12" fillId="25" borderId="1513" applyNumberFormat="0" applyProtection="0">
      <alignment horizontal="left" vertical="center"/>
    </xf>
    <xf numFmtId="0" fontId="12" fillId="25" borderId="1513" applyNumberFormat="0" applyProtection="0">
      <alignment horizontal="left" vertical="center"/>
    </xf>
    <xf numFmtId="0" fontId="17" fillId="21" borderId="1514" applyNumberFormat="0" applyAlignment="0" applyProtection="0"/>
    <xf numFmtId="0" fontId="25" fillId="8" borderId="1514" applyNumberFormat="0" applyAlignment="0" applyProtection="0"/>
    <xf numFmtId="0" fontId="28" fillId="21" borderId="1516" applyNumberFormat="0" applyAlignment="0" applyProtection="0"/>
    <xf numFmtId="0" fontId="30" fillId="0" borderId="1517" applyNumberFormat="0" applyFill="0" applyAlignment="0" applyProtection="0"/>
    <xf numFmtId="0" fontId="17" fillId="21" borderId="1514" applyNumberFormat="0" applyAlignment="0" applyProtection="0"/>
    <xf numFmtId="0" fontId="25" fillId="8" borderId="1514" applyNumberFormat="0" applyAlignment="0" applyProtection="0"/>
    <xf numFmtId="0" fontId="28" fillId="21" borderId="1516" applyNumberFormat="0" applyAlignment="0" applyProtection="0"/>
    <xf numFmtId="0" fontId="30" fillId="0" borderId="1517" applyNumberFormat="0" applyFill="0" applyAlignment="0" applyProtection="0"/>
    <xf numFmtId="0" fontId="17" fillId="21" borderId="1528" applyNumberFormat="0" applyAlignment="0" applyProtection="0"/>
    <xf numFmtId="0" fontId="25" fillId="8" borderId="1528" applyNumberFormat="0" applyAlignment="0" applyProtection="0"/>
    <xf numFmtId="0" fontId="12" fillId="24" borderId="1529" applyNumberFormat="0" applyFont="0" applyAlignment="0" applyProtection="0"/>
    <xf numFmtId="0" fontId="12" fillId="24" borderId="1529" applyNumberFormat="0" applyFont="0" applyAlignment="0" applyProtection="0"/>
    <xf numFmtId="0" fontId="28" fillId="21" borderId="1530" applyNumberFormat="0" applyAlignment="0" applyProtection="0"/>
    <xf numFmtId="0" fontId="30" fillId="0" borderId="1531" applyNumberFormat="0" applyFill="0" applyAlignment="0" applyProtection="0"/>
    <xf numFmtId="0" fontId="17" fillId="21" borderId="1528" applyNumberFormat="0" applyAlignment="0" applyProtection="0"/>
    <xf numFmtId="0" fontId="25" fillId="8" borderId="1528" applyNumberFormat="0" applyAlignment="0" applyProtection="0"/>
    <xf numFmtId="0" fontId="12" fillId="24" borderId="1529" applyNumberFormat="0" applyFont="0" applyAlignment="0" applyProtection="0"/>
    <xf numFmtId="0" fontId="12" fillId="24" borderId="1529" applyNumberFormat="0" applyFont="0" applyAlignment="0" applyProtection="0"/>
    <xf numFmtId="0" fontId="28" fillId="21" borderId="1530" applyNumberFormat="0" applyAlignment="0" applyProtection="0"/>
    <xf numFmtId="0" fontId="30" fillId="0" borderId="1531" applyNumberFormat="0" applyFill="0" applyAlignment="0" applyProtection="0"/>
    <xf numFmtId="0" fontId="12" fillId="25" borderId="1527" applyNumberFormat="0" applyProtection="0">
      <alignment horizontal="left" vertical="center"/>
    </xf>
    <xf numFmtId="0" fontId="12" fillId="25" borderId="1527" applyNumberFormat="0" applyProtection="0">
      <alignment horizontal="left" vertical="center"/>
    </xf>
    <xf numFmtId="0" fontId="17" fillId="21" borderId="1528" applyNumberFormat="0" applyAlignment="0" applyProtection="0"/>
    <xf numFmtId="0" fontId="25" fillId="8" borderId="1528" applyNumberFormat="0" applyAlignment="0" applyProtection="0"/>
    <xf numFmtId="0" fontId="12" fillId="24" borderId="1529" applyNumberFormat="0" applyFont="0" applyAlignment="0" applyProtection="0"/>
    <xf numFmtId="0" fontId="12" fillId="24" borderId="1529" applyNumberFormat="0" applyFont="0" applyAlignment="0" applyProtection="0"/>
    <xf numFmtId="0" fontId="28" fillId="21" borderId="1530" applyNumberFormat="0" applyAlignment="0" applyProtection="0"/>
    <xf numFmtId="0" fontId="30" fillId="0" borderId="1531" applyNumberFormat="0" applyFill="0" applyAlignment="0" applyProtection="0"/>
    <xf numFmtId="0" fontId="17" fillId="21" borderId="1528" applyNumberFormat="0" applyAlignment="0" applyProtection="0"/>
    <xf numFmtId="0" fontId="25" fillId="8" borderId="1528" applyNumberFormat="0" applyAlignment="0" applyProtection="0"/>
    <xf numFmtId="0" fontId="12" fillId="24" borderId="1529" applyNumberFormat="0" applyFont="0" applyAlignment="0" applyProtection="0"/>
    <xf numFmtId="0" fontId="12" fillId="24" borderId="1529" applyNumberFormat="0" applyFont="0" applyAlignment="0" applyProtection="0"/>
    <xf numFmtId="0" fontId="28" fillId="21" borderId="1530" applyNumberFormat="0" applyAlignment="0" applyProtection="0"/>
    <xf numFmtId="0" fontId="30" fillId="0" borderId="1531" applyNumberFormat="0" applyFill="0" applyAlignment="0" applyProtection="0"/>
    <xf numFmtId="0" fontId="12" fillId="61" borderId="1538" applyNumberFormat="0">
      <alignment horizontal="left" vertical="center"/>
    </xf>
    <xf numFmtId="0" fontId="12" fillId="60" borderId="1538" applyNumberFormat="0">
      <alignment horizontal="centerContinuous" vertical="center" wrapText="1"/>
    </xf>
    <xf numFmtId="0" fontId="17" fillId="21" borderId="1538" applyNumberFormat="0" applyAlignment="0" applyProtection="0"/>
    <xf numFmtId="0" fontId="25" fillId="8" borderId="1538" applyNumberFormat="0" applyAlignment="0" applyProtection="0"/>
    <xf numFmtId="0" fontId="12" fillId="24" borderId="1539" applyNumberFormat="0" applyFont="0" applyAlignment="0" applyProtection="0"/>
    <xf numFmtId="0" fontId="12" fillId="24" borderId="1539" applyNumberFormat="0" applyFont="0" applyAlignment="0" applyProtection="0"/>
    <xf numFmtId="0" fontId="28" fillId="21" borderId="1540" applyNumberFormat="0" applyAlignment="0" applyProtection="0"/>
    <xf numFmtId="0" fontId="30" fillId="0" borderId="1541" applyNumberFormat="0" applyFill="0" applyAlignment="0" applyProtection="0"/>
    <xf numFmtId="0" fontId="17" fillId="21" borderId="1538" applyNumberFormat="0" applyAlignment="0" applyProtection="0"/>
    <xf numFmtId="0" fontId="25" fillId="8" borderId="1538" applyNumberFormat="0" applyAlignment="0" applyProtection="0"/>
    <xf numFmtId="0" fontId="12" fillId="24" borderId="1539" applyNumberFormat="0" applyFont="0" applyAlignment="0" applyProtection="0"/>
    <xf numFmtId="0" fontId="12" fillId="24" borderId="1539" applyNumberFormat="0" applyFont="0" applyAlignment="0" applyProtection="0"/>
    <xf numFmtId="0" fontId="28" fillId="21" borderId="1540" applyNumberFormat="0" applyAlignment="0" applyProtection="0"/>
    <xf numFmtId="0" fontId="30" fillId="0" borderId="1541" applyNumberFormat="0" applyFill="0" applyAlignment="0" applyProtection="0"/>
    <xf numFmtId="0" fontId="12" fillId="25" borderId="1537" applyNumberFormat="0" applyProtection="0">
      <alignment horizontal="left" vertical="center"/>
    </xf>
    <xf numFmtId="0" fontId="12" fillId="25" borderId="1537" applyNumberFormat="0" applyProtection="0">
      <alignment horizontal="left" vertical="center"/>
    </xf>
    <xf numFmtId="0" fontId="17" fillId="21" borderId="1538" applyNumberFormat="0" applyAlignment="0" applyProtection="0"/>
    <xf numFmtId="0" fontId="25" fillId="8" borderId="1538" applyNumberFormat="0" applyAlignment="0" applyProtection="0"/>
    <xf numFmtId="0" fontId="12" fillId="24" borderId="1539" applyNumberFormat="0" applyFont="0" applyAlignment="0" applyProtection="0"/>
    <xf numFmtId="0" fontId="12" fillId="24" borderId="1539" applyNumberFormat="0" applyFont="0" applyAlignment="0" applyProtection="0"/>
    <xf numFmtId="0" fontId="28" fillId="21" borderId="1540" applyNumberFormat="0" applyAlignment="0" applyProtection="0"/>
    <xf numFmtId="0" fontId="30" fillId="0" borderId="1541" applyNumberFormat="0" applyFill="0" applyAlignment="0" applyProtection="0"/>
    <xf numFmtId="0" fontId="17" fillId="21" borderId="1538" applyNumberFormat="0" applyAlignment="0" applyProtection="0"/>
    <xf numFmtId="0" fontId="25" fillId="8" borderId="1538" applyNumberFormat="0" applyAlignment="0" applyProtection="0"/>
    <xf numFmtId="0" fontId="12" fillId="24" borderId="1539" applyNumberFormat="0" applyFont="0" applyAlignment="0" applyProtection="0"/>
    <xf numFmtId="0" fontId="12" fillId="24" borderId="1539" applyNumberFormat="0" applyFont="0" applyAlignment="0" applyProtection="0"/>
    <xf numFmtId="0" fontId="28" fillId="21" borderId="1540" applyNumberFormat="0" applyAlignment="0" applyProtection="0"/>
    <xf numFmtId="0" fontId="30" fillId="0" borderId="1541" applyNumberFormat="0" applyFill="0" applyAlignment="0" applyProtection="0"/>
    <xf numFmtId="170" fontId="6" fillId="0" borderId="0" applyFont="0" applyFill="0" applyBorder="0" applyAlignment="0" applyProtection="0"/>
    <xf numFmtId="44" fontId="6" fillId="0" borderId="0" applyFont="0" applyFill="0" applyBorder="0" applyAlignment="0" applyProtection="0"/>
    <xf numFmtId="257" fontId="12" fillId="0" borderId="0"/>
    <xf numFmtId="169" fontId="6" fillId="0" borderId="0" applyFont="0" applyFill="0" applyBorder="0" applyAlignment="0" applyProtection="0"/>
    <xf numFmtId="0" fontId="11" fillId="81" borderId="1537" applyNumberFormat="0" applyProtection="0">
      <alignment horizontal="center" vertical="center" wrapText="1"/>
    </xf>
    <xf numFmtId="0" fontId="11" fillId="81" borderId="1537" applyNumberFormat="0" applyProtection="0">
      <alignment horizontal="center" vertical="center" wrapText="1"/>
    </xf>
    <xf numFmtId="0" fontId="11" fillId="81" borderId="1537" applyNumberFormat="0" applyProtection="0">
      <alignment horizontal="center" vertical="center" wrapText="1"/>
    </xf>
    <xf numFmtId="0" fontId="11" fillId="60" borderId="1586" applyNumberFormat="0" applyProtection="0">
      <alignment horizontal="left" vertical="center" wrapText="1"/>
    </xf>
    <xf numFmtId="0" fontId="12" fillId="25" borderId="1586" applyNumberFormat="0" applyProtection="0">
      <alignment horizontal="left" vertical="center" wrapText="1"/>
    </xf>
    <xf numFmtId="257" fontId="11" fillId="82" borderId="1586" applyNumberFormat="0" applyProtection="0">
      <alignment horizontal="center" vertical="center" wrapText="1"/>
    </xf>
    <xf numFmtId="0" fontId="11" fillId="60" borderId="1586" applyNumberFormat="0" applyProtection="0">
      <alignment horizontal="left" vertical="center" wrapText="1"/>
    </xf>
    <xf numFmtId="0" fontId="12" fillId="25" borderId="1586" applyNumberFormat="0" applyProtection="0">
      <alignment horizontal="left" vertical="center"/>
    </xf>
    <xf numFmtId="0" fontId="12" fillId="25" borderId="1586" applyNumberFormat="0" applyProtection="0">
      <alignment horizontal="left" vertical="center"/>
    </xf>
    <xf numFmtId="0" fontId="11" fillId="81" borderId="1586" applyNumberFormat="0" applyProtection="0">
      <alignment horizontal="center" vertical="center" wrapText="1"/>
    </xf>
    <xf numFmtId="0" fontId="11" fillId="81" borderId="1586" applyNumberFormat="0" applyProtection="0">
      <alignment horizontal="center" vertical="center"/>
    </xf>
    <xf numFmtId="0" fontId="11" fillId="81" borderId="1586" applyNumberFormat="0" applyProtection="0">
      <alignment horizontal="center" vertical="center" wrapText="1"/>
    </xf>
    <xf numFmtId="0" fontId="183" fillId="81" borderId="1586" applyNumberFormat="0" applyProtection="0">
      <alignment horizontal="center" vertical="center"/>
    </xf>
    <xf numFmtId="0" fontId="177" fillId="67" borderId="1586">
      <alignment horizontal="center" vertical="center" wrapText="1"/>
      <protection hidden="1"/>
    </xf>
    <xf numFmtId="264" fontId="172" fillId="65" borderId="1586" applyFill="0" applyBorder="0" applyAlignment="0" applyProtection="0">
      <alignment horizontal="right"/>
      <protection locked="0"/>
    </xf>
    <xf numFmtId="261" fontId="250" fillId="0" borderId="0" applyBorder="0" applyProtection="0">
      <alignment horizontal="right"/>
    </xf>
    <xf numFmtId="208" fontId="90" fillId="63" borderId="1573"/>
    <xf numFmtId="0" fontId="83" fillId="0" borderId="1574" applyNumberFormat="0" applyFont="0" applyFill="0" applyAlignment="0" applyProtection="0"/>
    <xf numFmtId="170" fontId="247" fillId="0" borderId="0" applyFont="0" applyFill="0" applyBorder="0" applyAlignment="0" applyProtection="0"/>
    <xf numFmtId="170" fontId="247" fillId="0" borderId="0" applyFont="0" applyFill="0" applyBorder="0" applyAlignment="0" applyProtection="0"/>
    <xf numFmtId="257" fontId="6" fillId="0" borderId="0"/>
    <xf numFmtId="43" fontId="6" fillId="0" borderId="0" applyFont="0" applyFill="0" applyBorder="0" applyAlignment="0" applyProtection="0"/>
    <xf numFmtId="170" fontId="48" fillId="0" borderId="0" applyFont="0" applyFill="0" applyBorder="0" applyAlignment="0" applyProtection="0"/>
    <xf numFmtId="0" fontId="12" fillId="24" borderId="1575" applyNumberFormat="0" applyFont="0" applyAlignment="0" applyProtection="0"/>
    <xf numFmtId="224" fontId="108" fillId="0" borderId="1020" applyFont="0" applyFill="0" applyBorder="0" applyAlignment="0" applyProtection="0"/>
    <xf numFmtId="166" fontId="113" fillId="0" borderId="1576">
      <protection locked="0"/>
    </xf>
    <xf numFmtId="169" fontId="6" fillId="0" borderId="0" applyFont="0" applyFill="0" applyBorder="0" applyAlignment="0" applyProtection="0"/>
    <xf numFmtId="44" fontId="6" fillId="0" borderId="0" applyFont="0" applyFill="0" applyBorder="0" applyAlignment="0" applyProtection="0"/>
    <xf numFmtId="0" fontId="12" fillId="0" borderId="0"/>
    <xf numFmtId="257" fontId="6" fillId="0" borderId="0"/>
    <xf numFmtId="1" fontId="121" fillId="69" borderId="1577" applyNumberFormat="0" applyBorder="0" applyAlignment="0">
      <alignment horizontal="centerContinuous" vertical="center"/>
      <protection locked="0"/>
    </xf>
    <xf numFmtId="0" fontId="47" fillId="0" borderId="1578">
      <alignment horizontal="left" vertical="center"/>
    </xf>
    <xf numFmtId="0" fontId="134" fillId="0" borderId="1579" applyNumberFormat="0" applyFill="0" applyBorder="0" applyAlignment="0" applyProtection="0">
      <alignment horizontal="left"/>
    </xf>
    <xf numFmtId="241" fontId="12" fillId="65" borderId="1580" applyNumberFormat="0" applyFont="0" applyBorder="0" applyAlignment="0">
      <alignment horizontal="right" vertical="center"/>
      <protection locked="0"/>
    </xf>
    <xf numFmtId="0" fontId="147" fillId="73" borderId="1581">
      <alignment horizontal="left" vertical="center" wrapText="1"/>
    </xf>
    <xf numFmtId="257" fontId="6" fillId="0" borderId="0"/>
    <xf numFmtId="257" fontId="6" fillId="0" borderId="0"/>
    <xf numFmtId="0" fontId="12" fillId="0" borderId="1586"/>
    <xf numFmtId="0" fontId="6" fillId="0" borderId="0"/>
    <xf numFmtId="0" fontId="25" fillId="8" borderId="1587" applyNumberFormat="0" applyAlignment="0" applyProtection="0"/>
    <xf numFmtId="0" fontId="25" fillId="8" borderId="1587" applyNumberFormat="0" applyAlignment="0" applyProtection="0"/>
    <xf numFmtId="0" fontId="25" fillId="8" borderId="1587" applyNumberFormat="0" applyAlignment="0" applyProtection="0"/>
    <xf numFmtId="10" fontId="108" fillId="65" borderId="1586" applyNumberFormat="0" applyBorder="0" applyAlignment="0" applyProtection="0"/>
    <xf numFmtId="237" fontId="12" fillId="71" borderId="1586" applyNumberFormat="0" applyFont="0" applyBorder="0" applyAlignment="0" applyProtection="0"/>
    <xf numFmtId="0" fontId="25" fillId="8" borderId="1587" applyNumberFormat="0" applyAlignment="0" applyProtection="0"/>
    <xf numFmtId="257" fontId="6" fillId="0" borderId="0"/>
    <xf numFmtId="0" fontId="12" fillId="0" borderId="0"/>
    <xf numFmtId="169" fontId="6" fillId="0" borderId="0" applyFont="0" applyFill="0" applyBorder="0" applyAlignment="0" applyProtection="0"/>
    <xf numFmtId="224" fontId="108" fillId="0" borderId="1020" applyFont="0" applyFill="0" applyBorder="0" applyAlignment="0" applyProtection="0"/>
    <xf numFmtId="257" fontId="6" fillId="0" borderId="0"/>
    <xf numFmtId="0" fontId="17" fillId="21" borderId="1587" applyNumberFormat="0" applyAlignment="0" applyProtection="0"/>
    <xf numFmtId="0" fontId="17" fillId="21" borderId="1587" applyNumberFormat="0" applyAlignment="0" applyProtection="0"/>
    <xf numFmtId="0" fontId="17" fillId="21" borderId="1587" applyNumberFormat="0" applyAlignment="0" applyProtection="0"/>
    <xf numFmtId="0" fontId="17" fillId="21" borderId="1587" applyNumberFormat="0" applyAlignment="0" applyProtection="0"/>
    <xf numFmtId="167" fontId="87" fillId="0" borderId="1588" applyFont="0"/>
    <xf numFmtId="0" fontId="14" fillId="24" borderId="1575" applyNumberFormat="0" applyFont="0" applyAlignment="0" applyProtection="0"/>
    <xf numFmtId="0" fontId="14" fillId="24" borderId="1575" applyNumberFormat="0" applyFont="0" applyAlignment="0" applyProtection="0"/>
    <xf numFmtId="260" fontId="164" fillId="0" borderId="1578" applyBorder="0"/>
    <xf numFmtId="261" fontId="250" fillId="0" borderId="0" applyBorder="0" applyProtection="0">
      <alignment horizontal="right"/>
    </xf>
    <xf numFmtId="0" fontId="28" fillId="21" borderId="1582" applyNumberFormat="0" applyAlignment="0" applyProtection="0"/>
    <xf numFmtId="0" fontId="28" fillId="21" borderId="1582" applyNumberFormat="0" applyAlignment="0" applyProtection="0"/>
    <xf numFmtId="0" fontId="28" fillId="21" borderId="1582" applyNumberFormat="0" applyAlignment="0" applyProtection="0"/>
    <xf numFmtId="241" fontId="194" fillId="86" borderId="1583" applyNumberFormat="0" applyBorder="0" applyAlignment="0" applyProtection="0">
      <alignment vertical="center"/>
    </xf>
    <xf numFmtId="0" fontId="30" fillId="0" borderId="1584" applyNumberFormat="0" applyFill="0" applyAlignment="0" applyProtection="0"/>
    <xf numFmtId="0" fontId="30" fillId="0" borderId="1584" applyNumberFormat="0" applyFill="0" applyAlignment="0" applyProtection="0"/>
    <xf numFmtId="0" fontId="30" fillId="0" borderId="1584" applyNumberFormat="0" applyFill="0" applyAlignment="0" applyProtection="0"/>
    <xf numFmtId="171" fontId="85" fillId="0" borderId="1585"/>
    <xf numFmtId="0" fontId="12" fillId="61" borderId="1587" applyNumberFormat="0">
      <alignment horizontal="left" vertical="center"/>
    </xf>
    <xf numFmtId="0" fontId="12" fillId="60" borderId="1587" applyNumberFormat="0">
      <alignment horizontal="centerContinuous" vertical="center" wrapText="1"/>
    </xf>
    <xf numFmtId="0" fontId="11" fillId="81" borderId="1586" applyNumberFormat="0" applyProtection="0">
      <alignment horizontal="center" vertical="center" wrapText="1"/>
    </xf>
    <xf numFmtId="0" fontId="11" fillId="81" borderId="1586" applyNumberFormat="0" applyProtection="0">
      <alignment horizontal="center" vertical="center" wrapText="1"/>
    </xf>
    <xf numFmtId="0" fontId="11" fillId="81" borderId="1586" applyNumberFormat="0" applyProtection="0">
      <alignment horizontal="center" vertical="center" wrapText="1"/>
    </xf>
    <xf numFmtId="169" fontId="6" fillId="0" borderId="0" applyFont="0" applyFill="0" applyBorder="0" applyAlignment="0" applyProtection="0"/>
    <xf numFmtId="257" fontId="12" fillId="0" borderId="0"/>
    <xf numFmtId="44" fontId="6" fillId="0" borderId="0" applyFont="0" applyFill="0" applyBorder="0" applyAlignment="0" applyProtection="0"/>
    <xf numFmtId="170" fontId="6" fillId="0" borderId="0" applyFont="0" applyFill="0" applyBorder="0" applyAlignment="0" applyProtection="0"/>
    <xf numFmtId="1" fontId="94" fillId="64" borderId="1114" applyNumberFormat="0" applyBorder="0" applyAlignment="0">
      <alignment horizontal="center" vertical="top" wrapText="1"/>
      <protection hidden="1"/>
    </xf>
    <xf numFmtId="0" fontId="98" fillId="0" borderId="996" applyNumberFormat="0" applyFont="0" applyFill="0" applyAlignment="0" applyProtection="0"/>
    <xf numFmtId="0" fontId="83" fillId="0" borderId="1114" applyNumberFormat="0" applyFont="0" applyFill="0" applyAlignment="0" applyProtection="0"/>
    <xf numFmtId="171" fontId="85" fillId="0" borderId="996" applyAlignment="0">
      <alignment horizontal="right"/>
    </xf>
    <xf numFmtId="224" fontId="108" fillId="0" borderId="1020" applyFont="0" applyFill="0" applyBorder="0" applyAlignment="0" applyProtection="0"/>
    <xf numFmtId="235" fontId="101" fillId="68" borderId="1114">
      <alignment horizontal="left"/>
    </xf>
    <xf numFmtId="0" fontId="147" fillId="0" borderId="996">
      <alignment horizontal="center"/>
    </xf>
    <xf numFmtId="278" fontId="173" fillId="70" borderId="1114" applyBorder="0">
      <alignment horizontal="right" vertical="center"/>
      <protection locked="0"/>
    </xf>
    <xf numFmtId="39" fontId="12" fillId="0" borderId="1588">
      <protection locked="0"/>
    </xf>
    <xf numFmtId="165" fontId="193" fillId="0" borderId="1588" applyFill="0" applyAlignment="0" applyProtection="0"/>
    <xf numFmtId="224" fontId="108" fillId="0" borderId="1020" applyFont="0" applyFill="0" applyBorder="0" applyAlignment="0" applyProtection="0"/>
    <xf numFmtId="0" fontId="12" fillId="60" borderId="1590" applyNumberFormat="0">
      <alignment horizontal="centerContinuous" vertical="center" wrapText="1"/>
    </xf>
    <xf numFmtId="0" fontId="12" fillId="61" borderId="1590" applyNumberFormat="0">
      <alignment horizontal="left" vertical="center"/>
    </xf>
    <xf numFmtId="0" fontId="11" fillId="60" borderId="1603" applyNumberFormat="0" applyProtection="0">
      <alignment horizontal="left" vertical="center" wrapText="1"/>
    </xf>
    <xf numFmtId="0" fontId="12" fillId="25" borderId="1603" applyNumberFormat="0" applyProtection="0">
      <alignment horizontal="left" vertical="center" wrapText="1"/>
    </xf>
    <xf numFmtId="257" fontId="11" fillId="82" borderId="1603" applyNumberFormat="0" applyProtection="0">
      <alignment horizontal="center" vertical="center" wrapText="1"/>
    </xf>
    <xf numFmtId="0" fontId="11" fillId="60" borderId="1603" applyNumberFormat="0" applyProtection="0">
      <alignment horizontal="left" vertical="center" wrapText="1"/>
    </xf>
    <xf numFmtId="0" fontId="12" fillId="25" borderId="1603" applyNumberFormat="0" applyProtection="0">
      <alignment horizontal="left" vertical="center"/>
    </xf>
    <xf numFmtId="0" fontId="12" fillId="25" borderId="1603" applyNumberFormat="0" applyProtection="0">
      <alignment horizontal="left" vertical="center"/>
    </xf>
    <xf numFmtId="0" fontId="11" fillId="81" borderId="1603" applyNumberFormat="0" applyProtection="0">
      <alignment horizontal="center" vertical="center" wrapText="1"/>
    </xf>
    <xf numFmtId="0" fontId="11" fillId="81" borderId="1603" applyNumberFormat="0" applyProtection="0">
      <alignment horizontal="center" vertical="center"/>
    </xf>
    <xf numFmtId="0" fontId="11" fillId="81" borderId="1603" applyNumberFormat="0" applyProtection="0">
      <alignment horizontal="center" vertical="center" wrapText="1"/>
    </xf>
    <xf numFmtId="0" fontId="183" fillId="81" borderId="1603" applyNumberFormat="0" applyProtection="0">
      <alignment horizontal="center" vertical="center"/>
    </xf>
    <xf numFmtId="0" fontId="177" fillId="67" borderId="1603">
      <alignment horizontal="center" vertical="center" wrapText="1"/>
      <protection hidden="1"/>
    </xf>
    <xf numFmtId="264" fontId="172" fillId="65" borderId="1603" applyFill="0" applyBorder="0" applyAlignment="0" applyProtection="0">
      <alignment horizontal="right"/>
      <protection locked="0"/>
    </xf>
    <xf numFmtId="0" fontId="28" fillId="21" borderId="1613" applyNumberFormat="0" applyAlignment="0" applyProtection="0"/>
    <xf numFmtId="0" fontId="28" fillId="21" borderId="1613" applyNumberFormat="0" applyAlignment="0" applyProtection="0"/>
    <xf numFmtId="0" fontId="28" fillId="21" borderId="1613" applyNumberFormat="0" applyAlignment="0" applyProtection="0"/>
    <xf numFmtId="261" fontId="250" fillId="0" borderId="0" applyBorder="0" applyProtection="0">
      <alignment horizontal="right"/>
    </xf>
    <xf numFmtId="260" fontId="164" fillId="0" borderId="1604" applyBorder="0"/>
    <xf numFmtId="0" fontId="14" fillId="24" borderId="1610" applyNumberFormat="0" applyFont="0" applyAlignment="0" applyProtection="0"/>
    <xf numFmtId="0" fontId="14" fillId="24" borderId="1610" applyNumberFormat="0" applyFont="0" applyAlignment="0" applyProtection="0"/>
    <xf numFmtId="208" fontId="90" fillId="63" borderId="1591"/>
    <xf numFmtId="0" fontId="98" fillId="0" borderId="1592" applyNumberFormat="0" applyFont="0" applyFill="0" applyAlignment="0" applyProtection="0"/>
    <xf numFmtId="0" fontId="83" fillId="0" borderId="1589" applyNumberFormat="0" applyFont="0" applyFill="0" applyAlignment="0" applyProtection="0"/>
    <xf numFmtId="0" fontId="17" fillId="21" borderId="1590" applyNumberFormat="0" applyAlignment="0" applyProtection="0"/>
    <xf numFmtId="0" fontId="17" fillId="21" borderId="1590" applyNumberFormat="0" applyAlignment="0" applyProtection="0"/>
    <xf numFmtId="0" fontId="17" fillId="21" borderId="1590" applyNumberFormat="0" applyAlignment="0" applyProtection="0"/>
    <xf numFmtId="0" fontId="17" fillId="21" borderId="1590" applyNumberFormat="0" applyAlignment="0" applyProtection="0"/>
    <xf numFmtId="171" fontId="85" fillId="0" borderId="1592" applyAlignment="0">
      <alignment horizontal="right"/>
    </xf>
    <xf numFmtId="257" fontId="6" fillId="0" borderId="0"/>
    <xf numFmtId="0" fontId="12" fillId="24" borderId="1593" applyNumberFormat="0" applyFont="0" applyAlignment="0" applyProtection="0"/>
    <xf numFmtId="224" fontId="108" fillId="0" borderId="1020" applyFont="0" applyFill="0" applyBorder="0" applyAlignment="0" applyProtection="0"/>
    <xf numFmtId="166" fontId="113" fillId="0" borderId="1594">
      <protection locked="0"/>
    </xf>
    <xf numFmtId="0" fontId="12" fillId="0" borderId="0"/>
    <xf numFmtId="169" fontId="6" fillId="0" borderId="0" applyFont="0" applyFill="0" applyBorder="0" applyAlignment="0" applyProtection="0"/>
    <xf numFmtId="257" fontId="6" fillId="0" borderId="0"/>
    <xf numFmtId="0" fontId="25" fillId="8" borderId="1590" applyNumberFormat="0" applyAlignment="0" applyProtection="0"/>
    <xf numFmtId="0" fontId="22" fillId="0" borderId="1595" applyNumberFormat="0" applyFill="0" applyAlignment="0" applyProtection="0"/>
    <xf numFmtId="0" fontId="23" fillId="0" borderId="1596" applyNumberFormat="0" applyFill="0" applyAlignment="0" applyProtection="0"/>
    <xf numFmtId="0" fontId="25" fillId="8" borderId="1590" applyNumberFormat="0" applyAlignment="0" applyProtection="0"/>
    <xf numFmtId="0" fontId="25" fillId="8" borderId="1590" applyNumberFormat="0" applyAlignment="0" applyProtection="0"/>
    <xf numFmtId="0" fontId="25" fillId="8" borderId="1590" applyNumberFormat="0" applyAlignment="0" applyProtection="0"/>
    <xf numFmtId="0" fontId="147" fillId="73" borderId="1597">
      <alignment horizontal="left" vertical="center" wrapText="1"/>
    </xf>
    <xf numFmtId="257" fontId="12" fillId="0" borderId="0"/>
    <xf numFmtId="257" fontId="6" fillId="0" borderId="0"/>
    <xf numFmtId="257" fontId="6" fillId="0" borderId="0"/>
    <xf numFmtId="257" fontId="12" fillId="0" borderId="0"/>
    <xf numFmtId="0" fontId="12" fillId="0" borderId="1603"/>
    <xf numFmtId="0" fontId="147" fillId="73" borderId="1612">
      <alignment horizontal="left" vertical="center" wrapText="1"/>
    </xf>
    <xf numFmtId="0" fontId="25" fillId="8" borderId="1606" applyNumberFormat="0" applyAlignment="0" applyProtection="0"/>
    <xf numFmtId="0" fontId="25" fillId="8" borderId="1606" applyNumberFormat="0" applyAlignment="0" applyProtection="0"/>
    <xf numFmtId="0" fontId="25" fillId="8" borderId="1606" applyNumberFormat="0" applyAlignment="0" applyProtection="0"/>
    <xf numFmtId="10" fontId="108" fillId="65" borderId="1603" applyNumberFormat="0" applyBorder="0" applyAlignment="0" applyProtection="0"/>
    <xf numFmtId="0" fontId="47" fillId="0" borderId="1604">
      <alignment horizontal="left" vertical="center"/>
    </xf>
    <xf numFmtId="237" fontId="12" fillId="71" borderId="1603" applyNumberFormat="0" applyFont="0" applyBorder="0" applyAlignment="0" applyProtection="0"/>
    <xf numFmtId="1" fontId="121" fillId="69" borderId="1605" applyNumberFormat="0" applyBorder="0" applyAlignment="0">
      <alignment horizontal="centerContinuous" vertical="center"/>
      <protection locked="0"/>
    </xf>
    <xf numFmtId="0" fontId="25" fillId="8" borderId="1606" applyNumberFormat="0" applyAlignment="0" applyProtection="0"/>
    <xf numFmtId="257" fontId="6" fillId="0" borderId="0"/>
    <xf numFmtId="169" fontId="6" fillId="0" borderId="0" applyFont="0" applyFill="0" applyBorder="0" applyAlignment="0" applyProtection="0"/>
    <xf numFmtId="0" fontId="12" fillId="0" borderId="0"/>
    <xf numFmtId="166" fontId="113" fillId="0" borderId="1611">
      <protection locked="0"/>
    </xf>
    <xf numFmtId="224" fontId="108" fillId="0" borderId="1020" applyFont="0" applyFill="0" applyBorder="0" applyAlignment="0" applyProtection="0"/>
    <xf numFmtId="0" fontId="12" fillId="24" borderId="1610" applyNumberFormat="0" applyFont="0" applyAlignment="0" applyProtection="0"/>
    <xf numFmtId="257" fontId="6" fillId="0" borderId="0"/>
    <xf numFmtId="0" fontId="17" fillId="21" borderId="1606" applyNumberFormat="0" applyAlignment="0" applyProtection="0"/>
    <xf numFmtId="0" fontId="17" fillId="21" borderId="1606" applyNumberFormat="0" applyAlignment="0" applyProtection="0"/>
    <xf numFmtId="0" fontId="17" fillId="21" borderId="1606" applyNumberFormat="0" applyAlignment="0" applyProtection="0"/>
    <xf numFmtId="0" fontId="17" fillId="21" borderId="1606" applyNumberFormat="0" applyAlignment="0" applyProtection="0"/>
    <xf numFmtId="0" fontId="83" fillId="0" borderId="1609" applyNumberFormat="0" applyFont="0" applyFill="0" applyAlignment="0" applyProtection="0"/>
    <xf numFmtId="208" fontId="90" fillId="63" borderId="1608"/>
    <xf numFmtId="167" fontId="87" fillId="0" borderId="1607" applyFont="0"/>
    <xf numFmtId="0" fontId="14" fillId="24" borderId="1593" applyNumberFormat="0" applyFont="0" applyAlignment="0" applyProtection="0"/>
    <xf numFmtId="0" fontId="14" fillId="24" borderId="1593" applyNumberFormat="0" applyFont="0" applyAlignment="0" applyProtection="0"/>
    <xf numFmtId="261" fontId="250" fillId="0" borderId="0" applyBorder="0" applyProtection="0">
      <alignment horizontal="right"/>
    </xf>
    <xf numFmtId="0" fontId="28" fillId="21" borderId="1598" applyNumberFormat="0" applyAlignment="0" applyProtection="0"/>
    <xf numFmtId="0" fontId="28" fillId="21" borderId="1598" applyNumberFormat="0" applyAlignment="0" applyProtection="0"/>
    <xf numFmtId="0" fontId="28" fillId="21" borderId="1598" applyNumberFormat="0" applyAlignment="0" applyProtection="0"/>
    <xf numFmtId="0" fontId="147" fillId="0" borderId="1592">
      <alignment horizontal="center"/>
    </xf>
    <xf numFmtId="0" fontId="12" fillId="61" borderId="1606" applyNumberFormat="0">
      <alignment horizontal="left" vertical="center"/>
    </xf>
    <xf numFmtId="0" fontId="12" fillId="60" borderId="1606" applyNumberFormat="0">
      <alignment horizontal="centerContinuous" vertical="center" wrapText="1"/>
    </xf>
    <xf numFmtId="241" fontId="194" fillId="86" borderId="1599" applyNumberFormat="0" applyBorder="0" applyAlignment="0" applyProtection="0">
      <alignment vertical="center"/>
    </xf>
    <xf numFmtId="0" fontId="30" fillId="0" borderId="1600" applyNumberFormat="0" applyFill="0" applyAlignment="0" applyProtection="0"/>
    <xf numFmtId="0" fontId="30" fillId="0" borderId="1600" applyNumberFormat="0" applyFill="0" applyAlignment="0" applyProtection="0"/>
    <xf numFmtId="0" fontId="30" fillId="0" borderId="1600" applyNumberFormat="0" applyFill="0" applyAlignment="0" applyProtection="0"/>
    <xf numFmtId="39" fontId="12" fillId="0" borderId="1601">
      <protection locked="0"/>
    </xf>
    <xf numFmtId="165" fontId="193" fillId="0" borderId="1601" applyFill="0" applyAlignment="0" applyProtection="0"/>
    <xf numFmtId="171" fontId="85" fillId="0" borderId="1602"/>
    <xf numFmtId="241" fontId="194" fillId="86" borderId="1614" applyNumberFormat="0" applyBorder="0" applyAlignment="0" applyProtection="0">
      <alignment vertical="center"/>
    </xf>
    <xf numFmtId="0" fontId="30" fillId="0" borderId="1615" applyNumberFormat="0" applyFill="0" applyAlignment="0" applyProtection="0"/>
    <xf numFmtId="0" fontId="30" fillId="0" borderId="1615" applyNumberFormat="0" applyFill="0" applyAlignment="0" applyProtection="0"/>
    <xf numFmtId="0" fontId="30" fillId="0" borderId="1615" applyNumberFormat="0" applyFill="0" applyAlignment="0" applyProtection="0"/>
    <xf numFmtId="39" fontId="12" fillId="0" borderId="1607">
      <protection locked="0"/>
    </xf>
    <xf numFmtId="165" fontId="193" fillId="0" borderId="1607" applyFill="0" applyAlignment="0" applyProtection="0"/>
    <xf numFmtId="171" fontId="85" fillId="0" borderId="1616"/>
  </cellStyleXfs>
  <cellXfs count="96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13" fillId="2" borderId="0" xfId="0" applyFont="1" applyFill="1" applyBorder="1" applyAlignment="1">
      <alignment vertical="top"/>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1" fillId="28" borderId="34" xfId="0" applyNumberFormat="1" applyFont="1" applyFill="1" applyBorder="1" applyAlignment="1" applyProtection="1">
      <alignment horizontal="center"/>
      <protection locked="0"/>
    </xf>
    <xf numFmtId="0" fontId="0" fillId="2" borderId="0" xfId="0" applyFont="1" applyFill="1" applyBorder="1" applyAlignment="1">
      <alignment vertical="top"/>
    </xf>
    <xf numFmtId="3" fontId="45" fillId="2" borderId="0" xfId="0" applyNumberFormat="1" applyFont="1" applyFill="1" applyBorder="1" applyAlignment="1" applyProtection="1">
      <alignment horizontal="left" vertical="center"/>
      <protection locked="0"/>
    </xf>
    <xf numFmtId="0" fontId="91" fillId="94" borderId="0" xfId="0" applyFont="1" applyFill="1" applyBorder="1" applyAlignment="1" applyProtection="1">
      <alignment vertical="top" wrapText="1"/>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5" fillId="28" borderId="3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horizontal="left" vertical="center"/>
      <protection locked="0"/>
    </xf>
    <xf numFmtId="0" fontId="91" fillId="94" borderId="89" xfId="0" applyFont="1" applyFill="1" applyBorder="1" applyAlignment="1" applyProtection="1">
      <alignment vertical="top" wrapText="1"/>
      <protection locked="0"/>
    </xf>
    <xf numFmtId="3" fontId="251" fillId="28" borderId="35" xfId="0" applyNumberFormat="1" applyFont="1" applyFill="1" applyBorder="1" applyAlignment="1" applyProtection="1">
      <alignment horizontal="center" vertical="center"/>
      <protection locked="0"/>
    </xf>
    <xf numFmtId="3" fontId="251" fillId="2" borderId="0" xfId="0" applyNumberFormat="1" applyFont="1" applyFill="1" applyBorder="1" applyAlignment="1" applyProtection="1">
      <alignment horizontal="center" vertical="center"/>
      <protection locked="0"/>
    </xf>
    <xf numFmtId="3" fontId="227" fillId="2" borderId="1549" xfId="0" applyNumberFormat="1" applyFont="1" applyFill="1" applyBorder="1" applyAlignment="1" applyProtection="1">
      <alignment vertical="center" wrapText="1"/>
      <protection locked="0"/>
    </xf>
    <xf numFmtId="3" fontId="227" fillId="2" borderId="1550" xfId="0" applyNumberFormat="1" applyFont="1" applyFill="1" applyBorder="1" applyAlignment="1" applyProtection="1">
      <alignment vertical="center" wrapText="1"/>
      <protection locked="0"/>
    </xf>
    <xf numFmtId="3" fontId="227" fillId="2" borderId="1551" xfId="0" applyNumberFormat="1" applyFont="1" applyFill="1" applyBorder="1" applyAlignment="1" applyProtection="1">
      <alignment vertical="center" wrapText="1"/>
      <protection locked="0"/>
    </xf>
    <xf numFmtId="0" fontId="252" fillId="95" borderId="1552" xfId="0" applyFont="1" applyFill="1" applyBorder="1" applyAlignment="1">
      <alignment horizontal="center"/>
    </xf>
    <xf numFmtId="0" fontId="0" fillId="95" borderId="151" xfId="0" applyFill="1" applyBorder="1"/>
    <xf numFmtId="0" fontId="0" fillId="95" borderId="1553" xfId="0" applyFill="1" applyBorder="1"/>
    <xf numFmtId="3" fontId="227" fillId="2" borderId="1554" xfId="0" applyNumberFormat="1" applyFont="1" applyFill="1" applyBorder="1" applyAlignment="1" applyProtection="1">
      <alignment vertical="center"/>
      <protection locked="0"/>
    </xf>
    <xf numFmtId="0" fontId="0" fillId="2" borderId="9" xfId="0" applyFill="1" applyBorder="1"/>
    <xf numFmtId="0" fontId="0" fillId="2" borderId="109" xfId="0" applyFill="1" applyBorder="1"/>
    <xf numFmtId="0" fontId="0" fillId="2" borderId="1555" xfId="0" applyFill="1" applyBorder="1"/>
    <xf numFmtId="0" fontId="0" fillId="2" borderId="1556" xfId="0" applyFill="1" applyBorder="1"/>
    <xf numFmtId="0" fontId="0" fillId="2" borderId="1557" xfId="0" applyFill="1" applyBorder="1"/>
    <xf numFmtId="3" fontId="91" fillId="2" borderId="1558" xfId="0" applyNumberFormat="1" applyFont="1" applyFill="1" applyBorder="1" applyAlignment="1" applyProtection="1">
      <alignment vertical="center"/>
      <protection locked="0"/>
    </xf>
    <xf numFmtId="9" fontId="0" fillId="2" borderId="967" xfId="72" applyFont="1" applyFill="1" applyBorder="1"/>
    <xf numFmtId="0" fontId="0" fillId="2" borderId="967" xfId="0" applyFill="1" applyBorder="1"/>
    <xf numFmtId="0" fontId="0" fillId="2" borderId="1559" xfId="0" applyFill="1" applyBorder="1"/>
    <xf numFmtId="0" fontId="0" fillId="2" borderId="1558" xfId="0" applyFill="1" applyBorder="1"/>
    <xf numFmtId="0" fontId="0" fillId="2" borderId="1560" xfId="0" applyFill="1" applyBorder="1"/>
    <xf numFmtId="3" fontId="227" fillId="2" borderId="1558" xfId="0" applyNumberFormat="1" applyFont="1" applyFill="1" applyBorder="1" applyAlignment="1" applyProtection="1">
      <alignment vertical="center"/>
      <protection locked="0"/>
    </xf>
    <xf numFmtId="0" fontId="91" fillId="2" borderId="1558" xfId="0" applyNumberFormat="1" applyFont="1" applyFill="1" applyBorder="1" applyAlignment="1" applyProtection="1">
      <alignment vertical="top"/>
      <protection locked="0"/>
    </xf>
    <xf numFmtId="9" fontId="0" fillId="2" borderId="1559" xfId="72" applyFont="1" applyFill="1" applyBorder="1"/>
    <xf numFmtId="0" fontId="91" fillId="2" borderId="1558" xfId="0" applyNumberFormat="1" applyFont="1" applyFill="1" applyBorder="1" applyAlignment="1" applyProtection="1">
      <alignment vertical="top" wrapText="1"/>
      <protection locked="0"/>
    </xf>
    <xf numFmtId="3" fontId="91" fillId="2" borderId="1558" xfId="0" applyNumberFormat="1" applyFont="1" applyFill="1" applyBorder="1" applyAlignment="1" applyProtection="1">
      <alignment vertical="center" wrapText="1"/>
      <protection locked="0"/>
    </xf>
    <xf numFmtId="3" fontId="91" fillId="2" borderId="1558" xfId="0" applyNumberFormat="1" applyFont="1" applyFill="1" applyBorder="1" applyAlignment="1" applyProtection="1">
      <alignment horizontal="left" vertical="center" wrapText="1"/>
      <protection locked="0"/>
    </xf>
    <xf numFmtId="9" fontId="0" fillId="2" borderId="1559" xfId="0" applyNumberFormat="1" applyFill="1" applyBorder="1"/>
    <xf numFmtId="3" fontId="91" fillId="2" borderId="1561" xfId="0" applyNumberFormat="1" applyFont="1" applyFill="1" applyBorder="1" applyAlignment="1" applyProtection="1">
      <alignment horizontal="left" vertical="center"/>
      <protection locked="0"/>
    </xf>
    <xf numFmtId="0" fontId="0" fillId="2" borderId="1562" xfId="0" applyFill="1" applyBorder="1"/>
    <xf numFmtId="9" fontId="0" fillId="2" borderId="1562" xfId="0" applyNumberFormat="1" applyFill="1" applyBorder="1"/>
    <xf numFmtId="0" fontId="0" fillId="2" borderId="965" xfId="0" applyFill="1" applyBorder="1"/>
    <xf numFmtId="0" fontId="0" fillId="2" borderId="1561" xfId="0" applyFill="1" applyBorder="1"/>
    <xf numFmtId="0" fontId="0" fillId="2" borderId="1563" xfId="0" applyFill="1" applyBorder="1"/>
    <xf numFmtId="0" fontId="252" fillId="95" borderId="1564" xfId="0" applyFont="1" applyFill="1" applyBorder="1" applyAlignment="1">
      <alignment horizontal="center"/>
    </xf>
    <xf numFmtId="0" fontId="0" fillId="95" borderId="1565" xfId="0" applyFill="1" applyBorder="1"/>
    <xf numFmtId="0" fontId="0" fillId="95" borderId="1566" xfId="0" applyFill="1" applyBorder="1"/>
    <xf numFmtId="0" fontId="0" fillId="95" borderId="1564" xfId="0" applyFill="1" applyBorder="1"/>
    <xf numFmtId="0" fontId="0" fillId="95" borderId="1567" xfId="0" applyFill="1" applyBorder="1"/>
    <xf numFmtId="3" fontId="227" fillId="2" borderId="1555" xfId="0" applyNumberFormat="1" applyFont="1" applyFill="1" applyBorder="1" applyAlignment="1" applyProtection="1">
      <alignment vertical="center"/>
      <protection locked="0"/>
    </xf>
    <xf numFmtId="0" fontId="0" fillId="2" borderId="1568" xfId="0" applyFill="1" applyBorder="1"/>
    <xf numFmtId="0" fontId="91" fillId="2" borderId="1558" xfId="0" applyFont="1" applyFill="1" applyBorder="1" applyAlignment="1" applyProtection="1">
      <alignment vertical="top" wrapText="1"/>
      <protection locked="0"/>
    </xf>
    <xf numFmtId="9" fontId="0" fillId="2" borderId="1558" xfId="72" applyFont="1" applyFill="1" applyBorder="1"/>
    <xf numFmtId="9" fontId="0" fillId="2" borderId="1560" xfId="72" applyFont="1" applyFill="1" applyBorder="1"/>
    <xf numFmtId="3" fontId="227" fillId="2" borderId="1558" xfId="0" applyNumberFormat="1" applyFont="1" applyFill="1" applyBorder="1" applyAlignment="1" applyProtection="1">
      <alignment vertical="center" wrapText="1"/>
      <protection locked="0"/>
    </xf>
    <xf numFmtId="3" fontId="91" fillId="2" borderId="1558" xfId="0" applyNumberFormat="1" applyFont="1" applyFill="1" applyBorder="1" applyAlignment="1" applyProtection="1">
      <alignment horizontal="left" vertical="center"/>
      <protection locked="0"/>
    </xf>
    <xf numFmtId="0" fontId="91" fillId="2" borderId="967" xfId="0" applyFont="1" applyFill="1" applyBorder="1" applyAlignment="1" applyProtection="1">
      <alignment vertical="top" wrapText="1"/>
      <protection locked="0"/>
    </xf>
    <xf numFmtId="0" fontId="91" fillId="2" borderId="1114" xfId="0" applyFont="1" applyFill="1" applyBorder="1" applyAlignment="1" applyProtection="1">
      <alignment vertical="top" wrapText="1"/>
      <protection locked="0"/>
    </xf>
    <xf numFmtId="0" fontId="91" fillId="2" borderId="1569" xfId="0" applyFont="1" applyFill="1" applyBorder="1" applyAlignment="1" applyProtection="1">
      <alignment vertical="top" wrapText="1"/>
      <protection locked="0"/>
    </xf>
    <xf numFmtId="0" fontId="0" fillId="2" borderId="1570" xfId="0" applyFill="1" applyBorder="1"/>
    <xf numFmtId="9" fontId="0" fillId="2" borderId="1570" xfId="72" applyFont="1" applyFill="1" applyBorder="1"/>
    <xf numFmtId="9" fontId="0" fillId="2" borderId="1571" xfId="72" applyFont="1" applyFill="1" applyBorder="1"/>
    <xf numFmtId="9" fontId="0" fillId="2" borderId="1569" xfId="72" applyFont="1" applyFill="1" applyBorder="1"/>
    <xf numFmtId="9" fontId="0" fillId="2" borderId="1572" xfId="72" applyFont="1" applyFill="1" applyBorder="1"/>
    <xf numFmtId="0" fontId="44" fillId="2" borderId="0" xfId="0" applyFont="1" applyFill="1" applyBorder="1" applyAlignment="1" applyProtection="1">
      <alignment horizontal="left" vertical="top"/>
      <protection locked="0"/>
    </xf>
    <xf numFmtId="0" fontId="0" fillId="96" borderId="0" xfId="0" applyFill="1"/>
    <xf numFmtId="0" fontId="0" fillId="97" borderId="0" xfId="0" applyFill="1" applyAlignment="1">
      <alignment horizontal="left" indent="1"/>
    </xf>
    <xf numFmtId="0" fontId="0" fillId="0" borderId="0" xfId="0" applyAlignment="1">
      <alignment horizontal="left" indent="2"/>
    </xf>
    <xf numFmtId="9" fontId="45" fillId="28" borderId="0" xfId="72" applyFont="1" applyFill="1" applyBorder="1" applyAlignment="1">
      <alignment horizontal="center" vertical="top"/>
    </xf>
    <xf numFmtId="3" fontId="222" fillId="0" borderId="0" xfId="0" applyNumberFormat="1" applyFont="1" applyFill="1" applyBorder="1" applyAlignment="1" applyProtection="1">
      <alignment vertical="center"/>
      <protection locked="0"/>
    </xf>
    <xf numFmtId="0" fontId="48" fillId="89" borderId="0" xfId="0" applyFont="1" applyFill="1" applyBorder="1" applyAlignment="1" applyProtection="1">
      <alignment horizontal="left" vertical="center"/>
      <protection locked="0"/>
    </xf>
    <xf numFmtId="0" fontId="253" fillId="0" borderId="0" xfId="0" applyFont="1" applyAlignment="1">
      <alignment horizontal="center"/>
    </xf>
    <xf numFmtId="0" fontId="0" fillId="0" borderId="0" xfId="0" applyAlignment="1">
      <alignment horizontal="center"/>
    </xf>
    <xf numFmtId="0" fontId="254" fillId="2" borderId="0" xfId="0" applyFont="1" applyFill="1" applyBorder="1"/>
    <xf numFmtId="0" fontId="254" fillId="2" borderId="0" xfId="0" applyFont="1" applyFill="1" applyBorder="1" applyAlignment="1">
      <alignment vertical="top"/>
    </xf>
    <xf numFmtId="8" fontId="91" fillId="0" borderId="0" xfId="0" applyNumberFormat="1" applyFont="1" applyFill="1" applyBorder="1" applyAlignment="1">
      <alignment horizontal="center"/>
    </xf>
    <xf numFmtId="3" fontId="8" fillId="2" borderId="5" xfId="0" applyNumberFormat="1" applyFont="1" applyFill="1" applyBorder="1" applyAlignment="1" applyProtection="1">
      <alignment horizontal="left" vertical="center"/>
      <protection locked="0"/>
    </xf>
    <xf numFmtId="0" fontId="11" fillId="2" borderId="5" xfId="0" applyFont="1" applyFill="1" applyBorder="1" applyProtection="1">
      <protection locked="0"/>
    </xf>
    <xf numFmtId="0" fontId="257" fillId="0" borderId="0" xfId="73" applyFont="1"/>
    <xf numFmtId="0" fontId="11" fillId="2" borderId="0" xfId="0" applyFont="1" applyFill="1" applyBorder="1" applyProtection="1">
      <protection locked="0"/>
    </xf>
    <xf numFmtId="0" fontId="12" fillId="2" borderId="0" xfId="0" applyFont="1" applyFill="1" applyBorder="1" applyProtection="1">
      <protection locked="0"/>
    </xf>
    <xf numFmtId="0" fontId="11" fillId="2" borderId="0" xfId="0" applyFont="1" applyFill="1" applyBorder="1" applyAlignment="1" applyProtection="1">
      <alignment horizontal="center"/>
      <protection locked="0"/>
    </xf>
    <xf numFmtId="3" fontId="8" fillId="2" borderId="53" xfId="0" applyNumberFormat="1" applyFont="1" applyFill="1" applyBorder="1" applyAlignment="1" applyProtection="1">
      <alignment horizontal="center" vertical="center"/>
      <protection locked="0"/>
    </xf>
    <xf numFmtId="3" fontId="8" fillId="2" borderId="40" xfId="0" applyNumberFormat="1" applyFont="1" applyFill="1" applyBorder="1" applyAlignment="1" applyProtection="1">
      <alignment horizontal="center" vertical="center"/>
      <protection locked="0"/>
    </xf>
    <xf numFmtId="0" fontId="8" fillId="26" borderId="104" xfId="0" applyNumberFormat="1" applyFont="1" applyFill="1" applyBorder="1" applyAlignment="1" applyProtection="1">
      <alignment horizontal="center" vertical="center" wrapText="1"/>
      <protection locked="0"/>
    </xf>
    <xf numFmtId="0" fontId="257" fillId="2" borderId="0" xfId="73" applyFont="1" applyFill="1" applyProtection="1">
      <protection locked="0"/>
    </xf>
    <xf numFmtId="0" fontId="91" fillId="2" borderId="0" xfId="0" applyFont="1" applyFill="1" applyProtection="1">
      <protection locked="0"/>
    </xf>
    <xf numFmtId="0" fontId="91" fillId="28" borderId="0" xfId="0" applyFont="1" applyFill="1" applyProtection="1">
      <protection locked="0"/>
    </xf>
    <xf numFmtId="9" fontId="253" fillId="0" borderId="0" xfId="0" applyNumberFormat="1" applyFont="1" applyFill="1" applyAlignment="1">
      <alignment horizontal="center"/>
    </xf>
    <xf numFmtId="0" fontId="253" fillId="0" borderId="0" xfId="0" applyFont="1" applyFill="1" applyAlignment="1">
      <alignment horizontal="center"/>
    </xf>
    <xf numFmtId="0" fontId="7" fillId="0" borderId="0" xfId="0" applyFont="1" applyFill="1" applyAlignment="1">
      <alignment horizontal="center"/>
    </xf>
    <xf numFmtId="0" fontId="0" fillId="0" borderId="0" xfId="0" applyFill="1" applyAlignment="1">
      <alignment horizontal="left" indent="2"/>
    </xf>
    <xf numFmtId="9" fontId="7" fillId="94" borderId="0" xfId="0" applyNumberFormat="1" applyFont="1" applyFill="1" applyAlignment="1">
      <alignment horizontal="center"/>
    </xf>
    <xf numFmtId="9" fontId="253" fillId="94" borderId="0" xfId="0" applyNumberFormat="1" applyFont="1" applyFill="1" applyAlignment="1">
      <alignment horizontal="center"/>
    </xf>
    <xf numFmtId="9" fontId="7" fillId="0" borderId="0" xfId="0" applyNumberFormat="1" applyFont="1" applyFill="1" applyAlignment="1">
      <alignment horizontal="center"/>
    </xf>
    <xf numFmtId="9" fontId="253" fillId="96" borderId="0" xfId="0" applyNumberFormat="1" applyFont="1" applyFill="1" applyAlignment="1">
      <alignment horizontal="center"/>
    </xf>
    <xf numFmtId="9" fontId="7" fillId="96" borderId="0" xfId="0" applyNumberFormat="1" applyFont="1" applyFill="1" applyAlignment="1">
      <alignment horizontal="center"/>
    </xf>
    <xf numFmtId="9" fontId="253" fillId="0" borderId="0" xfId="0" applyNumberFormat="1" applyFont="1" applyAlignment="1">
      <alignment horizontal="center"/>
    </xf>
    <xf numFmtId="9" fontId="7" fillId="0" borderId="0" xfId="0" applyNumberFormat="1" applyFont="1" applyAlignment="1">
      <alignment horizontal="center"/>
    </xf>
    <xf numFmtId="9" fontId="253" fillId="0" borderId="0" xfId="72" applyFont="1" applyAlignment="1">
      <alignment horizontal="center"/>
    </xf>
    <xf numFmtId="0" fontId="7" fillId="0" borderId="0" xfId="0" applyFont="1" applyAlignment="1">
      <alignment horizontal="center"/>
    </xf>
    <xf numFmtId="9" fontId="7" fillId="0" borderId="0" xfId="72" applyFont="1" applyAlignment="1">
      <alignment horizontal="center"/>
    </xf>
    <xf numFmtId="0" fontId="253" fillId="97" borderId="0" xfId="0" applyFont="1" applyFill="1" applyAlignment="1">
      <alignment horizontal="center"/>
    </xf>
    <xf numFmtId="0" fontId="7" fillId="97" borderId="0" xfId="0" applyFont="1" applyFill="1" applyAlignment="1">
      <alignment horizontal="center"/>
    </xf>
    <xf numFmtId="0" fontId="253" fillId="96" borderId="0" xfId="0" applyFont="1" applyFill="1" applyAlignment="1">
      <alignment horizontal="center"/>
    </xf>
    <xf numFmtId="0" fontId="7" fillId="96" borderId="0" xfId="0" applyFont="1" applyFill="1" applyAlignment="1">
      <alignment horizontal="center"/>
    </xf>
    <xf numFmtId="0" fontId="256" fillId="2" borderId="0" xfId="0" applyFont="1" applyFill="1" applyBorder="1"/>
    <xf numFmtId="3" fontId="256" fillId="28" borderId="0" xfId="0" applyNumberFormat="1" applyFont="1" applyFill="1" applyBorder="1" applyAlignment="1">
      <alignment vertical="top"/>
    </xf>
    <xf numFmtId="0" fontId="256" fillId="2" borderId="0" xfId="0" applyFont="1" applyFill="1" applyBorder="1" applyAlignment="1">
      <alignment vertical="top"/>
    </xf>
    <xf numFmtId="0" fontId="256" fillId="28" borderId="0" xfId="0" applyFont="1" applyFill="1" applyBorder="1" applyAlignment="1">
      <alignment vertical="top"/>
    </xf>
    <xf numFmtId="3" fontId="7" fillId="28" borderId="0" xfId="0" applyNumberFormat="1" applyFont="1" applyFill="1" applyBorder="1" applyAlignment="1">
      <alignment vertical="top"/>
    </xf>
    <xf numFmtId="0" fontId="255" fillId="2" borderId="0" xfId="0" applyFont="1" applyFill="1" applyBorder="1"/>
    <xf numFmtId="3" fontId="254" fillId="28" borderId="0" xfId="0" applyNumberFormat="1" applyFont="1" applyFill="1" applyBorder="1" applyAlignment="1">
      <alignment vertical="top"/>
    </xf>
    <xf numFmtId="0" fontId="254" fillId="90" borderId="0" xfId="0" applyFont="1" applyFill="1" applyBorder="1"/>
    <xf numFmtId="0" fontId="254" fillId="28" borderId="0" xfId="0" applyFont="1" applyFill="1" applyBorder="1" applyAlignment="1">
      <alignment vertical="top"/>
    </xf>
    <xf numFmtId="3" fontId="0" fillId="28" borderId="0" xfId="0" applyNumberFormat="1" applyFont="1" applyFill="1" applyBorder="1" applyAlignment="1">
      <alignment vertical="top"/>
    </xf>
    <xf numFmtId="0" fontId="0" fillId="90" borderId="0" xfId="0" applyFill="1" applyBorder="1"/>
    <xf numFmtId="0" fontId="0" fillId="28" borderId="0" xfId="0" applyFont="1" applyFill="1" applyBorder="1" applyAlignment="1">
      <alignment vertical="top"/>
    </xf>
    <xf numFmtId="0" fontId="217" fillId="2" borderId="0" xfId="0" applyFont="1" applyFill="1" applyBorder="1" applyAlignment="1">
      <alignment horizontal="center" vertical="center" textRotation="180"/>
    </xf>
    <xf numFmtId="0" fontId="13" fillId="93" borderId="0" xfId="0" applyFont="1" applyFill="1" applyBorder="1" applyAlignment="1">
      <alignment horizontal="left" vertical="top" wrapText="1"/>
    </xf>
    <xf numFmtId="0" fontId="217" fillId="2" borderId="0" xfId="0" applyFont="1" applyFill="1" applyBorder="1" applyAlignment="1">
      <alignment vertical="top"/>
    </xf>
    <xf numFmtId="0" fontId="217" fillId="2" borderId="0" xfId="0" applyFont="1" applyFill="1" applyBorder="1" applyAlignment="1">
      <alignment vertical="top" wrapText="1"/>
    </xf>
    <xf numFmtId="0" fontId="237" fillId="2" borderId="0" xfId="0" applyFont="1" applyFill="1" applyBorder="1" applyAlignment="1">
      <alignment horizontal="left"/>
    </xf>
    <xf numFmtId="0" fontId="237" fillId="2" borderId="0" xfId="0" applyFont="1" applyFill="1" applyBorder="1" applyAlignment="1"/>
    <xf numFmtId="0" fontId="0" fillId="2" borderId="0" xfId="0" applyFill="1" applyBorder="1" applyAlignment="1">
      <alignment horizontal="left"/>
    </xf>
    <xf numFmtId="0" fontId="44" fillId="2" borderId="0" xfId="0" applyFont="1" applyFill="1" applyBorder="1" applyAlignment="1">
      <alignment vertical="top"/>
    </xf>
    <xf numFmtId="0" fontId="44" fillId="92" borderId="0" xfId="0" applyFont="1" applyFill="1" applyBorder="1"/>
    <xf numFmtId="0" fontId="48" fillId="92" borderId="0" xfId="0" applyFont="1" applyFill="1" applyBorder="1"/>
    <xf numFmtId="0" fontId="38" fillId="92" borderId="0" xfId="73" applyFill="1" applyBorder="1"/>
    <xf numFmtId="0" fontId="48" fillId="92" borderId="0" xfId="0" applyFont="1" applyFill="1" applyBorder="1" applyAlignment="1"/>
    <xf numFmtId="178" fontId="212" fillId="92" borderId="0" xfId="40" applyNumberFormat="1" applyFont="1" applyFill="1" applyBorder="1" applyAlignment="1">
      <alignment vertical="center"/>
    </xf>
    <xf numFmtId="178" fontId="212" fillId="90" borderId="0" xfId="40" applyNumberFormat="1" applyFont="1" applyFill="1" applyBorder="1" applyAlignment="1">
      <alignment horizontal="left" vertical="center"/>
    </xf>
    <xf numFmtId="0" fontId="224" fillId="2" borderId="0" xfId="0" applyFont="1" applyFill="1" applyBorder="1" applyAlignment="1">
      <alignment horizontal="center" wrapText="1"/>
    </xf>
    <xf numFmtId="0" fontId="223" fillId="2" borderId="0" xfId="0" applyFont="1" applyFill="1" applyBorder="1" applyAlignment="1">
      <alignment horizontal="center" wrapText="1"/>
    </xf>
    <xf numFmtId="178" fontId="212" fillId="28" borderId="0" xfId="40" applyNumberFormat="1" applyFont="1" applyFill="1" applyBorder="1" applyAlignment="1">
      <alignment horizontal="left" vertical="center"/>
    </xf>
    <xf numFmtId="0" fontId="222" fillId="89" borderId="0" xfId="0" applyFont="1" applyFill="1" applyBorder="1" applyAlignment="1" applyProtection="1">
      <alignment horizontal="left" vertical="center"/>
      <protection locked="0"/>
    </xf>
    <xf numFmtId="0" fontId="0" fillId="0" borderId="0" xfId="0"/>
    <xf numFmtId="3" fontId="45" fillId="97" borderId="35" xfId="0" applyNumberFormat="1" applyFont="1" applyFill="1" applyBorder="1" applyAlignment="1" applyProtection="1">
      <alignment horizontal="center" vertical="center"/>
      <protection locked="0"/>
    </xf>
    <xf numFmtId="3" fontId="45" fillId="98" borderId="35" xfId="0" applyNumberFormat="1" applyFont="1" applyFill="1" applyBorder="1" applyAlignment="1" applyProtection="1">
      <alignment horizontal="center" vertical="center"/>
      <protection locked="0"/>
    </xf>
    <xf numFmtId="0" fontId="258" fillId="26" borderId="104" xfId="0" applyNumberFormat="1" applyFont="1" applyFill="1" applyBorder="1" applyAlignment="1" applyProtection="1">
      <alignment horizontal="center" vertical="center" wrapText="1"/>
      <protection locked="0"/>
    </xf>
    <xf numFmtId="0" fontId="258" fillId="26" borderId="98" xfId="0" applyNumberFormat="1" applyFont="1" applyFill="1" applyBorder="1" applyAlignment="1" applyProtection="1">
      <alignment horizontal="center" vertical="center" wrapText="1"/>
      <protection locked="0"/>
    </xf>
    <xf numFmtId="0" fontId="258" fillId="26" borderId="115" xfId="0" applyNumberFormat="1" applyFont="1" applyFill="1" applyBorder="1" applyAlignment="1" applyProtection="1">
      <alignment horizontal="center" vertical="center" wrapText="1"/>
      <protection locked="0"/>
    </xf>
    <xf numFmtId="0" fontId="0" fillId="2" borderId="0" xfId="0" applyFill="1" applyBorder="1" applyAlignment="1">
      <alignment wrapText="1"/>
    </xf>
    <xf numFmtId="0" fontId="0" fillId="2" borderId="0" xfId="0" applyFont="1" applyFill="1" applyBorder="1" applyAlignment="1">
      <alignment wrapText="1"/>
    </xf>
    <xf numFmtId="0" fontId="0" fillId="92" borderId="0" xfId="0" applyFill="1" applyBorder="1" applyAlignment="1">
      <alignment wrapText="1"/>
    </xf>
    <xf numFmtId="0" fontId="0" fillId="2" borderId="0" xfId="0" applyFill="1" applyBorder="1" applyAlignment="1">
      <alignment horizontal="left" wrapText="1"/>
    </xf>
    <xf numFmtId="0" fontId="237" fillId="2" borderId="0" xfId="0" applyFont="1" applyFill="1" applyBorder="1" applyAlignment="1">
      <alignment horizontal="left" wrapText="1"/>
    </xf>
    <xf numFmtId="0" fontId="13" fillId="2" borderId="0" xfId="0" applyFont="1" applyFill="1" applyBorder="1" applyAlignment="1">
      <alignment vertical="top" wrapText="1"/>
    </xf>
    <xf numFmtId="0" fontId="0" fillId="90" borderId="0" xfId="0" applyFill="1" applyBorder="1" applyAlignment="1">
      <alignment wrapText="1"/>
    </xf>
    <xf numFmtId="0" fontId="254" fillId="90" borderId="0" xfId="0" applyFont="1" applyFill="1" applyBorder="1" applyAlignment="1">
      <alignment wrapText="1"/>
    </xf>
    <xf numFmtId="0" fontId="0" fillId="28" borderId="0" xfId="0" applyFont="1" applyFill="1" applyBorder="1" applyAlignment="1">
      <alignment vertical="top" wrapText="1"/>
    </xf>
    <xf numFmtId="0" fontId="75" fillId="26" borderId="0" xfId="0" applyFont="1" applyFill="1" applyBorder="1" applyAlignment="1">
      <alignment vertical="top"/>
    </xf>
    <xf numFmtId="0" fontId="75" fillId="26" borderId="0" xfId="0" applyFont="1" applyFill="1" applyBorder="1" applyAlignment="1">
      <alignment wrapText="1"/>
    </xf>
    <xf numFmtId="0" fontId="75" fillId="26" borderId="0" xfId="0" applyFont="1" applyFill="1" applyBorder="1"/>
    <xf numFmtId="3" fontId="75" fillId="26" borderId="0" xfId="0" applyNumberFormat="1" applyFont="1" applyFill="1" applyBorder="1" applyAlignment="1">
      <alignment vertical="top"/>
    </xf>
    <xf numFmtId="0" fontId="259" fillId="26" borderId="0" xfId="0" applyFont="1" applyFill="1" applyBorder="1"/>
    <xf numFmtId="3" fontId="55" fillId="99" borderId="35" xfId="0" applyNumberFormat="1" applyFont="1" applyFill="1" applyBorder="1" applyAlignment="1" applyProtection="1">
      <alignment horizontal="center" vertical="center"/>
      <protection locked="0"/>
    </xf>
    <xf numFmtId="3" fontId="55" fillId="99" borderId="0" xfId="0" applyNumberFormat="1" applyFont="1" applyFill="1" applyBorder="1" applyAlignment="1" applyProtection="1">
      <alignment horizontal="center" vertical="center"/>
      <protection locked="0"/>
    </xf>
    <xf numFmtId="10" fontId="55" fillId="99" borderId="0" xfId="72" applyNumberFormat="1" applyFont="1" applyFill="1" applyBorder="1" applyAlignment="1" applyProtection="1">
      <alignment horizontal="center" vertical="center"/>
      <protection locked="0"/>
    </xf>
    <xf numFmtId="10" fontId="55" fillId="99" borderId="0" xfId="0" applyNumberFormat="1" applyFont="1" applyFill="1" applyBorder="1" applyAlignment="1" applyProtection="1">
      <alignment horizontal="center"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252" fillId="95" borderId="1546" xfId="0" applyFont="1" applyFill="1" applyBorder="1" applyAlignment="1">
      <alignment horizontal="center"/>
    </xf>
    <xf numFmtId="0" fontId="252" fillId="95" borderId="1547" xfId="0" applyFont="1" applyFill="1" applyBorder="1" applyAlignment="1">
      <alignment horizontal="center"/>
    </xf>
    <xf numFmtId="0" fontId="252" fillId="95" borderId="1548" xfId="0" applyFont="1" applyFill="1" applyBorder="1" applyAlignment="1">
      <alignment horizontal="center"/>
    </xf>
    <xf numFmtId="0" fontId="0" fillId="0" borderId="0" xfId="0" applyAlignment="1">
      <alignment horizontal="center"/>
    </xf>
    <xf numFmtId="0" fontId="253" fillId="0" borderId="0" xfId="0" applyFont="1" applyAlignment="1">
      <alignment horizontal="center"/>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258" fillId="26" borderId="99" xfId="0" applyNumberFormat="1" applyFont="1" applyFill="1" applyBorder="1" applyAlignment="1" applyProtection="1">
      <alignment horizontal="center" vertical="center" wrapText="1"/>
      <protection locked="0"/>
    </xf>
    <xf numFmtId="0" fontId="258" fillId="26" borderId="100" xfId="0" applyNumberFormat="1" applyFont="1" applyFill="1" applyBorder="1" applyAlignment="1" applyProtection="1">
      <alignment horizontal="center" vertical="center" wrapText="1"/>
      <protection locked="0"/>
    </xf>
    <xf numFmtId="0" fontId="258" fillId="26" borderId="101"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0"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2846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amp; ¢ 2" xfId="13523"/>
    <cellStyle name="$ 2" xfId="13524"/>
    <cellStyle name="%" xfId="708"/>
    <cellStyle name="%.00" xfId="709"/>
    <cellStyle name="(Heading)" xfId="704"/>
    <cellStyle name="(Heading) 10" xfId="12176"/>
    <cellStyle name="(Heading) 10 2" xfId="14822"/>
    <cellStyle name="(Heading) 10 3" xfId="16216"/>
    <cellStyle name="(Heading) 10 4" xfId="20994"/>
    <cellStyle name="(Heading) 10 5" xfId="22772"/>
    <cellStyle name="(Heading) 10 6" xfId="24257"/>
    <cellStyle name="(Heading) 10 7" xfId="25841"/>
    <cellStyle name="(Heading) 10 8" xfId="27305"/>
    <cellStyle name="(Heading) 11" xfId="12215"/>
    <cellStyle name="(Heading) 11 2" xfId="14826"/>
    <cellStyle name="(Heading) 11 3" xfId="16220"/>
    <cellStyle name="(Heading) 11 4" xfId="21032"/>
    <cellStyle name="(Heading) 11 5" xfId="22776"/>
    <cellStyle name="(Heading) 11 6" xfId="24261"/>
    <cellStyle name="(Heading) 11 7" xfId="25845"/>
    <cellStyle name="(Heading) 11 8" xfId="27309"/>
    <cellStyle name="(Heading) 12" xfId="12217"/>
    <cellStyle name="(Heading) 12 2" xfId="14828"/>
    <cellStyle name="(Heading) 12 3" xfId="16222"/>
    <cellStyle name="(Heading) 12 4" xfId="21034"/>
    <cellStyle name="(Heading) 12 5" xfId="22778"/>
    <cellStyle name="(Heading) 12 6" xfId="24263"/>
    <cellStyle name="(Heading) 12 7" xfId="25847"/>
    <cellStyle name="(Heading) 12 8" xfId="27311"/>
    <cellStyle name="(Heading) 13" xfId="12240"/>
    <cellStyle name="(Heading) 13 2" xfId="14831"/>
    <cellStyle name="(Heading) 13 3" xfId="16225"/>
    <cellStyle name="(Heading) 13 4" xfId="21057"/>
    <cellStyle name="(Heading) 13 5" xfId="22781"/>
    <cellStyle name="(Heading) 13 6" xfId="24266"/>
    <cellStyle name="(Heading) 13 7" xfId="25850"/>
    <cellStyle name="(Heading) 13 8" xfId="27314"/>
    <cellStyle name="(Heading) 14" xfId="12242"/>
    <cellStyle name="(Heading) 14 2" xfId="14833"/>
    <cellStyle name="(Heading) 14 3" xfId="16227"/>
    <cellStyle name="(Heading) 14 4" xfId="21059"/>
    <cellStyle name="(Heading) 14 5" xfId="22783"/>
    <cellStyle name="(Heading) 14 6" xfId="24268"/>
    <cellStyle name="(Heading) 14 7" xfId="25852"/>
    <cellStyle name="(Heading) 14 8" xfId="27316"/>
    <cellStyle name="(Heading) 15" xfId="12278"/>
    <cellStyle name="(Heading) 15 2" xfId="14834"/>
    <cellStyle name="(Heading) 15 3" xfId="16228"/>
    <cellStyle name="(Heading) 15 4" xfId="21092"/>
    <cellStyle name="(Heading) 15 5" xfId="22784"/>
    <cellStyle name="(Heading) 15 6" xfId="24269"/>
    <cellStyle name="(Heading) 15 7" xfId="25853"/>
    <cellStyle name="(Heading) 15 8" xfId="27317"/>
    <cellStyle name="(Heading) 16" xfId="12295"/>
    <cellStyle name="(Heading) 16 2" xfId="14836"/>
    <cellStyle name="(Heading) 16 3" xfId="16230"/>
    <cellStyle name="(Heading) 16 4" xfId="21106"/>
    <cellStyle name="(Heading) 16 5" xfId="22786"/>
    <cellStyle name="(Heading) 16 6" xfId="24271"/>
    <cellStyle name="(Heading) 16 7" xfId="25855"/>
    <cellStyle name="(Heading) 16 8" xfId="27319"/>
    <cellStyle name="(Heading) 17" xfId="12332"/>
    <cellStyle name="(Heading) 17 2" xfId="14839"/>
    <cellStyle name="(Heading) 17 3" xfId="16233"/>
    <cellStyle name="(Heading) 17 4" xfId="21138"/>
    <cellStyle name="(Heading) 17 5" xfId="22789"/>
    <cellStyle name="(Heading) 17 6" xfId="24274"/>
    <cellStyle name="(Heading) 17 7" xfId="25858"/>
    <cellStyle name="(Heading) 17 8" xfId="27322"/>
    <cellStyle name="(Heading) 18" xfId="12333"/>
    <cellStyle name="(Heading) 18 2" xfId="14840"/>
    <cellStyle name="(Heading) 18 3" xfId="16234"/>
    <cellStyle name="(Heading) 18 4" xfId="21139"/>
    <cellStyle name="(Heading) 18 5" xfId="22790"/>
    <cellStyle name="(Heading) 18 6" xfId="24275"/>
    <cellStyle name="(Heading) 18 7" xfId="25859"/>
    <cellStyle name="(Heading) 18 8" xfId="27323"/>
    <cellStyle name="(Heading) 19" xfId="12372"/>
    <cellStyle name="(Heading) 19 2" xfId="14844"/>
    <cellStyle name="(Heading) 19 3" xfId="16238"/>
    <cellStyle name="(Heading) 19 4" xfId="21162"/>
    <cellStyle name="(Heading) 19 5" xfId="22794"/>
    <cellStyle name="(Heading) 19 6" xfId="24279"/>
    <cellStyle name="(Heading) 19 7" xfId="25863"/>
    <cellStyle name="(Heading) 19 8" xfId="27327"/>
    <cellStyle name="(Heading) 2" xfId="10822"/>
    <cellStyle name="(Heading) 2 2" xfId="13873"/>
    <cellStyle name="(Heading) 2 3" xfId="10058"/>
    <cellStyle name="(Heading) 2 4" xfId="19700"/>
    <cellStyle name="(Heading) 2 5" xfId="17714"/>
    <cellStyle name="(Heading) 2 6" xfId="18241"/>
    <cellStyle name="(Heading) 2 7" xfId="19053"/>
    <cellStyle name="(Heading) 2 8" xfId="20777"/>
    <cellStyle name="(Heading) 20" xfId="12374"/>
    <cellStyle name="(Heading) 20 2" xfId="14846"/>
    <cellStyle name="(Heading) 20 3" xfId="16240"/>
    <cellStyle name="(Heading) 20 4" xfId="21164"/>
    <cellStyle name="(Heading) 20 5" xfId="22796"/>
    <cellStyle name="(Heading) 20 6" xfId="24281"/>
    <cellStyle name="(Heading) 20 7" xfId="25865"/>
    <cellStyle name="(Heading) 20 8" xfId="27329"/>
    <cellStyle name="(Heading) 21" xfId="12411"/>
    <cellStyle name="(Heading) 21 2" xfId="14854"/>
    <cellStyle name="(Heading) 21 3" xfId="16248"/>
    <cellStyle name="(Heading) 21 4" xfId="21193"/>
    <cellStyle name="(Heading) 21 5" xfId="22804"/>
    <cellStyle name="(Heading) 21 6" xfId="24290"/>
    <cellStyle name="(Heading) 21 7" xfId="25873"/>
    <cellStyle name="(Heading) 21 8" xfId="27337"/>
    <cellStyle name="(Heading) 22" xfId="12553"/>
    <cellStyle name="(Heading) 22 2" xfId="14959"/>
    <cellStyle name="(Heading) 22 3" xfId="16353"/>
    <cellStyle name="(Heading) 22 4" xfId="21334"/>
    <cellStyle name="(Heading) 22 5" xfId="22911"/>
    <cellStyle name="(Heading) 22 6" xfId="24395"/>
    <cellStyle name="(Heading) 22 7" xfId="25978"/>
    <cellStyle name="(Heading) 22 8" xfId="27442"/>
    <cellStyle name="(Heading) 23" xfId="12590"/>
    <cellStyle name="(Heading) 23 2" xfId="14965"/>
    <cellStyle name="(Heading) 23 3" xfId="16360"/>
    <cellStyle name="(Heading) 23 4" xfId="21365"/>
    <cellStyle name="(Heading) 23 5" xfId="22919"/>
    <cellStyle name="(Heading) 23 6" xfId="24401"/>
    <cellStyle name="(Heading) 23 7" xfId="25985"/>
    <cellStyle name="(Heading) 23 8" xfId="27448"/>
    <cellStyle name="(Heading) 24" xfId="12665"/>
    <cellStyle name="(Heading) 24 2" xfId="15017"/>
    <cellStyle name="(Heading) 24 3" xfId="16412"/>
    <cellStyle name="(Heading) 24 4" xfId="21437"/>
    <cellStyle name="(Heading) 24 5" xfId="22979"/>
    <cellStyle name="(Heading) 24 6" xfId="24455"/>
    <cellStyle name="(Heading) 24 7" xfId="26037"/>
    <cellStyle name="(Heading) 24 8" xfId="27500"/>
    <cellStyle name="(Heading) 25" xfId="12748"/>
    <cellStyle name="(Heading) 25 2" xfId="15069"/>
    <cellStyle name="(Heading) 25 3" xfId="16464"/>
    <cellStyle name="(Heading) 25 4" xfId="21513"/>
    <cellStyle name="(Heading) 25 5" xfId="23049"/>
    <cellStyle name="(Heading) 25 6" xfId="24521"/>
    <cellStyle name="(Heading) 25 7" xfId="26089"/>
    <cellStyle name="(Heading) 25 8" xfId="27552"/>
    <cellStyle name="(Heading) 26" xfId="12743"/>
    <cellStyle name="(Heading) 26 2" xfId="15065"/>
    <cellStyle name="(Heading) 26 3" xfId="16460"/>
    <cellStyle name="(Heading) 26 4" xfId="21509"/>
    <cellStyle name="(Heading) 26 5" xfId="23045"/>
    <cellStyle name="(Heading) 26 6" xfId="24517"/>
    <cellStyle name="(Heading) 26 7" xfId="26085"/>
    <cellStyle name="(Heading) 26 8" xfId="27548"/>
    <cellStyle name="(Heading) 27" xfId="12762"/>
    <cellStyle name="(Heading) 27 2" xfId="15083"/>
    <cellStyle name="(Heading) 27 3" xfId="16478"/>
    <cellStyle name="(Heading) 27 4" xfId="21527"/>
    <cellStyle name="(Heading) 27 5" xfId="23063"/>
    <cellStyle name="(Heading) 27 6" xfId="24535"/>
    <cellStyle name="(Heading) 27 7" xfId="26103"/>
    <cellStyle name="(Heading) 27 8" xfId="27566"/>
    <cellStyle name="(Heading) 28" xfId="12894"/>
    <cellStyle name="(Heading) 28 2" xfId="15178"/>
    <cellStyle name="(Heading) 28 3" xfId="16573"/>
    <cellStyle name="(Heading) 28 4" xfId="21639"/>
    <cellStyle name="(Heading) 28 5" xfId="23176"/>
    <cellStyle name="(Heading) 28 6" xfId="24642"/>
    <cellStyle name="(Heading) 28 7" xfId="26198"/>
    <cellStyle name="(Heading) 28 8" xfId="27661"/>
    <cellStyle name="(Heading) 29" xfId="12946"/>
    <cellStyle name="(Heading) 29 2" xfId="15205"/>
    <cellStyle name="(Heading) 29 3" xfId="16600"/>
    <cellStyle name="(Heading) 29 4" xfId="21685"/>
    <cellStyle name="(Heading) 29 5" xfId="23221"/>
    <cellStyle name="(Heading) 29 6" xfId="24669"/>
    <cellStyle name="(Heading) 29 7" xfId="26225"/>
    <cellStyle name="(Heading) 29 8" xfId="27688"/>
    <cellStyle name="(Heading) 3" xfId="12122"/>
    <cellStyle name="(Heading) 3 2" xfId="14810"/>
    <cellStyle name="(Heading) 3 3" xfId="16204"/>
    <cellStyle name="(Heading) 3 4" xfId="20940"/>
    <cellStyle name="(Heading) 3 5" xfId="22760"/>
    <cellStyle name="(Heading) 3 6" xfId="24245"/>
    <cellStyle name="(Heading) 3 7" xfId="25829"/>
    <cellStyle name="(Heading) 3 8" xfId="27293"/>
    <cellStyle name="(Heading) 30" xfId="12992"/>
    <cellStyle name="(Heading) 30 2" xfId="15250"/>
    <cellStyle name="(Heading) 30 3" xfId="16644"/>
    <cellStyle name="(Heading) 30 4" xfId="21731"/>
    <cellStyle name="(Heading) 30 5" xfId="23266"/>
    <cellStyle name="(Heading) 30 6" xfId="24713"/>
    <cellStyle name="(Heading) 30 7" xfId="26269"/>
    <cellStyle name="(Heading) 30 8" xfId="27732"/>
    <cellStyle name="(Heading) 31" xfId="12953"/>
    <cellStyle name="(Heading) 31 2" xfId="15212"/>
    <cellStyle name="(Heading) 31 3" xfId="16607"/>
    <cellStyle name="(Heading) 31 4" xfId="21692"/>
    <cellStyle name="(Heading) 31 5" xfId="23228"/>
    <cellStyle name="(Heading) 31 6" xfId="24676"/>
    <cellStyle name="(Heading) 31 7" xfId="26232"/>
    <cellStyle name="(Heading) 31 8" xfId="27695"/>
    <cellStyle name="(Heading) 32" xfId="12998"/>
    <cellStyle name="(Heading) 32 2" xfId="15256"/>
    <cellStyle name="(Heading) 32 3" xfId="16648"/>
    <cellStyle name="(Heading) 32 4" xfId="21737"/>
    <cellStyle name="(Heading) 32 5" xfId="23272"/>
    <cellStyle name="(Heading) 32 6" xfId="24718"/>
    <cellStyle name="(Heading) 32 7" xfId="26274"/>
    <cellStyle name="(Heading) 32 8" xfId="27736"/>
    <cellStyle name="(Heading) 33" xfId="13032"/>
    <cellStyle name="(Heading) 33 2" xfId="15290"/>
    <cellStyle name="(Heading) 33 3" xfId="16682"/>
    <cellStyle name="(Heading) 33 4" xfId="21771"/>
    <cellStyle name="(Heading) 33 5" xfId="23306"/>
    <cellStyle name="(Heading) 33 6" xfId="24752"/>
    <cellStyle name="(Heading) 33 7" xfId="26308"/>
    <cellStyle name="(Heading) 33 8" xfId="27770"/>
    <cellStyle name="(Heading) 34" xfId="13522"/>
    <cellStyle name="(Heading) 34 2" xfId="15780"/>
    <cellStyle name="(Heading) 34 3" xfId="17162"/>
    <cellStyle name="(Heading) 34 4" xfId="22259"/>
    <cellStyle name="(Heading) 34 5" xfId="23795"/>
    <cellStyle name="(Heading) 34 6" xfId="25240"/>
    <cellStyle name="(Heading) 34 7" xfId="26795"/>
    <cellStyle name="(Heading) 34 8" xfId="28250"/>
    <cellStyle name="(Heading) 35" xfId="9782"/>
    <cellStyle name="(Heading) 36" xfId="9822"/>
    <cellStyle name="(Heading) 37" xfId="18740"/>
    <cellStyle name="(Heading) 38" xfId="20336"/>
    <cellStyle name="(Heading) 39" xfId="22385"/>
    <cellStyle name="(Heading) 4" xfId="11433"/>
    <cellStyle name="(Heading) 4 2" xfId="14419"/>
    <cellStyle name="(Heading) 4 3" xfId="15889"/>
    <cellStyle name="(Heading) 4 4" xfId="20305"/>
    <cellStyle name="(Heading) 4 5" xfId="22343"/>
    <cellStyle name="(Heading) 4 6" xfId="23846"/>
    <cellStyle name="(Heading) 4 7" xfId="25438"/>
    <cellStyle name="(Heading) 4 8" xfId="26959"/>
    <cellStyle name="(Heading) 40" xfId="23851"/>
    <cellStyle name="(Heading) 41" xfId="28349"/>
    <cellStyle name="(Heading) 42" xfId="28368"/>
    <cellStyle name="(Heading) 43" xfId="28447"/>
    <cellStyle name="(Heading) 5" xfId="12120"/>
    <cellStyle name="(Heading) 5 2" xfId="14808"/>
    <cellStyle name="(Heading) 5 3" xfId="16202"/>
    <cellStyle name="(Heading) 5 4" xfId="20938"/>
    <cellStyle name="(Heading) 5 5" xfId="22758"/>
    <cellStyle name="(Heading) 5 6" xfId="24243"/>
    <cellStyle name="(Heading) 5 7" xfId="25827"/>
    <cellStyle name="(Heading) 5 8" xfId="27291"/>
    <cellStyle name="(Heading) 6" xfId="11632"/>
    <cellStyle name="(Heading) 6 2" xfId="14452"/>
    <cellStyle name="(Heading) 6 3" xfId="15910"/>
    <cellStyle name="(Heading) 6 4" xfId="20467"/>
    <cellStyle name="(Heading) 6 5" xfId="22431"/>
    <cellStyle name="(Heading) 6 6" xfId="23880"/>
    <cellStyle name="(Heading) 6 7" xfId="25468"/>
    <cellStyle name="(Heading) 6 8" xfId="26980"/>
    <cellStyle name="(Heading) 7" xfId="12150"/>
    <cellStyle name="(Heading) 7 2" xfId="14818"/>
    <cellStyle name="(Heading) 7 3" xfId="16212"/>
    <cellStyle name="(Heading) 7 4" xfId="20968"/>
    <cellStyle name="(Heading) 7 5" xfId="22768"/>
    <cellStyle name="(Heading) 7 6" xfId="24253"/>
    <cellStyle name="(Heading) 7 7" xfId="25837"/>
    <cellStyle name="(Heading) 7 8" xfId="27301"/>
    <cellStyle name="(Heading) 8" xfId="12146"/>
    <cellStyle name="(Heading) 8 2" xfId="14816"/>
    <cellStyle name="(Heading) 8 3" xfId="16210"/>
    <cellStyle name="(Heading) 8 4" xfId="20964"/>
    <cellStyle name="(Heading) 8 5" xfId="22766"/>
    <cellStyle name="(Heading) 8 6" xfId="24251"/>
    <cellStyle name="(Heading) 8 7" xfId="25835"/>
    <cellStyle name="(Heading) 8 8" xfId="27299"/>
    <cellStyle name="(Heading) 9" xfId="12152"/>
    <cellStyle name="(Heading) 9 2" xfId="14820"/>
    <cellStyle name="(Heading) 9 3" xfId="16214"/>
    <cellStyle name="(Heading) 9 4" xfId="20970"/>
    <cellStyle name="(Heading) 9 5" xfId="22770"/>
    <cellStyle name="(Heading) 9 6" xfId="24255"/>
    <cellStyle name="(Heading) 9 7" xfId="25839"/>
    <cellStyle name="(Heading) 9 8" xfId="27303"/>
    <cellStyle name="(Lefting)" xfId="705"/>
    <cellStyle name="(Lefting) 10" xfId="12175"/>
    <cellStyle name="(Lefting) 10 2" xfId="14821"/>
    <cellStyle name="(Lefting) 10 3" xfId="16215"/>
    <cellStyle name="(Lefting) 10 4" xfId="20993"/>
    <cellStyle name="(Lefting) 10 5" xfId="22771"/>
    <cellStyle name="(Lefting) 10 6" xfId="24256"/>
    <cellStyle name="(Lefting) 10 7" xfId="25840"/>
    <cellStyle name="(Lefting) 10 8" xfId="27304"/>
    <cellStyle name="(Lefting) 11" xfId="12214"/>
    <cellStyle name="(Lefting) 11 2" xfId="14825"/>
    <cellStyle name="(Lefting) 11 3" xfId="16219"/>
    <cellStyle name="(Lefting) 11 4" xfId="21031"/>
    <cellStyle name="(Lefting) 11 5" xfId="22775"/>
    <cellStyle name="(Lefting) 11 6" xfId="24260"/>
    <cellStyle name="(Lefting) 11 7" xfId="25844"/>
    <cellStyle name="(Lefting) 11 8" xfId="27308"/>
    <cellStyle name="(Lefting) 12" xfId="12216"/>
    <cellStyle name="(Lefting) 12 2" xfId="14827"/>
    <cellStyle name="(Lefting) 12 3" xfId="16221"/>
    <cellStyle name="(Lefting) 12 4" xfId="21033"/>
    <cellStyle name="(Lefting) 12 5" xfId="22777"/>
    <cellStyle name="(Lefting) 12 6" xfId="24262"/>
    <cellStyle name="(Lefting) 12 7" xfId="25846"/>
    <cellStyle name="(Lefting) 12 8" xfId="27310"/>
    <cellStyle name="(Lefting) 13" xfId="12239"/>
    <cellStyle name="(Lefting) 13 2" xfId="14830"/>
    <cellStyle name="(Lefting) 13 3" xfId="16224"/>
    <cellStyle name="(Lefting) 13 4" xfId="21056"/>
    <cellStyle name="(Lefting) 13 5" xfId="22780"/>
    <cellStyle name="(Lefting) 13 6" xfId="24265"/>
    <cellStyle name="(Lefting) 13 7" xfId="25849"/>
    <cellStyle name="(Lefting) 13 8" xfId="27313"/>
    <cellStyle name="(Lefting) 14" xfId="12238"/>
    <cellStyle name="(Lefting) 14 2" xfId="14829"/>
    <cellStyle name="(Lefting) 14 3" xfId="16223"/>
    <cellStyle name="(Lefting) 14 4" xfId="21055"/>
    <cellStyle name="(Lefting) 14 5" xfId="22779"/>
    <cellStyle name="(Lefting) 14 6" xfId="24264"/>
    <cellStyle name="(Lefting) 14 7" xfId="25848"/>
    <cellStyle name="(Lefting) 14 8" xfId="27312"/>
    <cellStyle name="(Lefting) 15" xfId="12241"/>
    <cellStyle name="(Lefting) 15 2" xfId="14832"/>
    <cellStyle name="(Lefting) 15 3" xfId="16226"/>
    <cellStyle name="(Lefting) 15 4" xfId="21058"/>
    <cellStyle name="(Lefting) 15 5" xfId="22782"/>
    <cellStyle name="(Lefting) 15 6" xfId="24267"/>
    <cellStyle name="(Lefting) 15 7" xfId="25851"/>
    <cellStyle name="(Lefting) 15 8" xfId="27315"/>
    <cellStyle name="(Lefting) 16" xfId="12294"/>
    <cellStyle name="(Lefting) 16 2" xfId="14835"/>
    <cellStyle name="(Lefting) 16 3" xfId="16229"/>
    <cellStyle name="(Lefting) 16 4" xfId="21105"/>
    <cellStyle name="(Lefting) 16 5" xfId="22785"/>
    <cellStyle name="(Lefting) 16 6" xfId="24270"/>
    <cellStyle name="(Lefting) 16 7" xfId="25854"/>
    <cellStyle name="(Lefting) 16 8" xfId="27318"/>
    <cellStyle name="(Lefting) 17" xfId="12331"/>
    <cellStyle name="(Lefting) 17 2" xfId="14838"/>
    <cellStyle name="(Lefting) 17 3" xfId="16232"/>
    <cellStyle name="(Lefting) 17 4" xfId="21137"/>
    <cellStyle name="(Lefting) 17 5" xfId="22788"/>
    <cellStyle name="(Lefting) 17 6" xfId="24273"/>
    <cellStyle name="(Lefting) 17 7" xfId="25857"/>
    <cellStyle name="(Lefting) 17 8" xfId="27321"/>
    <cellStyle name="(Lefting) 18" xfId="12330"/>
    <cellStyle name="(Lefting) 18 2" xfId="14837"/>
    <cellStyle name="(Lefting) 18 3" xfId="16231"/>
    <cellStyle name="(Lefting) 18 4" xfId="21136"/>
    <cellStyle name="(Lefting) 18 5" xfId="22787"/>
    <cellStyle name="(Lefting) 18 6" xfId="24272"/>
    <cellStyle name="(Lefting) 18 7" xfId="25856"/>
    <cellStyle name="(Lefting) 18 8" xfId="27320"/>
    <cellStyle name="(Lefting) 19" xfId="12371"/>
    <cellStyle name="(Lefting) 19 2" xfId="14843"/>
    <cellStyle name="(Lefting) 19 3" xfId="16237"/>
    <cellStyle name="(Lefting) 19 4" xfId="21161"/>
    <cellStyle name="(Lefting) 19 5" xfId="22793"/>
    <cellStyle name="(Lefting) 19 6" xfId="24278"/>
    <cellStyle name="(Lefting) 19 7" xfId="25862"/>
    <cellStyle name="(Lefting) 19 8" xfId="27326"/>
    <cellStyle name="(Lefting) 2" xfId="10823"/>
    <cellStyle name="(Lefting) 2 2" xfId="13874"/>
    <cellStyle name="(Lefting) 2 3" xfId="10059"/>
    <cellStyle name="(Lefting) 2 4" xfId="19701"/>
    <cellStyle name="(Lefting) 2 5" xfId="17713"/>
    <cellStyle name="(Lefting) 2 6" xfId="18242"/>
    <cellStyle name="(Lefting) 2 7" xfId="19054"/>
    <cellStyle name="(Lefting) 2 8" xfId="20784"/>
    <cellStyle name="(Lefting) 20" xfId="12373"/>
    <cellStyle name="(Lefting) 20 2" xfId="14845"/>
    <cellStyle name="(Lefting) 20 3" xfId="16239"/>
    <cellStyle name="(Lefting) 20 4" xfId="21163"/>
    <cellStyle name="(Lefting) 20 5" xfId="22795"/>
    <cellStyle name="(Lefting) 20 6" xfId="24280"/>
    <cellStyle name="(Lefting) 20 7" xfId="25864"/>
    <cellStyle name="(Lefting) 20 8" xfId="27328"/>
    <cellStyle name="(Lefting) 21" xfId="12410"/>
    <cellStyle name="(Lefting) 21 2" xfId="14853"/>
    <cellStyle name="(Lefting) 21 3" xfId="16247"/>
    <cellStyle name="(Lefting) 21 4" xfId="21192"/>
    <cellStyle name="(Lefting) 21 5" xfId="22803"/>
    <cellStyle name="(Lefting) 21 6" xfId="24289"/>
    <cellStyle name="(Lefting) 21 7" xfId="25872"/>
    <cellStyle name="(Lefting) 21 8" xfId="27336"/>
    <cellStyle name="(Lefting) 22" xfId="12550"/>
    <cellStyle name="(Lefting) 22 2" xfId="14956"/>
    <cellStyle name="(Lefting) 22 3" xfId="16350"/>
    <cellStyle name="(Lefting) 22 4" xfId="21331"/>
    <cellStyle name="(Lefting) 22 5" xfId="22908"/>
    <cellStyle name="(Lefting) 22 6" xfId="24392"/>
    <cellStyle name="(Lefting) 22 7" xfId="25975"/>
    <cellStyle name="(Lefting) 22 8" xfId="27439"/>
    <cellStyle name="(Lefting) 23" xfId="12589"/>
    <cellStyle name="(Lefting) 23 2" xfId="14964"/>
    <cellStyle name="(Lefting) 23 3" xfId="16359"/>
    <cellStyle name="(Lefting) 23 4" xfId="21364"/>
    <cellStyle name="(Lefting) 23 5" xfId="22918"/>
    <cellStyle name="(Lefting) 23 6" xfId="24400"/>
    <cellStyle name="(Lefting) 23 7" xfId="25984"/>
    <cellStyle name="(Lefting) 23 8" xfId="27447"/>
    <cellStyle name="(Lefting) 24" xfId="12664"/>
    <cellStyle name="(Lefting) 24 2" xfId="15016"/>
    <cellStyle name="(Lefting) 24 3" xfId="16411"/>
    <cellStyle name="(Lefting) 24 4" xfId="21436"/>
    <cellStyle name="(Lefting) 24 5" xfId="22978"/>
    <cellStyle name="(Lefting) 24 6" xfId="24454"/>
    <cellStyle name="(Lefting) 24 7" xfId="26036"/>
    <cellStyle name="(Lefting) 24 8" xfId="27499"/>
    <cellStyle name="(Lefting) 25" xfId="12747"/>
    <cellStyle name="(Lefting) 25 2" xfId="15068"/>
    <cellStyle name="(Lefting) 25 3" xfId="16463"/>
    <cellStyle name="(Lefting) 25 4" xfId="21512"/>
    <cellStyle name="(Lefting) 25 5" xfId="23048"/>
    <cellStyle name="(Lefting) 25 6" xfId="24520"/>
    <cellStyle name="(Lefting) 25 7" xfId="26088"/>
    <cellStyle name="(Lefting) 25 8" xfId="27551"/>
    <cellStyle name="(Lefting) 26" xfId="12742"/>
    <cellStyle name="(Lefting) 26 2" xfId="15064"/>
    <cellStyle name="(Lefting) 26 3" xfId="16459"/>
    <cellStyle name="(Lefting) 26 4" xfId="21508"/>
    <cellStyle name="(Lefting) 26 5" xfId="23044"/>
    <cellStyle name="(Lefting) 26 6" xfId="24516"/>
    <cellStyle name="(Lefting) 26 7" xfId="26084"/>
    <cellStyle name="(Lefting) 26 8" xfId="27547"/>
    <cellStyle name="(Lefting) 27" xfId="12761"/>
    <cellStyle name="(Lefting) 27 2" xfId="15082"/>
    <cellStyle name="(Lefting) 27 3" xfId="16477"/>
    <cellStyle name="(Lefting) 27 4" xfId="21526"/>
    <cellStyle name="(Lefting) 27 5" xfId="23062"/>
    <cellStyle name="(Lefting) 27 6" xfId="24534"/>
    <cellStyle name="(Lefting) 27 7" xfId="26102"/>
    <cellStyle name="(Lefting) 27 8" xfId="27565"/>
    <cellStyle name="(Lefting) 28" xfId="12893"/>
    <cellStyle name="(Lefting) 28 2" xfId="15177"/>
    <cellStyle name="(Lefting) 28 3" xfId="16572"/>
    <cellStyle name="(Lefting) 28 4" xfId="21638"/>
    <cellStyle name="(Lefting) 28 5" xfId="23175"/>
    <cellStyle name="(Lefting) 28 6" xfId="24641"/>
    <cellStyle name="(Lefting) 28 7" xfId="26197"/>
    <cellStyle name="(Lefting) 28 8" xfId="27660"/>
    <cellStyle name="(Lefting) 29" xfId="12945"/>
    <cellStyle name="(Lefting) 29 2" xfId="15204"/>
    <cellStyle name="(Lefting) 29 3" xfId="16599"/>
    <cellStyle name="(Lefting) 29 4" xfId="21684"/>
    <cellStyle name="(Lefting) 29 5" xfId="23220"/>
    <cellStyle name="(Lefting) 29 6" xfId="24668"/>
    <cellStyle name="(Lefting) 29 7" xfId="26224"/>
    <cellStyle name="(Lefting) 29 8" xfId="27687"/>
    <cellStyle name="(Lefting) 3" xfId="12121"/>
    <cellStyle name="(Lefting) 3 2" xfId="14809"/>
    <cellStyle name="(Lefting) 3 3" xfId="16203"/>
    <cellStyle name="(Lefting) 3 4" xfId="20939"/>
    <cellStyle name="(Lefting) 3 5" xfId="22759"/>
    <cellStyle name="(Lefting) 3 6" xfId="24244"/>
    <cellStyle name="(Lefting) 3 7" xfId="25828"/>
    <cellStyle name="(Lefting) 3 8" xfId="27292"/>
    <cellStyle name="(Lefting) 30" xfId="12991"/>
    <cellStyle name="(Lefting) 30 2" xfId="15249"/>
    <cellStyle name="(Lefting) 30 3" xfId="16643"/>
    <cellStyle name="(Lefting) 30 4" xfId="21730"/>
    <cellStyle name="(Lefting) 30 5" xfId="23265"/>
    <cellStyle name="(Lefting) 30 6" xfId="24712"/>
    <cellStyle name="(Lefting) 30 7" xfId="26268"/>
    <cellStyle name="(Lefting) 30 8" xfId="27731"/>
    <cellStyle name="(Lefting) 31" xfId="12952"/>
    <cellStyle name="(Lefting) 31 2" xfId="15211"/>
    <cellStyle name="(Lefting) 31 3" xfId="16606"/>
    <cellStyle name="(Lefting) 31 4" xfId="21691"/>
    <cellStyle name="(Lefting) 31 5" xfId="23227"/>
    <cellStyle name="(Lefting) 31 6" xfId="24675"/>
    <cellStyle name="(Lefting) 31 7" xfId="26231"/>
    <cellStyle name="(Lefting) 31 8" xfId="27694"/>
    <cellStyle name="(Lefting) 32" xfId="12997"/>
    <cellStyle name="(Lefting) 32 2" xfId="15255"/>
    <cellStyle name="(Lefting) 32 3" xfId="16647"/>
    <cellStyle name="(Lefting) 32 4" xfId="21736"/>
    <cellStyle name="(Lefting) 32 5" xfId="23271"/>
    <cellStyle name="(Lefting) 32 6" xfId="24717"/>
    <cellStyle name="(Lefting) 32 7" xfId="26273"/>
    <cellStyle name="(Lefting) 32 8" xfId="27735"/>
    <cellStyle name="(Lefting) 33" xfId="13031"/>
    <cellStyle name="(Lefting) 33 2" xfId="15289"/>
    <cellStyle name="(Lefting) 33 3" xfId="16681"/>
    <cellStyle name="(Lefting) 33 4" xfId="21770"/>
    <cellStyle name="(Lefting) 33 5" xfId="23305"/>
    <cellStyle name="(Lefting) 33 6" xfId="24751"/>
    <cellStyle name="(Lefting) 33 7" xfId="26307"/>
    <cellStyle name="(Lefting) 33 8" xfId="27769"/>
    <cellStyle name="(Lefting) 34" xfId="13521"/>
    <cellStyle name="(Lefting) 34 2" xfId="15779"/>
    <cellStyle name="(Lefting) 34 3" xfId="17161"/>
    <cellStyle name="(Lefting) 34 4" xfId="22258"/>
    <cellStyle name="(Lefting) 34 5" xfId="23794"/>
    <cellStyle name="(Lefting) 34 6" xfId="25239"/>
    <cellStyle name="(Lefting) 34 7" xfId="26794"/>
    <cellStyle name="(Lefting) 34 8" xfId="28249"/>
    <cellStyle name="(Lefting) 35" xfId="9783"/>
    <cellStyle name="(Lefting) 36" xfId="9821"/>
    <cellStyle name="(Lefting) 37" xfId="18739"/>
    <cellStyle name="(Lefting) 38" xfId="20335"/>
    <cellStyle name="(Lefting) 39" xfId="22384"/>
    <cellStyle name="(Lefting) 4" xfId="11432"/>
    <cellStyle name="(Lefting) 4 2" xfId="14418"/>
    <cellStyle name="(Lefting) 4 3" xfId="15888"/>
    <cellStyle name="(Lefting) 4 4" xfId="20304"/>
    <cellStyle name="(Lefting) 4 5" xfId="22342"/>
    <cellStyle name="(Lefting) 4 6" xfId="23845"/>
    <cellStyle name="(Lefting) 4 7" xfId="25437"/>
    <cellStyle name="(Lefting) 4 8" xfId="26958"/>
    <cellStyle name="(Lefting) 40" xfId="23850"/>
    <cellStyle name="(Lefting) 41" xfId="28348"/>
    <cellStyle name="(Lefting) 42" xfId="28369"/>
    <cellStyle name="(Lefting) 43" xfId="28446"/>
    <cellStyle name="(Lefting) 5" xfId="12119"/>
    <cellStyle name="(Lefting) 5 2" xfId="14807"/>
    <cellStyle name="(Lefting) 5 3" xfId="16201"/>
    <cellStyle name="(Lefting) 5 4" xfId="20937"/>
    <cellStyle name="(Lefting) 5 5" xfId="22757"/>
    <cellStyle name="(Lefting) 5 6" xfId="24242"/>
    <cellStyle name="(Lefting) 5 7" xfId="25826"/>
    <cellStyle name="(Lefting) 5 8" xfId="27290"/>
    <cellStyle name="(Lefting) 6" xfId="11615"/>
    <cellStyle name="(Lefting) 6 2" xfId="14451"/>
    <cellStyle name="(Lefting) 6 3" xfId="15909"/>
    <cellStyle name="(Lefting) 6 4" xfId="20450"/>
    <cellStyle name="(Lefting) 6 5" xfId="22430"/>
    <cellStyle name="(Lefting) 6 6" xfId="23879"/>
    <cellStyle name="(Lefting) 6 7" xfId="25467"/>
    <cellStyle name="(Lefting) 6 8" xfId="26979"/>
    <cellStyle name="(Lefting) 7" xfId="12149"/>
    <cellStyle name="(Lefting) 7 2" xfId="14817"/>
    <cellStyle name="(Lefting) 7 3" xfId="16211"/>
    <cellStyle name="(Lefting) 7 4" xfId="20967"/>
    <cellStyle name="(Lefting) 7 5" xfId="22767"/>
    <cellStyle name="(Lefting) 7 6" xfId="24252"/>
    <cellStyle name="(Lefting) 7 7" xfId="25836"/>
    <cellStyle name="(Lefting) 7 8" xfId="27300"/>
    <cellStyle name="(Lefting) 8" xfId="12145"/>
    <cellStyle name="(Lefting) 8 2" xfId="14815"/>
    <cellStyle name="(Lefting) 8 3" xfId="16209"/>
    <cellStyle name="(Lefting) 8 4" xfId="20963"/>
    <cellStyle name="(Lefting) 8 5" xfId="22765"/>
    <cellStyle name="(Lefting) 8 6" xfId="24250"/>
    <cellStyle name="(Lefting) 8 7" xfId="25834"/>
    <cellStyle name="(Lefting) 8 8" xfId="27298"/>
    <cellStyle name="(Lefting) 9" xfId="12151"/>
    <cellStyle name="(Lefting) 9 2" xfId="14819"/>
    <cellStyle name="(Lefting) 9 3" xfId="16213"/>
    <cellStyle name="(Lefting) 9 4" xfId="20969"/>
    <cellStyle name="(Lefting) 9 5" xfId="22769"/>
    <cellStyle name="(Lefting) 9 6" xfId="24254"/>
    <cellStyle name="(Lefting) 9 7" xfId="25838"/>
    <cellStyle name="(Lefting) 9 8" xfId="27302"/>
    <cellStyle name="(z*¯_x000f_°(”,¯?À(¢,¯?Ð(°,¯?à(Â,¯?ð(Ô,¯?" xfId="706"/>
    <cellStyle name="(z*¯_x000f_°(”,¯?À(¢,¯?Ð(°,¯?à(Â,¯?ð(Ô,¯? 2" xfId="13520"/>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erger Model_KN&amp;Fzio_v2.30 - Street 2" xfId="13519"/>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MultipleSpace_Smartportfolio model_DB-merged files 2" xfId="13493"/>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C:\WINNT35\SYSTEM32\COMMAND.COM 2" xfId="13473"/>
    <cellStyle name="0752-93035" xfId="717"/>
    <cellStyle name="0752-93035 2" xfId="13472"/>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 3" xfId="12032"/>
    <cellStyle name="A% 3 2" xfId="14721"/>
    <cellStyle name="A% 4" xfId="12083"/>
    <cellStyle name="A% 4 2" xfId="14771"/>
    <cellStyle name="A% 4 3" xfId="25790"/>
    <cellStyle name="A% 5" xfId="11416"/>
    <cellStyle name="A% 5 2" xfId="23833"/>
    <cellStyle name="A% 6" xfId="11554"/>
    <cellStyle name="A% 6 2" xfId="23869"/>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2" xfId="13041"/>
    <cellStyle name="Accounting w/$ Total" xfId="1352"/>
    <cellStyle name="Accounting w/$ Total 10" xfId="11357"/>
    <cellStyle name="Accounting w/$ Total 10 2" xfId="14353"/>
    <cellStyle name="Accounting w/$ Total 10 3" xfId="15836"/>
    <cellStyle name="Accounting w/$ Total 10 4" xfId="20230"/>
    <cellStyle name="Accounting w/$ Total 10 5" xfId="17261"/>
    <cellStyle name="Accounting w/$ Total 10 6" xfId="18734"/>
    <cellStyle name="Accounting w/$ Total 10 7" xfId="25374"/>
    <cellStyle name="Accounting w/$ Total 10 8" xfId="26908"/>
    <cellStyle name="Accounting w/$ Total 11" xfId="12075"/>
    <cellStyle name="Accounting w/$ Total 11 2" xfId="14763"/>
    <cellStyle name="Accounting w/$ Total 11 3" xfId="16165"/>
    <cellStyle name="Accounting w/$ Total 11 4" xfId="20893"/>
    <cellStyle name="Accounting w/$ Total 11 5" xfId="22713"/>
    <cellStyle name="Accounting w/$ Total 11 6" xfId="24200"/>
    <cellStyle name="Accounting w/$ Total 11 7" xfId="25782"/>
    <cellStyle name="Accounting w/$ Total 11 8" xfId="27254"/>
    <cellStyle name="Accounting w/$ Total 12" xfId="11370"/>
    <cellStyle name="Accounting w/$ Total 12 2" xfId="14364"/>
    <cellStyle name="Accounting w/$ Total 12 3" xfId="15845"/>
    <cellStyle name="Accounting w/$ Total 12 4" xfId="20243"/>
    <cellStyle name="Accounting w/$ Total 12 5" xfId="17291"/>
    <cellStyle name="Accounting w/$ Total 12 6" xfId="18748"/>
    <cellStyle name="Accounting w/$ Total 12 7" xfId="25385"/>
    <cellStyle name="Accounting w/$ Total 12 8" xfId="26917"/>
    <cellStyle name="Accounting w/$ Total 13" xfId="11374"/>
    <cellStyle name="Accounting w/$ Total 13 2" xfId="14368"/>
    <cellStyle name="Accounting w/$ Total 13 3" xfId="15849"/>
    <cellStyle name="Accounting w/$ Total 13 4" xfId="20247"/>
    <cellStyle name="Accounting w/$ Total 13 5" xfId="17296"/>
    <cellStyle name="Accounting w/$ Total 13 6" xfId="18751"/>
    <cellStyle name="Accounting w/$ Total 13 7" xfId="25389"/>
    <cellStyle name="Accounting w/$ Total 13 8" xfId="26921"/>
    <cellStyle name="Accounting w/$ Total 14" xfId="12085"/>
    <cellStyle name="Accounting w/$ Total 14 2" xfId="14773"/>
    <cellStyle name="Accounting w/$ Total 14 3" xfId="16174"/>
    <cellStyle name="Accounting w/$ Total 14 4" xfId="20903"/>
    <cellStyle name="Accounting w/$ Total 14 5" xfId="22723"/>
    <cellStyle name="Accounting w/$ Total 14 6" xfId="24210"/>
    <cellStyle name="Accounting w/$ Total 14 7" xfId="25792"/>
    <cellStyle name="Accounting w/$ Total 14 8" xfId="27263"/>
    <cellStyle name="Accounting w/$ Total 15" xfId="11382"/>
    <cellStyle name="Accounting w/$ Total 15 2" xfId="14376"/>
    <cellStyle name="Accounting w/$ Total 15 3" xfId="15856"/>
    <cellStyle name="Accounting w/$ Total 15 4" xfId="20255"/>
    <cellStyle name="Accounting w/$ Total 15 5" xfId="22293"/>
    <cellStyle name="Accounting w/$ Total 15 6" xfId="23792"/>
    <cellStyle name="Accounting w/$ Total 15 7" xfId="25397"/>
    <cellStyle name="Accounting w/$ Total 15 8" xfId="26928"/>
    <cellStyle name="Accounting w/$ Total 16" xfId="12093"/>
    <cellStyle name="Accounting w/$ Total 16 2" xfId="14781"/>
    <cellStyle name="Accounting w/$ Total 16 3" xfId="16178"/>
    <cellStyle name="Accounting w/$ Total 16 4" xfId="20911"/>
    <cellStyle name="Accounting w/$ Total 16 5" xfId="22731"/>
    <cellStyle name="Accounting w/$ Total 16 6" xfId="24216"/>
    <cellStyle name="Accounting w/$ Total 16 7" xfId="25800"/>
    <cellStyle name="Accounting w/$ Total 16 8" xfId="27267"/>
    <cellStyle name="Accounting w/$ Total 17" xfId="12095"/>
    <cellStyle name="Accounting w/$ Total 17 2" xfId="14783"/>
    <cellStyle name="Accounting w/$ Total 17 3" xfId="16180"/>
    <cellStyle name="Accounting w/$ Total 17 4" xfId="20913"/>
    <cellStyle name="Accounting w/$ Total 17 5" xfId="22733"/>
    <cellStyle name="Accounting w/$ Total 17 6" xfId="24218"/>
    <cellStyle name="Accounting w/$ Total 17 7" xfId="25802"/>
    <cellStyle name="Accounting w/$ Total 17 8" xfId="27269"/>
    <cellStyle name="Accounting w/$ Total 18" xfId="11412"/>
    <cellStyle name="Accounting w/$ Total 18 2" xfId="14402"/>
    <cellStyle name="Accounting w/$ Total 18 3" xfId="15875"/>
    <cellStyle name="Accounting w/$ Total 18 4" xfId="20285"/>
    <cellStyle name="Accounting w/$ Total 18 5" xfId="22323"/>
    <cellStyle name="Accounting w/$ Total 18 6" xfId="23829"/>
    <cellStyle name="Accounting w/$ Total 18 7" xfId="25423"/>
    <cellStyle name="Accounting w/$ Total 18 8" xfId="26947"/>
    <cellStyle name="Accounting w/$ Total 19" xfId="12099"/>
    <cellStyle name="Accounting w/$ Total 19 2" xfId="14787"/>
    <cellStyle name="Accounting w/$ Total 19 3" xfId="16184"/>
    <cellStyle name="Accounting w/$ Total 19 4" xfId="20917"/>
    <cellStyle name="Accounting w/$ Total 19 5" xfId="22737"/>
    <cellStyle name="Accounting w/$ Total 19 6" xfId="24222"/>
    <cellStyle name="Accounting w/$ Total 19 7" xfId="25806"/>
    <cellStyle name="Accounting w/$ Total 19 8" xfId="27273"/>
    <cellStyle name="Accounting w/$ Total 2" xfId="12024"/>
    <cellStyle name="Accounting w/$ Total 2 2" xfId="14713"/>
    <cellStyle name="Accounting w/$ Total 2 3" xfId="16131"/>
    <cellStyle name="Accounting w/$ Total 2 4" xfId="20842"/>
    <cellStyle name="Accounting w/$ Total 2 5" xfId="22663"/>
    <cellStyle name="Accounting w/$ Total 2 6" xfId="24154"/>
    <cellStyle name="Accounting w/$ Total 2 7" xfId="25736"/>
    <cellStyle name="Accounting w/$ Total 2 8" xfId="27218"/>
    <cellStyle name="Accounting w/$ Total 20" xfId="11421"/>
    <cellStyle name="Accounting w/$ Total 20 2" xfId="14411"/>
    <cellStyle name="Accounting w/$ Total 20 3" xfId="15883"/>
    <cellStyle name="Accounting w/$ Total 20 4" xfId="20294"/>
    <cellStyle name="Accounting w/$ Total 20 5" xfId="22332"/>
    <cellStyle name="Accounting w/$ Total 20 6" xfId="23838"/>
    <cellStyle name="Accounting w/$ Total 20 7" xfId="25432"/>
    <cellStyle name="Accounting w/$ Total 20 8" xfId="26955"/>
    <cellStyle name="Accounting w/$ Total 21" xfId="11438"/>
    <cellStyle name="Accounting w/$ Total 21 2" xfId="14420"/>
    <cellStyle name="Accounting w/$ Total 21 3" xfId="15890"/>
    <cellStyle name="Accounting w/$ Total 21 4" xfId="20309"/>
    <cellStyle name="Accounting w/$ Total 21 5" xfId="22347"/>
    <cellStyle name="Accounting w/$ Total 21 6" xfId="23847"/>
    <cellStyle name="Accounting w/$ Total 21 7" xfId="25439"/>
    <cellStyle name="Accounting w/$ Total 21 8" xfId="26960"/>
    <cellStyle name="Accounting w/$ Total 22" xfId="12109"/>
    <cellStyle name="Accounting w/$ Total 22 2" xfId="14797"/>
    <cellStyle name="Accounting w/$ Total 22 3" xfId="16192"/>
    <cellStyle name="Accounting w/$ Total 22 4" xfId="20927"/>
    <cellStyle name="Accounting w/$ Total 22 5" xfId="22747"/>
    <cellStyle name="Accounting w/$ Total 22 6" xfId="24232"/>
    <cellStyle name="Accounting w/$ Total 22 7" xfId="25816"/>
    <cellStyle name="Accounting w/$ Total 22 8" xfId="27281"/>
    <cellStyle name="Accounting w/$ Total 23" xfId="11496"/>
    <cellStyle name="Accounting w/$ Total 23 2" xfId="14434"/>
    <cellStyle name="Accounting w/$ Total 23 3" xfId="15895"/>
    <cellStyle name="Accounting w/$ Total 23 4" xfId="20364"/>
    <cellStyle name="Accounting w/$ Total 23 5" xfId="22399"/>
    <cellStyle name="Accounting w/$ Total 23 6" xfId="23862"/>
    <cellStyle name="Accounting w/$ Total 23 7" xfId="25450"/>
    <cellStyle name="Accounting w/$ Total 23 8" xfId="26965"/>
    <cellStyle name="Accounting w/$ Total 24" xfId="12113"/>
    <cellStyle name="Accounting w/$ Total 24 2" xfId="14801"/>
    <cellStyle name="Accounting w/$ Total 24 3" xfId="16196"/>
    <cellStyle name="Accounting w/$ Total 24 4" xfId="20931"/>
    <cellStyle name="Accounting w/$ Total 24 5" xfId="22751"/>
    <cellStyle name="Accounting w/$ Total 24 6" xfId="24236"/>
    <cellStyle name="Accounting w/$ Total 24 7" xfId="25820"/>
    <cellStyle name="Accounting w/$ Total 24 8" xfId="27285"/>
    <cellStyle name="Accounting w/$ Total 25" xfId="11590"/>
    <cellStyle name="Accounting w/$ Total 25 2" xfId="14448"/>
    <cellStyle name="Accounting w/$ Total 25 3" xfId="15906"/>
    <cellStyle name="Accounting w/$ Total 25 4" xfId="20436"/>
    <cellStyle name="Accounting w/$ Total 25 5" xfId="22427"/>
    <cellStyle name="Accounting w/$ Total 25 6" xfId="23876"/>
    <cellStyle name="Accounting w/$ Total 25 7" xfId="25464"/>
    <cellStyle name="Accounting w/$ Total 25 8" xfId="26976"/>
    <cellStyle name="Accounting w/$ Total 26" xfId="11613"/>
    <cellStyle name="Accounting w/$ Total 26 2" xfId="14450"/>
    <cellStyle name="Accounting w/$ Total 26 3" xfId="15908"/>
    <cellStyle name="Accounting w/$ Total 26 4" xfId="20448"/>
    <cellStyle name="Accounting w/$ Total 26 5" xfId="22429"/>
    <cellStyle name="Accounting w/$ Total 26 6" xfId="23878"/>
    <cellStyle name="Accounting w/$ Total 26 7" xfId="25466"/>
    <cellStyle name="Accounting w/$ Total 26 8" xfId="26978"/>
    <cellStyle name="Accounting w/$ Total 27" xfId="13040"/>
    <cellStyle name="Accounting w/$ Total 27 2" xfId="15298"/>
    <cellStyle name="Accounting w/$ Total 27 3" xfId="16686"/>
    <cellStyle name="Accounting w/$ Total 27 4" xfId="21778"/>
    <cellStyle name="Accounting w/$ Total 27 5" xfId="23313"/>
    <cellStyle name="Accounting w/$ Total 27 6" xfId="24759"/>
    <cellStyle name="Accounting w/$ Total 27 7" xfId="26315"/>
    <cellStyle name="Accounting w/$ Total 27 8" xfId="27774"/>
    <cellStyle name="Accounting w/$ Total 28" xfId="18129"/>
    <cellStyle name="Accounting w/$ Total 29" xfId="18785"/>
    <cellStyle name="Accounting w/$ Total 3" xfId="12016"/>
    <cellStyle name="Accounting w/$ Total 3 2" xfId="14705"/>
    <cellStyle name="Accounting w/$ Total 3 3" xfId="16123"/>
    <cellStyle name="Accounting w/$ Total 3 4" xfId="20834"/>
    <cellStyle name="Accounting w/$ Total 3 5" xfId="22655"/>
    <cellStyle name="Accounting w/$ Total 3 6" xfId="24146"/>
    <cellStyle name="Accounting w/$ Total 3 7" xfId="25728"/>
    <cellStyle name="Accounting w/$ Total 3 8" xfId="27210"/>
    <cellStyle name="Accounting w/$ Total 30" xfId="19329"/>
    <cellStyle name="Accounting w/$ Total 31" xfId="28335"/>
    <cellStyle name="Accounting w/$ Total 32" xfId="28438"/>
    <cellStyle name="Accounting w/$ Total 4" xfId="12037"/>
    <cellStyle name="Accounting w/$ Total 4 2" xfId="14726"/>
    <cellStyle name="Accounting w/$ Total 4 3" xfId="16140"/>
    <cellStyle name="Accounting w/$ Total 4 4" xfId="20855"/>
    <cellStyle name="Accounting w/$ Total 4 5" xfId="22676"/>
    <cellStyle name="Accounting w/$ Total 4 6" xfId="24167"/>
    <cellStyle name="Accounting w/$ Total 4 7" xfId="25747"/>
    <cellStyle name="Accounting w/$ Total 4 8" xfId="27227"/>
    <cellStyle name="Accounting w/$ Total 5" xfId="11330"/>
    <cellStyle name="Accounting w/$ Total 5 2" xfId="14327"/>
    <cellStyle name="Accounting w/$ Total 5 3" xfId="15811"/>
    <cellStyle name="Accounting w/$ Total 5 4" xfId="20203"/>
    <cellStyle name="Accounting w/$ Total 5 5" xfId="17284"/>
    <cellStyle name="Accounting w/$ Total 5 6" xfId="18707"/>
    <cellStyle name="Accounting w/$ Total 5 7" xfId="25348"/>
    <cellStyle name="Accounting w/$ Total 5 8" xfId="26883"/>
    <cellStyle name="Accounting w/$ Total 6" xfId="11338"/>
    <cellStyle name="Accounting w/$ Total 6 2" xfId="14335"/>
    <cellStyle name="Accounting w/$ Total 6 3" xfId="15819"/>
    <cellStyle name="Accounting w/$ Total 6 4" xfId="20211"/>
    <cellStyle name="Accounting w/$ Total 6 5" xfId="17276"/>
    <cellStyle name="Accounting w/$ Total 6 6" xfId="18715"/>
    <cellStyle name="Accounting w/$ Total 6 7" xfId="25356"/>
    <cellStyle name="Accounting w/$ Total 6 8" xfId="26891"/>
    <cellStyle name="Accounting w/$ Total 7" xfId="12053"/>
    <cellStyle name="Accounting w/$ Total 7 2" xfId="14741"/>
    <cellStyle name="Accounting w/$ Total 7 3" xfId="16154"/>
    <cellStyle name="Accounting w/$ Total 7 4" xfId="20871"/>
    <cellStyle name="Accounting w/$ Total 7 5" xfId="22691"/>
    <cellStyle name="Accounting w/$ Total 7 6" xfId="24182"/>
    <cellStyle name="Accounting w/$ Total 7 7" xfId="25762"/>
    <cellStyle name="Accounting w/$ Total 7 8" xfId="27241"/>
    <cellStyle name="Accounting w/$ Total 8" xfId="11347"/>
    <cellStyle name="Accounting w/$ Total 8 2" xfId="14344"/>
    <cellStyle name="Accounting w/$ Total 8 3" xfId="15827"/>
    <cellStyle name="Accounting w/$ Total 8 4" xfId="20220"/>
    <cellStyle name="Accounting w/$ Total 8 5" xfId="17268"/>
    <cellStyle name="Accounting w/$ Total 8 6" xfId="18723"/>
    <cellStyle name="Accounting w/$ Total 8 7" xfId="25365"/>
    <cellStyle name="Accounting w/$ Total 8 8" xfId="26899"/>
    <cellStyle name="Accounting w/$ Total 9" xfId="12060"/>
    <cellStyle name="Accounting w/$ Total 9 2" xfId="14748"/>
    <cellStyle name="Accounting w/$ Total 9 3" xfId="16159"/>
    <cellStyle name="Accounting w/$ Total 9 4" xfId="20878"/>
    <cellStyle name="Accounting w/$ Total 9 5" xfId="22698"/>
    <cellStyle name="Accounting w/$ Total 9 6" xfId="24187"/>
    <cellStyle name="Accounting w/$ Total 9 7" xfId="25767"/>
    <cellStyle name="Accounting w/$ Total 9 8" xfId="27248"/>
    <cellStyle name="Accounting w/o $" xfId="1353"/>
    <cellStyle name="Accounting w/o $ 2" xfId="13039"/>
    <cellStyle name="Acinput" xfId="1354"/>
    <cellStyle name="Acinput 2" xfId="5686"/>
    <cellStyle name="Acinput 3" xfId="12015"/>
    <cellStyle name="Acinput 3 2" xfId="14704"/>
    <cellStyle name="Acinput 4" xfId="12074"/>
    <cellStyle name="Acinput 4 2" xfId="14762"/>
    <cellStyle name="Acinput 4 3" xfId="25781"/>
    <cellStyle name="Acinput 5" xfId="11399"/>
    <cellStyle name="Acinput 5 2" xfId="18736"/>
    <cellStyle name="Acinput 6" xfId="11494"/>
    <cellStyle name="Acinput 6 2" xfId="23861"/>
    <cellStyle name="Acinput,," xfId="1355"/>
    <cellStyle name="Acinput,, 2" xfId="5687"/>
    <cellStyle name="Acinput,, 3" xfId="12014"/>
    <cellStyle name="Acinput,, 3 2" xfId="14703"/>
    <cellStyle name="Acinput,, 4" xfId="12073"/>
    <cellStyle name="Acinput,, 4 2" xfId="14761"/>
    <cellStyle name="Acinput,, 4 3" xfId="25780"/>
    <cellStyle name="Acinput,, 5" xfId="11398"/>
    <cellStyle name="Acinput,, 5 2" xfId="18738"/>
    <cellStyle name="Acinput,, 6" xfId="11493"/>
    <cellStyle name="Acinput,, 6 2" xfId="23860"/>
    <cellStyle name="Acinput_Merger Model_KN&amp;Fzio_v2.30 - Street" xfId="13038"/>
    <cellStyle name="Acoutput" xfId="1356"/>
    <cellStyle name="Acoutput 2" xfId="5688"/>
    <cellStyle name="Acoutput 3" xfId="12012"/>
    <cellStyle name="Acoutput 3 2" xfId="14701"/>
    <cellStyle name="Acoutput 4" xfId="12072"/>
    <cellStyle name="Acoutput 4 2" xfId="14760"/>
    <cellStyle name="Acoutput 4 3" xfId="25779"/>
    <cellStyle name="Acoutput 5" xfId="11397"/>
    <cellStyle name="Acoutput 5 2" xfId="23793"/>
    <cellStyle name="Acoutput 6" xfId="11492"/>
    <cellStyle name="Acoutput 6 2" xfId="23859"/>
    <cellStyle name="Acoutput,," xfId="1357"/>
    <cellStyle name="Acoutput,, 2" xfId="5689"/>
    <cellStyle name="Acoutput,, 3" xfId="12011"/>
    <cellStyle name="Acoutput,, 3 2" xfId="14700"/>
    <cellStyle name="Acoutput,, 4" xfId="12071"/>
    <cellStyle name="Acoutput,, 4 2" xfId="14759"/>
    <cellStyle name="Acoutput,, 4 3" xfId="25778"/>
    <cellStyle name="Acoutput,, 5" xfId="11396"/>
    <cellStyle name="Acoutput,, 5 2" xfId="18737"/>
    <cellStyle name="Acoutput,, 6" xfId="11491"/>
    <cellStyle name="Acoutput,, 6 2" xfId="23858"/>
    <cellStyle name="Acoutput_CAScomps02" xfId="13037"/>
    <cellStyle name="Actual Date" xfId="1358"/>
    <cellStyle name="AFE" xfId="1359"/>
    <cellStyle name="al" xfId="1360"/>
    <cellStyle name="Amount_EQU_RIGH.XLS_Equity market_Preferred Securities " xfId="1361"/>
    <cellStyle name="Apershare" xfId="1362"/>
    <cellStyle name="Apershare 2" xfId="5690"/>
    <cellStyle name="Apershare 3" xfId="12010"/>
    <cellStyle name="Apershare 3 2" xfId="14699"/>
    <cellStyle name="Apershare 4" xfId="12070"/>
    <cellStyle name="Apershare 4 2" xfId="14758"/>
    <cellStyle name="Apershare 4 3" xfId="25777"/>
    <cellStyle name="Apershare 5" xfId="11395"/>
    <cellStyle name="Apershare 5 2" xfId="18769"/>
    <cellStyle name="Apershare 6" xfId="11486"/>
    <cellStyle name="Apershare 6 2" xfId="23857"/>
    <cellStyle name="Aprice" xfId="1363"/>
    <cellStyle name="Aprice 2" xfId="5691"/>
    <cellStyle name="Aprice 3" xfId="12009"/>
    <cellStyle name="Aprice 3 2" xfId="14698"/>
    <cellStyle name="Aprice 4" xfId="12069"/>
    <cellStyle name="Aprice 4 2" xfId="14757"/>
    <cellStyle name="Aprice 4 3" xfId="25776"/>
    <cellStyle name="Aprice 5" xfId="11394"/>
    <cellStyle name="Aprice 5 2" xfId="18768"/>
    <cellStyle name="Aprice 6" xfId="11485"/>
    <cellStyle name="Aprice 6 2" xfId="23856"/>
    <cellStyle name="Aprice 7" xfId="13034"/>
    <cellStyle name="ar" xfId="1364"/>
    <cellStyle name="ar 10" xfId="12034"/>
    <cellStyle name="ar 10 2" xfId="14723"/>
    <cellStyle name="ar 10 3" xfId="16137"/>
    <cellStyle name="ar 10 4" xfId="20852"/>
    <cellStyle name="ar 10 5" xfId="22673"/>
    <cellStyle name="ar 10 6" xfId="24164"/>
    <cellStyle name="ar 10 7" xfId="25744"/>
    <cellStyle name="ar 10 8" xfId="27224"/>
    <cellStyle name="ar 11" xfId="11329"/>
    <cellStyle name="ar 11 2" xfId="14326"/>
    <cellStyle name="ar 11 3" xfId="15810"/>
    <cellStyle name="ar 11 4" xfId="20202"/>
    <cellStyle name="ar 11 5" xfId="17298"/>
    <cellStyle name="ar 11 6" xfId="18706"/>
    <cellStyle name="ar 11 7" xfId="25347"/>
    <cellStyle name="ar 11 8" xfId="26882"/>
    <cellStyle name="ar 12" xfId="12042"/>
    <cellStyle name="ar 12 2" xfId="14730"/>
    <cellStyle name="ar 12 3" xfId="16144"/>
    <cellStyle name="ar 12 4" xfId="20860"/>
    <cellStyle name="ar 12 5" xfId="22680"/>
    <cellStyle name="ar 12 6" xfId="24171"/>
    <cellStyle name="ar 12 7" xfId="25751"/>
    <cellStyle name="ar 12 8" xfId="27231"/>
    <cellStyle name="ar 13" xfId="11336"/>
    <cellStyle name="ar 13 2" xfId="14333"/>
    <cellStyle name="ar 13 3" xfId="15817"/>
    <cellStyle name="ar 13 4" xfId="20209"/>
    <cellStyle name="ar 13 5" xfId="17278"/>
    <cellStyle name="ar 13 6" xfId="18713"/>
    <cellStyle name="ar 13 7" xfId="25354"/>
    <cellStyle name="ar 13 8" xfId="26889"/>
    <cellStyle name="ar 14" xfId="12049"/>
    <cellStyle name="ar 14 2" xfId="14737"/>
    <cellStyle name="ar 14 3" xfId="16150"/>
    <cellStyle name="ar 14 4" xfId="20867"/>
    <cellStyle name="ar 14 5" xfId="22687"/>
    <cellStyle name="ar 14 6" xfId="24178"/>
    <cellStyle name="ar 14 7" xfId="25758"/>
    <cellStyle name="ar 14 8" xfId="27237"/>
    <cellStyle name="ar 15" xfId="11342"/>
    <cellStyle name="ar 15 2" xfId="14339"/>
    <cellStyle name="ar 15 3" xfId="15822"/>
    <cellStyle name="ar 15 4" xfId="20215"/>
    <cellStyle name="ar 15 5" xfId="17273"/>
    <cellStyle name="ar 15 6" xfId="18719"/>
    <cellStyle name="ar 15 7" xfId="25360"/>
    <cellStyle name="ar 15 8" xfId="26894"/>
    <cellStyle name="ar 16" xfId="12056"/>
    <cellStyle name="ar 16 2" xfId="14744"/>
    <cellStyle name="ar 16 3" xfId="16155"/>
    <cellStyle name="ar 16 4" xfId="20874"/>
    <cellStyle name="ar 16 5" xfId="22694"/>
    <cellStyle name="ar 16 6" xfId="24183"/>
    <cellStyle name="ar 16 7" xfId="25763"/>
    <cellStyle name="ar 16 8" xfId="27244"/>
    <cellStyle name="ar 17" xfId="11354"/>
    <cellStyle name="ar 17 2" xfId="14350"/>
    <cellStyle name="ar 17 3" xfId="15833"/>
    <cellStyle name="ar 17 4" xfId="20227"/>
    <cellStyle name="ar 17 5" xfId="17264"/>
    <cellStyle name="ar 17 6" xfId="23745"/>
    <cellStyle name="ar 17 7" xfId="25371"/>
    <cellStyle name="ar 17 8" xfId="26905"/>
    <cellStyle name="ar 18" xfId="12068"/>
    <cellStyle name="ar 18 2" xfId="14756"/>
    <cellStyle name="ar 18 3" xfId="16164"/>
    <cellStyle name="ar 18 4" xfId="20886"/>
    <cellStyle name="ar 18 5" xfId="22706"/>
    <cellStyle name="ar 18 6" xfId="24193"/>
    <cellStyle name="ar 18 7" xfId="25775"/>
    <cellStyle name="ar 18 8" xfId="27253"/>
    <cellStyle name="ar 19" xfId="11366"/>
    <cellStyle name="ar 19 2" xfId="14360"/>
    <cellStyle name="ar 19 3" xfId="15841"/>
    <cellStyle name="ar 19 4" xfId="20239"/>
    <cellStyle name="ar 19 5" xfId="17289"/>
    <cellStyle name="ar 19 6" xfId="18744"/>
    <cellStyle name="ar 19 7" xfId="25381"/>
    <cellStyle name="ar 19 8" xfId="26913"/>
    <cellStyle name="ar 2" xfId="6863"/>
    <cellStyle name="ar 2 10" xfId="11746"/>
    <cellStyle name="ar 2 10 2" xfId="14461"/>
    <cellStyle name="ar 2 10 3" xfId="15919"/>
    <cellStyle name="ar 2 10 4" xfId="20579"/>
    <cellStyle name="ar 2 10 5" xfId="22440"/>
    <cellStyle name="ar 2 10 6" xfId="23890"/>
    <cellStyle name="ar 2 10 7" xfId="25477"/>
    <cellStyle name="ar 2 10 8" xfId="26989"/>
    <cellStyle name="ar 2 11" xfId="11085"/>
    <cellStyle name="ar 2 11 2" xfId="14114"/>
    <cellStyle name="ar 2 11 3" xfId="10277"/>
    <cellStyle name="ar 2 11 4" xfId="19960"/>
    <cellStyle name="ar 2 11 5" xfId="17495"/>
    <cellStyle name="ar 2 11 6" xfId="18478"/>
    <cellStyle name="ar 2 11 7" xfId="19396"/>
    <cellStyle name="ar 2 11 8" xfId="21198"/>
    <cellStyle name="ar 2 12" xfId="11749"/>
    <cellStyle name="ar 2 12 2" xfId="14464"/>
    <cellStyle name="ar 2 12 3" xfId="15922"/>
    <cellStyle name="ar 2 12 4" xfId="20582"/>
    <cellStyle name="ar 2 12 5" xfId="22443"/>
    <cellStyle name="ar 2 12 6" xfId="23893"/>
    <cellStyle name="ar 2 12 7" xfId="25480"/>
    <cellStyle name="ar 2 12 8" xfId="26992"/>
    <cellStyle name="ar 2 13" xfId="11088"/>
    <cellStyle name="ar 2 13 2" xfId="14117"/>
    <cellStyle name="ar 2 13 3" xfId="10280"/>
    <cellStyle name="ar 2 13 4" xfId="19963"/>
    <cellStyle name="ar 2 13 5" xfId="17492"/>
    <cellStyle name="ar 2 13 6" xfId="18481"/>
    <cellStyle name="ar 2 13 7" xfId="19401"/>
    <cellStyle name="ar 2 13 8" xfId="21256"/>
    <cellStyle name="ar 2 14" xfId="11755"/>
    <cellStyle name="ar 2 14 2" xfId="14470"/>
    <cellStyle name="ar 2 14 3" xfId="15928"/>
    <cellStyle name="ar 2 14 4" xfId="20588"/>
    <cellStyle name="ar 2 14 5" xfId="22449"/>
    <cellStyle name="ar 2 14 6" xfId="23899"/>
    <cellStyle name="ar 2 14 7" xfId="25486"/>
    <cellStyle name="ar 2 14 8" xfId="26998"/>
    <cellStyle name="ar 2 15" xfId="11092"/>
    <cellStyle name="ar 2 15 2" xfId="14121"/>
    <cellStyle name="ar 2 15 3" xfId="10515"/>
    <cellStyle name="ar 2 15 4" xfId="19967"/>
    <cellStyle name="ar 2 15 5" xfId="17488"/>
    <cellStyle name="ar 2 15 6" xfId="18485"/>
    <cellStyle name="ar 2 15 7" xfId="19452"/>
    <cellStyle name="ar 2 15 8" xfId="21268"/>
    <cellStyle name="ar 2 16" xfId="11758"/>
    <cellStyle name="ar 2 16 2" xfId="14473"/>
    <cellStyle name="ar 2 16 3" xfId="15931"/>
    <cellStyle name="ar 2 16 4" xfId="20591"/>
    <cellStyle name="ar 2 16 5" xfId="22452"/>
    <cellStyle name="ar 2 16 6" xfId="23902"/>
    <cellStyle name="ar 2 16 7" xfId="25489"/>
    <cellStyle name="ar 2 16 8" xfId="27001"/>
    <cellStyle name="ar 2 17" xfId="11095"/>
    <cellStyle name="ar 2 17 2" xfId="14124"/>
    <cellStyle name="ar 2 17 3" xfId="10286"/>
    <cellStyle name="ar 2 17 4" xfId="19970"/>
    <cellStyle name="ar 2 17 5" xfId="17485"/>
    <cellStyle name="ar 2 17 6" xfId="18488"/>
    <cellStyle name="ar 2 17 7" xfId="19458"/>
    <cellStyle name="ar 2 17 8" xfId="21271"/>
    <cellStyle name="ar 2 18" xfId="11761"/>
    <cellStyle name="ar 2 18 2" xfId="14476"/>
    <cellStyle name="ar 2 18 3" xfId="15934"/>
    <cellStyle name="ar 2 18 4" xfId="20594"/>
    <cellStyle name="ar 2 18 5" xfId="22455"/>
    <cellStyle name="ar 2 18 6" xfId="23905"/>
    <cellStyle name="ar 2 18 7" xfId="25492"/>
    <cellStyle name="ar 2 18 8" xfId="27004"/>
    <cellStyle name="ar 2 19" xfId="11098"/>
    <cellStyle name="ar 2 19 2" xfId="14127"/>
    <cellStyle name="ar 2 19 3" xfId="10289"/>
    <cellStyle name="ar 2 19 4" xfId="19973"/>
    <cellStyle name="ar 2 19 5" xfId="17193"/>
    <cellStyle name="ar 2 19 6" xfId="18491"/>
    <cellStyle name="ar 2 19 7" xfId="19494"/>
    <cellStyle name="ar 2 19 8" xfId="21277"/>
    <cellStyle name="ar 2 2" xfId="11791"/>
    <cellStyle name="ar 2 2 2" xfId="14506"/>
    <cellStyle name="ar 2 2 3" xfId="15964"/>
    <cellStyle name="ar 2 2 4" xfId="20624"/>
    <cellStyle name="ar 2 2 5" xfId="22485"/>
    <cellStyle name="ar 2 2 6" xfId="23935"/>
    <cellStyle name="ar 2 2 7" xfId="25522"/>
    <cellStyle name="ar 2 2 8" xfId="27034"/>
    <cellStyle name="ar 2 20" xfId="11764"/>
    <cellStyle name="ar 2 20 2" xfId="14479"/>
    <cellStyle name="ar 2 20 3" xfId="15937"/>
    <cellStyle name="ar 2 20 4" xfId="20597"/>
    <cellStyle name="ar 2 20 5" xfId="22458"/>
    <cellStyle name="ar 2 20 6" xfId="23908"/>
    <cellStyle name="ar 2 20 7" xfId="25495"/>
    <cellStyle name="ar 2 20 8" xfId="27007"/>
    <cellStyle name="ar 2 21" xfId="11101"/>
    <cellStyle name="ar 2 21 2" xfId="14130"/>
    <cellStyle name="ar 2 21 3" xfId="10292"/>
    <cellStyle name="ar 2 21 4" xfId="19976"/>
    <cellStyle name="ar 2 21 5" xfId="17480"/>
    <cellStyle name="ar 2 21 6" xfId="18494"/>
    <cellStyle name="ar 2 21 7" xfId="19515"/>
    <cellStyle name="ar 2 21 8" xfId="21281"/>
    <cellStyle name="ar 2 22" xfId="11770"/>
    <cellStyle name="ar 2 22 2" xfId="14485"/>
    <cellStyle name="ar 2 22 3" xfId="15943"/>
    <cellStyle name="ar 2 22 4" xfId="20603"/>
    <cellStyle name="ar 2 22 5" xfId="22464"/>
    <cellStyle name="ar 2 22 6" xfId="23914"/>
    <cellStyle name="ar 2 22 7" xfId="25501"/>
    <cellStyle name="ar 2 22 8" xfId="27013"/>
    <cellStyle name="ar 2 23" xfId="11104"/>
    <cellStyle name="ar 2 23 2" xfId="14133"/>
    <cellStyle name="ar 2 23 3" xfId="10295"/>
    <cellStyle name="ar 2 23 4" xfId="19979"/>
    <cellStyle name="ar 2 23 5" xfId="17477"/>
    <cellStyle name="ar 2 23 6" xfId="18497"/>
    <cellStyle name="ar 2 23 7" xfId="19689"/>
    <cellStyle name="ar 2 23 8" xfId="21286"/>
    <cellStyle name="ar 2 24" xfId="11767"/>
    <cellStyle name="ar 2 24 2" xfId="14482"/>
    <cellStyle name="ar 2 24 3" xfId="15940"/>
    <cellStyle name="ar 2 24 4" xfId="20600"/>
    <cellStyle name="ar 2 24 5" xfId="22461"/>
    <cellStyle name="ar 2 24 6" xfId="23911"/>
    <cellStyle name="ar 2 24 7" xfId="25498"/>
    <cellStyle name="ar 2 24 8" xfId="27010"/>
    <cellStyle name="ar 2 25" xfId="11107"/>
    <cellStyle name="ar 2 25 2" xfId="14136"/>
    <cellStyle name="ar 2 25 3" xfId="10298"/>
    <cellStyle name="ar 2 25 4" xfId="19982"/>
    <cellStyle name="ar 2 25 5" xfId="17474"/>
    <cellStyle name="ar 2 25 6" xfId="18500"/>
    <cellStyle name="ar 2 25 7" xfId="19699"/>
    <cellStyle name="ar 2 25 8" xfId="21289"/>
    <cellStyle name="ar 2 26" xfId="11773"/>
    <cellStyle name="ar 2 26 2" xfId="14488"/>
    <cellStyle name="ar 2 26 3" xfId="15946"/>
    <cellStyle name="ar 2 26 4" xfId="20606"/>
    <cellStyle name="ar 2 26 5" xfId="22467"/>
    <cellStyle name="ar 2 26 6" xfId="23917"/>
    <cellStyle name="ar 2 26 7" xfId="25504"/>
    <cellStyle name="ar 2 26 8" xfId="27016"/>
    <cellStyle name="ar 2 27" xfId="11110"/>
    <cellStyle name="ar 2 27 2" xfId="14139"/>
    <cellStyle name="ar 2 27 3" xfId="10301"/>
    <cellStyle name="ar 2 27 4" xfId="19985"/>
    <cellStyle name="ar 2 27 5" xfId="17471"/>
    <cellStyle name="ar 2 27 6" xfId="18503"/>
    <cellStyle name="ar 2 27 7" xfId="19706"/>
    <cellStyle name="ar 2 27 8" xfId="21292"/>
    <cellStyle name="ar 2 28" xfId="11776"/>
    <cellStyle name="ar 2 28 2" xfId="14491"/>
    <cellStyle name="ar 2 28 3" xfId="15949"/>
    <cellStyle name="ar 2 28 4" xfId="20609"/>
    <cellStyle name="ar 2 28 5" xfId="22470"/>
    <cellStyle name="ar 2 28 6" xfId="23920"/>
    <cellStyle name="ar 2 28 7" xfId="25507"/>
    <cellStyle name="ar 2 28 8" xfId="27019"/>
    <cellStyle name="ar 2 29" xfId="11113"/>
    <cellStyle name="ar 2 29 2" xfId="14142"/>
    <cellStyle name="ar 2 29 3" xfId="10304"/>
    <cellStyle name="ar 2 29 4" xfId="19988"/>
    <cellStyle name="ar 2 29 5" xfId="17468"/>
    <cellStyle name="ar 2 29 6" xfId="18506"/>
    <cellStyle name="ar 2 29 7" xfId="19906"/>
    <cellStyle name="ar 2 29 8" xfId="21322"/>
    <cellStyle name="ar 2 3" xfId="11142"/>
    <cellStyle name="ar 2 3 2" xfId="14167"/>
    <cellStyle name="ar 2 3 3" xfId="10326"/>
    <cellStyle name="ar 2 3 4" xfId="20016"/>
    <cellStyle name="ar 2 3 5" xfId="17446"/>
    <cellStyle name="ar 2 3 6" xfId="18530"/>
    <cellStyle name="ar 2 3 7" xfId="20062"/>
    <cellStyle name="ar 2 3 8" xfId="21356"/>
    <cellStyle name="ar 2 30" xfId="11779"/>
    <cellStyle name="ar 2 30 2" xfId="14494"/>
    <cellStyle name="ar 2 30 3" xfId="15952"/>
    <cellStyle name="ar 2 30 4" xfId="20612"/>
    <cellStyle name="ar 2 30 5" xfId="22473"/>
    <cellStyle name="ar 2 30 6" xfId="23923"/>
    <cellStyle name="ar 2 30 7" xfId="25510"/>
    <cellStyle name="ar 2 30 8" xfId="27022"/>
    <cellStyle name="ar 2 31" xfId="11117"/>
    <cellStyle name="ar 2 31 2" xfId="14145"/>
    <cellStyle name="ar 2 31 3" xfId="10307"/>
    <cellStyle name="ar 2 31 4" xfId="19992"/>
    <cellStyle name="ar 2 31 5" xfId="17465"/>
    <cellStyle name="ar 2 31 6" xfId="18509"/>
    <cellStyle name="ar 2 31 7" xfId="19921"/>
    <cellStyle name="ar 2 31 8" xfId="21324"/>
    <cellStyle name="ar 2 32" xfId="11782"/>
    <cellStyle name="ar 2 32 2" xfId="14497"/>
    <cellStyle name="ar 2 32 3" xfId="15955"/>
    <cellStyle name="ar 2 32 4" xfId="20615"/>
    <cellStyle name="ar 2 32 5" xfId="22476"/>
    <cellStyle name="ar 2 32 6" xfId="23926"/>
    <cellStyle name="ar 2 32 7" xfId="25513"/>
    <cellStyle name="ar 2 32 8" xfId="27025"/>
    <cellStyle name="ar 2 33" xfId="11120"/>
    <cellStyle name="ar 2 33 2" xfId="14148"/>
    <cellStyle name="ar 2 33 3" xfId="10310"/>
    <cellStyle name="ar 2 33 4" xfId="19995"/>
    <cellStyle name="ar 2 33 5" xfId="17462"/>
    <cellStyle name="ar 2 33 6" xfId="18512"/>
    <cellStyle name="ar 2 33 7" xfId="19927"/>
    <cellStyle name="ar 2 33 8" xfId="21328"/>
    <cellStyle name="ar 2 34" xfId="11785"/>
    <cellStyle name="ar 2 34 2" xfId="14500"/>
    <cellStyle name="ar 2 34 3" xfId="15958"/>
    <cellStyle name="ar 2 34 4" xfId="20618"/>
    <cellStyle name="ar 2 34 5" xfId="22479"/>
    <cellStyle name="ar 2 34 6" xfId="23929"/>
    <cellStyle name="ar 2 34 7" xfId="25516"/>
    <cellStyle name="ar 2 34 8" xfId="27028"/>
    <cellStyle name="ar 2 35" xfId="11123"/>
    <cellStyle name="ar 2 35 2" xfId="14151"/>
    <cellStyle name="ar 2 35 3" xfId="10313"/>
    <cellStyle name="ar 2 35 4" xfId="19998"/>
    <cellStyle name="ar 2 35 5" xfId="17459"/>
    <cellStyle name="ar 2 35 6" xfId="18515"/>
    <cellStyle name="ar 2 35 7" xfId="19936"/>
    <cellStyle name="ar 2 35 8" xfId="21340"/>
    <cellStyle name="ar 2 36" xfId="11788"/>
    <cellStyle name="ar 2 36 2" xfId="14503"/>
    <cellStyle name="ar 2 36 3" xfId="15961"/>
    <cellStyle name="ar 2 36 4" xfId="20621"/>
    <cellStyle name="ar 2 36 5" xfId="22482"/>
    <cellStyle name="ar 2 36 6" xfId="23932"/>
    <cellStyle name="ar 2 36 7" xfId="25519"/>
    <cellStyle name="ar 2 36 8" xfId="27031"/>
    <cellStyle name="ar 2 37" xfId="11126"/>
    <cellStyle name="ar 2 37 2" xfId="14154"/>
    <cellStyle name="ar 2 37 3" xfId="10316"/>
    <cellStyle name="ar 2 37 4" xfId="20001"/>
    <cellStyle name="ar 2 37 5" xfId="17456"/>
    <cellStyle name="ar 2 37 6" xfId="18518"/>
    <cellStyle name="ar 2 37 7" xfId="19946"/>
    <cellStyle name="ar 2 37 8" xfId="21343"/>
    <cellStyle name="ar 2 38" xfId="9831"/>
    <cellStyle name="ar 2 39" xfId="18013"/>
    <cellStyle name="ar 2 4" xfId="11752"/>
    <cellStyle name="ar 2 4 2" xfId="14467"/>
    <cellStyle name="ar 2 4 3" xfId="15925"/>
    <cellStyle name="ar 2 4 4" xfId="20585"/>
    <cellStyle name="ar 2 4 5" xfId="22446"/>
    <cellStyle name="ar 2 4 6" xfId="23896"/>
    <cellStyle name="ar 2 4 7" xfId="25483"/>
    <cellStyle name="ar 2 4 8" xfId="26995"/>
    <cellStyle name="ar 2 40" xfId="17957"/>
    <cellStyle name="ar 2 41" xfId="18010"/>
    <cellStyle name="ar 2 42" xfId="17956"/>
    <cellStyle name="ar 2 5" xfId="11066"/>
    <cellStyle name="ar 2 5 2" xfId="14099"/>
    <cellStyle name="ar 2 5 3" xfId="10262"/>
    <cellStyle name="ar 2 5 4" xfId="19943"/>
    <cellStyle name="ar 2 5 5" xfId="17510"/>
    <cellStyle name="ar 2 5 6" xfId="18463"/>
    <cellStyle name="ar 2 5 7" xfId="19276"/>
    <cellStyle name="ar 2 5 8" xfId="21177"/>
    <cellStyle name="ar 2 6" xfId="11743"/>
    <cellStyle name="ar 2 6 2" xfId="14458"/>
    <cellStyle name="ar 2 6 3" xfId="15916"/>
    <cellStyle name="ar 2 6 4" xfId="20576"/>
    <cellStyle name="ar 2 6 5" xfId="22437"/>
    <cellStyle name="ar 2 6 6" xfId="23887"/>
    <cellStyle name="ar 2 6 7" xfId="25474"/>
    <cellStyle name="ar 2 6 8" xfId="26986"/>
    <cellStyle name="ar 2 7" xfId="11077"/>
    <cellStyle name="ar 2 7 2" xfId="14106"/>
    <cellStyle name="ar 2 7 3" xfId="10269"/>
    <cellStyle name="ar 2 7 4" xfId="19952"/>
    <cellStyle name="ar 2 7 5" xfId="17503"/>
    <cellStyle name="ar 2 7 6" xfId="18471"/>
    <cellStyle name="ar 2 7 7" xfId="19283"/>
    <cellStyle name="ar 2 7 8" xfId="21186"/>
    <cellStyle name="ar 2 8" xfId="11740"/>
    <cellStyle name="ar 2 8 2" xfId="14455"/>
    <cellStyle name="ar 2 8 3" xfId="15913"/>
    <cellStyle name="ar 2 8 4" xfId="20573"/>
    <cellStyle name="ar 2 8 5" xfId="22434"/>
    <cellStyle name="ar 2 8 6" xfId="23884"/>
    <cellStyle name="ar 2 8 7" xfId="25471"/>
    <cellStyle name="ar 2 8 8" xfId="26983"/>
    <cellStyle name="ar 2 9" xfId="11080"/>
    <cellStyle name="ar 2 9 2" xfId="14109"/>
    <cellStyle name="ar 2 9 3" xfId="10272"/>
    <cellStyle name="ar 2 9 4" xfId="19955"/>
    <cellStyle name="ar 2 9 5" xfId="17500"/>
    <cellStyle name="ar 2 9 6" xfId="18474"/>
    <cellStyle name="ar 2 9 7" xfId="19377"/>
    <cellStyle name="ar 2 9 8" xfId="21189"/>
    <cellStyle name="ar 20" xfId="12081"/>
    <cellStyle name="ar 20 2" xfId="14769"/>
    <cellStyle name="ar 20 3" xfId="16171"/>
    <cellStyle name="ar 20 4" xfId="20899"/>
    <cellStyle name="ar 20 5" xfId="22719"/>
    <cellStyle name="ar 20 6" xfId="24206"/>
    <cellStyle name="ar 20 7" xfId="25788"/>
    <cellStyle name="ar 20 8" xfId="27260"/>
    <cellStyle name="ar 21" xfId="11372"/>
    <cellStyle name="ar 21 2" xfId="14366"/>
    <cellStyle name="ar 21 3" xfId="15847"/>
    <cellStyle name="ar 21 4" xfId="20245"/>
    <cellStyle name="ar 21 5" xfId="22260"/>
    <cellStyle name="ar 21 6" xfId="18749"/>
    <cellStyle name="ar 21 7" xfId="25387"/>
    <cellStyle name="ar 21 8" xfId="26919"/>
    <cellStyle name="ar 22" xfId="12084"/>
    <cellStyle name="ar 22 2" xfId="14772"/>
    <cellStyle name="ar 22 3" xfId="16173"/>
    <cellStyle name="ar 22 4" xfId="20902"/>
    <cellStyle name="ar 22 5" xfId="22722"/>
    <cellStyle name="ar 22 6" xfId="24209"/>
    <cellStyle name="ar 22 7" xfId="25791"/>
    <cellStyle name="ar 22 8" xfId="27262"/>
    <cellStyle name="ar 23" xfId="11380"/>
    <cellStyle name="ar 23 2" xfId="14374"/>
    <cellStyle name="ar 23 3" xfId="15854"/>
    <cellStyle name="ar 23 4" xfId="20253"/>
    <cellStyle name="ar 23 5" xfId="22291"/>
    <cellStyle name="ar 23 6" xfId="18757"/>
    <cellStyle name="ar 23 7" xfId="25395"/>
    <cellStyle name="ar 23 8" xfId="26926"/>
    <cellStyle name="ar 24" xfId="12091"/>
    <cellStyle name="ar 24 2" xfId="14779"/>
    <cellStyle name="ar 24 3" xfId="16177"/>
    <cellStyle name="ar 24 4" xfId="20909"/>
    <cellStyle name="ar 24 5" xfId="22729"/>
    <cellStyle name="ar 24 6" xfId="24215"/>
    <cellStyle name="ar 24 7" xfId="25798"/>
    <cellStyle name="ar 24 8" xfId="27266"/>
    <cellStyle name="ar 25" xfId="11393"/>
    <cellStyle name="ar 25 2" xfId="14386"/>
    <cellStyle name="ar 25 3" xfId="15863"/>
    <cellStyle name="ar 25 4" xfId="20266"/>
    <cellStyle name="ar 25 5" xfId="22304"/>
    <cellStyle name="ar 25 6" xfId="18767"/>
    <cellStyle name="ar 25 7" xfId="25405"/>
    <cellStyle name="ar 25 8" xfId="26935"/>
    <cellStyle name="ar 26" xfId="12094"/>
    <cellStyle name="ar 26 2" xfId="14782"/>
    <cellStyle name="ar 26 3" xfId="16179"/>
    <cellStyle name="ar 26 4" xfId="20912"/>
    <cellStyle name="ar 26 5" xfId="22732"/>
    <cellStyle name="ar 26 6" xfId="24217"/>
    <cellStyle name="ar 26 7" xfId="25801"/>
    <cellStyle name="ar 26 8" xfId="27268"/>
    <cellStyle name="ar 27" xfId="11402"/>
    <cellStyle name="ar 27 2" xfId="14392"/>
    <cellStyle name="ar 27 3" xfId="15865"/>
    <cellStyle name="ar 27 4" xfId="20275"/>
    <cellStyle name="ar 27 5" xfId="22313"/>
    <cellStyle name="ar 27 6" xfId="23796"/>
    <cellStyle name="ar 27 7" xfId="25413"/>
    <cellStyle name="ar 27 8" xfId="26937"/>
    <cellStyle name="ar 28" xfId="12097"/>
    <cellStyle name="ar 28 2" xfId="14785"/>
    <cellStyle name="ar 28 3" xfId="16182"/>
    <cellStyle name="ar 28 4" xfId="20915"/>
    <cellStyle name="ar 28 5" xfId="22735"/>
    <cellStyle name="ar 28 6" xfId="24220"/>
    <cellStyle name="ar 28 7" xfId="25804"/>
    <cellStyle name="ar 28 8" xfId="27271"/>
    <cellStyle name="ar 29" xfId="11418"/>
    <cellStyle name="ar 29 2" xfId="14408"/>
    <cellStyle name="ar 29 3" xfId="15880"/>
    <cellStyle name="ar 29 4" xfId="20291"/>
    <cellStyle name="ar 29 5" xfId="22329"/>
    <cellStyle name="ar 29 6" xfId="23835"/>
    <cellStyle name="ar 29 7" xfId="25429"/>
    <cellStyle name="ar 29 8" xfId="26952"/>
    <cellStyle name="ar 3" xfId="10991"/>
    <cellStyle name="ar 3 2" xfId="14038"/>
    <cellStyle name="ar 3 3" xfId="10214"/>
    <cellStyle name="ar 3 4" xfId="19869"/>
    <cellStyle name="ar 3 5" xfId="17561"/>
    <cellStyle name="ar 3 6" xfId="18406"/>
    <cellStyle name="ar 3 7" xfId="19214"/>
    <cellStyle name="ar 3 8" xfId="21114"/>
    <cellStyle name="ar 30" xfId="12103"/>
    <cellStyle name="ar 30 2" xfId="14791"/>
    <cellStyle name="ar 30 3" xfId="16187"/>
    <cellStyle name="ar 30 4" xfId="20921"/>
    <cellStyle name="ar 30 5" xfId="22741"/>
    <cellStyle name="ar 30 6" xfId="24226"/>
    <cellStyle name="ar 30 7" xfId="25810"/>
    <cellStyle name="ar 30 8" xfId="27276"/>
    <cellStyle name="ar 31" xfId="11429"/>
    <cellStyle name="ar 31 2" xfId="14415"/>
    <cellStyle name="ar 31 3" xfId="15887"/>
    <cellStyle name="ar 31 4" xfId="20301"/>
    <cellStyle name="ar 31 5" xfId="22339"/>
    <cellStyle name="ar 31 6" xfId="23842"/>
    <cellStyle name="ar 31 7" xfId="25434"/>
    <cellStyle name="ar 31 8" xfId="26957"/>
    <cellStyle name="ar 32" xfId="12107"/>
    <cellStyle name="ar 32 2" xfId="14795"/>
    <cellStyle name="ar 32 3" xfId="16190"/>
    <cellStyle name="ar 32 4" xfId="20925"/>
    <cellStyle name="ar 32 5" xfId="22745"/>
    <cellStyle name="ar 32 6" xfId="24230"/>
    <cellStyle name="ar 32 7" xfId="25814"/>
    <cellStyle name="ar 32 8" xfId="27279"/>
    <cellStyle name="ar 33" xfId="11484"/>
    <cellStyle name="ar 33 2" xfId="14428"/>
    <cellStyle name="ar 33 3" xfId="15894"/>
    <cellStyle name="ar 33 4" xfId="20353"/>
    <cellStyle name="ar 33 5" xfId="22389"/>
    <cellStyle name="ar 33 6" xfId="23855"/>
    <cellStyle name="ar 33 7" xfId="25443"/>
    <cellStyle name="ar 33 8" xfId="26964"/>
    <cellStyle name="ar 34" xfId="12111"/>
    <cellStyle name="ar 34 2" xfId="14799"/>
    <cellStyle name="ar 34 3" xfId="16194"/>
    <cellStyle name="ar 34 4" xfId="20929"/>
    <cellStyle name="ar 34 5" xfId="22749"/>
    <cellStyle name="ar 34 6" xfId="24234"/>
    <cellStyle name="ar 34 7" xfId="25818"/>
    <cellStyle name="ar 34 8" xfId="27283"/>
    <cellStyle name="ar 35" xfId="11563"/>
    <cellStyle name="ar 35 2" xfId="14443"/>
    <cellStyle name="ar 35 3" xfId="15901"/>
    <cellStyle name="ar 35 4" xfId="20419"/>
    <cellStyle name="ar 35 5" xfId="22422"/>
    <cellStyle name="ar 35 6" xfId="23871"/>
    <cellStyle name="ar 35 7" xfId="25459"/>
    <cellStyle name="ar 35 8" xfId="26971"/>
    <cellStyle name="ar 36" xfId="12115"/>
    <cellStyle name="ar 36 2" xfId="14803"/>
    <cellStyle name="ar 36 3" xfId="16198"/>
    <cellStyle name="ar 36 4" xfId="20933"/>
    <cellStyle name="ar 36 5" xfId="22753"/>
    <cellStyle name="ar 36 6" xfId="24238"/>
    <cellStyle name="ar 36 7" xfId="25822"/>
    <cellStyle name="ar 36 8" xfId="27287"/>
    <cellStyle name="ar 37" xfId="11602"/>
    <cellStyle name="ar 37 2" xfId="14449"/>
    <cellStyle name="ar 37 3" xfId="15907"/>
    <cellStyle name="ar 37 4" xfId="20441"/>
    <cellStyle name="ar 37 5" xfId="22428"/>
    <cellStyle name="ar 37 6" xfId="23877"/>
    <cellStyle name="ar 37 7" xfId="25465"/>
    <cellStyle name="ar 37 8" xfId="26977"/>
    <cellStyle name="ar 38" xfId="12118"/>
    <cellStyle name="ar 38 2" xfId="14806"/>
    <cellStyle name="ar 38 3" xfId="16200"/>
    <cellStyle name="ar 38 4" xfId="20936"/>
    <cellStyle name="ar 38 5" xfId="22756"/>
    <cellStyle name="ar 38 6" xfId="24241"/>
    <cellStyle name="ar 38 7" xfId="25825"/>
    <cellStyle name="ar 38 8" xfId="27289"/>
    <cellStyle name="ar 39" xfId="13033"/>
    <cellStyle name="ar 39 2" xfId="15291"/>
    <cellStyle name="ar 39 3" xfId="16683"/>
    <cellStyle name="ar 39 4" xfId="21772"/>
    <cellStyle name="ar 39 5" xfId="23307"/>
    <cellStyle name="ar 39 6" xfId="24753"/>
    <cellStyle name="ar 39 7" xfId="26309"/>
    <cellStyle name="ar 39 8" xfId="27771"/>
    <cellStyle name="ar 4" xfId="12021"/>
    <cellStyle name="ar 4 2" xfId="14710"/>
    <cellStyle name="ar 4 3" xfId="16128"/>
    <cellStyle name="ar 4 4" xfId="20839"/>
    <cellStyle name="ar 4 5" xfId="22660"/>
    <cellStyle name="ar 4 6" xfId="24151"/>
    <cellStyle name="ar 4 7" xfId="25733"/>
    <cellStyle name="ar 4 8" xfId="27215"/>
    <cellStyle name="ar 40" xfId="9787"/>
    <cellStyle name="ar 41" xfId="17851"/>
    <cellStyle name="ar 42" xfId="18117"/>
    <cellStyle name="ar 43" xfId="18774"/>
    <cellStyle name="ar 44" xfId="19314"/>
    <cellStyle name="ar 45" xfId="28297"/>
    <cellStyle name="ar 46" xfId="28389"/>
    <cellStyle name="ar 47" xfId="28437"/>
    <cellStyle name="ar 5" xfId="11313"/>
    <cellStyle name="ar 5 2" xfId="14310"/>
    <cellStyle name="ar 5 3" xfId="10461"/>
    <cellStyle name="ar 5 4" xfId="20186"/>
    <cellStyle name="ar 5 5" xfId="17189"/>
    <cellStyle name="ar 5 6" xfId="18690"/>
    <cellStyle name="ar 5 7" xfId="25331"/>
    <cellStyle name="ar 5 8" xfId="26866"/>
    <cellStyle name="ar 6" xfId="12008"/>
    <cellStyle name="ar 6 2" xfId="14697"/>
    <cellStyle name="ar 6 3" xfId="16121"/>
    <cellStyle name="ar 6 4" xfId="20828"/>
    <cellStyle name="ar 6 5" xfId="22648"/>
    <cellStyle name="ar 6 6" xfId="24139"/>
    <cellStyle name="ar 6 7" xfId="25721"/>
    <cellStyle name="ar 6 8" xfId="27208"/>
    <cellStyle name="ar 7" xfId="11318"/>
    <cellStyle name="ar 7 2" xfId="14315"/>
    <cellStyle name="ar 7 3" xfId="10432"/>
    <cellStyle name="ar 7 4" xfId="20191"/>
    <cellStyle name="ar 7 5" xfId="17304"/>
    <cellStyle name="ar 7 6" xfId="18695"/>
    <cellStyle name="ar 7 7" xfId="25336"/>
    <cellStyle name="ar 7 8" xfId="26871"/>
    <cellStyle name="ar 8" xfId="12028"/>
    <cellStyle name="ar 8 2" xfId="14717"/>
    <cellStyle name="ar 8 3" xfId="16135"/>
    <cellStyle name="ar 8 4" xfId="20846"/>
    <cellStyle name="ar 8 5" xfId="22667"/>
    <cellStyle name="ar 8 6" xfId="24158"/>
    <cellStyle name="ar 8 7" xfId="25740"/>
    <cellStyle name="ar 8 8" xfId="27222"/>
    <cellStyle name="ar 9" xfId="11324"/>
    <cellStyle name="ar 9 2" xfId="14321"/>
    <cellStyle name="ar 9 3" xfId="10424"/>
    <cellStyle name="ar 9 4" xfId="20197"/>
    <cellStyle name="ar 9 5" xfId="22211"/>
    <cellStyle name="ar 9 6" xfId="18701"/>
    <cellStyle name="ar 9 7" xfId="25342"/>
    <cellStyle name="ar 9 8" xfId="26877"/>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and 2 2 2" xfId="28357"/>
    <cellStyle name="Band 2 3" xfId="12006"/>
    <cellStyle name="Band 2 3 2" xfId="14695"/>
    <cellStyle name="Band 2 4" xfId="12065"/>
    <cellStyle name="Band 2 4 2" xfId="14753"/>
    <cellStyle name="Band 2 4 3" xfId="25772"/>
    <cellStyle name="Band 2 5" xfId="11391"/>
    <cellStyle name="Band 2 5 2" xfId="18765"/>
    <cellStyle name="Band 2 6" xfId="11470"/>
    <cellStyle name="Band 2 6 2" xfId="23854"/>
    <cellStyle name="Blank" xfId="1379"/>
    <cellStyle name="Blue" xfId="1380"/>
    <cellStyle name="Bold/Border" xfId="1381"/>
    <cellStyle name="Bold/Border 2" xfId="5693"/>
    <cellStyle name="Bold/Border 2 2" xfId="11051"/>
    <cellStyle name="Bold/Border 2 3" xfId="9777"/>
    <cellStyle name="Bold/Border 2 4" xfId="17366"/>
    <cellStyle name="Bold/Border 3" xfId="12031"/>
    <cellStyle name="Bold/Border 3 2" xfId="14720"/>
    <cellStyle name="Bold/Border 3 3" xfId="24161"/>
    <cellStyle name="Bold/Border 4" xfId="12055"/>
    <cellStyle name="Bold/Border 4 2" xfId="22693"/>
    <cellStyle name="Bold/Border 4 3" xfId="27243"/>
    <cellStyle name="Bold/Border 5" xfId="11364"/>
    <cellStyle name="Bold/Border 5 2" xfId="14359"/>
    <cellStyle name="Bold/Border 5 3" xfId="17290"/>
    <cellStyle name="Bold/Border 5 4" xfId="25380"/>
    <cellStyle name="Bold/Border 6" xfId="12087"/>
    <cellStyle name="Bold/Border 6 2" xfId="14775"/>
    <cellStyle name="Bold/Border 6 3" xfId="20905"/>
    <cellStyle name="Bold/Border 6 4" xfId="24212"/>
    <cellStyle name="Bold/Border 6 5" xfId="25794"/>
    <cellStyle name="Bold/Border 7" xfId="12092"/>
    <cellStyle name="Bold/Border 7 2" xfId="14780"/>
    <cellStyle name="Bold/Border 7 3" xfId="20910"/>
    <cellStyle name="Bold/Border 7 4" xfId="25799"/>
    <cellStyle name="Bold/Border 8" xfId="11426"/>
    <cellStyle name="Bold/Border 8 2" xfId="15886"/>
    <cellStyle name="Bold/Border 8 3" xfId="23841"/>
    <cellStyle name="Bold/Border 9" xfId="11467"/>
    <cellStyle name="Border Heavy" xfId="1382"/>
    <cellStyle name="Border Heavy 2" xfId="12996"/>
    <cellStyle name="Border Heavy 2 2" xfId="28358"/>
    <cellStyle name="Border Heavy 3" xfId="18773"/>
    <cellStyle name="Border Heavy 4" xfId="28390"/>
    <cellStyle name="Border Thin" xfId="1383"/>
    <cellStyle name="Border Thin 10" xfId="12117"/>
    <cellStyle name="Border Thin 10 2" xfId="14805"/>
    <cellStyle name="Border Thin 10 3" xfId="20935"/>
    <cellStyle name="Border Thin 10 4" xfId="24240"/>
    <cellStyle name="Border Thin 10 5" xfId="25824"/>
    <cellStyle name="Border Thin 2" xfId="12030"/>
    <cellStyle name="Border Thin 2 2" xfId="14719"/>
    <cellStyle name="Border Thin 2 3" xfId="20848"/>
    <cellStyle name="Border Thin 2 4" xfId="24160"/>
    <cellStyle name="Border Thin 2 5" xfId="25741"/>
    <cellStyle name="Border Thin 3" xfId="12046"/>
    <cellStyle name="Border Thin 3 2" xfId="14734"/>
    <cellStyle name="Border Thin 3 3" xfId="20864"/>
    <cellStyle name="Border Thin 3 4" xfId="24175"/>
    <cellStyle name="Border Thin 3 5" xfId="25755"/>
    <cellStyle name="Border Thin 4" xfId="11341"/>
    <cellStyle name="Border Thin 4 2" xfId="14338"/>
    <cellStyle name="Border Thin 4 3" xfId="20214"/>
    <cellStyle name="Border Thin 4 4" xfId="18718"/>
    <cellStyle name="Border Thin 4 5" xfId="25359"/>
    <cellStyle name="Border Thin 5" xfId="12064"/>
    <cellStyle name="Border Thin 5 2" xfId="14752"/>
    <cellStyle name="Border Thin 5 3" xfId="20882"/>
    <cellStyle name="Border Thin 5 4" xfId="24190"/>
    <cellStyle name="Border Thin 5 5" xfId="25771"/>
    <cellStyle name="Border Thin 6" xfId="11377"/>
    <cellStyle name="Border Thin 6 2" xfId="14371"/>
    <cellStyle name="Border Thin 6 3" xfId="20250"/>
    <cellStyle name="Border Thin 6 4" xfId="18754"/>
    <cellStyle name="Border Thin 6 5" xfId="25392"/>
    <cellStyle name="Border Thin 7" xfId="11390"/>
    <cellStyle name="Border Thin 7 2" xfId="14383"/>
    <cellStyle name="Border Thin 7 3" xfId="20263"/>
    <cellStyle name="Border Thin 7 4" xfId="18764"/>
    <cellStyle name="Border Thin 7 5" xfId="25403"/>
    <cellStyle name="Border Thin 8" xfId="12101"/>
    <cellStyle name="Border Thin 8 2" xfId="14789"/>
    <cellStyle name="Border Thin 8 3" xfId="20919"/>
    <cellStyle name="Border Thin 8 4" xfId="24224"/>
    <cellStyle name="Border Thin 8 5" xfId="25808"/>
    <cellStyle name="Border Thin 9" xfId="12105"/>
    <cellStyle name="Border Thin 9 2" xfId="14793"/>
    <cellStyle name="Border Thin 9 3" xfId="20923"/>
    <cellStyle name="Border Thin 9 4" xfId="24228"/>
    <cellStyle name="Border Thin 9 5" xfId="25812"/>
    <cellStyle name="Border, Bottom" xfId="1384"/>
    <cellStyle name="Border, Bottom 10" xfId="12995"/>
    <cellStyle name="Border, Bottom 10 2" xfId="15253"/>
    <cellStyle name="Border, Bottom 10 3" xfId="21734"/>
    <cellStyle name="Border, Bottom 10 4" xfId="24716"/>
    <cellStyle name="Border, Bottom 10 5" xfId="26272"/>
    <cellStyle name="Border, Bottom 2" xfId="5694"/>
    <cellStyle name="Border, Bottom 2 2" xfId="11052"/>
    <cellStyle name="Border, Bottom 2 3" xfId="9778"/>
    <cellStyle name="Border, Bottom 2 4" xfId="17367"/>
    <cellStyle name="Border, Bottom 3" xfId="12029"/>
    <cellStyle name="Border, Bottom 3 2" xfId="14718"/>
    <cellStyle name="Border, Bottom 3 3" xfId="24159"/>
    <cellStyle name="Border, Bottom 4" xfId="12054"/>
    <cellStyle name="Border, Bottom 4 2" xfId="22692"/>
    <cellStyle name="Border, Bottom 4 3" xfId="27242"/>
    <cellStyle name="Border, Bottom 5" xfId="11363"/>
    <cellStyle name="Border, Bottom 5 2" xfId="14358"/>
    <cellStyle name="Border, Bottom 5 3" xfId="17256"/>
    <cellStyle name="Border, Bottom 5 4" xfId="25379"/>
    <cellStyle name="Border, Bottom 6" xfId="12086"/>
    <cellStyle name="Border, Bottom 6 2" xfId="14774"/>
    <cellStyle name="Border, Bottom 6 3" xfId="20904"/>
    <cellStyle name="Border, Bottom 6 4" xfId="24211"/>
    <cellStyle name="Border, Bottom 6 5" xfId="25793"/>
    <cellStyle name="Border, Bottom 7" xfId="12090"/>
    <cellStyle name="Border, Bottom 7 2" xfId="14778"/>
    <cellStyle name="Border, Bottom 7 3" xfId="20908"/>
    <cellStyle name="Border, Bottom 7 4" xfId="25797"/>
    <cellStyle name="Border, Bottom 8" xfId="11425"/>
    <cellStyle name="Border, Bottom 8 2" xfId="15885"/>
    <cellStyle name="Border, Bottom 8 3" xfId="23840"/>
    <cellStyle name="Border, Bottom 9" xfId="11464"/>
    <cellStyle name="Border, Left" xfId="1385"/>
    <cellStyle name="Border, Left 2" xfId="5695"/>
    <cellStyle name="Border, Left 2 2" xfId="28359"/>
    <cellStyle name="Border, Left 3" xfId="12004"/>
    <cellStyle name="Border, Left 3 2" xfId="14693"/>
    <cellStyle name="Border, Left 4" xfId="12063"/>
    <cellStyle name="Border, Left 4 2" xfId="14751"/>
    <cellStyle name="Border, Left 4 3" xfId="25770"/>
    <cellStyle name="Border, Left 5" xfId="11389"/>
    <cellStyle name="Border, Left 5 2" xfId="18763"/>
    <cellStyle name="Border, Left 6" xfId="11463"/>
    <cellStyle name="Border, Left 6 2" xfId="23853"/>
    <cellStyle name="Border, Right" xfId="1386"/>
    <cellStyle name="Border, Top" xfId="1387"/>
    <cellStyle name="Border, Top 10" xfId="11326"/>
    <cellStyle name="Border, Top 10 2" xfId="14323"/>
    <cellStyle name="Border, Top 10 3" xfId="10463"/>
    <cellStyle name="Border, Top 10 4" xfId="20199"/>
    <cellStyle name="Border, Top 10 5" xfId="17294"/>
    <cellStyle name="Border, Top 10 6" xfId="18703"/>
    <cellStyle name="Border, Top 10 7" xfId="25344"/>
    <cellStyle name="Border, Top 10 8" xfId="26879"/>
    <cellStyle name="Border, Top 11" xfId="12041"/>
    <cellStyle name="Border, Top 11 2" xfId="14729"/>
    <cellStyle name="Border, Top 11 3" xfId="16143"/>
    <cellStyle name="Border, Top 11 4" xfId="20859"/>
    <cellStyle name="Border, Top 11 5" xfId="22679"/>
    <cellStyle name="Border, Top 11 6" xfId="24170"/>
    <cellStyle name="Border, Top 11 7" xfId="25750"/>
    <cellStyle name="Border, Top 11 8" xfId="27230"/>
    <cellStyle name="Border, Top 12" xfId="11333"/>
    <cellStyle name="Border, Top 12 2" xfId="14330"/>
    <cellStyle name="Border, Top 12 3" xfId="15814"/>
    <cellStyle name="Border, Top 12 4" xfId="20206"/>
    <cellStyle name="Border, Top 12 5" xfId="17281"/>
    <cellStyle name="Border, Top 12 6" xfId="18710"/>
    <cellStyle name="Border, Top 12 7" xfId="25351"/>
    <cellStyle name="Border, Top 12 8" xfId="26886"/>
    <cellStyle name="Border, Top 13" xfId="12044"/>
    <cellStyle name="Border, Top 13 2" xfId="14732"/>
    <cellStyle name="Border, Top 13 3" xfId="16146"/>
    <cellStyle name="Border, Top 13 4" xfId="20862"/>
    <cellStyle name="Border, Top 13 5" xfId="22682"/>
    <cellStyle name="Border, Top 13 6" xfId="24173"/>
    <cellStyle name="Border, Top 13 7" xfId="25753"/>
    <cellStyle name="Border, Top 13 8" xfId="27233"/>
    <cellStyle name="Border, Top 14" xfId="11339"/>
    <cellStyle name="Border, Top 14 2" xfId="14336"/>
    <cellStyle name="Border, Top 14 3" xfId="15820"/>
    <cellStyle name="Border, Top 14 4" xfId="20212"/>
    <cellStyle name="Border, Top 14 5" xfId="22231"/>
    <cellStyle name="Border, Top 14 6" xfId="18716"/>
    <cellStyle name="Border, Top 14 7" xfId="25357"/>
    <cellStyle name="Border, Top 14 8" xfId="26892"/>
    <cellStyle name="Border, Top 15" xfId="12052"/>
    <cellStyle name="Border, Top 15 2" xfId="14740"/>
    <cellStyle name="Border, Top 15 3" xfId="16153"/>
    <cellStyle name="Border, Top 15 4" xfId="20870"/>
    <cellStyle name="Border, Top 15 5" xfId="22690"/>
    <cellStyle name="Border, Top 15 6" xfId="24181"/>
    <cellStyle name="Border, Top 15 7" xfId="25761"/>
    <cellStyle name="Border, Top 15 8" xfId="27240"/>
    <cellStyle name="Border, Top 16" xfId="11352"/>
    <cellStyle name="Border, Top 16 2" xfId="14348"/>
    <cellStyle name="Border, Top 16 3" xfId="15831"/>
    <cellStyle name="Border, Top 16 4" xfId="20225"/>
    <cellStyle name="Border, Top 16 5" xfId="17286"/>
    <cellStyle name="Border, Top 16 6" xfId="18727"/>
    <cellStyle name="Border, Top 16 7" xfId="25369"/>
    <cellStyle name="Border, Top 16 8" xfId="26903"/>
    <cellStyle name="Border, Top 17" xfId="12062"/>
    <cellStyle name="Border, Top 17 2" xfId="14750"/>
    <cellStyle name="Border, Top 17 3" xfId="16161"/>
    <cellStyle name="Border, Top 17 4" xfId="20880"/>
    <cellStyle name="Border, Top 17 5" xfId="22700"/>
    <cellStyle name="Border, Top 17 6" xfId="24189"/>
    <cellStyle name="Border, Top 17 7" xfId="25769"/>
    <cellStyle name="Border, Top 17 8" xfId="27250"/>
    <cellStyle name="Border, Top 18" xfId="11361"/>
    <cellStyle name="Border, Top 18 2" xfId="14356"/>
    <cellStyle name="Border, Top 18 3" xfId="15839"/>
    <cellStyle name="Border, Top 18 4" xfId="20234"/>
    <cellStyle name="Border, Top 18 5" xfId="17258"/>
    <cellStyle name="Border, Top 18 6" xfId="18731"/>
    <cellStyle name="Border, Top 18 7" xfId="25377"/>
    <cellStyle name="Border, Top 18 8" xfId="26911"/>
    <cellStyle name="Border, Top 19" xfId="12078"/>
    <cellStyle name="Border, Top 19 2" xfId="14766"/>
    <cellStyle name="Border, Top 19 3" xfId="16168"/>
    <cellStyle name="Border, Top 19 4" xfId="20896"/>
    <cellStyle name="Border, Top 19 5" xfId="22716"/>
    <cellStyle name="Border, Top 19 6" xfId="24203"/>
    <cellStyle name="Border, Top 19 7" xfId="25785"/>
    <cellStyle name="Border, Top 19 8" xfId="27257"/>
    <cellStyle name="Border, Top 2" xfId="10992"/>
    <cellStyle name="Border, Top 2 2" xfId="14039"/>
    <cellStyle name="Border, Top 2 3" xfId="10215"/>
    <cellStyle name="Border, Top 2 4" xfId="19870"/>
    <cellStyle name="Border, Top 2 5" xfId="17560"/>
    <cellStyle name="Border, Top 2 6" xfId="18407"/>
    <cellStyle name="Border, Top 2 7" xfId="19215"/>
    <cellStyle name="Border, Top 2 8" xfId="21115"/>
    <cellStyle name="Border, Top 20" xfId="12082"/>
    <cellStyle name="Border, Top 20 2" xfId="14770"/>
    <cellStyle name="Border, Top 20 3" xfId="16172"/>
    <cellStyle name="Border, Top 20 4" xfId="20900"/>
    <cellStyle name="Border, Top 20 5" xfId="22720"/>
    <cellStyle name="Border, Top 20 6" xfId="24207"/>
    <cellStyle name="Border, Top 20 7" xfId="25789"/>
    <cellStyle name="Border, Top 20 8" xfId="27261"/>
    <cellStyle name="Border, Top 21" xfId="11376"/>
    <cellStyle name="Border, Top 21 2" xfId="14370"/>
    <cellStyle name="Border, Top 21 3" xfId="15851"/>
    <cellStyle name="Border, Top 21 4" xfId="20249"/>
    <cellStyle name="Border, Top 21 5" xfId="17285"/>
    <cellStyle name="Border, Top 21 6" xfId="18753"/>
    <cellStyle name="Border, Top 21 7" xfId="25391"/>
    <cellStyle name="Border, Top 21 8" xfId="26923"/>
    <cellStyle name="Border, Top 22" xfId="12089"/>
    <cellStyle name="Border, Top 22 2" xfId="14777"/>
    <cellStyle name="Border, Top 22 3" xfId="16176"/>
    <cellStyle name="Border, Top 22 4" xfId="20907"/>
    <cellStyle name="Border, Top 22 5" xfId="22727"/>
    <cellStyle name="Border, Top 22 6" xfId="24214"/>
    <cellStyle name="Border, Top 22 7" xfId="25796"/>
    <cellStyle name="Border, Top 22 8" xfId="27265"/>
    <cellStyle name="Border, Top 23" xfId="11401"/>
    <cellStyle name="Border, Top 23 2" xfId="14391"/>
    <cellStyle name="Border, Top 23 3" xfId="15864"/>
    <cellStyle name="Border, Top 23 4" xfId="20274"/>
    <cellStyle name="Border, Top 23 5" xfId="22312"/>
    <cellStyle name="Border, Top 23 6" xfId="23797"/>
    <cellStyle name="Border, Top 23 7" xfId="25412"/>
    <cellStyle name="Border, Top 23 8" xfId="26936"/>
    <cellStyle name="Border, Top 24" xfId="12096"/>
    <cellStyle name="Border, Top 24 2" xfId="14784"/>
    <cellStyle name="Border, Top 24 3" xfId="16181"/>
    <cellStyle name="Border, Top 24 4" xfId="20914"/>
    <cellStyle name="Border, Top 24 5" xfId="22734"/>
    <cellStyle name="Border, Top 24 6" xfId="24219"/>
    <cellStyle name="Border, Top 24 7" xfId="25803"/>
    <cellStyle name="Border, Top 24 8" xfId="27270"/>
    <cellStyle name="Border, Top 25" xfId="11415"/>
    <cellStyle name="Border, Top 25 2" xfId="14405"/>
    <cellStyle name="Border, Top 25 3" xfId="15878"/>
    <cellStyle name="Border, Top 25 4" xfId="20288"/>
    <cellStyle name="Border, Top 25 5" xfId="22326"/>
    <cellStyle name="Border, Top 25 6" xfId="23832"/>
    <cellStyle name="Border, Top 25 7" xfId="25426"/>
    <cellStyle name="Border, Top 25 8" xfId="26950"/>
    <cellStyle name="Border, Top 26" xfId="12100"/>
    <cellStyle name="Border, Top 26 2" xfId="14788"/>
    <cellStyle name="Border, Top 26 3" xfId="16185"/>
    <cellStyle name="Border, Top 26 4" xfId="20918"/>
    <cellStyle name="Border, Top 26 5" xfId="22738"/>
    <cellStyle name="Border, Top 26 6" xfId="24223"/>
    <cellStyle name="Border, Top 26 7" xfId="25807"/>
    <cellStyle name="Border, Top 26 8" xfId="27274"/>
    <cellStyle name="Border, Top 27" xfId="11423"/>
    <cellStyle name="Border, Top 27 2" xfId="14412"/>
    <cellStyle name="Border, Top 27 3" xfId="15884"/>
    <cellStyle name="Border, Top 27 4" xfId="20296"/>
    <cellStyle name="Border, Top 27 5" xfId="22334"/>
    <cellStyle name="Border, Top 27 6" xfId="23839"/>
    <cellStyle name="Border, Top 27 7" xfId="25433"/>
    <cellStyle name="Border, Top 27 8" xfId="26956"/>
    <cellStyle name="Border, Top 28" xfId="12104"/>
    <cellStyle name="Border, Top 28 2" xfId="14792"/>
    <cellStyle name="Border, Top 28 3" xfId="16188"/>
    <cellStyle name="Border, Top 28 4" xfId="20922"/>
    <cellStyle name="Border, Top 28 5" xfId="22742"/>
    <cellStyle name="Border, Top 28 6" xfId="24227"/>
    <cellStyle name="Border, Top 28 7" xfId="25811"/>
    <cellStyle name="Border, Top 28 8" xfId="27277"/>
    <cellStyle name="Border, Top 29" xfId="11461"/>
    <cellStyle name="Border, Top 29 2" xfId="14423"/>
    <cellStyle name="Border, Top 29 3" xfId="15893"/>
    <cellStyle name="Border, Top 29 4" xfId="20331"/>
    <cellStyle name="Border, Top 29 5" xfId="22368"/>
    <cellStyle name="Border, Top 29 6" xfId="23852"/>
    <cellStyle name="Border, Top 29 7" xfId="25442"/>
    <cellStyle name="Border, Top 29 8" xfId="26963"/>
    <cellStyle name="Border, Top 3" xfId="12013"/>
    <cellStyle name="Border, Top 3 2" xfId="14702"/>
    <cellStyle name="Border, Top 3 3" xfId="16122"/>
    <cellStyle name="Border, Top 3 4" xfId="20832"/>
    <cellStyle name="Border, Top 3 5" xfId="22652"/>
    <cellStyle name="Border, Top 3 6" xfId="24143"/>
    <cellStyle name="Border, Top 3 7" xfId="25725"/>
    <cellStyle name="Border, Top 3 8" xfId="27209"/>
    <cellStyle name="Border, Top 30" xfId="12108"/>
    <cellStyle name="Border, Top 30 2" xfId="14796"/>
    <cellStyle name="Border, Top 30 3" xfId="16191"/>
    <cellStyle name="Border, Top 30 4" xfId="20926"/>
    <cellStyle name="Border, Top 30 5" xfId="22746"/>
    <cellStyle name="Border, Top 30 6" xfId="24231"/>
    <cellStyle name="Border, Top 30 7" xfId="25815"/>
    <cellStyle name="Border, Top 30 8" xfId="27280"/>
    <cellStyle name="Border, Top 31" xfId="11540"/>
    <cellStyle name="Border, Top 31 2" xfId="14439"/>
    <cellStyle name="Border, Top 31 3" xfId="15899"/>
    <cellStyle name="Border, Top 31 4" xfId="20399"/>
    <cellStyle name="Border, Top 31 5" xfId="22419"/>
    <cellStyle name="Border, Top 31 6" xfId="23867"/>
    <cellStyle name="Border, Top 31 7" xfId="25455"/>
    <cellStyle name="Border, Top 31 8" xfId="26969"/>
    <cellStyle name="Border, Top 32" xfId="12112"/>
    <cellStyle name="Border, Top 32 2" xfId="14800"/>
    <cellStyle name="Border, Top 32 3" xfId="16195"/>
    <cellStyle name="Border, Top 32 4" xfId="20930"/>
    <cellStyle name="Border, Top 32 5" xfId="22750"/>
    <cellStyle name="Border, Top 32 6" xfId="24235"/>
    <cellStyle name="Border, Top 32 7" xfId="25819"/>
    <cellStyle name="Border, Top 32 8" xfId="27284"/>
    <cellStyle name="Border, Top 33" xfId="11578"/>
    <cellStyle name="Border, Top 33 2" xfId="14447"/>
    <cellStyle name="Border, Top 33 3" xfId="15905"/>
    <cellStyle name="Border, Top 33 4" xfId="20427"/>
    <cellStyle name="Border, Top 33 5" xfId="22426"/>
    <cellStyle name="Border, Top 33 6" xfId="23875"/>
    <cellStyle name="Border, Top 33 7" xfId="25463"/>
    <cellStyle name="Border, Top 33 8" xfId="26975"/>
    <cellStyle name="Border, Top 34" xfId="12116"/>
    <cellStyle name="Border, Top 34 2" xfId="14804"/>
    <cellStyle name="Border, Top 34 3" xfId="16199"/>
    <cellStyle name="Border, Top 34 4" xfId="20934"/>
    <cellStyle name="Border, Top 34 5" xfId="22754"/>
    <cellStyle name="Border, Top 34 6" xfId="24239"/>
    <cellStyle name="Border, Top 34 7" xfId="25823"/>
    <cellStyle name="Border, Top 34 8" xfId="27288"/>
    <cellStyle name="Border, Top 35" xfId="12994"/>
    <cellStyle name="Border, Top 35 2" xfId="15252"/>
    <cellStyle name="Border, Top 35 3" xfId="16646"/>
    <cellStyle name="Border, Top 35 4" xfId="21733"/>
    <cellStyle name="Border, Top 35 5" xfId="23268"/>
    <cellStyle name="Border, Top 35 6" xfId="24715"/>
    <cellStyle name="Border, Top 35 7" xfId="26271"/>
    <cellStyle name="Border, Top 35 8" xfId="27734"/>
    <cellStyle name="Border, Top 36" xfId="9788"/>
    <cellStyle name="Border, Top 37" xfId="9867"/>
    <cellStyle name="Border, Top 38" xfId="9805"/>
    <cellStyle name="Border, Top 39" xfId="18095"/>
    <cellStyle name="Border, Top 4" xfId="11310"/>
    <cellStyle name="Border, Top 4 2" xfId="14307"/>
    <cellStyle name="Border, Top 4 3" xfId="10458"/>
    <cellStyle name="Border, Top 4 4" xfId="20183"/>
    <cellStyle name="Border, Top 4 5" xfId="17311"/>
    <cellStyle name="Border, Top 4 6" xfId="18687"/>
    <cellStyle name="Border, Top 4 7" xfId="25328"/>
    <cellStyle name="Border, Top 4 8" xfId="26863"/>
    <cellStyle name="Border, Top 40" xfId="18772"/>
    <cellStyle name="Border, Top 41" xfId="18035"/>
    <cellStyle name="Border, Top 42" xfId="18624"/>
    <cellStyle name="Border, Top 43" xfId="28298"/>
    <cellStyle name="Border, Top 44" xfId="28391"/>
    <cellStyle name="Border, Top 45" xfId="28436"/>
    <cellStyle name="Border, Top 5" xfId="12003"/>
    <cellStyle name="Border, Top 5 2" xfId="14692"/>
    <cellStyle name="Border, Top 5 3" xfId="16118"/>
    <cellStyle name="Border, Top 5 4" xfId="20823"/>
    <cellStyle name="Border, Top 5 5" xfId="22643"/>
    <cellStyle name="Border, Top 5 6" xfId="24136"/>
    <cellStyle name="Border, Top 5 7" xfId="25718"/>
    <cellStyle name="Border, Top 5 8" xfId="27205"/>
    <cellStyle name="Border, Top 6" xfId="11315"/>
    <cellStyle name="Border, Top 6 2" xfId="14312"/>
    <cellStyle name="Border, Top 6 3" xfId="10430"/>
    <cellStyle name="Border, Top 6 4" xfId="20188"/>
    <cellStyle name="Border, Top 6 5" xfId="17307"/>
    <cellStyle name="Border, Top 6 6" xfId="18692"/>
    <cellStyle name="Border, Top 6 7" xfId="25333"/>
    <cellStyle name="Border, Top 6 8" xfId="26868"/>
    <cellStyle name="Border, Top 7" xfId="12020"/>
    <cellStyle name="Border, Top 7 2" xfId="14709"/>
    <cellStyle name="Border, Top 7 3" xfId="16127"/>
    <cellStyle name="Border, Top 7 4" xfId="20838"/>
    <cellStyle name="Border, Top 7 5" xfId="22659"/>
    <cellStyle name="Border, Top 7 6" xfId="24150"/>
    <cellStyle name="Border, Top 7 7" xfId="25732"/>
    <cellStyle name="Border, Top 7 8" xfId="27214"/>
    <cellStyle name="Border, Top 8" xfId="11320"/>
    <cellStyle name="Border, Top 8 2" xfId="14317"/>
    <cellStyle name="Border, Top 8 3" xfId="10428"/>
    <cellStyle name="Border, Top 8 4" xfId="20193"/>
    <cellStyle name="Border, Top 8 5" xfId="17302"/>
    <cellStyle name="Border, Top 8 6" xfId="18697"/>
    <cellStyle name="Border, Top 8 7" xfId="25338"/>
    <cellStyle name="Border, Top 8 8" xfId="26873"/>
    <cellStyle name="Border, Top 9" xfId="12026"/>
    <cellStyle name="Border, Top 9 2" xfId="14715"/>
    <cellStyle name="Border, Top 9 3" xfId="16133"/>
    <cellStyle name="Border, Top 9 4" xfId="20844"/>
    <cellStyle name="Border, Top 9 5" xfId="22665"/>
    <cellStyle name="Border, Top 9 6" xfId="24156"/>
    <cellStyle name="Border, Top 9 7" xfId="25738"/>
    <cellStyle name="Border, Top 9 8" xfId="27220"/>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10" xfId="11323"/>
    <cellStyle name="Calcul 10 2" xfId="14320"/>
    <cellStyle name="Calcul 10 3" xfId="15781"/>
    <cellStyle name="Calcul 10 4" xfId="20196"/>
    <cellStyle name="Calcul 10 5" xfId="17300"/>
    <cellStyle name="Calcul 10 6" xfId="18700"/>
    <cellStyle name="Calcul 10 7" xfId="25341"/>
    <cellStyle name="Calcul 10 8" xfId="26876"/>
    <cellStyle name="Calcul 11" xfId="12036"/>
    <cellStyle name="Calcul 11 2" xfId="14725"/>
    <cellStyle name="Calcul 11 3" xfId="16139"/>
    <cellStyle name="Calcul 11 4" xfId="20854"/>
    <cellStyle name="Calcul 11 5" xfId="22675"/>
    <cellStyle name="Calcul 11 6" xfId="24166"/>
    <cellStyle name="Calcul 11 7" xfId="25746"/>
    <cellStyle name="Calcul 11 8" xfId="27226"/>
    <cellStyle name="Calcul 12" xfId="11332"/>
    <cellStyle name="Calcul 12 2" xfId="14329"/>
    <cellStyle name="Calcul 12 3" xfId="15813"/>
    <cellStyle name="Calcul 12 4" xfId="20205"/>
    <cellStyle name="Calcul 12 5" xfId="17282"/>
    <cellStyle name="Calcul 12 6" xfId="18709"/>
    <cellStyle name="Calcul 12 7" xfId="25350"/>
    <cellStyle name="Calcul 12 8" xfId="26885"/>
    <cellStyle name="Calcul 13" xfId="12043"/>
    <cellStyle name="Calcul 13 2" xfId="14731"/>
    <cellStyle name="Calcul 13 3" xfId="16145"/>
    <cellStyle name="Calcul 13 4" xfId="20861"/>
    <cellStyle name="Calcul 13 5" xfId="22681"/>
    <cellStyle name="Calcul 13 6" xfId="24172"/>
    <cellStyle name="Calcul 13 7" xfId="25752"/>
    <cellStyle name="Calcul 13 8" xfId="27232"/>
    <cellStyle name="Calcul 14" xfId="11337"/>
    <cellStyle name="Calcul 14 2" xfId="14334"/>
    <cellStyle name="Calcul 14 3" xfId="15818"/>
    <cellStyle name="Calcul 14 4" xfId="20210"/>
    <cellStyle name="Calcul 14 5" xfId="17277"/>
    <cellStyle name="Calcul 14 6" xfId="18714"/>
    <cellStyle name="Calcul 14 7" xfId="25355"/>
    <cellStyle name="Calcul 14 8" xfId="26890"/>
    <cellStyle name="Calcul 15" xfId="12048"/>
    <cellStyle name="Calcul 15 2" xfId="14736"/>
    <cellStyle name="Calcul 15 3" xfId="16149"/>
    <cellStyle name="Calcul 15 4" xfId="20866"/>
    <cellStyle name="Calcul 15 5" xfId="22686"/>
    <cellStyle name="Calcul 15 6" xfId="24177"/>
    <cellStyle name="Calcul 15 7" xfId="25757"/>
    <cellStyle name="Calcul 15 8" xfId="27236"/>
    <cellStyle name="Calcul 16" xfId="11349"/>
    <cellStyle name="Calcul 16 2" xfId="14346"/>
    <cellStyle name="Calcul 16 3" xfId="15829"/>
    <cellStyle name="Calcul 16 4" xfId="20222"/>
    <cellStyle name="Calcul 16 5" xfId="17266"/>
    <cellStyle name="Calcul 16 6" xfId="18725"/>
    <cellStyle name="Calcul 16 7" xfId="25367"/>
    <cellStyle name="Calcul 16 8" xfId="26901"/>
    <cellStyle name="Calcul 17" xfId="12058"/>
    <cellStyle name="Calcul 17 2" xfId="14746"/>
    <cellStyle name="Calcul 17 3" xfId="16157"/>
    <cellStyle name="Calcul 17 4" xfId="20876"/>
    <cellStyle name="Calcul 17 5" xfId="22696"/>
    <cellStyle name="Calcul 17 6" xfId="24185"/>
    <cellStyle name="Calcul 17 7" xfId="25765"/>
    <cellStyle name="Calcul 17 8" xfId="27246"/>
    <cellStyle name="Calcul 18" xfId="11360"/>
    <cellStyle name="Calcul 18 2" xfId="14355"/>
    <cellStyle name="Calcul 18 3" xfId="15838"/>
    <cellStyle name="Calcul 18 4" xfId="20233"/>
    <cellStyle name="Calcul 18 5" xfId="17259"/>
    <cellStyle name="Calcul 18 6" xfId="18730"/>
    <cellStyle name="Calcul 18 7" xfId="25376"/>
    <cellStyle name="Calcul 18 8" xfId="26910"/>
    <cellStyle name="Calcul 19" xfId="12076"/>
    <cellStyle name="Calcul 19 2" xfId="14764"/>
    <cellStyle name="Calcul 19 3" xfId="16166"/>
    <cellStyle name="Calcul 19 4" xfId="20894"/>
    <cellStyle name="Calcul 19 5" xfId="22714"/>
    <cellStyle name="Calcul 19 6" xfId="24201"/>
    <cellStyle name="Calcul 19 7" xfId="25783"/>
    <cellStyle name="Calcul 19 8" xfId="27255"/>
    <cellStyle name="Calcul 2" xfId="10995"/>
    <cellStyle name="Calcul 2 2" xfId="14042"/>
    <cellStyle name="Calcul 2 3" xfId="10218"/>
    <cellStyle name="Calcul 2 4" xfId="19873"/>
    <cellStyle name="Calcul 2 5" xfId="17557"/>
    <cellStyle name="Calcul 2 6" xfId="19353"/>
    <cellStyle name="Calcul 2 7" xfId="19218"/>
    <cellStyle name="Calcul 2 8" xfId="21118"/>
    <cellStyle name="Calcul 20" xfId="12080"/>
    <cellStyle name="Calcul 20 2" xfId="14768"/>
    <cellStyle name="Calcul 20 3" xfId="16170"/>
    <cellStyle name="Calcul 20 4" xfId="20898"/>
    <cellStyle name="Calcul 20 5" xfId="22718"/>
    <cellStyle name="Calcul 20 6" xfId="24205"/>
    <cellStyle name="Calcul 20 7" xfId="25787"/>
    <cellStyle name="Calcul 20 8" xfId="27259"/>
    <cellStyle name="Calcul 21" xfId="11373"/>
    <cellStyle name="Calcul 21 2" xfId="14367"/>
    <cellStyle name="Calcul 21 3" xfId="15848"/>
    <cellStyle name="Calcul 21 4" xfId="20246"/>
    <cellStyle name="Calcul 21 5" xfId="17297"/>
    <cellStyle name="Calcul 21 6" xfId="18750"/>
    <cellStyle name="Calcul 21 7" xfId="25388"/>
    <cellStyle name="Calcul 21 8" xfId="26920"/>
    <cellStyle name="Calcul 22" xfId="12088"/>
    <cellStyle name="Calcul 22 2" xfId="14776"/>
    <cellStyle name="Calcul 22 3" xfId="16175"/>
    <cellStyle name="Calcul 22 4" xfId="20906"/>
    <cellStyle name="Calcul 22 5" xfId="22726"/>
    <cellStyle name="Calcul 22 6" xfId="24213"/>
    <cellStyle name="Calcul 22 7" xfId="25795"/>
    <cellStyle name="Calcul 22 8" xfId="27264"/>
    <cellStyle name="Calcul 23" xfId="11392"/>
    <cellStyle name="Calcul 23 2" xfId="14385"/>
    <cellStyle name="Calcul 23 3" xfId="15862"/>
    <cellStyle name="Calcul 23 4" xfId="20265"/>
    <cellStyle name="Calcul 23 5" xfId="22303"/>
    <cellStyle name="Calcul 23 6" xfId="18766"/>
    <cellStyle name="Calcul 23 7" xfId="25404"/>
    <cellStyle name="Calcul 23 8" xfId="26934"/>
    <cellStyle name="Calcul 24" xfId="11413"/>
    <cellStyle name="Calcul 24 2" xfId="14403"/>
    <cellStyle name="Calcul 24 3" xfId="15876"/>
    <cellStyle name="Calcul 24 4" xfId="20286"/>
    <cellStyle name="Calcul 24 5" xfId="22324"/>
    <cellStyle name="Calcul 24 6" xfId="23830"/>
    <cellStyle name="Calcul 24 7" xfId="25424"/>
    <cellStyle name="Calcul 24 8" xfId="26948"/>
    <cellStyle name="Calcul 25" xfId="12098"/>
    <cellStyle name="Calcul 25 2" xfId="14786"/>
    <cellStyle name="Calcul 25 3" xfId="16183"/>
    <cellStyle name="Calcul 25 4" xfId="20916"/>
    <cellStyle name="Calcul 25 5" xfId="22736"/>
    <cellStyle name="Calcul 25 6" xfId="24221"/>
    <cellStyle name="Calcul 25 7" xfId="25805"/>
    <cellStyle name="Calcul 25 8" xfId="27272"/>
    <cellStyle name="Calcul 26" xfId="11420"/>
    <cellStyle name="Calcul 26 2" xfId="14410"/>
    <cellStyle name="Calcul 26 3" xfId="15882"/>
    <cellStyle name="Calcul 26 4" xfId="20293"/>
    <cellStyle name="Calcul 26 5" xfId="22331"/>
    <cellStyle name="Calcul 26 6" xfId="23837"/>
    <cellStyle name="Calcul 26 7" xfId="25431"/>
    <cellStyle name="Calcul 26 8" xfId="26954"/>
    <cellStyle name="Calcul 27" xfId="12102"/>
    <cellStyle name="Calcul 27 2" xfId="14790"/>
    <cellStyle name="Calcul 27 3" xfId="16186"/>
    <cellStyle name="Calcul 27 4" xfId="20920"/>
    <cellStyle name="Calcul 27 5" xfId="22740"/>
    <cellStyle name="Calcul 27 6" xfId="24225"/>
    <cellStyle name="Calcul 27 7" xfId="25809"/>
    <cellStyle name="Calcul 27 8" xfId="27275"/>
    <cellStyle name="Calcul 28" xfId="11449"/>
    <cellStyle name="Calcul 28 2" xfId="14422"/>
    <cellStyle name="Calcul 28 3" xfId="15892"/>
    <cellStyle name="Calcul 28 4" xfId="20320"/>
    <cellStyle name="Calcul 28 5" xfId="22356"/>
    <cellStyle name="Calcul 28 6" xfId="23849"/>
    <cellStyle name="Calcul 28 7" xfId="25441"/>
    <cellStyle name="Calcul 28 8" xfId="26962"/>
    <cellStyle name="Calcul 29" xfId="12106"/>
    <cellStyle name="Calcul 29 2" xfId="14794"/>
    <cellStyle name="Calcul 29 3" xfId="16189"/>
    <cellStyle name="Calcul 29 4" xfId="20924"/>
    <cellStyle name="Calcul 29 5" xfId="22744"/>
    <cellStyle name="Calcul 29 6" xfId="24229"/>
    <cellStyle name="Calcul 29 7" xfId="25813"/>
    <cellStyle name="Calcul 29 8" xfId="27278"/>
    <cellStyle name="Calcul 3" xfId="12007"/>
    <cellStyle name="Calcul 3 2" xfId="14696"/>
    <cellStyle name="Calcul 3 3" xfId="16120"/>
    <cellStyle name="Calcul 3 4" xfId="20827"/>
    <cellStyle name="Calcul 3 5" xfId="22647"/>
    <cellStyle name="Calcul 3 6" xfId="24138"/>
    <cellStyle name="Calcul 3 7" xfId="25720"/>
    <cellStyle name="Calcul 3 8" xfId="27207"/>
    <cellStyle name="Calcul 30" xfId="11528"/>
    <cellStyle name="Calcul 30 2" xfId="14438"/>
    <cellStyle name="Calcul 30 3" xfId="15898"/>
    <cellStyle name="Calcul 30 4" xfId="20388"/>
    <cellStyle name="Calcul 30 5" xfId="22418"/>
    <cellStyle name="Calcul 30 6" xfId="23866"/>
    <cellStyle name="Calcul 30 7" xfId="25454"/>
    <cellStyle name="Calcul 30 8" xfId="26968"/>
    <cellStyle name="Calcul 31" xfId="12110"/>
    <cellStyle name="Calcul 31 2" xfId="14798"/>
    <cellStyle name="Calcul 31 3" xfId="16193"/>
    <cellStyle name="Calcul 31 4" xfId="20928"/>
    <cellStyle name="Calcul 31 5" xfId="22748"/>
    <cellStyle name="Calcul 31 6" xfId="24233"/>
    <cellStyle name="Calcul 31 7" xfId="25817"/>
    <cellStyle name="Calcul 31 8" xfId="27282"/>
    <cellStyle name="Calcul 32" xfId="11560"/>
    <cellStyle name="Calcul 32 2" xfId="14442"/>
    <cellStyle name="Calcul 32 3" xfId="15900"/>
    <cellStyle name="Calcul 32 4" xfId="20416"/>
    <cellStyle name="Calcul 32 5" xfId="22421"/>
    <cellStyle name="Calcul 32 6" xfId="23870"/>
    <cellStyle name="Calcul 32 7" xfId="25458"/>
    <cellStyle name="Calcul 32 8" xfId="26970"/>
    <cellStyle name="Calcul 33" xfId="12114"/>
    <cellStyle name="Calcul 33 2" xfId="14802"/>
    <cellStyle name="Calcul 33 3" xfId="16197"/>
    <cellStyle name="Calcul 33 4" xfId="20932"/>
    <cellStyle name="Calcul 33 5" xfId="22752"/>
    <cellStyle name="Calcul 33 6" xfId="24237"/>
    <cellStyle name="Calcul 33 7" xfId="25821"/>
    <cellStyle name="Calcul 33 8" xfId="27286"/>
    <cellStyle name="Calcul 34" xfId="12990"/>
    <cellStyle name="Calcul 34 2" xfId="15248"/>
    <cellStyle name="Calcul 34 3" xfId="16642"/>
    <cellStyle name="Calcul 34 4" xfId="21729"/>
    <cellStyle name="Calcul 34 5" xfId="23264"/>
    <cellStyle name="Calcul 34 6" xfId="24711"/>
    <cellStyle name="Calcul 34 7" xfId="26267"/>
    <cellStyle name="Calcul 34 8" xfId="27730"/>
    <cellStyle name="Calcul 35" xfId="9789"/>
    <cellStyle name="Calcul 36" xfId="9804"/>
    <cellStyle name="Calcul 37" xfId="18086"/>
    <cellStyle name="Calcul 38" xfId="18007"/>
    <cellStyle name="Calcul 39" xfId="18034"/>
    <cellStyle name="Calcul 4" xfId="11307"/>
    <cellStyle name="Calcul 4 2" xfId="14304"/>
    <cellStyle name="Calcul 4 3" xfId="10455"/>
    <cellStyle name="Calcul 4 4" xfId="20180"/>
    <cellStyle name="Calcul 4 5" xfId="17314"/>
    <cellStyle name="Calcul 4 6" xfId="18684"/>
    <cellStyle name="Calcul 4 7" xfId="25325"/>
    <cellStyle name="Calcul 4 8" xfId="26860"/>
    <cellStyle name="Calcul 40" xfId="18466"/>
    <cellStyle name="Calcul 41" xfId="28334"/>
    <cellStyle name="Calcul 42" xfId="28392"/>
    <cellStyle name="Calcul 43" xfId="28435"/>
    <cellStyle name="Calcul 5" xfId="11999"/>
    <cellStyle name="Calcul 5 2" xfId="14689"/>
    <cellStyle name="Calcul 5 3" xfId="16115"/>
    <cellStyle name="Calcul 5 4" xfId="20820"/>
    <cellStyle name="Calcul 5 5" xfId="22640"/>
    <cellStyle name="Calcul 5 6" xfId="24133"/>
    <cellStyle name="Calcul 5 7" xfId="25715"/>
    <cellStyle name="Calcul 5 8" xfId="27202"/>
    <cellStyle name="Calcul 6" xfId="11314"/>
    <cellStyle name="Calcul 6 2" xfId="14311"/>
    <cellStyle name="Calcul 6 3" xfId="10462"/>
    <cellStyle name="Calcul 6 4" xfId="20187"/>
    <cellStyle name="Calcul 6 5" xfId="17308"/>
    <cellStyle name="Calcul 6 6" xfId="18691"/>
    <cellStyle name="Calcul 6 7" xfId="25332"/>
    <cellStyle name="Calcul 6 8" xfId="26867"/>
    <cellStyle name="Calcul 7" xfId="12018"/>
    <cellStyle name="Calcul 7 2" xfId="14707"/>
    <cellStyle name="Calcul 7 3" xfId="16125"/>
    <cellStyle name="Calcul 7 4" xfId="20836"/>
    <cellStyle name="Calcul 7 5" xfId="22657"/>
    <cellStyle name="Calcul 7 6" xfId="24148"/>
    <cellStyle name="Calcul 7 7" xfId="25730"/>
    <cellStyle name="Calcul 7 8" xfId="27212"/>
    <cellStyle name="Calcul 8" xfId="11319"/>
    <cellStyle name="Calcul 8 2" xfId="14316"/>
    <cellStyle name="Calcul 8 3" xfId="10433"/>
    <cellStyle name="Calcul 8 4" xfId="20192"/>
    <cellStyle name="Calcul 8 5" xfId="17303"/>
    <cellStyle name="Calcul 8 6" xfId="18696"/>
    <cellStyle name="Calcul 8 7" xfId="25337"/>
    <cellStyle name="Calcul 8 8" xfId="26872"/>
    <cellStyle name="Calcul 9" xfId="12023"/>
    <cellStyle name="Calcul 9 2" xfId="14712"/>
    <cellStyle name="Calcul 9 3" xfId="16130"/>
    <cellStyle name="Calcul 9 4" xfId="20841"/>
    <cellStyle name="Calcul 9 5" xfId="22662"/>
    <cellStyle name="Calcul 9 6" xfId="24153"/>
    <cellStyle name="Calcul 9 7" xfId="25735"/>
    <cellStyle name="Calcul 9 8" xfId="27217"/>
    <cellStyle name="Calculation 2" xfId="36"/>
    <cellStyle name="Calculation 2 10" xfId="9745"/>
    <cellStyle name="Calculation 2 10 10" xfId="12999"/>
    <cellStyle name="Calculation 2 10 10 2" xfId="15257"/>
    <cellStyle name="Calculation 2 10 10 3" xfId="16649"/>
    <cellStyle name="Calculation 2 10 10 4" xfId="21738"/>
    <cellStyle name="Calculation 2 10 10 5" xfId="23273"/>
    <cellStyle name="Calculation 2 10 10 6" xfId="24719"/>
    <cellStyle name="Calculation 2 10 10 7" xfId="26275"/>
    <cellStyle name="Calculation 2 10 10 8" xfId="27737"/>
    <cellStyle name="Calculation 2 10 11" xfId="13042"/>
    <cellStyle name="Calculation 2 10 11 2" xfId="15300"/>
    <cellStyle name="Calculation 2 10 11 3" xfId="16687"/>
    <cellStyle name="Calculation 2 10 11 4" xfId="21780"/>
    <cellStyle name="Calculation 2 10 11 5" xfId="23315"/>
    <cellStyle name="Calculation 2 10 11 6" xfId="24760"/>
    <cellStyle name="Calculation 2 10 11 7" xfId="26317"/>
    <cellStyle name="Calculation 2 10 11 8" xfId="27775"/>
    <cellStyle name="Calculation 2 10 12" xfId="13068"/>
    <cellStyle name="Calculation 2 10 12 2" xfId="15326"/>
    <cellStyle name="Calculation 2 10 12 3" xfId="16713"/>
    <cellStyle name="Calculation 2 10 12 4" xfId="21806"/>
    <cellStyle name="Calculation 2 10 12 5" xfId="23341"/>
    <cellStyle name="Calculation 2 10 12 6" xfId="24786"/>
    <cellStyle name="Calculation 2 10 12 7" xfId="26343"/>
    <cellStyle name="Calculation 2 10 12 8" xfId="27801"/>
    <cellStyle name="Calculation 2 10 13" xfId="13114"/>
    <cellStyle name="Calculation 2 10 13 2" xfId="15372"/>
    <cellStyle name="Calculation 2 10 13 3" xfId="16759"/>
    <cellStyle name="Calculation 2 10 13 4" xfId="21852"/>
    <cellStyle name="Calculation 2 10 13 5" xfId="23387"/>
    <cellStyle name="Calculation 2 10 13 6" xfId="24832"/>
    <cellStyle name="Calculation 2 10 13 7" xfId="26389"/>
    <cellStyle name="Calculation 2 10 13 8" xfId="27847"/>
    <cellStyle name="Calculation 2 10 14" xfId="13146"/>
    <cellStyle name="Calculation 2 10 14 2" xfId="15404"/>
    <cellStyle name="Calculation 2 10 14 3" xfId="16791"/>
    <cellStyle name="Calculation 2 10 14 4" xfId="21884"/>
    <cellStyle name="Calculation 2 10 14 5" xfId="23419"/>
    <cellStyle name="Calculation 2 10 14 6" xfId="24864"/>
    <cellStyle name="Calculation 2 10 14 7" xfId="26421"/>
    <cellStyle name="Calculation 2 10 14 8" xfId="27879"/>
    <cellStyle name="Calculation 2 10 15" xfId="13196"/>
    <cellStyle name="Calculation 2 10 15 2" xfId="15454"/>
    <cellStyle name="Calculation 2 10 15 3" xfId="16841"/>
    <cellStyle name="Calculation 2 10 15 4" xfId="21934"/>
    <cellStyle name="Calculation 2 10 15 5" xfId="23469"/>
    <cellStyle name="Calculation 2 10 15 6" xfId="24914"/>
    <cellStyle name="Calculation 2 10 15 7" xfId="26471"/>
    <cellStyle name="Calculation 2 10 15 8" xfId="27929"/>
    <cellStyle name="Calculation 2 10 16" xfId="12466"/>
    <cellStyle name="Calculation 2 10 16 2" xfId="14905"/>
    <cellStyle name="Calculation 2 10 16 3" xfId="16299"/>
    <cellStyle name="Calculation 2 10 16 4" xfId="21248"/>
    <cellStyle name="Calculation 2 10 16 5" xfId="22855"/>
    <cellStyle name="Calculation 2 10 16 6" xfId="24341"/>
    <cellStyle name="Calculation 2 10 16 7" xfId="25924"/>
    <cellStyle name="Calculation 2 10 16 8" xfId="27388"/>
    <cellStyle name="Calculation 2 10 17" xfId="13248"/>
    <cellStyle name="Calculation 2 10 17 2" xfId="15506"/>
    <cellStyle name="Calculation 2 10 17 3" xfId="16893"/>
    <cellStyle name="Calculation 2 10 17 4" xfId="21986"/>
    <cellStyle name="Calculation 2 10 17 5" xfId="23521"/>
    <cellStyle name="Calculation 2 10 17 6" xfId="24966"/>
    <cellStyle name="Calculation 2 10 17 7" xfId="26523"/>
    <cellStyle name="Calculation 2 10 17 8" xfId="27981"/>
    <cellStyle name="Calculation 2 10 18" xfId="13290"/>
    <cellStyle name="Calculation 2 10 18 2" xfId="15548"/>
    <cellStyle name="Calculation 2 10 18 3" xfId="16935"/>
    <cellStyle name="Calculation 2 10 18 4" xfId="22028"/>
    <cellStyle name="Calculation 2 10 18 5" xfId="23563"/>
    <cellStyle name="Calculation 2 10 18 6" xfId="25008"/>
    <cellStyle name="Calculation 2 10 18 7" xfId="26565"/>
    <cellStyle name="Calculation 2 10 18 8" xfId="28023"/>
    <cellStyle name="Calculation 2 10 19" xfId="13309"/>
    <cellStyle name="Calculation 2 10 19 2" xfId="15567"/>
    <cellStyle name="Calculation 2 10 19 3" xfId="16954"/>
    <cellStyle name="Calculation 2 10 19 4" xfId="22047"/>
    <cellStyle name="Calculation 2 10 19 5" xfId="23582"/>
    <cellStyle name="Calculation 2 10 19 6" xfId="25027"/>
    <cellStyle name="Calculation 2 10 19 7" xfId="26584"/>
    <cellStyle name="Calculation 2 10 19 8" xfId="28042"/>
    <cellStyle name="Calculation 2 10 2" xfId="12513"/>
    <cellStyle name="Calculation 2 10 2 2" xfId="14926"/>
    <cellStyle name="Calculation 2 10 2 3" xfId="16320"/>
    <cellStyle name="Calculation 2 10 2 4" xfId="21295"/>
    <cellStyle name="Calculation 2 10 2 5" xfId="22878"/>
    <cellStyle name="Calculation 2 10 2 6" xfId="24362"/>
    <cellStyle name="Calculation 2 10 2 7" xfId="25945"/>
    <cellStyle name="Calculation 2 10 2 8" xfId="27409"/>
    <cellStyle name="Calculation 2 10 20" xfId="13355"/>
    <cellStyle name="Calculation 2 10 20 2" xfId="15613"/>
    <cellStyle name="Calculation 2 10 20 3" xfId="17000"/>
    <cellStyle name="Calculation 2 10 20 4" xfId="22093"/>
    <cellStyle name="Calculation 2 10 20 5" xfId="23628"/>
    <cellStyle name="Calculation 2 10 20 6" xfId="25073"/>
    <cellStyle name="Calculation 2 10 20 7" xfId="26630"/>
    <cellStyle name="Calculation 2 10 20 8" xfId="28088"/>
    <cellStyle name="Calculation 2 10 21" xfId="13396"/>
    <cellStyle name="Calculation 2 10 21 2" xfId="15654"/>
    <cellStyle name="Calculation 2 10 21 3" xfId="17041"/>
    <cellStyle name="Calculation 2 10 21 4" xfId="22134"/>
    <cellStyle name="Calculation 2 10 21 5" xfId="23669"/>
    <cellStyle name="Calculation 2 10 21 6" xfId="25114"/>
    <cellStyle name="Calculation 2 10 21 7" xfId="26671"/>
    <cellStyle name="Calculation 2 10 21 8" xfId="28129"/>
    <cellStyle name="Calculation 2 10 22" xfId="13422"/>
    <cellStyle name="Calculation 2 10 22 2" xfId="15680"/>
    <cellStyle name="Calculation 2 10 22 3" xfId="17067"/>
    <cellStyle name="Calculation 2 10 22 4" xfId="22160"/>
    <cellStyle name="Calculation 2 10 22 5" xfId="23695"/>
    <cellStyle name="Calculation 2 10 22 6" xfId="25140"/>
    <cellStyle name="Calculation 2 10 22 7" xfId="26697"/>
    <cellStyle name="Calculation 2 10 22 8" xfId="28155"/>
    <cellStyle name="Calculation 2 10 23" xfId="13446"/>
    <cellStyle name="Calculation 2 10 23 2" xfId="15704"/>
    <cellStyle name="Calculation 2 10 23 3" xfId="17091"/>
    <cellStyle name="Calculation 2 10 23 4" xfId="22184"/>
    <cellStyle name="Calculation 2 10 23 5" xfId="23719"/>
    <cellStyle name="Calculation 2 10 23 6" xfId="25164"/>
    <cellStyle name="Calculation 2 10 23 7" xfId="26721"/>
    <cellStyle name="Calculation 2 10 23 8" xfId="28179"/>
    <cellStyle name="Calculation 2 10 24" xfId="13474"/>
    <cellStyle name="Calculation 2 10 24 2" xfId="15732"/>
    <cellStyle name="Calculation 2 10 24 3" xfId="17117"/>
    <cellStyle name="Calculation 2 10 24 4" xfId="22212"/>
    <cellStyle name="Calculation 2 10 24 5" xfId="23747"/>
    <cellStyle name="Calculation 2 10 24 6" xfId="25192"/>
    <cellStyle name="Calculation 2 10 24 7" xfId="26748"/>
    <cellStyle name="Calculation 2 10 24 8" xfId="28205"/>
    <cellStyle name="Calculation 2 10 25" xfId="13492"/>
    <cellStyle name="Calculation 2 10 25 2" xfId="15750"/>
    <cellStyle name="Calculation 2 10 25 3" xfId="17135"/>
    <cellStyle name="Calculation 2 10 25 4" xfId="22230"/>
    <cellStyle name="Calculation 2 10 25 5" xfId="23765"/>
    <cellStyle name="Calculation 2 10 25 6" xfId="25210"/>
    <cellStyle name="Calculation 2 10 25 7" xfId="26766"/>
    <cellStyle name="Calculation 2 10 25 8" xfId="28223"/>
    <cellStyle name="Calculation 2 10 26" xfId="13525"/>
    <cellStyle name="Calculation 2 10 26 2" xfId="15783"/>
    <cellStyle name="Calculation 2 10 26 3" xfId="17163"/>
    <cellStyle name="Calculation 2 10 26 4" xfId="22262"/>
    <cellStyle name="Calculation 2 10 26 5" xfId="23798"/>
    <cellStyle name="Calculation 2 10 26 6" xfId="25243"/>
    <cellStyle name="Calculation 2 10 26 7" xfId="26797"/>
    <cellStyle name="Calculation 2 10 26 8" xfId="28251"/>
    <cellStyle name="Calculation 2 10 27" xfId="13557"/>
    <cellStyle name="Calculation 2 10 28" xfId="9836"/>
    <cellStyle name="Calculation 2 10 29" xfId="19373"/>
    <cellStyle name="Calculation 2 10 3" xfId="12594"/>
    <cellStyle name="Calculation 2 10 3 2" xfId="14966"/>
    <cellStyle name="Calculation 2 10 3 3" xfId="16361"/>
    <cellStyle name="Calculation 2 10 3 4" xfId="21369"/>
    <cellStyle name="Calculation 2 10 3 5" xfId="22920"/>
    <cellStyle name="Calculation 2 10 3 6" xfId="24403"/>
    <cellStyle name="Calculation 2 10 3 7" xfId="25986"/>
    <cellStyle name="Calculation 2 10 3 8" xfId="27449"/>
    <cellStyle name="Calculation 2 10 30" xfId="21675"/>
    <cellStyle name="Calculation 2 10 31" xfId="23189"/>
    <cellStyle name="Calculation 2 10 32" xfId="24194"/>
    <cellStyle name="Calculation 2 10 33" xfId="18771"/>
    <cellStyle name="Calculation 2 10 4" xfId="12692"/>
    <cellStyle name="Calculation 2 10 4 2" xfId="15038"/>
    <cellStyle name="Calculation 2 10 4 3" xfId="16433"/>
    <cellStyle name="Calculation 2 10 4 4" xfId="21463"/>
    <cellStyle name="Calculation 2 10 4 5" xfId="23006"/>
    <cellStyle name="Calculation 2 10 4 6" xfId="24476"/>
    <cellStyle name="Calculation 2 10 4 7" xfId="26058"/>
    <cellStyle name="Calculation 2 10 4 8" xfId="27521"/>
    <cellStyle name="Calculation 2 10 5" xfId="12180"/>
    <cellStyle name="Calculation 2 10 5 2" xfId="14823"/>
    <cellStyle name="Calculation 2 10 5 3" xfId="16217"/>
    <cellStyle name="Calculation 2 10 5 4" xfId="20998"/>
    <cellStyle name="Calculation 2 10 5 5" xfId="22773"/>
    <cellStyle name="Calculation 2 10 5 6" xfId="24258"/>
    <cellStyle name="Calculation 2 10 5 7" xfId="25842"/>
    <cellStyle name="Calculation 2 10 5 8" xfId="27306"/>
    <cellStyle name="Calculation 2 10 6" xfId="12793"/>
    <cellStyle name="Calculation 2 10 6 2" xfId="15086"/>
    <cellStyle name="Calculation 2 10 6 3" xfId="16481"/>
    <cellStyle name="Calculation 2 10 6 4" xfId="21538"/>
    <cellStyle name="Calculation 2 10 6 5" xfId="23077"/>
    <cellStyle name="Calculation 2 10 6 6" xfId="24549"/>
    <cellStyle name="Calculation 2 10 6 7" xfId="26106"/>
    <cellStyle name="Calculation 2 10 6 8" xfId="27569"/>
    <cellStyle name="Calculation 2 10 7" xfId="12853"/>
    <cellStyle name="Calculation 2 10 7 2" xfId="15144"/>
    <cellStyle name="Calculation 2 10 7 3" xfId="16539"/>
    <cellStyle name="Calculation 2 10 7 4" xfId="21598"/>
    <cellStyle name="Calculation 2 10 7 5" xfId="23136"/>
    <cellStyle name="Calculation 2 10 7 6" xfId="24607"/>
    <cellStyle name="Calculation 2 10 7 7" xfId="26164"/>
    <cellStyle name="Calculation 2 10 7 8" xfId="27627"/>
    <cellStyle name="Calculation 2 10 8" xfId="12903"/>
    <cellStyle name="Calculation 2 10 8 2" xfId="15181"/>
    <cellStyle name="Calculation 2 10 8 3" xfId="16576"/>
    <cellStyle name="Calculation 2 10 8 4" xfId="21648"/>
    <cellStyle name="Calculation 2 10 8 5" xfId="23182"/>
    <cellStyle name="Calculation 2 10 8 6" xfId="24645"/>
    <cellStyle name="Calculation 2 10 8 7" xfId="26201"/>
    <cellStyle name="Calculation 2 10 8 8" xfId="27664"/>
    <cellStyle name="Calculation 2 10 9" xfId="12957"/>
    <cellStyle name="Calculation 2 10 9 2" xfId="15215"/>
    <cellStyle name="Calculation 2 10 9 3" xfId="16610"/>
    <cellStyle name="Calculation 2 10 9 4" xfId="21696"/>
    <cellStyle name="Calculation 2 10 9 5" xfId="23232"/>
    <cellStyle name="Calculation 2 10 9 6" xfId="24679"/>
    <cellStyle name="Calculation 2 10 9 7" xfId="26235"/>
    <cellStyle name="Calculation 2 10 9 8" xfId="27698"/>
    <cellStyle name="Calculation 2 11" xfId="12449"/>
    <cellStyle name="Calculation 2 11 2" xfId="14888"/>
    <cellStyle name="Calculation 2 11 3" xfId="16282"/>
    <cellStyle name="Calculation 2 11 4" xfId="21231"/>
    <cellStyle name="Calculation 2 11 5" xfId="22838"/>
    <cellStyle name="Calculation 2 11 6" xfId="24324"/>
    <cellStyle name="Calculation 2 11 7" xfId="25907"/>
    <cellStyle name="Calculation 2 11 8" xfId="27371"/>
    <cellStyle name="Calculation 2 12" xfId="12548"/>
    <cellStyle name="Calculation 2 12 2" xfId="14954"/>
    <cellStyle name="Calculation 2 12 3" xfId="16348"/>
    <cellStyle name="Calculation 2 12 4" xfId="21329"/>
    <cellStyle name="Calculation 2 12 5" xfId="22906"/>
    <cellStyle name="Calculation 2 12 6" xfId="24390"/>
    <cellStyle name="Calculation 2 12 7" xfId="25973"/>
    <cellStyle name="Calculation 2 12 8" xfId="27437"/>
    <cellStyle name="Calculation 2 13" xfId="12556"/>
    <cellStyle name="Calculation 2 13 2" xfId="14961"/>
    <cellStyle name="Calculation 2 13 3" xfId="16356"/>
    <cellStyle name="Calculation 2 13 4" xfId="21337"/>
    <cellStyle name="Calculation 2 13 5" xfId="22913"/>
    <cellStyle name="Calculation 2 13 6" xfId="24397"/>
    <cellStyle name="Calculation 2 13 7" xfId="25981"/>
    <cellStyle name="Calculation 2 13 8" xfId="27444"/>
    <cellStyle name="Calculation 2 14" xfId="12659"/>
    <cellStyle name="Calculation 2 14 2" xfId="15015"/>
    <cellStyle name="Calculation 2 14 3" xfId="16410"/>
    <cellStyle name="Calculation 2 14 4" xfId="21431"/>
    <cellStyle name="Calculation 2 14 5" xfId="22973"/>
    <cellStyle name="Calculation 2 14 6" xfId="24453"/>
    <cellStyle name="Calculation 2 14 7" xfId="26035"/>
    <cellStyle name="Calculation 2 14 8" xfId="27498"/>
    <cellStyle name="Calculation 2 15" xfId="12691"/>
    <cellStyle name="Calculation 2 15 2" xfId="15037"/>
    <cellStyle name="Calculation 2 15 3" xfId="16432"/>
    <cellStyle name="Calculation 2 15 4" xfId="21462"/>
    <cellStyle name="Calculation 2 15 5" xfId="23005"/>
    <cellStyle name="Calculation 2 15 6" xfId="24475"/>
    <cellStyle name="Calculation 2 15 7" xfId="26057"/>
    <cellStyle name="Calculation 2 15 8" xfId="27520"/>
    <cellStyle name="Calculation 2 16" xfId="12906"/>
    <cellStyle name="Calculation 2 16 2" xfId="15183"/>
    <cellStyle name="Calculation 2 16 3" xfId="16578"/>
    <cellStyle name="Calculation 2 16 4" xfId="21651"/>
    <cellStyle name="Calculation 2 16 5" xfId="23184"/>
    <cellStyle name="Calculation 2 16 6" xfId="24647"/>
    <cellStyle name="Calculation 2 16 7" xfId="26203"/>
    <cellStyle name="Calculation 2 16 8" xfId="27666"/>
    <cellStyle name="Calculation 2 17" xfId="12949"/>
    <cellStyle name="Calculation 2 17 2" xfId="15208"/>
    <cellStyle name="Calculation 2 17 3" xfId="16603"/>
    <cellStyle name="Calculation 2 17 4" xfId="21688"/>
    <cellStyle name="Calculation 2 17 5" xfId="23224"/>
    <cellStyle name="Calculation 2 17 6" xfId="24672"/>
    <cellStyle name="Calculation 2 17 7" xfId="26228"/>
    <cellStyle name="Calculation 2 17 8" xfId="27691"/>
    <cellStyle name="Calculation 2 18" xfId="12993"/>
    <cellStyle name="Calculation 2 18 2" xfId="15251"/>
    <cellStyle name="Calculation 2 18 3" xfId="16645"/>
    <cellStyle name="Calculation 2 18 4" xfId="21732"/>
    <cellStyle name="Calculation 2 18 5" xfId="23267"/>
    <cellStyle name="Calculation 2 18 6" xfId="24714"/>
    <cellStyle name="Calculation 2 18 7" xfId="26270"/>
    <cellStyle name="Calculation 2 18 8" xfId="27733"/>
    <cellStyle name="Calculation 2 19" xfId="13113"/>
    <cellStyle name="Calculation 2 19 2" xfId="15371"/>
    <cellStyle name="Calculation 2 19 3" xfId="16758"/>
    <cellStyle name="Calculation 2 19 4" xfId="21851"/>
    <cellStyle name="Calculation 2 19 5" xfId="23386"/>
    <cellStyle name="Calculation 2 19 6" xfId="24831"/>
    <cellStyle name="Calculation 2 19 7" xfId="26388"/>
    <cellStyle name="Calculation 2 19 8" xfId="27846"/>
    <cellStyle name="Calculation 2 2" xfId="64"/>
    <cellStyle name="Calculation 2 2 10" xfId="12884"/>
    <cellStyle name="Calculation 2 2 10 2" xfId="15172"/>
    <cellStyle name="Calculation 2 2 10 3" xfId="16567"/>
    <cellStyle name="Calculation 2 2 10 4" xfId="21629"/>
    <cellStyle name="Calculation 2 2 10 5" xfId="23167"/>
    <cellStyle name="Calculation 2 2 10 6" xfId="24635"/>
    <cellStyle name="Calculation 2 2 10 7" xfId="26192"/>
    <cellStyle name="Calculation 2 2 10 8" xfId="27655"/>
    <cellStyle name="Calculation 2 2 11" xfId="12984"/>
    <cellStyle name="Calculation 2 2 11 2" xfId="15242"/>
    <cellStyle name="Calculation 2 2 11 3" xfId="16637"/>
    <cellStyle name="Calculation 2 2 11 4" xfId="21723"/>
    <cellStyle name="Calculation 2 2 11 5" xfId="23259"/>
    <cellStyle name="Calculation 2 2 11 6" xfId="24706"/>
    <cellStyle name="Calculation 2 2 11 7" xfId="26262"/>
    <cellStyle name="Calculation 2 2 11 8" xfId="27725"/>
    <cellStyle name="Calculation 2 2 12" xfId="13105"/>
    <cellStyle name="Calculation 2 2 12 2" xfId="15363"/>
    <cellStyle name="Calculation 2 2 12 3" xfId="16750"/>
    <cellStyle name="Calculation 2 2 12 4" xfId="21843"/>
    <cellStyle name="Calculation 2 2 12 5" xfId="23378"/>
    <cellStyle name="Calculation 2 2 12 6" xfId="24823"/>
    <cellStyle name="Calculation 2 2 12 7" xfId="26380"/>
    <cellStyle name="Calculation 2 2 12 8" xfId="27838"/>
    <cellStyle name="Calculation 2 2 13" xfId="13185"/>
    <cellStyle name="Calculation 2 2 13 2" xfId="15443"/>
    <cellStyle name="Calculation 2 2 13 3" xfId="16830"/>
    <cellStyle name="Calculation 2 2 13 4" xfId="21923"/>
    <cellStyle name="Calculation 2 2 13 5" xfId="23458"/>
    <cellStyle name="Calculation 2 2 13 6" xfId="24903"/>
    <cellStyle name="Calculation 2 2 13 7" xfId="26460"/>
    <cellStyle name="Calculation 2 2 13 8" xfId="27918"/>
    <cellStyle name="Calculation 2 2 14" xfId="13278"/>
    <cellStyle name="Calculation 2 2 14 2" xfId="15536"/>
    <cellStyle name="Calculation 2 2 14 3" xfId="16923"/>
    <cellStyle name="Calculation 2 2 14 4" xfId="22016"/>
    <cellStyle name="Calculation 2 2 14 5" xfId="23551"/>
    <cellStyle name="Calculation 2 2 14 6" xfId="24996"/>
    <cellStyle name="Calculation 2 2 14 7" xfId="26553"/>
    <cellStyle name="Calculation 2 2 14 8" xfId="28011"/>
    <cellStyle name="Calculation 2 2 15" xfId="13382"/>
    <cellStyle name="Calculation 2 2 15 2" xfId="15640"/>
    <cellStyle name="Calculation 2 2 15 3" xfId="17027"/>
    <cellStyle name="Calculation 2 2 15 4" xfId="22120"/>
    <cellStyle name="Calculation 2 2 15 5" xfId="23655"/>
    <cellStyle name="Calculation 2 2 15 6" xfId="25100"/>
    <cellStyle name="Calculation 2 2 15 7" xfId="26657"/>
    <cellStyle name="Calculation 2 2 15 8" xfId="28115"/>
    <cellStyle name="Calculation 2 2 16" xfId="13350"/>
    <cellStyle name="Calculation 2 2 16 2" xfId="15608"/>
    <cellStyle name="Calculation 2 2 16 3" xfId="16995"/>
    <cellStyle name="Calculation 2 2 16 4" xfId="22088"/>
    <cellStyle name="Calculation 2 2 16 5" xfId="23623"/>
    <cellStyle name="Calculation 2 2 16 6" xfId="25068"/>
    <cellStyle name="Calculation 2 2 16 7" xfId="26625"/>
    <cellStyle name="Calculation 2 2 16 8" xfId="28083"/>
    <cellStyle name="Calculation 2 2 17" xfId="12988"/>
    <cellStyle name="Calculation 2 2 17 2" xfId="15246"/>
    <cellStyle name="Calculation 2 2 17 3" xfId="16640"/>
    <cellStyle name="Calculation 2 2 17 4" xfId="21727"/>
    <cellStyle name="Calculation 2 2 17 5" xfId="23262"/>
    <cellStyle name="Calculation 2 2 17 6" xfId="24709"/>
    <cellStyle name="Calculation 2 2 17 7" xfId="26265"/>
    <cellStyle name="Calculation 2 2 17 8" xfId="27728"/>
    <cellStyle name="Calculation 2 2 18" xfId="10481"/>
    <cellStyle name="Calculation 2 2 19" xfId="19311"/>
    <cellStyle name="Calculation 2 2 2" xfId="84"/>
    <cellStyle name="Calculation 2 2 2 10" xfId="12944"/>
    <cellStyle name="Calculation 2 2 2 10 2" xfId="15203"/>
    <cellStyle name="Calculation 2 2 2 10 3" xfId="16598"/>
    <cellStyle name="Calculation 2 2 2 10 4" xfId="21683"/>
    <cellStyle name="Calculation 2 2 2 10 5" xfId="23219"/>
    <cellStyle name="Calculation 2 2 2 10 6" xfId="24667"/>
    <cellStyle name="Calculation 2 2 2 10 7" xfId="26223"/>
    <cellStyle name="Calculation 2 2 2 10 8" xfId="27686"/>
    <cellStyle name="Calculation 2 2 2 11" xfId="13091"/>
    <cellStyle name="Calculation 2 2 2 11 2" xfId="15349"/>
    <cellStyle name="Calculation 2 2 2 11 3" xfId="16736"/>
    <cellStyle name="Calculation 2 2 2 11 4" xfId="21829"/>
    <cellStyle name="Calculation 2 2 2 11 5" xfId="23364"/>
    <cellStyle name="Calculation 2 2 2 11 6" xfId="24809"/>
    <cellStyle name="Calculation 2 2 2 11 7" xfId="26366"/>
    <cellStyle name="Calculation 2 2 2 11 8" xfId="27824"/>
    <cellStyle name="Calculation 2 2 2 12" xfId="13175"/>
    <cellStyle name="Calculation 2 2 2 12 2" xfId="15433"/>
    <cellStyle name="Calculation 2 2 2 12 3" xfId="16820"/>
    <cellStyle name="Calculation 2 2 2 12 4" xfId="21913"/>
    <cellStyle name="Calculation 2 2 2 12 5" xfId="23448"/>
    <cellStyle name="Calculation 2 2 2 12 6" xfId="24893"/>
    <cellStyle name="Calculation 2 2 2 12 7" xfId="26450"/>
    <cellStyle name="Calculation 2 2 2 12 8" xfId="27908"/>
    <cellStyle name="Calculation 2 2 2 13" xfId="13256"/>
    <cellStyle name="Calculation 2 2 2 13 2" xfId="15514"/>
    <cellStyle name="Calculation 2 2 2 13 3" xfId="16901"/>
    <cellStyle name="Calculation 2 2 2 13 4" xfId="21994"/>
    <cellStyle name="Calculation 2 2 2 13 5" xfId="23529"/>
    <cellStyle name="Calculation 2 2 2 13 6" xfId="24974"/>
    <cellStyle name="Calculation 2 2 2 13 7" xfId="26531"/>
    <cellStyle name="Calculation 2 2 2 13 8" xfId="27989"/>
    <cellStyle name="Calculation 2 2 2 14" xfId="13342"/>
    <cellStyle name="Calculation 2 2 2 14 2" xfId="15600"/>
    <cellStyle name="Calculation 2 2 2 14 3" xfId="16987"/>
    <cellStyle name="Calculation 2 2 2 14 4" xfId="22080"/>
    <cellStyle name="Calculation 2 2 2 14 5" xfId="23615"/>
    <cellStyle name="Calculation 2 2 2 14 6" xfId="25060"/>
    <cellStyle name="Calculation 2 2 2 14 7" xfId="26617"/>
    <cellStyle name="Calculation 2 2 2 14 8" xfId="28075"/>
    <cellStyle name="Calculation 2 2 2 15" xfId="13336"/>
    <cellStyle name="Calculation 2 2 2 15 2" xfId="15594"/>
    <cellStyle name="Calculation 2 2 2 15 3" xfId="16981"/>
    <cellStyle name="Calculation 2 2 2 15 4" xfId="22074"/>
    <cellStyle name="Calculation 2 2 2 15 5" xfId="23609"/>
    <cellStyle name="Calculation 2 2 2 15 6" xfId="25054"/>
    <cellStyle name="Calculation 2 2 2 15 7" xfId="26611"/>
    <cellStyle name="Calculation 2 2 2 15 8" xfId="28069"/>
    <cellStyle name="Calculation 2 2 2 16" xfId="12987"/>
    <cellStyle name="Calculation 2 2 2 17" xfId="10469"/>
    <cellStyle name="Calculation 2 2 2 18" xfId="19291"/>
    <cellStyle name="Calculation 2 2 2 19" xfId="21492"/>
    <cellStyle name="Calculation 2 2 2 2" xfId="9766"/>
    <cellStyle name="Calculation 2 2 2 2 10" xfId="13019"/>
    <cellStyle name="Calculation 2 2 2 2 10 2" xfId="15277"/>
    <cellStyle name="Calculation 2 2 2 2 10 3" xfId="16669"/>
    <cellStyle name="Calculation 2 2 2 2 10 4" xfId="21758"/>
    <cellStyle name="Calculation 2 2 2 2 10 5" xfId="23293"/>
    <cellStyle name="Calculation 2 2 2 2 10 6" xfId="24739"/>
    <cellStyle name="Calculation 2 2 2 2 10 7" xfId="26295"/>
    <cellStyle name="Calculation 2 2 2 2 10 8" xfId="27757"/>
    <cellStyle name="Calculation 2 2 2 2 11" xfId="13060"/>
    <cellStyle name="Calculation 2 2 2 2 11 2" xfId="15318"/>
    <cellStyle name="Calculation 2 2 2 2 11 3" xfId="16705"/>
    <cellStyle name="Calculation 2 2 2 2 11 4" xfId="21798"/>
    <cellStyle name="Calculation 2 2 2 2 11 5" xfId="23333"/>
    <cellStyle name="Calculation 2 2 2 2 11 6" xfId="24778"/>
    <cellStyle name="Calculation 2 2 2 2 11 7" xfId="26335"/>
    <cellStyle name="Calculation 2 2 2 2 11 8" xfId="27793"/>
    <cellStyle name="Calculation 2 2 2 2 12" xfId="13085"/>
    <cellStyle name="Calculation 2 2 2 2 12 2" xfId="15343"/>
    <cellStyle name="Calculation 2 2 2 2 12 3" xfId="16730"/>
    <cellStyle name="Calculation 2 2 2 2 12 4" xfId="21823"/>
    <cellStyle name="Calculation 2 2 2 2 12 5" xfId="23358"/>
    <cellStyle name="Calculation 2 2 2 2 12 6" xfId="24803"/>
    <cellStyle name="Calculation 2 2 2 2 12 7" xfId="26360"/>
    <cellStyle name="Calculation 2 2 2 2 12 8" xfId="27818"/>
    <cellStyle name="Calculation 2 2 2 2 13" xfId="13134"/>
    <cellStyle name="Calculation 2 2 2 2 13 2" xfId="15392"/>
    <cellStyle name="Calculation 2 2 2 2 13 3" xfId="16779"/>
    <cellStyle name="Calculation 2 2 2 2 13 4" xfId="21872"/>
    <cellStyle name="Calculation 2 2 2 2 13 5" xfId="23407"/>
    <cellStyle name="Calculation 2 2 2 2 13 6" xfId="24852"/>
    <cellStyle name="Calculation 2 2 2 2 13 7" xfId="26409"/>
    <cellStyle name="Calculation 2 2 2 2 13 8" xfId="27867"/>
    <cellStyle name="Calculation 2 2 2 2 14" xfId="13166"/>
    <cellStyle name="Calculation 2 2 2 2 14 2" xfId="15424"/>
    <cellStyle name="Calculation 2 2 2 2 14 3" xfId="16811"/>
    <cellStyle name="Calculation 2 2 2 2 14 4" xfId="21904"/>
    <cellStyle name="Calculation 2 2 2 2 14 5" xfId="23439"/>
    <cellStyle name="Calculation 2 2 2 2 14 6" xfId="24884"/>
    <cellStyle name="Calculation 2 2 2 2 14 7" xfId="26441"/>
    <cellStyle name="Calculation 2 2 2 2 14 8" xfId="27899"/>
    <cellStyle name="Calculation 2 2 2 2 15" xfId="13216"/>
    <cellStyle name="Calculation 2 2 2 2 15 2" xfId="15474"/>
    <cellStyle name="Calculation 2 2 2 2 15 3" xfId="16861"/>
    <cellStyle name="Calculation 2 2 2 2 15 4" xfId="21954"/>
    <cellStyle name="Calculation 2 2 2 2 15 5" xfId="23489"/>
    <cellStyle name="Calculation 2 2 2 2 15 6" xfId="24934"/>
    <cellStyle name="Calculation 2 2 2 2 15 7" xfId="26491"/>
    <cellStyle name="Calculation 2 2 2 2 15 8" xfId="27949"/>
    <cellStyle name="Calculation 2 2 2 2 16" xfId="13239"/>
    <cellStyle name="Calculation 2 2 2 2 16 2" xfId="15497"/>
    <cellStyle name="Calculation 2 2 2 2 16 3" xfId="16884"/>
    <cellStyle name="Calculation 2 2 2 2 16 4" xfId="21977"/>
    <cellStyle name="Calculation 2 2 2 2 16 5" xfId="23512"/>
    <cellStyle name="Calculation 2 2 2 2 16 6" xfId="24957"/>
    <cellStyle name="Calculation 2 2 2 2 16 7" xfId="26514"/>
    <cellStyle name="Calculation 2 2 2 2 16 8" xfId="27972"/>
    <cellStyle name="Calculation 2 2 2 2 17" xfId="13267"/>
    <cellStyle name="Calculation 2 2 2 2 17 2" xfId="15525"/>
    <cellStyle name="Calculation 2 2 2 2 17 3" xfId="16912"/>
    <cellStyle name="Calculation 2 2 2 2 17 4" xfId="22005"/>
    <cellStyle name="Calculation 2 2 2 2 17 5" xfId="23540"/>
    <cellStyle name="Calculation 2 2 2 2 17 6" xfId="24985"/>
    <cellStyle name="Calculation 2 2 2 2 17 7" xfId="26542"/>
    <cellStyle name="Calculation 2 2 2 2 17 8" xfId="28000"/>
    <cellStyle name="Calculation 2 2 2 2 18" xfId="13304"/>
    <cellStyle name="Calculation 2 2 2 2 18 2" xfId="15562"/>
    <cellStyle name="Calculation 2 2 2 2 18 3" xfId="16949"/>
    <cellStyle name="Calculation 2 2 2 2 18 4" xfId="22042"/>
    <cellStyle name="Calculation 2 2 2 2 18 5" xfId="23577"/>
    <cellStyle name="Calculation 2 2 2 2 18 6" xfId="25022"/>
    <cellStyle name="Calculation 2 2 2 2 18 7" xfId="26579"/>
    <cellStyle name="Calculation 2 2 2 2 18 8" xfId="28037"/>
    <cellStyle name="Calculation 2 2 2 2 19" xfId="13330"/>
    <cellStyle name="Calculation 2 2 2 2 19 2" xfId="15588"/>
    <cellStyle name="Calculation 2 2 2 2 19 3" xfId="16975"/>
    <cellStyle name="Calculation 2 2 2 2 19 4" xfId="22068"/>
    <cellStyle name="Calculation 2 2 2 2 19 5" xfId="23603"/>
    <cellStyle name="Calculation 2 2 2 2 19 6" xfId="25048"/>
    <cellStyle name="Calculation 2 2 2 2 19 7" xfId="26605"/>
    <cellStyle name="Calculation 2 2 2 2 19 8" xfId="28063"/>
    <cellStyle name="Calculation 2 2 2 2 2" xfId="12534"/>
    <cellStyle name="Calculation 2 2 2 2 2 2" xfId="14947"/>
    <cellStyle name="Calculation 2 2 2 2 2 3" xfId="16341"/>
    <cellStyle name="Calculation 2 2 2 2 2 4" xfId="21316"/>
    <cellStyle name="Calculation 2 2 2 2 2 5" xfId="22899"/>
    <cellStyle name="Calculation 2 2 2 2 2 6" xfId="24383"/>
    <cellStyle name="Calculation 2 2 2 2 2 7" xfId="25966"/>
    <cellStyle name="Calculation 2 2 2 2 2 8" xfId="27430"/>
    <cellStyle name="Calculation 2 2 2 2 20" xfId="13375"/>
    <cellStyle name="Calculation 2 2 2 2 20 2" xfId="15633"/>
    <cellStyle name="Calculation 2 2 2 2 20 3" xfId="17020"/>
    <cellStyle name="Calculation 2 2 2 2 20 4" xfId="22113"/>
    <cellStyle name="Calculation 2 2 2 2 20 5" xfId="23648"/>
    <cellStyle name="Calculation 2 2 2 2 20 6" xfId="25093"/>
    <cellStyle name="Calculation 2 2 2 2 20 7" xfId="26650"/>
    <cellStyle name="Calculation 2 2 2 2 20 8" xfId="28108"/>
    <cellStyle name="Calculation 2 2 2 2 21" xfId="13416"/>
    <cellStyle name="Calculation 2 2 2 2 21 2" xfId="15674"/>
    <cellStyle name="Calculation 2 2 2 2 21 3" xfId="17061"/>
    <cellStyle name="Calculation 2 2 2 2 21 4" xfId="22154"/>
    <cellStyle name="Calculation 2 2 2 2 21 5" xfId="23689"/>
    <cellStyle name="Calculation 2 2 2 2 21 6" xfId="25134"/>
    <cellStyle name="Calculation 2 2 2 2 21 7" xfId="26691"/>
    <cellStyle name="Calculation 2 2 2 2 21 8" xfId="28149"/>
    <cellStyle name="Calculation 2 2 2 2 22" xfId="13440"/>
    <cellStyle name="Calculation 2 2 2 2 22 2" xfId="15698"/>
    <cellStyle name="Calculation 2 2 2 2 22 3" xfId="17085"/>
    <cellStyle name="Calculation 2 2 2 2 22 4" xfId="22178"/>
    <cellStyle name="Calculation 2 2 2 2 22 5" xfId="23713"/>
    <cellStyle name="Calculation 2 2 2 2 22 6" xfId="25158"/>
    <cellStyle name="Calculation 2 2 2 2 22 7" xfId="26715"/>
    <cellStyle name="Calculation 2 2 2 2 22 8" xfId="28173"/>
    <cellStyle name="Calculation 2 2 2 2 23" xfId="13466"/>
    <cellStyle name="Calculation 2 2 2 2 23 2" xfId="15724"/>
    <cellStyle name="Calculation 2 2 2 2 23 3" xfId="17111"/>
    <cellStyle name="Calculation 2 2 2 2 23 4" xfId="22204"/>
    <cellStyle name="Calculation 2 2 2 2 23 5" xfId="23739"/>
    <cellStyle name="Calculation 2 2 2 2 23 6" xfId="25184"/>
    <cellStyle name="Calculation 2 2 2 2 23 7" xfId="26741"/>
    <cellStyle name="Calculation 2 2 2 2 23 8" xfId="28199"/>
    <cellStyle name="Calculation 2 2 2 2 24" xfId="13488"/>
    <cellStyle name="Calculation 2 2 2 2 24 2" xfId="15746"/>
    <cellStyle name="Calculation 2 2 2 2 24 3" xfId="17131"/>
    <cellStyle name="Calculation 2 2 2 2 24 4" xfId="22226"/>
    <cellStyle name="Calculation 2 2 2 2 24 5" xfId="23761"/>
    <cellStyle name="Calculation 2 2 2 2 24 6" xfId="25206"/>
    <cellStyle name="Calculation 2 2 2 2 24 7" xfId="26762"/>
    <cellStyle name="Calculation 2 2 2 2 24 8" xfId="28219"/>
    <cellStyle name="Calculation 2 2 2 2 25" xfId="13513"/>
    <cellStyle name="Calculation 2 2 2 2 25 2" xfId="15771"/>
    <cellStyle name="Calculation 2 2 2 2 25 3" xfId="17155"/>
    <cellStyle name="Calculation 2 2 2 2 25 4" xfId="22251"/>
    <cellStyle name="Calculation 2 2 2 2 25 5" xfId="23786"/>
    <cellStyle name="Calculation 2 2 2 2 25 6" xfId="25231"/>
    <cellStyle name="Calculation 2 2 2 2 25 7" xfId="26786"/>
    <cellStyle name="Calculation 2 2 2 2 25 8" xfId="28243"/>
    <cellStyle name="Calculation 2 2 2 2 26" xfId="13545"/>
    <cellStyle name="Calculation 2 2 2 2 26 2" xfId="15803"/>
    <cellStyle name="Calculation 2 2 2 2 26 3" xfId="17183"/>
    <cellStyle name="Calculation 2 2 2 2 26 4" xfId="22282"/>
    <cellStyle name="Calculation 2 2 2 2 26 5" xfId="23818"/>
    <cellStyle name="Calculation 2 2 2 2 26 6" xfId="25263"/>
    <cellStyle name="Calculation 2 2 2 2 26 7" xfId="26817"/>
    <cellStyle name="Calculation 2 2 2 2 26 8" xfId="28271"/>
    <cellStyle name="Calculation 2 2 2 2 27" xfId="13577"/>
    <cellStyle name="Calculation 2 2 2 2 28" xfId="9855"/>
    <cellStyle name="Calculation 2 2 2 2 29" xfId="19394"/>
    <cellStyle name="Calculation 2 2 2 2 3" xfId="12615"/>
    <cellStyle name="Calculation 2 2 2 2 3 2" xfId="14986"/>
    <cellStyle name="Calculation 2 2 2 2 3 3" xfId="16381"/>
    <cellStyle name="Calculation 2 2 2 2 3 4" xfId="21390"/>
    <cellStyle name="Calculation 2 2 2 2 3 5" xfId="22940"/>
    <cellStyle name="Calculation 2 2 2 2 3 6" xfId="24424"/>
    <cellStyle name="Calculation 2 2 2 2 3 7" xfId="26006"/>
    <cellStyle name="Calculation 2 2 2 2 3 8" xfId="27469"/>
    <cellStyle name="Calculation 2 2 2 2 30" xfId="17906"/>
    <cellStyle name="Calculation 2 2 2 2 31" xfId="23207"/>
    <cellStyle name="Calculation 2 2 2 2 32" xfId="24757"/>
    <cellStyle name="Calculation 2 2 2 2 33" xfId="25407"/>
    <cellStyle name="Calculation 2 2 2 2 4" xfId="12710"/>
    <cellStyle name="Calculation 2 2 2 2 4 2" xfId="15056"/>
    <cellStyle name="Calculation 2 2 2 2 4 3" xfId="16451"/>
    <cellStyle name="Calculation 2 2 2 2 4 4" xfId="21481"/>
    <cellStyle name="Calculation 2 2 2 2 4 5" xfId="23024"/>
    <cellStyle name="Calculation 2 2 2 2 4 6" xfId="24494"/>
    <cellStyle name="Calculation 2 2 2 2 4 7" xfId="26076"/>
    <cellStyle name="Calculation 2 2 2 2 4 8" xfId="27539"/>
    <cellStyle name="Calculation 2 2 2 2 5" xfId="12757"/>
    <cellStyle name="Calculation 2 2 2 2 5 2" xfId="15078"/>
    <cellStyle name="Calculation 2 2 2 2 5 3" xfId="16473"/>
    <cellStyle name="Calculation 2 2 2 2 5 4" xfId="21522"/>
    <cellStyle name="Calculation 2 2 2 2 5 5" xfId="23058"/>
    <cellStyle name="Calculation 2 2 2 2 5 6" xfId="24530"/>
    <cellStyle name="Calculation 2 2 2 2 5 7" xfId="26098"/>
    <cellStyle name="Calculation 2 2 2 2 5 8" xfId="27561"/>
    <cellStyle name="Calculation 2 2 2 2 6" xfId="12814"/>
    <cellStyle name="Calculation 2 2 2 2 6 2" xfId="15106"/>
    <cellStyle name="Calculation 2 2 2 2 6 3" xfId="16501"/>
    <cellStyle name="Calculation 2 2 2 2 6 4" xfId="21559"/>
    <cellStyle name="Calculation 2 2 2 2 6 5" xfId="23098"/>
    <cellStyle name="Calculation 2 2 2 2 6 6" xfId="24569"/>
    <cellStyle name="Calculation 2 2 2 2 6 7" xfId="26126"/>
    <cellStyle name="Calculation 2 2 2 2 6 8" xfId="27589"/>
    <cellStyle name="Calculation 2 2 2 2 7" xfId="12872"/>
    <cellStyle name="Calculation 2 2 2 2 7 2" xfId="15163"/>
    <cellStyle name="Calculation 2 2 2 2 7 3" xfId="16558"/>
    <cellStyle name="Calculation 2 2 2 2 7 4" xfId="21617"/>
    <cellStyle name="Calculation 2 2 2 2 7 5" xfId="23155"/>
    <cellStyle name="Calculation 2 2 2 2 7 6" xfId="24626"/>
    <cellStyle name="Calculation 2 2 2 2 7 7" xfId="26183"/>
    <cellStyle name="Calculation 2 2 2 2 7 8" xfId="27646"/>
    <cellStyle name="Calculation 2 2 2 2 8" xfId="12924"/>
    <cellStyle name="Calculation 2 2 2 2 8 2" xfId="15196"/>
    <cellStyle name="Calculation 2 2 2 2 8 3" xfId="16591"/>
    <cellStyle name="Calculation 2 2 2 2 8 4" xfId="21668"/>
    <cellStyle name="Calculation 2 2 2 2 8 5" xfId="23200"/>
    <cellStyle name="Calculation 2 2 2 2 8 6" xfId="24660"/>
    <cellStyle name="Calculation 2 2 2 2 8 7" xfId="26216"/>
    <cellStyle name="Calculation 2 2 2 2 8 8" xfId="27679"/>
    <cellStyle name="Calculation 2 2 2 2 9" xfId="12977"/>
    <cellStyle name="Calculation 2 2 2 2 9 2" xfId="15235"/>
    <cellStyle name="Calculation 2 2 2 2 9 3" xfId="16630"/>
    <cellStyle name="Calculation 2 2 2 2 9 4" xfId="21716"/>
    <cellStyle name="Calculation 2 2 2 2 9 5" xfId="23252"/>
    <cellStyle name="Calculation 2 2 2 2 9 6" xfId="24699"/>
    <cellStyle name="Calculation 2 2 2 2 9 7" xfId="26255"/>
    <cellStyle name="Calculation 2 2 2 2 9 8" xfId="27718"/>
    <cellStyle name="Calculation 2 2 2 20" xfId="22975"/>
    <cellStyle name="Calculation 2 2 2 21" xfId="24507"/>
    <cellStyle name="Calculation 2 2 2 3" xfId="12418"/>
    <cellStyle name="Calculation 2 2 2 3 2" xfId="14858"/>
    <cellStyle name="Calculation 2 2 2 3 3" xfId="16252"/>
    <cellStyle name="Calculation 2 2 2 3 4" xfId="21200"/>
    <cellStyle name="Calculation 2 2 2 3 5" xfId="22808"/>
    <cellStyle name="Calculation 2 2 2 3 6" xfId="24294"/>
    <cellStyle name="Calculation 2 2 2 3 7" xfId="25877"/>
    <cellStyle name="Calculation 2 2 2 3 8" xfId="27341"/>
    <cellStyle name="Calculation 2 2 2 4" xfId="12457"/>
    <cellStyle name="Calculation 2 2 2 4 2" xfId="14896"/>
    <cellStyle name="Calculation 2 2 2 4 3" xfId="16290"/>
    <cellStyle name="Calculation 2 2 2 4 4" xfId="21239"/>
    <cellStyle name="Calculation 2 2 2 4 5" xfId="22846"/>
    <cellStyle name="Calculation 2 2 2 4 6" xfId="24332"/>
    <cellStyle name="Calculation 2 2 2 4 7" xfId="25915"/>
    <cellStyle name="Calculation 2 2 2 4 8" xfId="27379"/>
    <cellStyle name="Calculation 2 2 2 5" xfId="12441"/>
    <cellStyle name="Calculation 2 2 2 5 2" xfId="14880"/>
    <cellStyle name="Calculation 2 2 2 5 3" xfId="16274"/>
    <cellStyle name="Calculation 2 2 2 5 4" xfId="21223"/>
    <cellStyle name="Calculation 2 2 2 5 5" xfId="22830"/>
    <cellStyle name="Calculation 2 2 2 5 6" xfId="24316"/>
    <cellStyle name="Calculation 2 2 2 5 7" xfId="25899"/>
    <cellStyle name="Calculation 2 2 2 5 8" xfId="27363"/>
    <cellStyle name="Calculation 2 2 2 6" xfId="12628"/>
    <cellStyle name="Calculation 2 2 2 6 2" xfId="14997"/>
    <cellStyle name="Calculation 2 2 2 6 3" xfId="16392"/>
    <cellStyle name="Calculation 2 2 2 6 4" xfId="21402"/>
    <cellStyle name="Calculation 2 2 2 6 5" xfId="22951"/>
    <cellStyle name="Calculation 2 2 2 6 6" xfId="24435"/>
    <cellStyle name="Calculation 2 2 2 6 7" xfId="26017"/>
    <cellStyle name="Calculation 2 2 2 6 8" xfId="27480"/>
    <cellStyle name="Calculation 2 2 2 7" xfId="12670"/>
    <cellStyle name="Calculation 2 2 2 7 2" xfId="15019"/>
    <cellStyle name="Calculation 2 2 2 7 3" xfId="16414"/>
    <cellStyle name="Calculation 2 2 2 7 4" xfId="21442"/>
    <cellStyle name="Calculation 2 2 2 7 5" xfId="22984"/>
    <cellStyle name="Calculation 2 2 2 7 6" xfId="24457"/>
    <cellStyle name="Calculation 2 2 2 7 7" xfId="26039"/>
    <cellStyle name="Calculation 2 2 2 7 8" xfId="27502"/>
    <cellStyle name="Calculation 2 2 2 8" xfId="12829"/>
    <cellStyle name="Calculation 2 2 2 8 2" xfId="15120"/>
    <cellStyle name="Calculation 2 2 2 8 3" xfId="16515"/>
    <cellStyle name="Calculation 2 2 2 8 4" xfId="21574"/>
    <cellStyle name="Calculation 2 2 2 8 5" xfId="23112"/>
    <cellStyle name="Calculation 2 2 2 8 6" xfId="24583"/>
    <cellStyle name="Calculation 2 2 2 8 7" xfId="26140"/>
    <cellStyle name="Calculation 2 2 2 8 8" xfId="27603"/>
    <cellStyle name="Calculation 2 2 2 9" xfId="12854"/>
    <cellStyle name="Calculation 2 2 2 9 2" xfId="15145"/>
    <cellStyle name="Calculation 2 2 2 9 3" xfId="16540"/>
    <cellStyle name="Calculation 2 2 2 9 4" xfId="21599"/>
    <cellStyle name="Calculation 2 2 2 9 5" xfId="23137"/>
    <cellStyle name="Calculation 2 2 2 9 6" xfId="24608"/>
    <cellStyle name="Calculation 2 2 2 9 7" xfId="26165"/>
    <cellStyle name="Calculation 2 2 2 9 8" xfId="27628"/>
    <cellStyle name="Calculation 2 2 20" xfId="21507"/>
    <cellStyle name="Calculation 2 2 21" xfId="23037"/>
    <cellStyle name="Calculation 2 2 22" xfId="24543"/>
    <cellStyle name="Calculation 2 2 23" xfId="28332"/>
    <cellStyle name="Calculation 2 2 24" xfId="28394"/>
    <cellStyle name="Calculation 2 2 25" xfId="28433"/>
    <cellStyle name="Calculation 2 2 3" xfId="9752"/>
    <cellStyle name="Calculation 2 2 3 10" xfId="13005"/>
    <cellStyle name="Calculation 2 2 3 10 2" xfId="15263"/>
    <cellStyle name="Calculation 2 2 3 10 3" xfId="16655"/>
    <cellStyle name="Calculation 2 2 3 10 4" xfId="21744"/>
    <cellStyle name="Calculation 2 2 3 10 5" xfId="23279"/>
    <cellStyle name="Calculation 2 2 3 10 6" xfId="24725"/>
    <cellStyle name="Calculation 2 2 3 10 7" xfId="26281"/>
    <cellStyle name="Calculation 2 2 3 10 8" xfId="27743"/>
    <cellStyle name="Calculation 2 2 3 11" xfId="13048"/>
    <cellStyle name="Calculation 2 2 3 11 2" xfId="15306"/>
    <cellStyle name="Calculation 2 2 3 11 3" xfId="16693"/>
    <cellStyle name="Calculation 2 2 3 11 4" xfId="21786"/>
    <cellStyle name="Calculation 2 2 3 11 5" xfId="23321"/>
    <cellStyle name="Calculation 2 2 3 11 6" xfId="24766"/>
    <cellStyle name="Calculation 2 2 3 11 7" xfId="26323"/>
    <cellStyle name="Calculation 2 2 3 11 8" xfId="27781"/>
    <cellStyle name="Calculation 2 2 3 12" xfId="13072"/>
    <cellStyle name="Calculation 2 2 3 12 2" xfId="15330"/>
    <cellStyle name="Calculation 2 2 3 12 3" xfId="16717"/>
    <cellStyle name="Calculation 2 2 3 12 4" xfId="21810"/>
    <cellStyle name="Calculation 2 2 3 12 5" xfId="23345"/>
    <cellStyle name="Calculation 2 2 3 12 6" xfId="24790"/>
    <cellStyle name="Calculation 2 2 3 12 7" xfId="26347"/>
    <cellStyle name="Calculation 2 2 3 12 8" xfId="27805"/>
    <cellStyle name="Calculation 2 2 3 13" xfId="13120"/>
    <cellStyle name="Calculation 2 2 3 13 2" xfId="15378"/>
    <cellStyle name="Calculation 2 2 3 13 3" xfId="16765"/>
    <cellStyle name="Calculation 2 2 3 13 4" xfId="21858"/>
    <cellStyle name="Calculation 2 2 3 13 5" xfId="23393"/>
    <cellStyle name="Calculation 2 2 3 13 6" xfId="24838"/>
    <cellStyle name="Calculation 2 2 3 13 7" xfId="26395"/>
    <cellStyle name="Calculation 2 2 3 13 8" xfId="27853"/>
    <cellStyle name="Calculation 2 2 3 14" xfId="13152"/>
    <cellStyle name="Calculation 2 2 3 14 2" xfId="15410"/>
    <cellStyle name="Calculation 2 2 3 14 3" xfId="16797"/>
    <cellStyle name="Calculation 2 2 3 14 4" xfId="21890"/>
    <cellStyle name="Calculation 2 2 3 14 5" xfId="23425"/>
    <cellStyle name="Calculation 2 2 3 14 6" xfId="24870"/>
    <cellStyle name="Calculation 2 2 3 14 7" xfId="26427"/>
    <cellStyle name="Calculation 2 2 3 14 8" xfId="27885"/>
    <cellStyle name="Calculation 2 2 3 15" xfId="13202"/>
    <cellStyle name="Calculation 2 2 3 15 2" xfId="15460"/>
    <cellStyle name="Calculation 2 2 3 15 3" xfId="16847"/>
    <cellStyle name="Calculation 2 2 3 15 4" xfId="21940"/>
    <cellStyle name="Calculation 2 2 3 15 5" xfId="23475"/>
    <cellStyle name="Calculation 2 2 3 15 6" xfId="24920"/>
    <cellStyle name="Calculation 2 2 3 15 7" xfId="26477"/>
    <cellStyle name="Calculation 2 2 3 15 8" xfId="27935"/>
    <cellStyle name="Calculation 2 2 3 16" xfId="13227"/>
    <cellStyle name="Calculation 2 2 3 16 2" xfId="15485"/>
    <cellStyle name="Calculation 2 2 3 16 3" xfId="16872"/>
    <cellStyle name="Calculation 2 2 3 16 4" xfId="21965"/>
    <cellStyle name="Calculation 2 2 3 16 5" xfId="23500"/>
    <cellStyle name="Calculation 2 2 3 16 6" xfId="24945"/>
    <cellStyle name="Calculation 2 2 3 16 7" xfId="26502"/>
    <cellStyle name="Calculation 2 2 3 16 8" xfId="27960"/>
    <cellStyle name="Calculation 2 2 3 17" xfId="13253"/>
    <cellStyle name="Calculation 2 2 3 17 2" xfId="15511"/>
    <cellStyle name="Calculation 2 2 3 17 3" xfId="16898"/>
    <cellStyle name="Calculation 2 2 3 17 4" xfId="21991"/>
    <cellStyle name="Calculation 2 2 3 17 5" xfId="23526"/>
    <cellStyle name="Calculation 2 2 3 17 6" xfId="24971"/>
    <cellStyle name="Calculation 2 2 3 17 7" xfId="26528"/>
    <cellStyle name="Calculation 2 2 3 17 8" xfId="27986"/>
    <cellStyle name="Calculation 2 2 3 18" xfId="13294"/>
    <cellStyle name="Calculation 2 2 3 18 2" xfId="15552"/>
    <cellStyle name="Calculation 2 2 3 18 3" xfId="16939"/>
    <cellStyle name="Calculation 2 2 3 18 4" xfId="22032"/>
    <cellStyle name="Calculation 2 2 3 18 5" xfId="23567"/>
    <cellStyle name="Calculation 2 2 3 18 6" xfId="25012"/>
    <cellStyle name="Calculation 2 2 3 18 7" xfId="26569"/>
    <cellStyle name="Calculation 2 2 3 18 8" xfId="28027"/>
    <cellStyle name="Calculation 2 2 3 19" xfId="13316"/>
    <cellStyle name="Calculation 2 2 3 19 2" xfId="15574"/>
    <cellStyle name="Calculation 2 2 3 19 3" xfId="16961"/>
    <cellStyle name="Calculation 2 2 3 19 4" xfId="22054"/>
    <cellStyle name="Calculation 2 2 3 19 5" xfId="23589"/>
    <cellStyle name="Calculation 2 2 3 19 6" xfId="25034"/>
    <cellStyle name="Calculation 2 2 3 19 7" xfId="26591"/>
    <cellStyle name="Calculation 2 2 3 19 8" xfId="28049"/>
    <cellStyle name="Calculation 2 2 3 2" xfId="12520"/>
    <cellStyle name="Calculation 2 2 3 2 2" xfId="14933"/>
    <cellStyle name="Calculation 2 2 3 2 3" xfId="16327"/>
    <cellStyle name="Calculation 2 2 3 2 4" xfId="21302"/>
    <cellStyle name="Calculation 2 2 3 2 5" xfId="22885"/>
    <cellStyle name="Calculation 2 2 3 2 6" xfId="24369"/>
    <cellStyle name="Calculation 2 2 3 2 7" xfId="25952"/>
    <cellStyle name="Calculation 2 2 3 2 8" xfId="27416"/>
    <cellStyle name="Calculation 2 2 3 20" xfId="13361"/>
    <cellStyle name="Calculation 2 2 3 20 2" xfId="15619"/>
    <cellStyle name="Calculation 2 2 3 20 3" xfId="17006"/>
    <cellStyle name="Calculation 2 2 3 20 4" xfId="22099"/>
    <cellStyle name="Calculation 2 2 3 20 5" xfId="23634"/>
    <cellStyle name="Calculation 2 2 3 20 6" xfId="25079"/>
    <cellStyle name="Calculation 2 2 3 20 7" xfId="26636"/>
    <cellStyle name="Calculation 2 2 3 20 8" xfId="28094"/>
    <cellStyle name="Calculation 2 2 3 21" xfId="13402"/>
    <cellStyle name="Calculation 2 2 3 21 2" xfId="15660"/>
    <cellStyle name="Calculation 2 2 3 21 3" xfId="17047"/>
    <cellStyle name="Calculation 2 2 3 21 4" xfId="22140"/>
    <cellStyle name="Calculation 2 2 3 21 5" xfId="23675"/>
    <cellStyle name="Calculation 2 2 3 21 6" xfId="25120"/>
    <cellStyle name="Calculation 2 2 3 21 7" xfId="26677"/>
    <cellStyle name="Calculation 2 2 3 21 8" xfId="28135"/>
    <cellStyle name="Calculation 2 2 3 22" xfId="13428"/>
    <cellStyle name="Calculation 2 2 3 22 2" xfId="15686"/>
    <cellStyle name="Calculation 2 2 3 22 3" xfId="17073"/>
    <cellStyle name="Calculation 2 2 3 22 4" xfId="22166"/>
    <cellStyle name="Calculation 2 2 3 22 5" xfId="23701"/>
    <cellStyle name="Calculation 2 2 3 22 6" xfId="25146"/>
    <cellStyle name="Calculation 2 2 3 22 7" xfId="26703"/>
    <cellStyle name="Calculation 2 2 3 22 8" xfId="28161"/>
    <cellStyle name="Calculation 2 2 3 23" xfId="13452"/>
    <cellStyle name="Calculation 2 2 3 23 2" xfId="15710"/>
    <cellStyle name="Calculation 2 2 3 23 3" xfId="17097"/>
    <cellStyle name="Calculation 2 2 3 23 4" xfId="22190"/>
    <cellStyle name="Calculation 2 2 3 23 5" xfId="23725"/>
    <cellStyle name="Calculation 2 2 3 23 6" xfId="25170"/>
    <cellStyle name="Calculation 2 2 3 23 7" xfId="26727"/>
    <cellStyle name="Calculation 2 2 3 23 8" xfId="28185"/>
    <cellStyle name="Calculation 2 2 3 24" xfId="13478"/>
    <cellStyle name="Calculation 2 2 3 24 2" xfId="15736"/>
    <cellStyle name="Calculation 2 2 3 24 3" xfId="17121"/>
    <cellStyle name="Calculation 2 2 3 24 4" xfId="22216"/>
    <cellStyle name="Calculation 2 2 3 24 5" xfId="23751"/>
    <cellStyle name="Calculation 2 2 3 24 6" xfId="25196"/>
    <cellStyle name="Calculation 2 2 3 24 7" xfId="26752"/>
    <cellStyle name="Calculation 2 2 3 24 8" xfId="28209"/>
    <cellStyle name="Calculation 2 2 3 25" xfId="13499"/>
    <cellStyle name="Calculation 2 2 3 25 2" xfId="15757"/>
    <cellStyle name="Calculation 2 2 3 25 3" xfId="17141"/>
    <cellStyle name="Calculation 2 2 3 25 4" xfId="22237"/>
    <cellStyle name="Calculation 2 2 3 25 5" xfId="23772"/>
    <cellStyle name="Calculation 2 2 3 25 6" xfId="25217"/>
    <cellStyle name="Calculation 2 2 3 25 7" xfId="26772"/>
    <cellStyle name="Calculation 2 2 3 25 8" xfId="28229"/>
    <cellStyle name="Calculation 2 2 3 26" xfId="13531"/>
    <cellStyle name="Calculation 2 2 3 26 2" xfId="15789"/>
    <cellStyle name="Calculation 2 2 3 26 3" xfId="17169"/>
    <cellStyle name="Calculation 2 2 3 26 4" xfId="22268"/>
    <cellStyle name="Calculation 2 2 3 26 5" xfId="23804"/>
    <cellStyle name="Calculation 2 2 3 26 6" xfId="25249"/>
    <cellStyle name="Calculation 2 2 3 26 7" xfId="26803"/>
    <cellStyle name="Calculation 2 2 3 26 8" xfId="28257"/>
    <cellStyle name="Calculation 2 2 3 27" xfId="13563"/>
    <cellStyle name="Calculation 2 2 3 28" xfId="9842"/>
    <cellStyle name="Calculation 2 2 3 29" xfId="19380"/>
    <cellStyle name="Calculation 2 2 3 3" xfId="12601"/>
    <cellStyle name="Calculation 2 2 3 3 2" xfId="14972"/>
    <cellStyle name="Calculation 2 2 3 3 3" xfId="16367"/>
    <cellStyle name="Calculation 2 2 3 3 4" xfId="21376"/>
    <cellStyle name="Calculation 2 2 3 3 5" xfId="22926"/>
    <cellStyle name="Calculation 2 2 3 3 6" xfId="24410"/>
    <cellStyle name="Calculation 2 2 3 3 7" xfId="25992"/>
    <cellStyle name="Calculation 2 2 3 3 8" xfId="27455"/>
    <cellStyle name="Calculation 2 2 3 30" xfId="21680"/>
    <cellStyle name="Calculation 2 2 3 31" xfId="23197"/>
    <cellStyle name="Calculation 2 2 3 32" xfId="18776"/>
    <cellStyle name="Calculation 2 2 3 33" xfId="19300"/>
    <cellStyle name="Calculation 2 2 3 4" xfId="12698"/>
    <cellStyle name="Calculation 2 2 3 4 2" xfId="15044"/>
    <cellStyle name="Calculation 2 2 3 4 3" xfId="16439"/>
    <cellStyle name="Calculation 2 2 3 4 4" xfId="21469"/>
    <cellStyle name="Calculation 2 2 3 4 5" xfId="23012"/>
    <cellStyle name="Calculation 2 2 3 4 6" xfId="24482"/>
    <cellStyle name="Calculation 2 2 3 4 7" xfId="26064"/>
    <cellStyle name="Calculation 2 2 3 4 8" xfId="27527"/>
    <cellStyle name="Calculation 2 2 3 5" xfId="12138"/>
    <cellStyle name="Calculation 2 2 3 5 2" xfId="14811"/>
    <cellStyle name="Calculation 2 2 3 5 3" xfId="16205"/>
    <cellStyle name="Calculation 2 2 3 5 4" xfId="20956"/>
    <cellStyle name="Calculation 2 2 3 5 5" xfId="22761"/>
    <cellStyle name="Calculation 2 2 3 5 6" xfId="24246"/>
    <cellStyle name="Calculation 2 2 3 5 7" xfId="25830"/>
    <cellStyle name="Calculation 2 2 3 5 8" xfId="27294"/>
    <cellStyle name="Calculation 2 2 3 6" xfId="12800"/>
    <cellStyle name="Calculation 2 2 3 6 2" xfId="15092"/>
    <cellStyle name="Calculation 2 2 3 6 3" xfId="16487"/>
    <cellStyle name="Calculation 2 2 3 6 4" xfId="21545"/>
    <cellStyle name="Calculation 2 2 3 6 5" xfId="23084"/>
    <cellStyle name="Calculation 2 2 3 6 6" xfId="24555"/>
    <cellStyle name="Calculation 2 2 3 6 7" xfId="26112"/>
    <cellStyle name="Calculation 2 2 3 6 8" xfId="27575"/>
    <cellStyle name="Calculation 2 2 3 7" xfId="12860"/>
    <cellStyle name="Calculation 2 2 3 7 2" xfId="15151"/>
    <cellStyle name="Calculation 2 2 3 7 3" xfId="16546"/>
    <cellStyle name="Calculation 2 2 3 7 4" xfId="21605"/>
    <cellStyle name="Calculation 2 2 3 7 5" xfId="23143"/>
    <cellStyle name="Calculation 2 2 3 7 6" xfId="24614"/>
    <cellStyle name="Calculation 2 2 3 7 7" xfId="26171"/>
    <cellStyle name="Calculation 2 2 3 7 8" xfId="27634"/>
    <cellStyle name="Calculation 2 2 3 8" xfId="12910"/>
    <cellStyle name="Calculation 2 2 3 8 2" xfId="15186"/>
    <cellStyle name="Calculation 2 2 3 8 3" xfId="16581"/>
    <cellStyle name="Calculation 2 2 3 8 4" xfId="21655"/>
    <cellStyle name="Calculation 2 2 3 8 5" xfId="23187"/>
    <cellStyle name="Calculation 2 2 3 8 6" xfId="24650"/>
    <cellStyle name="Calculation 2 2 3 8 7" xfId="26206"/>
    <cellStyle name="Calculation 2 2 3 8 8" xfId="27669"/>
    <cellStyle name="Calculation 2 2 3 9" xfId="12963"/>
    <cellStyle name="Calculation 2 2 3 9 2" xfId="15221"/>
    <cellStyle name="Calculation 2 2 3 9 3" xfId="16616"/>
    <cellStyle name="Calculation 2 2 3 9 4" xfId="21702"/>
    <cellStyle name="Calculation 2 2 3 9 5" xfId="23238"/>
    <cellStyle name="Calculation 2 2 3 9 6" xfId="24685"/>
    <cellStyle name="Calculation 2 2 3 9 7" xfId="26241"/>
    <cellStyle name="Calculation 2 2 3 9 8" xfId="27704"/>
    <cellStyle name="Calculation 2 2 4" xfId="12431"/>
    <cellStyle name="Calculation 2 2 4 2" xfId="14870"/>
    <cellStyle name="Calculation 2 2 4 3" xfId="16264"/>
    <cellStyle name="Calculation 2 2 4 4" xfId="21213"/>
    <cellStyle name="Calculation 2 2 4 5" xfId="22820"/>
    <cellStyle name="Calculation 2 2 4 6" xfId="24306"/>
    <cellStyle name="Calculation 2 2 4 7" xfId="25889"/>
    <cellStyle name="Calculation 2 2 4 8" xfId="27353"/>
    <cellStyle name="Calculation 2 2 5" xfId="12473"/>
    <cellStyle name="Calculation 2 2 5 2" xfId="14911"/>
    <cellStyle name="Calculation 2 2 5 3" xfId="16305"/>
    <cellStyle name="Calculation 2 2 5 4" xfId="21255"/>
    <cellStyle name="Calculation 2 2 5 5" xfId="22861"/>
    <cellStyle name="Calculation 2 2 5 6" xfId="24347"/>
    <cellStyle name="Calculation 2 2 5 7" xfId="25930"/>
    <cellStyle name="Calculation 2 2 5 8" xfId="27394"/>
    <cellStyle name="Calculation 2 2 6" xfId="12481"/>
    <cellStyle name="Calculation 2 2 6 2" xfId="14917"/>
    <cellStyle name="Calculation 2 2 6 3" xfId="16311"/>
    <cellStyle name="Calculation 2 2 6 4" xfId="21263"/>
    <cellStyle name="Calculation 2 2 6 5" xfId="22867"/>
    <cellStyle name="Calculation 2 2 6 6" xfId="24353"/>
    <cellStyle name="Calculation 2 2 6 7" xfId="25936"/>
    <cellStyle name="Calculation 2 2 6 8" xfId="27400"/>
    <cellStyle name="Calculation 2 2 7" xfId="12638"/>
    <cellStyle name="Calculation 2 2 7 2" xfId="15007"/>
    <cellStyle name="Calculation 2 2 7 3" xfId="16402"/>
    <cellStyle name="Calculation 2 2 7 4" xfId="21412"/>
    <cellStyle name="Calculation 2 2 7 5" xfId="22961"/>
    <cellStyle name="Calculation 2 2 7 6" xfId="24445"/>
    <cellStyle name="Calculation 2 2 7 7" xfId="26027"/>
    <cellStyle name="Calculation 2 2 7 8" xfId="27490"/>
    <cellStyle name="Calculation 2 2 8" xfId="12685"/>
    <cellStyle name="Calculation 2 2 8 2" xfId="15031"/>
    <cellStyle name="Calculation 2 2 8 3" xfId="16426"/>
    <cellStyle name="Calculation 2 2 8 4" xfId="21456"/>
    <cellStyle name="Calculation 2 2 8 5" xfId="22999"/>
    <cellStyle name="Calculation 2 2 8 6" xfId="24469"/>
    <cellStyle name="Calculation 2 2 8 7" xfId="26051"/>
    <cellStyle name="Calculation 2 2 8 8" xfId="27514"/>
    <cellStyle name="Calculation 2 2 9" xfId="12843"/>
    <cellStyle name="Calculation 2 2 9 2" xfId="15134"/>
    <cellStyle name="Calculation 2 2 9 3" xfId="16529"/>
    <cellStyle name="Calculation 2 2 9 4" xfId="21588"/>
    <cellStyle name="Calculation 2 2 9 5" xfId="23126"/>
    <cellStyle name="Calculation 2 2 9 6" xfId="24597"/>
    <cellStyle name="Calculation 2 2 9 7" xfId="26154"/>
    <cellStyle name="Calculation 2 2 9 8" xfId="27617"/>
    <cellStyle name="Calculation 2 20" xfId="13193"/>
    <cellStyle name="Calculation 2 20 2" xfId="15451"/>
    <cellStyle name="Calculation 2 20 3" xfId="16838"/>
    <cellStyle name="Calculation 2 20 4" xfId="21931"/>
    <cellStyle name="Calculation 2 20 5" xfId="23466"/>
    <cellStyle name="Calculation 2 20 6" xfId="24911"/>
    <cellStyle name="Calculation 2 20 7" xfId="26468"/>
    <cellStyle name="Calculation 2 20 8" xfId="27926"/>
    <cellStyle name="Calculation 2 21" xfId="13310"/>
    <cellStyle name="Calculation 2 21 2" xfId="15568"/>
    <cellStyle name="Calculation 2 21 3" xfId="16955"/>
    <cellStyle name="Calculation 2 21 4" xfId="22048"/>
    <cellStyle name="Calculation 2 21 5" xfId="23583"/>
    <cellStyle name="Calculation 2 21 6" xfId="25028"/>
    <cellStyle name="Calculation 2 21 7" xfId="26585"/>
    <cellStyle name="Calculation 2 21 8" xfId="28043"/>
    <cellStyle name="Calculation 2 22" xfId="13388"/>
    <cellStyle name="Calculation 2 22 2" xfId="15646"/>
    <cellStyle name="Calculation 2 22 3" xfId="17033"/>
    <cellStyle name="Calculation 2 22 4" xfId="22126"/>
    <cellStyle name="Calculation 2 22 5" xfId="23661"/>
    <cellStyle name="Calculation 2 22 6" xfId="25106"/>
    <cellStyle name="Calculation 2 22 7" xfId="26663"/>
    <cellStyle name="Calculation 2 22 8" xfId="28121"/>
    <cellStyle name="Calculation 2 23" xfId="13393"/>
    <cellStyle name="Calculation 2 23 2" xfId="15651"/>
    <cellStyle name="Calculation 2 23 3" xfId="17038"/>
    <cellStyle name="Calculation 2 23 4" xfId="22131"/>
    <cellStyle name="Calculation 2 23 5" xfId="23666"/>
    <cellStyle name="Calculation 2 23 6" xfId="25111"/>
    <cellStyle name="Calculation 2 23 7" xfId="26668"/>
    <cellStyle name="Calculation 2 23 8" xfId="28126"/>
    <cellStyle name="Calculation 2 24" xfId="12989"/>
    <cellStyle name="Calculation 2 24 2" xfId="15247"/>
    <cellStyle name="Calculation 2 24 3" xfId="16641"/>
    <cellStyle name="Calculation 2 24 4" xfId="21728"/>
    <cellStyle name="Calculation 2 24 5" xfId="23263"/>
    <cellStyle name="Calculation 2 24 6" xfId="24710"/>
    <cellStyle name="Calculation 2 24 7" xfId="26266"/>
    <cellStyle name="Calculation 2 24 8" xfId="27729"/>
    <cellStyle name="Calculation 2 25" xfId="10487"/>
    <cellStyle name="Calculation 2 26" xfId="21537"/>
    <cellStyle name="Calculation 2 27" xfId="23067"/>
    <cellStyle name="Calculation 2 28" xfId="24640"/>
    <cellStyle name="Calculation 2 29" xfId="28333"/>
    <cellStyle name="Calculation 2 3" xfId="78"/>
    <cellStyle name="Calculation 2 3 10" xfId="12948"/>
    <cellStyle name="Calculation 2 3 10 2" xfId="15207"/>
    <cellStyle name="Calculation 2 3 10 3" xfId="16602"/>
    <cellStyle name="Calculation 2 3 10 4" xfId="21687"/>
    <cellStyle name="Calculation 2 3 10 5" xfId="23223"/>
    <cellStyle name="Calculation 2 3 10 6" xfId="24671"/>
    <cellStyle name="Calculation 2 3 10 7" xfId="26227"/>
    <cellStyle name="Calculation 2 3 10 8" xfId="27690"/>
    <cellStyle name="Calculation 2 3 11" xfId="13097"/>
    <cellStyle name="Calculation 2 3 11 2" xfId="15355"/>
    <cellStyle name="Calculation 2 3 11 3" xfId="16742"/>
    <cellStyle name="Calculation 2 3 11 4" xfId="21835"/>
    <cellStyle name="Calculation 2 3 11 5" xfId="23370"/>
    <cellStyle name="Calculation 2 3 11 6" xfId="24815"/>
    <cellStyle name="Calculation 2 3 11 7" xfId="26372"/>
    <cellStyle name="Calculation 2 3 11 8" xfId="27830"/>
    <cellStyle name="Calculation 2 3 12" xfId="13179"/>
    <cellStyle name="Calculation 2 3 12 2" xfId="15437"/>
    <cellStyle name="Calculation 2 3 12 3" xfId="16824"/>
    <cellStyle name="Calculation 2 3 12 4" xfId="21917"/>
    <cellStyle name="Calculation 2 3 12 5" xfId="23452"/>
    <cellStyle name="Calculation 2 3 12 6" xfId="24897"/>
    <cellStyle name="Calculation 2 3 12 7" xfId="26454"/>
    <cellStyle name="Calculation 2 3 12 8" xfId="27912"/>
    <cellStyle name="Calculation 2 3 13" xfId="13272"/>
    <cellStyle name="Calculation 2 3 13 2" xfId="15530"/>
    <cellStyle name="Calculation 2 3 13 3" xfId="16917"/>
    <cellStyle name="Calculation 2 3 13 4" xfId="22010"/>
    <cellStyle name="Calculation 2 3 13 5" xfId="23545"/>
    <cellStyle name="Calculation 2 3 13 6" xfId="24990"/>
    <cellStyle name="Calculation 2 3 13 7" xfId="26547"/>
    <cellStyle name="Calculation 2 3 13 8" xfId="28005"/>
    <cellStyle name="Calculation 2 3 14" xfId="13346"/>
    <cellStyle name="Calculation 2 3 14 2" xfId="15604"/>
    <cellStyle name="Calculation 2 3 14 3" xfId="16991"/>
    <cellStyle name="Calculation 2 3 14 4" xfId="22084"/>
    <cellStyle name="Calculation 2 3 14 5" xfId="23619"/>
    <cellStyle name="Calculation 2 3 14 6" xfId="25064"/>
    <cellStyle name="Calculation 2 3 14 7" xfId="26621"/>
    <cellStyle name="Calculation 2 3 14 8" xfId="28079"/>
    <cellStyle name="Calculation 2 3 15" xfId="13338"/>
    <cellStyle name="Calculation 2 3 15 2" xfId="15596"/>
    <cellStyle name="Calculation 2 3 15 3" xfId="16983"/>
    <cellStyle name="Calculation 2 3 15 4" xfId="22076"/>
    <cellStyle name="Calculation 2 3 15 5" xfId="23611"/>
    <cellStyle name="Calculation 2 3 15 6" xfId="25056"/>
    <cellStyle name="Calculation 2 3 15 7" xfId="26613"/>
    <cellStyle name="Calculation 2 3 15 8" xfId="28071"/>
    <cellStyle name="Calculation 2 3 16" xfId="12985"/>
    <cellStyle name="Calculation 2 3 16 2" xfId="15243"/>
    <cellStyle name="Calculation 2 3 16 3" xfId="16638"/>
    <cellStyle name="Calculation 2 3 16 4" xfId="21724"/>
    <cellStyle name="Calculation 2 3 16 5" xfId="23260"/>
    <cellStyle name="Calculation 2 3 16 6" xfId="24707"/>
    <cellStyle name="Calculation 2 3 16 7" xfId="26263"/>
    <cellStyle name="Calculation 2 3 16 8" xfId="27726"/>
    <cellStyle name="Calculation 2 3 17" xfId="10475"/>
    <cellStyle name="Calculation 2 3 18" xfId="19297"/>
    <cellStyle name="Calculation 2 3 19" xfId="21498"/>
    <cellStyle name="Calculation 2 3 2" xfId="9760"/>
    <cellStyle name="Calculation 2 3 2 10" xfId="13013"/>
    <cellStyle name="Calculation 2 3 2 10 2" xfId="15271"/>
    <cellStyle name="Calculation 2 3 2 10 3" xfId="16663"/>
    <cellStyle name="Calculation 2 3 2 10 4" xfId="21752"/>
    <cellStyle name="Calculation 2 3 2 10 5" xfId="23287"/>
    <cellStyle name="Calculation 2 3 2 10 6" xfId="24733"/>
    <cellStyle name="Calculation 2 3 2 10 7" xfId="26289"/>
    <cellStyle name="Calculation 2 3 2 10 8" xfId="27751"/>
    <cellStyle name="Calculation 2 3 2 11" xfId="13054"/>
    <cellStyle name="Calculation 2 3 2 11 2" xfId="15312"/>
    <cellStyle name="Calculation 2 3 2 11 3" xfId="16699"/>
    <cellStyle name="Calculation 2 3 2 11 4" xfId="21792"/>
    <cellStyle name="Calculation 2 3 2 11 5" xfId="23327"/>
    <cellStyle name="Calculation 2 3 2 11 6" xfId="24772"/>
    <cellStyle name="Calculation 2 3 2 11 7" xfId="26329"/>
    <cellStyle name="Calculation 2 3 2 11 8" xfId="27787"/>
    <cellStyle name="Calculation 2 3 2 12" xfId="13079"/>
    <cellStyle name="Calculation 2 3 2 12 2" xfId="15337"/>
    <cellStyle name="Calculation 2 3 2 12 3" xfId="16724"/>
    <cellStyle name="Calculation 2 3 2 12 4" xfId="21817"/>
    <cellStyle name="Calculation 2 3 2 12 5" xfId="23352"/>
    <cellStyle name="Calculation 2 3 2 12 6" xfId="24797"/>
    <cellStyle name="Calculation 2 3 2 12 7" xfId="26354"/>
    <cellStyle name="Calculation 2 3 2 12 8" xfId="27812"/>
    <cellStyle name="Calculation 2 3 2 13" xfId="13128"/>
    <cellStyle name="Calculation 2 3 2 13 2" xfId="15386"/>
    <cellStyle name="Calculation 2 3 2 13 3" xfId="16773"/>
    <cellStyle name="Calculation 2 3 2 13 4" xfId="21866"/>
    <cellStyle name="Calculation 2 3 2 13 5" xfId="23401"/>
    <cellStyle name="Calculation 2 3 2 13 6" xfId="24846"/>
    <cellStyle name="Calculation 2 3 2 13 7" xfId="26403"/>
    <cellStyle name="Calculation 2 3 2 13 8" xfId="27861"/>
    <cellStyle name="Calculation 2 3 2 14" xfId="13160"/>
    <cellStyle name="Calculation 2 3 2 14 2" xfId="15418"/>
    <cellStyle name="Calculation 2 3 2 14 3" xfId="16805"/>
    <cellStyle name="Calculation 2 3 2 14 4" xfId="21898"/>
    <cellStyle name="Calculation 2 3 2 14 5" xfId="23433"/>
    <cellStyle name="Calculation 2 3 2 14 6" xfId="24878"/>
    <cellStyle name="Calculation 2 3 2 14 7" xfId="26435"/>
    <cellStyle name="Calculation 2 3 2 14 8" xfId="27893"/>
    <cellStyle name="Calculation 2 3 2 15" xfId="13210"/>
    <cellStyle name="Calculation 2 3 2 15 2" xfId="15468"/>
    <cellStyle name="Calculation 2 3 2 15 3" xfId="16855"/>
    <cellStyle name="Calculation 2 3 2 15 4" xfId="21948"/>
    <cellStyle name="Calculation 2 3 2 15 5" xfId="23483"/>
    <cellStyle name="Calculation 2 3 2 15 6" xfId="24928"/>
    <cellStyle name="Calculation 2 3 2 15 7" xfId="26485"/>
    <cellStyle name="Calculation 2 3 2 15 8" xfId="27943"/>
    <cellStyle name="Calculation 2 3 2 16" xfId="13233"/>
    <cellStyle name="Calculation 2 3 2 16 2" xfId="15491"/>
    <cellStyle name="Calculation 2 3 2 16 3" xfId="16878"/>
    <cellStyle name="Calculation 2 3 2 16 4" xfId="21971"/>
    <cellStyle name="Calculation 2 3 2 16 5" xfId="23506"/>
    <cellStyle name="Calculation 2 3 2 16 6" xfId="24951"/>
    <cellStyle name="Calculation 2 3 2 16 7" xfId="26508"/>
    <cellStyle name="Calculation 2 3 2 16 8" xfId="27966"/>
    <cellStyle name="Calculation 2 3 2 17" xfId="13261"/>
    <cellStyle name="Calculation 2 3 2 17 2" xfId="15519"/>
    <cellStyle name="Calculation 2 3 2 17 3" xfId="16906"/>
    <cellStyle name="Calculation 2 3 2 17 4" xfId="21999"/>
    <cellStyle name="Calculation 2 3 2 17 5" xfId="23534"/>
    <cellStyle name="Calculation 2 3 2 17 6" xfId="24979"/>
    <cellStyle name="Calculation 2 3 2 17 7" xfId="26536"/>
    <cellStyle name="Calculation 2 3 2 17 8" xfId="27994"/>
    <cellStyle name="Calculation 2 3 2 18" xfId="13300"/>
    <cellStyle name="Calculation 2 3 2 18 2" xfId="15558"/>
    <cellStyle name="Calculation 2 3 2 18 3" xfId="16945"/>
    <cellStyle name="Calculation 2 3 2 18 4" xfId="22038"/>
    <cellStyle name="Calculation 2 3 2 18 5" xfId="23573"/>
    <cellStyle name="Calculation 2 3 2 18 6" xfId="25018"/>
    <cellStyle name="Calculation 2 3 2 18 7" xfId="26575"/>
    <cellStyle name="Calculation 2 3 2 18 8" xfId="28033"/>
    <cellStyle name="Calculation 2 3 2 19" xfId="13324"/>
    <cellStyle name="Calculation 2 3 2 19 2" xfId="15582"/>
    <cellStyle name="Calculation 2 3 2 19 3" xfId="16969"/>
    <cellStyle name="Calculation 2 3 2 19 4" xfId="22062"/>
    <cellStyle name="Calculation 2 3 2 19 5" xfId="23597"/>
    <cellStyle name="Calculation 2 3 2 19 6" xfId="25042"/>
    <cellStyle name="Calculation 2 3 2 19 7" xfId="26599"/>
    <cellStyle name="Calculation 2 3 2 19 8" xfId="28057"/>
    <cellStyle name="Calculation 2 3 2 2" xfId="12528"/>
    <cellStyle name="Calculation 2 3 2 2 2" xfId="14941"/>
    <cellStyle name="Calculation 2 3 2 2 3" xfId="16335"/>
    <cellStyle name="Calculation 2 3 2 2 4" xfId="21310"/>
    <cellStyle name="Calculation 2 3 2 2 5" xfId="22893"/>
    <cellStyle name="Calculation 2 3 2 2 6" xfId="24377"/>
    <cellStyle name="Calculation 2 3 2 2 7" xfId="25960"/>
    <cellStyle name="Calculation 2 3 2 2 8" xfId="27424"/>
    <cellStyle name="Calculation 2 3 2 20" xfId="13369"/>
    <cellStyle name="Calculation 2 3 2 20 2" xfId="15627"/>
    <cellStyle name="Calculation 2 3 2 20 3" xfId="17014"/>
    <cellStyle name="Calculation 2 3 2 20 4" xfId="22107"/>
    <cellStyle name="Calculation 2 3 2 20 5" xfId="23642"/>
    <cellStyle name="Calculation 2 3 2 20 6" xfId="25087"/>
    <cellStyle name="Calculation 2 3 2 20 7" xfId="26644"/>
    <cellStyle name="Calculation 2 3 2 20 8" xfId="28102"/>
    <cellStyle name="Calculation 2 3 2 21" xfId="13410"/>
    <cellStyle name="Calculation 2 3 2 21 2" xfId="15668"/>
    <cellStyle name="Calculation 2 3 2 21 3" xfId="17055"/>
    <cellStyle name="Calculation 2 3 2 21 4" xfId="22148"/>
    <cellStyle name="Calculation 2 3 2 21 5" xfId="23683"/>
    <cellStyle name="Calculation 2 3 2 21 6" xfId="25128"/>
    <cellStyle name="Calculation 2 3 2 21 7" xfId="26685"/>
    <cellStyle name="Calculation 2 3 2 21 8" xfId="28143"/>
    <cellStyle name="Calculation 2 3 2 22" xfId="13434"/>
    <cellStyle name="Calculation 2 3 2 22 2" xfId="15692"/>
    <cellStyle name="Calculation 2 3 2 22 3" xfId="17079"/>
    <cellStyle name="Calculation 2 3 2 22 4" xfId="22172"/>
    <cellStyle name="Calculation 2 3 2 22 5" xfId="23707"/>
    <cellStyle name="Calculation 2 3 2 22 6" xfId="25152"/>
    <cellStyle name="Calculation 2 3 2 22 7" xfId="26709"/>
    <cellStyle name="Calculation 2 3 2 22 8" xfId="28167"/>
    <cellStyle name="Calculation 2 3 2 23" xfId="13460"/>
    <cellStyle name="Calculation 2 3 2 23 2" xfId="15718"/>
    <cellStyle name="Calculation 2 3 2 23 3" xfId="17105"/>
    <cellStyle name="Calculation 2 3 2 23 4" xfId="22198"/>
    <cellStyle name="Calculation 2 3 2 23 5" xfId="23733"/>
    <cellStyle name="Calculation 2 3 2 23 6" xfId="25178"/>
    <cellStyle name="Calculation 2 3 2 23 7" xfId="26735"/>
    <cellStyle name="Calculation 2 3 2 23 8" xfId="28193"/>
    <cellStyle name="Calculation 2 3 2 24" xfId="13484"/>
    <cellStyle name="Calculation 2 3 2 24 2" xfId="15742"/>
    <cellStyle name="Calculation 2 3 2 24 3" xfId="17127"/>
    <cellStyle name="Calculation 2 3 2 24 4" xfId="22222"/>
    <cellStyle name="Calculation 2 3 2 24 5" xfId="23757"/>
    <cellStyle name="Calculation 2 3 2 24 6" xfId="25202"/>
    <cellStyle name="Calculation 2 3 2 24 7" xfId="26758"/>
    <cellStyle name="Calculation 2 3 2 24 8" xfId="28215"/>
    <cellStyle name="Calculation 2 3 2 25" xfId="13507"/>
    <cellStyle name="Calculation 2 3 2 25 2" xfId="15765"/>
    <cellStyle name="Calculation 2 3 2 25 3" xfId="17149"/>
    <cellStyle name="Calculation 2 3 2 25 4" xfId="22245"/>
    <cellStyle name="Calculation 2 3 2 25 5" xfId="23780"/>
    <cellStyle name="Calculation 2 3 2 25 6" xfId="25225"/>
    <cellStyle name="Calculation 2 3 2 25 7" xfId="26780"/>
    <cellStyle name="Calculation 2 3 2 25 8" xfId="28237"/>
    <cellStyle name="Calculation 2 3 2 26" xfId="13539"/>
    <cellStyle name="Calculation 2 3 2 26 2" xfId="15797"/>
    <cellStyle name="Calculation 2 3 2 26 3" xfId="17177"/>
    <cellStyle name="Calculation 2 3 2 26 4" xfId="22276"/>
    <cellStyle name="Calculation 2 3 2 26 5" xfId="23812"/>
    <cellStyle name="Calculation 2 3 2 26 6" xfId="25257"/>
    <cellStyle name="Calculation 2 3 2 26 7" xfId="26811"/>
    <cellStyle name="Calculation 2 3 2 26 8" xfId="28265"/>
    <cellStyle name="Calculation 2 3 2 27" xfId="13571"/>
    <cellStyle name="Calculation 2 3 2 28" xfId="9849"/>
    <cellStyle name="Calculation 2 3 2 29" xfId="19388"/>
    <cellStyle name="Calculation 2 3 2 3" xfId="12609"/>
    <cellStyle name="Calculation 2 3 2 3 2" xfId="14980"/>
    <cellStyle name="Calculation 2 3 2 3 3" xfId="16375"/>
    <cellStyle name="Calculation 2 3 2 3 4" xfId="21384"/>
    <cellStyle name="Calculation 2 3 2 3 5" xfId="22934"/>
    <cellStyle name="Calculation 2 3 2 3 6" xfId="24418"/>
    <cellStyle name="Calculation 2 3 2 3 7" xfId="26000"/>
    <cellStyle name="Calculation 2 3 2 3 8" xfId="27463"/>
    <cellStyle name="Calculation 2 3 2 30" xfId="17912"/>
    <cellStyle name="Calculation 2 3 2 31" xfId="22876"/>
    <cellStyle name="Calculation 2 3 2 32" xfId="17517"/>
    <cellStyle name="Calculation 2 3 2 33" xfId="25444"/>
    <cellStyle name="Calculation 2 3 2 4" xfId="12704"/>
    <cellStyle name="Calculation 2 3 2 4 2" xfId="15050"/>
    <cellStyle name="Calculation 2 3 2 4 3" xfId="16445"/>
    <cellStyle name="Calculation 2 3 2 4 4" xfId="21475"/>
    <cellStyle name="Calculation 2 3 2 4 5" xfId="23018"/>
    <cellStyle name="Calculation 2 3 2 4 6" xfId="24488"/>
    <cellStyle name="Calculation 2 3 2 4 7" xfId="26070"/>
    <cellStyle name="Calculation 2 3 2 4 8" xfId="27533"/>
    <cellStyle name="Calculation 2 3 2 5" xfId="12753"/>
    <cellStyle name="Calculation 2 3 2 5 2" xfId="15074"/>
    <cellStyle name="Calculation 2 3 2 5 3" xfId="16469"/>
    <cellStyle name="Calculation 2 3 2 5 4" xfId="21518"/>
    <cellStyle name="Calculation 2 3 2 5 5" xfId="23054"/>
    <cellStyle name="Calculation 2 3 2 5 6" xfId="24526"/>
    <cellStyle name="Calculation 2 3 2 5 7" xfId="26094"/>
    <cellStyle name="Calculation 2 3 2 5 8" xfId="27557"/>
    <cellStyle name="Calculation 2 3 2 6" xfId="12808"/>
    <cellStyle name="Calculation 2 3 2 6 2" xfId="15100"/>
    <cellStyle name="Calculation 2 3 2 6 3" xfId="16495"/>
    <cellStyle name="Calculation 2 3 2 6 4" xfId="21553"/>
    <cellStyle name="Calculation 2 3 2 6 5" xfId="23092"/>
    <cellStyle name="Calculation 2 3 2 6 6" xfId="24563"/>
    <cellStyle name="Calculation 2 3 2 6 7" xfId="26120"/>
    <cellStyle name="Calculation 2 3 2 6 8" xfId="27583"/>
    <cellStyle name="Calculation 2 3 2 7" xfId="12866"/>
    <cellStyle name="Calculation 2 3 2 7 2" xfId="15157"/>
    <cellStyle name="Calculation 2 3 2 7 3" xfId="16552"/>
    <cellStyle name="Calculation 2 3 2 7 4" xfId="21611"/>
    <cellStyle name="Calculation 2 3 2 7 5" xfId="23149"/>
    <cellStyle name="Calculation 2 3 2 7 6" xfId="24620"/>
    <cellStyle name="Calculation 2 3 2 7 7" xfId="26177"/>
    <cellStyle name="Calculation 2 3 2 7 8" xfId="27640"/>
    <cellStyle name="Calculation 2 3 2 8" xfId="12918"/>
    <cellStyle name="Calculation 2 3 2 8 2" xfId="15192"/>
    <cellStyle name="Calculation 2 3 2 8 3" xfId="16587"/>
    <cellStyle name="Calculation 2 3 2 8 4" xfId="21663"/>
    <cellStyle name="Calculation 2 3 2 8 5" xfId="23194"/>
    <cellStyle name="Calculation 2 3 2 8 6" xfId="24656"/>
    <cellStyle name="Calculation 2 3 2 8 7" xfId="26212"/>
    <cellStyle name="Calculation 2 3 2 8 8" xfId="27675"/>
    <cellStyle name="Calculation 2 3 2 9" xfId="12971"/>
    <cellStyle name="Calculation 2 3 2 9 2" xfId="15229"/>
    <cellStyle name="Calculation 2 3 2 9 3" xfId="16624"/>
    <cellStyle name="Calculation 2 3 2 9 4" xfId="21710"/>
    <cellStyle name="Calculation 2 3 2 9 5" xfId="23246"/>
    <cellStyle name="Calculation 2 3 2 9 6" xfId="24693"/>
    <cellStyle name="Calculation 2 3 2 9 7" xfId="26249"/>
    <cellStyle name="Calculation 2 3 2 9 8" xfId="27712"/>
    <cellStyle name="Calculation 2 3 20" xfId="22987"/>
    <cellStyle name="Calculation 2 3 21" xfId="24513"/>
    <cellStyle name="Calculation 2 3 22" xfId="28331"/>
    <cellStyle name="Calculation 2 3 23" xfId="28395"/>
    <cellStyle name="Calculation 2 3 24" xfId="28432"/>
    <cellStyle name="Calculation 2 3 3" xfId="12423"/>
    <cellStyle name="Calculation 2 3 3 2" xfId="14862"/>
    <cellStyle name="Calculation 2 3 3 3" xfId="16256"/>
    <cellStyle name="Calculation 2 3 3 4" xfId="21205"/>
    <cellStyle name="Calculation 2 3 3 5" xfId="22812"/>
    <cellStyle name="Calculation 2 3 3 6" xfId="24298"/>
    <cellStyle name="Calculation 2 3 3 7" xfId="25881"/>
    <cellStyle name="Calculation 2 3 3 8" xfId="27345"/>
    <cellStyle name="Calculation 2 3 4" xfId="12463"/>
    <cellStyle name="Calculation 2 3 4 2" xfId="14902"/>
    <cellStyle name="Calculation 2 3 4 3" xfId="16296"/>
    <cellStyle name="Calculation 2 3 4 4" xfId="21245"/>
    <cellStyle name="Calculation 2 3 4 5" xfId="22852"/>
    <cellStyle name="Calculation 2 3 4 6" xfId="24338"/>
    <cellStyle name="Calculation 2 3 4 7" xfId="25921"/>
    <cellStyle name="Calculation 2 3 4 8" xfId="27385"/>
    <cellStyle name="Calculation 2 3 5" xfId="12448"/>
    <cellStyle name="Calculation 2 3 5 2" xfId="14887"/>
    <cellStyle name="Calculation 2 3 5 3" xfId="16281"/>
    <cellStyle name="Calculation 2 3 5 4" xfId="21230"/>
    <cellStyle name="Calculation 2 3 5 5" xfId="22837"/>
    <cellStyle name="Calculation 2 3 5 6" xfId="24323"/>
    <cellStyle name="Calculation 2 3 5 7" xfId="25906"/>
    <cellStyle name="Calculation 2 3 5 8" xfId="27370"/>
    <cellStyle name="Calculation 2 3 6" xfId="12632"/>
    <cellStyle name="Calculation 2 3 6 2" xfId="15001"/>
    <cellStyle name="Calculation 2 3 6 3" xfId="16396"/>
    <cellStyle name="Calculation 2 3 6 4" xfId="21406"/>
    <cellStyle name="Calculation 2 3 6 5" xfId="22955"/>
    <cellStyle name="Calculation 2 3 6 6" xfId="24439"/>
    <cellStyle name="Calculation 2 3 6 7" xfId="26021"/>
    <cellStyle name="Calculation 2 3 6 8" xfId="27484"/>
    <cellStyle name="Calculation 2 3 7" xfId="12677"/>
    <cellStyle name="Calculation 2 3 7 2" xfId="15023"/>
    <cellStyle name="Calculation 2 3 7 3" xfId="16418"/>
    <cellStyle name="Calculation 2 3 7 4" xfId="21448"/>
    <cellStyle name="Calculation 2 3 7 5" xfId="22991"/>
    <cellStyle name="Calculation 2 3 7 6" xfId="24461"/>
    <cellStyle name="Calculation 2 3 7 7" xfId="26043"/>
    <cellStyle name="Calculation 2 3 7 8" xfId="27506"/>
    <cellStyle name="Calculation 2 3 8" xfId="12835"/>
    <cellStyle name="Calculation 2 3 8 2" xfId="15126"/>
    <cellStyle name="Calculation 2 3 8 3" xfId="16521"/>
    <cellStyle name="Calculation 2 3 8 4" xfId="21580"/>
    <cellStyle name="Calculation 2 3 8 5" xfId="23118"/>
    <cellStyle name="Calculation 2 3 8 6" xfId="24589"/>
    <cellStyle name="Calculation 2 3 8 7" xfId="26146"/>
    <cellStyle name="Calculation 2 3 8 8" xfId="27609"/>
    <cellStyle name="Calculation 2 3 9" xfId="12869"/>
    <cellStyle name="Calculation 2 3 9 2" xfId="15160"/>
    <cellStyle name="Calculation 2 3 9 3" xfId="16555"/>
    <cellStyle name="Calculation 2 3 9 4" xfId="21614"/>
    <cellStyle name="Calculation 2 3 9 5" xfId="23152"/>
    <cellStyle name="Calculation 2 3 9 6" xfId="24623"/>
    <cellStyle name="Calculation 2 3 9 7" xfId="26180"/>
    <cellStyle name="Calculation 2 3 9 8" xfId="27643"/>
    <cellStyle name="Calculation 2 30" xfId="28393"/>
    <cellStyle name="Calculation 2 31" xfId="28434"/>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lumnHeadings2 2" xfId="12956"/>
    <cellStyle name="ColumnHeadings2 2 2" xfId="28360"/>
    <cellStyle name="ColumnHeadings2 3" xfId="17992"/>
    <cellStyle name="ColumnHeadings2 4" xfId="28396"/>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 2" xfId="12942"/>
    <cellStyle name="Comma [00]" xfId="1434"/>
    <cellStyle name="Comma [1]" xfId="1435"/>
    <cellStyle name="Comma [2]" xfId="1436"/>
    <cellStyle name="Comma [3]" xfId="1437"/>
    <cellStyle name="Comma 0" xfId="1438"/>
    <cellStyle name="Comma 0*" xfId="1439"/>
    <cellStyle name="Comma 0_Merger Model_KN&amp;Fzio_v2.30 - Street" xfId="12941"/>
    <cellStyle name="Comma 10" xfId="1440"/>
    <cellStyle name="Comma 10 2" xfId="1441"/>
    <cellStyle name="Comma 10 2 2" xfId="12939"/>
    <cellStyle name="Comma 10 3" xfId="1442"/>
    <cellStyle name="Comma 10 3 2" xfId="12938"/>
    <cellStyle name="Comma 10 4" xfId="1443"/>
    <cellStyle name="Comma 10 4 2" xfId="12935"/>
    <cellStyle name="Comma 10 5" xfId="1444"/>
    <cellStyle name="Comma 10 5 2" xfId="12934"/>
    <cellStyle name="Comma 10 6" xfId="12940"/>
    <cellStyle name="Comma 11" xfId="1445"/>
    <cellStyle name="Comma 11 2" xfId="12933"/>
    <cellStyle name="Comma 12" xfId="1446"/>
    <cellStyle name="Comma 12 2" xfId="12932"/>
    <cellStyle name="Comma 13" xfId="132"/>
    <cellStyle name="Comma 14" xfId="6210"/>
    <cellStyle name="Comma 15" xfId="6262"/>
    <cellStyle name="Comma 16" xfId="6264"/>
    <cellStyle name="Comma 17" xfId="6263"/>
    <cellStyle name="Comma 18" xfId="12505"/>
    <cellStyle name="Comma 19" xfId="12506"/>
    <cellStyle name="Comma 2" xfId="1"/>
    <cellStyle name="Comma 2 10" xfId="1447"/>
    <cellStyle name="Comma 2 10 2" xfId="12930"/>
    <cellStyle name="Comma 2 11" xfId="1448"/>
    <cellStyle name="Comma 2 11 2" xfId="1449"/>
    <cellStyle name="Comma 2 11 2 2" xfId="1450"/>
    <cellStyle name="Comma 2 11 2 2 2" xfId="12921"/>
    <cellStyle name="Comma 2 11 2 3" xfId="12926"/>
    <cellStyle name="Comma 2 11 3" xfId="1451"/>
    <cellStyle name="Comma 2 11 3 2" xfId="12920"/>
    <cellStyle name="Comma 2 11 4" xfId="12927"/>
    <cellStyle name="Comma 2 12" xfId="1452"/>
    <cellStyle name="Comma 2 12 2" xfId="1453"/>
    <cellStyle name="Comma 2 12 2 2" xfId="12912"/>
    <cellStyle name="Comma 2 12 3" xfId="12913"/>
    <cellStyle name="Comma 2 13" xfId="1454"/>
    <cellStyle name="Comma 2 13 2" xfId="12907"/>
    <cellStyle name="Comma 2 14" xfId="1455"/>
    <cellStyle name="Comma 2 14 2" xfId="12904"/>
    <cellStyle name="Comma 2 15" xfId="1456"/>
    <cellStyle name="Comma 2 15 2" xfId="12902"/>
    <cellStyle name="Comma 2 16" xfId="1457"/>
    <cellStyle name="Comma 2 16 2" xfId="12901"/>
    <cellStyle name="Comma 2 17" xfId="1458"/>
    <cellStyle name="Comma 2 17 2" xfId="12900"/>
    <cellStyle name="Comma 2 18" xfId="1459"/>
    <cellStyle name="Comma 2 18 2" xfId="12899"/>
    <cellStyle name="Comma 2 19" xfId="1460"/>
    <cellStyle name="Comma 2 19 2" xfId="12896"/>
    <cellStyle name="Comma 2 2" xfId="2"/>
    <cellStyle name="Comma 2 2 10" xfId="1461"/>
    <cellStyle name="Comma 2 2 10 2" xfId="12892"/>
    <cellStyle name="Comma 2 2 11" xfId="1462"/>
    <cellStyle name="Comma 2 2 11 2" xfId="12891"/>
    <cellStyle name="Comma 2 2 12" xfId="12895"/>
    <cellStyle name="Comma 2 2 13" xfId="28299"/>
    <cellStyle name="Comma 2 2 2" xfId="1463"/>
    <cellStyle name="Comma 2 2 2 2" xfId="1464"/>
    <cellStyle name="Comma 2 2 2 2 2" xfId="12889"/>
    <cellStyle name="Comma 2 2 2 3" xfId="12890"/>
    <cellStyle name="Comma 2 2 3" xfId="1465"/>
    <cellStyle name="Comma 2 2 4" xfId="1466"/>
    <cellStyle name="Comma 2 2 5" xfId="1467"/>
    <cellStyle name="Comma 2 2 6" xfId="1468"/>
    <cellStyle name="Comma 2 2 7" xfId="1469"/>
    <cellStyle name="Comma 2 2 8" xfId="1470"/>
    <cellStyle name="Comma 2 2 8 2" xfId="12882"/>
    <cellStyle name="Comma 2 2 9" xfId="1471"/>
    <cellStyle name="Comma 2 2 9 2" xfId="12879"/>
    <cellStyle name="Comma 2 20" xfId="12931"/>
    <cellStyle name="Comma 2 3" xfId="39"/>
    <cellStyle name="Comma 2 3 2" xfId="1472"/>
    <cellStyle name="Comma 2 3 3" xfId="1473"/>
    <cellStyle name="Comma 2 3 4" xfId="1474"/>
    <cellStyle name="Comma 2 3 5" xfId="1475"/>
    <cellStyle name="Comma 2 3 6" xfId="1476"/>
    <cellStyle name="Comma 2 3 6 2" xfId="12822"/>
    <cellStyle name="Comma 2 3 7" xfId="1477"/>
    <cellStyle name="Comma 2 3 7 2" xfId="12794"/>
    <cellStyle name="Comma 2 3 8" xfId="1478"/>
    <cellStyle name="Comma 2 3 8 2" xfId="12792"/>
    <cellStyle name="Comma 2 3 9" xfId="12878"/>
    <cellStyle name="Comma 2 4" xfId="1479"/>
    <cellStyle name="Comma 2 4 2" xfId="1480"/>
    <cellStyle name="Comma 2 4 2 2" xfId="12790"/>
    <cellStyle name="Comma 2 4 3" xfId="1481"/>
    <cellStyle name="Comma 2 4 3 2" xfId="12789"/>
    <cellStyle name="Comma 2 4 4" xfId="12791"/>
    <cellStyle name="Comma 2 5" xfId="1482"/>
    <cellStyle name="Comma 2 5 2" xfId="1483"/>
    <cellStyle name="Comma 2 5 2 2" xfId="1484"/>
    <cellStyle name="Comma 2 5 2 2 2" xfId="1485"/>
    <cellStyle name="Comma 2 5 2 2 2 2" xfId="1486"/>
    <cellStyle name="Comma 2 5 2 2 2 2 2" xfId="12784"/>
    <cellStyle name="Comma 2 5 2 2 2 3" xfId="12785"/>
    <cellStyle name="Comma 2 5 2 2 3" xfId="1487"/>
    <cellStyle name="Comma 2 5 2 2 3 2" xfId="12783"/>
    <cellStyle name="Comma 2 5 2 2 4" xfId="12786"/>
    <cellStyle name="Comma 2 5 2 3" xfId="1488"/>
    <cellStyle name="Comma 2 5 2 3 2" xfId="1489"/>
    <cellStyle name="Comma 2 5 2 3 2 2" xfId="12781"/>
    <cellStyle name="Comma 2 5 2 3 3" xfId="12782"/>
    <cellStyle name="Comma 2 5 2 4" xfId="1490"/>
    <cellStyle name="Comma 2 5 2 4 2" xfId="12780"/>
    <cellStyle name="Comma 2 5 2 5" xfId="12787"/>
    <cellStyle name="Comma 2 5 3" xfId="1491"/>
    <cellStyle name="Comma 2 5 3 2" xfId="1492"/>
    <cellStyle name="Comma 2 5 3 2 2" xfId="1493"/>
    <cellStyle name="Comma 2 5 3 2 2 2" xfId="1494"/>
    <cellStyle name="Comma 2 5 3 2 2 2 2" xfId="12776"/>
    <cellStyle name="Comma 2 5 3 2 2 3" xfId="12777"/>
    <cellStyle name="Comma 2 5 3 2 3" xfId="1495"/>
    <cellStyle name="Comma 2 5 3 2 3 2" xfId="12775"/>
    <cellStyle name="Comma 2 5 3 2 4" xfId="12778"/>
    <cellStyle name="Comma 2 5 3 3" xfId="1496"/>
    <cellStyle name="Comma 2 5 3 3 2" xfId="1497"/>
    <cellStyle name="Comma 2 5 3 3 2 2" xfId="12773"/>
    <cellStyle name="Comma 2 5 3 3 3" xfId="12774"/>
    <cellStyle name="Comma 2 5 3 4" xfId="1498"/>
    <cellStyle name="Comma 2 5 3 4 2" xfId="12772"/>
    <cellStyle name="Comma 2 5 3 5" xfId="12779"/>
    <cellStyle name="Comma 2 5 4" xfId="1499"/>
    <cellStyle name="Comma 2 5 4 2" xfId="1500"/>
    <cellStyle name="Comma 2 5 4 2 2" xfId="1501"/>
    <cellStyle name="Comma 2 5 4 2 2 2" xfId="12769"/>
    <cellStyle name="Comma 2 5 4 2 3" xfId="12770"/>
    <cellStyle name="Comma 2 5 4 3" xfId="1502"/>
    <cellStyle name="Comma 2 5 4 3 2" xfId="12768"/>
    <cellStyle name="Comma 2 5 4 4" xfId="12771"/>
    <cellStyle name="Comma 2 5 5" xfId="1503"/>
    <cellStyle name="Comma 2 5 5 2" xfId="1504"/>
    <cellStyle name="Comma 2 5 5 2 2" xfId="12766"/>
    <cellStyle name="Comma 2 5 5 3" xfId="12767"/>
    <cellStyle name="Comma 2 5 6" xfId="1505"/>
    <cellStyle name="Comma 2 5 6 2" xfId="12765"/>
    <cellStyle name="Comma 2 5 7" xfId="12788"/>
    <cellStyle name="Comma 2 6" xfId="1506"/>
    <cellStyle name="Comma 2 6 2" xfId="1507"/>
    <cellStyle name="Comma 2 6 2 2" xfId="1508"/>
    <cellStyle name="Comma 2 6 2 2 2" xfId="1509"/>
    <cellStyle name="Comma 2 6 2 2 2 2" xfId="12739"/>
    <cellStyle name="Comma 2 6 2 2 3" xfId="12740"/>
    <cellStyle name="Comma 2 6 2 3" xfId="1510"/>
    <cellStyle name="Comma 2 6 2 3 2" xfId="12738"/>
    <cellStyle name="Comma 2 6 2 4" xfId="12741"/>
    <cellStyle name="Comma 2 6 3" xfId="1511"/>
    <cellStyle name="Comma 2 6 3 2" xfId="1512"/>
    <cellStyle name="Comma 2 6 3 2 2" xfId="12736"/>
    <cellStyle name="Comma 2 6 3 3" xfId="12737"/>
    <cellStyle name="Comma 2 6 4" xfId="1513"/>
    <cellStyle name="Comma 2 6 4 2" xfId="12735"/>
    <cellStyle name="Comma 2 6 5" xfId="12744"/>
    <cellStyle name="Comma 2 7" xfId="1514"/>
    <cellStyle name="Comma 2 7 2" xfId="1515"/>
    <cellStyle name="Comma 2 7 2 2" xfId="1516"/>
    <cellStyle name="Comma 2 7 2 2 2" xfId="1517"/>
    <cellStyle name="Comma 2 7 2 2 2 2" xfId="12731"/>
    <cellStyle name="Comma 2 7 2 2 3" xfId="12732"/>
    <cellStyle name="Comma 2 7 2 3" xfId="1518"/>
    <cellStyle name="Comma 2 7 2 3 2" xfId="12730"/>
    <cellStyle name="Comma 2 7 2 4" xfId="12733"/>
    <cellStyle name="Comma 2 7 3" xfId="1519"/>
    <cellStyle name="Comma 2 7 3 2" xfId="1520"/>
    <cellStyle name="Comma 2 7 3 2 2" xfId="12728"/>
    <cellStyle name="Comma 2 7 3 3" xfId="12729"/>
    <cellStyle name="Comma 2 7 4" xfId="1521"/>
    <cellStyle name="Comma 2 7 4 2" xfId="12727"/>
    <cellStyle name="Comma 2 7 5" xfId="12734"/>
    <cellStyle name="Comma 2 8" xfId="1522"/>
    <cellStyle name="Comma 2 8 2" xfId="12726"/>
    <cellStyle name="Comma 2 9" xfId="1523"/>
    <cellStyle name="Comma 2 9 2" xfId="1524"/>
    <cellStyle name="Comma 2 9 2 2" xfId="1525"/>
    <cellStyle name="Comma 2 9 2 2 2" xfId="12723"/>
    <cellStyle name="Comma 2 9 2 3" xfId="12724"/>
    <cellStyle name="Comma 2 9 3" xfId="1526"/>
    <cellStyle name="Comma 2 9 3 2" xfId="12722"/>
    <cellStyle name="Comma 2 9 4" xfId="12725"/>
    <cellStyle name="Comma 2*" xfId="1527"/>
    <cellStyle name="Comma 20" xfId="13551"/>
    <cellStyle name="Comma 21" xfId="13553"/>
    <cellStyle name="Comma 22" xfId="13555"/>
    <cellStyle name="Comma 23" xfId="28277"/>
    <cellStyle name="Comma 24" xfId="28356"/>
    <cellStyle name="Comma 3" xfId="3"/>
    <cellStyle name="Comma 3 10" xfId="12721"/>
    <cellStyle name="Comma 3 11" xfId="28300"/>
    <cellStyle name="Comma 3 2" xfId="40"/>
    <cellStyle name="Comma 3 2 2" xfId="1528"/>
    <cellStyle name="Comma 3 2 2 2" xfId="12719"/>
    <cellStyle name="Comma 3 2 3" xfId="12720"/>
    <cellStyle name="Comma 3 3" xfId="1529"/>
    <cellStyle name="Comma 3 3 2" xfId="1530"/>
    <cellStyle name="Comma 3 3 2 2" xfId="1531"/>
    <cellStyle name="Comma 3 3 2 2 2" xfId="12674"/>
    <cellStyle name="Comma 3 3 2 3" xfId="12675"/>
    <cellStyle name="Comma 3 3 3" xfId="1532"/>
    <cellStyle name="Comma 3 3 3 2" xfId="12673"/>
    <cellStyle name="Comma 3 3 4" xfId="1533"/>
    <cellStyle name="Comma 3 3 4 2" xfId="12668"/>
    <cellStyle name="Comma 3 3 5" xfId="12718"/>
    <cellStyle name="Comma 3 4" xfId="1534"/>
    <cellStyle name="Comma 3 4 2" xfId="1535"/>
    <cellStyle name="Comma 3 4 2 2" xfId="12667"/>
    <cellStyle name="Comma 3 4 3" xfId="1536"/>
    <cellStyle name="Comma 3 4 3 2" xfId="12666"/>
    <cellStyle name="Comma 3 5" xfId="1537"/>
    <cellStyle name="Comma 3 5 2" xfId="12663"/>
    <cellStyle name="Comma 3 6" xfId="1538"/>
    <cellStyle name="Comma 3 6 2" xfId="12662"/>
    <cellStyle name="Comma 3 7" xfId="1539"/>
    <cellStyle name="Comma 3 7 2" xfId="12661"/>
    <cellStyle name="Comma 3 8" xfId="1540"/>
    <cellStyle name="Comma 3 8 2" xfId="12660"/>
    <cellStyle name="Comma 3 9" xfId="1541"/>
    <cellStyle name="Comma 3 9 2" xfId="12658"/>
    <cellStyle name="Comma 4" xfId="38"/>
    <cellStyle name="Comma 4 10" xfId="1542"/>
    <cellStyle name="Comma 4 10 2" xfId="12657"/>
    <cellStyle name="Comma 4 11" xfId="1543"/>
    <cellStyle name="Comma 4 11 2" xfId="12656"/>
    <cellStyle name="Comma 4 12" xfId="1544"/>
    <cellStyle name="Comma 4 12 2" xfId="12655"/>
    <cellStyle name="Comma 4 13" xfId="1545"/>
    <cellStyle name="Comma 4 13 2" xfId="12654"/>
    <cellStyle name="Comma 4 14" xfId="1546"/>
    <cellStyle name="Comma 4 14 2" xfId="12653"/>
    <cellStyle name="Comma 4 2" xfId="1547"/>
    <cellStyle name="Comma 4 2 2" xfId="1548"/>
    <cellStyle name="Comma 4 2 2 2" xfId="1549"/>
    <cellStyle name="Comma 4 2 2 2 2" xfId="1550"/>
    <cellStyle name="Comma 4 2 2 2 2 2" xfId="12649"/>
    <cellStyle name="Comma 4 2 2 2 3" xfId="12651"/>
    <cellStyle name="Comma 4 2 2 3" xfId="1551"/>
    <cellStyle name="Comma 4 2 2 3 2" xfId="12648"/>
    <cellStyle name="Comma 4 2 2 4" xfId="12652"/>
    <cellStyle name="Comma 4 2 3" xfId="1552"/>
    <cellStyle name="Comma 4 2 3 2" xfId="1553"/>
    <cellStyle name="Comma 4 2 3 2 2" xfId="12646"/>
    <cellStyle name="Comma 4 2 3 3" xfId="12647"/>
    <cellStyle name="Comma 4 2 4" xfId="1554"/>
    <cellStyle name="Comma 4 2 4 2" xfId="12645"/>
    <cellStyle name="Comma 4 2 5" xfId="1555"/>
    <cellStyle name="Comma 4 2 5 2" xfId="12622"/>
    <cellStyle name="Comma 4 3" xfId="1556"/>
    <cellStyle name="Comma 4 3 2" xfId="1557"/>
    <cellStyle name="Comma 4 3 2 2" xfId="1558"/>
    <cellStyle name="Comma 4 3 2 2 2" xfId="1559"/>
    <cellStyle name="Comma 4 3 2 2 2 2" xfId="12593"/>
    <cellStyle name="Comma 4 3 2 2 3" xfId="12595"/>
    <cellStyle name="Comma 4 3 2 3" xfId="1560"/>
    <cellStyle name="Comma 4 3 2 3 2" xfId="12592"/>
    <cellStyle name="Comma 4 3 2 4" xfId="12621"/>
    <cellStyle name="Comma 4 3 3" xfId="1561"/>
    <cellStyle name="Comma 4 3 3 2" xfId="1562"/>
    <cellStyle name="Comma 4 3 3 2 2" xfId="12588"/>
    <cellStyle name="Comma 4 3 3 3" xfId="12591"/>
    <cellStyle name="Comma 4 3 4" xfId="1563"/>
    <cellStyle name="Comma 4 3 4 2" xfId="12587"/>
    <cellStyle name="Comma 4 4" xfId="1564"/>
    <cellStyle name="Comma 4 4 2" xfId="1565"/>
    <cellStyle name="Comma 4 4 2 2" xfId="1566"/>
    <cellStyle name="Comma 4 4 2 2 2" xfId="1567"/>
    <cellStyle name="Comma 4 4 2 2 2 2" xfId="12584"/>
    <cellStyle name="Comma 4 4 2 2 3" xfId="12585"/>
    <cellStyle name="Comma 4 4 2 3" xfId="1568"/>
    <cellStyle name="Comma 4 4 2 3 2" xfId="12583"/>
    <cellStyle name="Comma 4 4 2 4" xfId="12586"/>
    <cellStyle name="Comma 4 4 3" xfId="1569"/>
    <cellStyle name="Comma 4 4 3 2" xfId="1570"/>
    <cellStyle name="Comma 4 4 3 2 2" xfId="12581"/>
    <cellStyle name="Comma 4 4 3 3" xfId="12582"/>
    <cellStyle name="Comma 4 4 4" xfId="1571"/>
    <cellStyle name="Comma 4 4 4 2" xfId="12580"/>
    <cellStyle name="Comma 4 4 5" xfId="28302"/>
    <cellStyle name="Comma 4 5" xfId="1572"/>
    <cellStyle name="Comma 4 5 2" xfId="1573"/>
    <cellStyle name="Comma 4 5 2 2" xfId="1574"/>
    <cellStyle name="Comma 4 5 2 2 2" xfId="12577"/>
    <cellStyle name="Comma 4 5 2 3" xfId="12578"/>
    <cellStyle name="Comma 4 5 3" xfId="1575"/>
    <cellStyle name="Comma 4 5 3 2" xfId="12576"/>
    <cellStyle name="Comma 4 5 4" xfId="12579"/>
    <cellStyle name="Comma 4 6" xfId="1576"/>
    <cellStyle name="Comma 4 6 2" xfId="1577"/>
    <cellStyle name="Comma 4 6 2 2" xfId="1578"/>
    <cellStyle name="Comma 4 6 2 2 2" xfId="12571"/>
    <cellStyle name="Comma 4 6 2 3" xfId="12574"/>
    <cellStyle name="Comma 4 6 3" xfId="1579"/>
    <cellStyle name="Comma 4 6 3 2" xfId="12570"/>
    <cellStyle name="Comma 4 6 4" xfId="12575"/>
    <cellStyle name="Comma 4 7" xfId="1580"/>
    <cellStyle name="Comma 4 7 2" xfId="1581"/>
    <cellStyle name="Comma 4 7 2 2" xfId="12568"/>
    <cellStyle name="Comma 4 7 3" xfId="12569"/>
    <cellStyle name="Comma 4 8" xfId="1582"/>
    <cellStyle name="Comma 4 8 2" xfId="12567"/>
    <cellStyle name="Comma 4 9" xfId="1583"/>
    <cellStyle name="Comma 4 9 2" xfId="12566"/>
    <cellStyle name="Comma 5" xfId="90"/>
    <cellStyle name="Comma 5 10" xfId="1584"/>
    <cellStyle name="Comma 5 10 2" xfId="12565"/>
    <cellStyle name="Comma 5 11" xfId="1585"/>
    <cellStyle name="Comma 5 11 2" xfId="12564"/>
    <cellStyle name="Comma 5 12" xfId="1586"/>
    <cellStyle name="Comma 5 12 2" xfId="12563"/>
    <cellStyle name="Comma 5 2" xfId="1587"/>
    <cellStyle name="Comma 5 2 2" xfId="1588"/>
    <cellStyle name="Comma 5 2 2 2" xfId="1589"/>
    <cellStyle name="Comma 5 2 2 2 2" xfId="1590"/>
    <cellStyle name="Comma 5 2 2 2 2 2" xfId="12560"/>
    <cellStyle name="Comma 5 2 2 2 3" xfId="12561"/>
    <cellStyle name="Comma 5 2 2 3" xfId="1591"/>
    <cellStyle name="Comma 5 2 2 3 2" xfId="12559"/>
    <cellStyle name="Comma 5 2 2 4" xfId="12562"/>
    <cellStyle name="Comma 5 2 3" xfId="1592"/>
    <cellStyle name="Comma 5 2 3 2" xfId="1593"/>
    <cellStyle name="Comma 5 2 3 2 2" xfId="12557"/>
    <cellStyle name="Comma 5 2 3 3" xfId="12558"/>
    <cellStyle name="Comma 5 2 4" xfId="1594"/>
    <cellStyle name="Comma 5 2 4 2" xfId="12547"/>
    <cellStyle name="Comma 5 3" xfId="1595"/>
    <cellStyle name="Comma 5 3 2" xfId="1596"/>
    <cellStyle name="Comma 5 3 2 2" xfId="1597"/>
    <cellStyle name="Comma 5 3 2 2 2" xfId="1598"/>
    <cellStyle name="Comma 5 3 2 2 2 2" xfId="12543"/>
    <cellStyle name="Comma 5 3 2 2 3" xfId="12544"/>
    <cellStyle name="Comma 5 3 2 3" xfId="1599"/>
    <cellStyle name="Comma 5 3 2 3 2" xfId="12542"/>
    <cellStyle name="Comma 5 3 2 4" xfId="12545"/>
    <cellStyle name="Comma 5 3 3" xfId="1600"/>
    <cellStyle name="Comma 5 3 3 2" xfId="1601"/>
    <cellStyle name="Comma 5 3 3 2 2" xfId="12540"/>
    <cellStyle name="Comma 5 3 3 3" xfId="12541"/>
    <cellStyle name="Comma 5 3 4" xfId="1602"/>
    <cellStyle name="Comma 5 3 4 2" xfId="12512"/>
    <cellStyle name="Comma 5 4" xfId="1603"/>
    <cellStyle name="Comma 5 4 2" xfId="1604"/>
    <cellStyle name="Comma 5 4 2 2" xfId="1605"/>
    <cellStyle name="Comma 5 4 2 2 2" xfId="12509"/>
    <cellStyle name="Comma 5 4 2 3" xfId="12510"/>
    <cellStyle name="Comma 5 4 3" xfId="1606"/>
    <cellStyle name="Comma 5 4 3 2" xfId="12508"/>
    <cellStyle name="Comma 5 4 4" xfId="12511"/>
    <cellStyle name="Comma 5 5" xfId="1607"/>
    <cellStyle name="Comma 5 5 2" xfId="1608"/>
    <cellStyle name="Comma 5 5 2 2" xfId="1609"/>
    <cellStyle name="Comma 5 5 2 2 2" xfId="12502"/>
    <cellStyle name="Comma 5 5 2 3" xfId="12504"/>
    <cellStyle name="Comma 5 5 3" xfId="1610"/>
    <cellStyle name="Comma 5 5 3 2" xfId="12500"/>
    <cellStyle name="Comma 5 5 4" xfId="12507"/>
    <cellStyle name="Comma 5 6" xfId="1611"/>
    <cellStyle name="Comma 5 6 2" xfId="1612"/>
    <cellStyle name="Comma 5 6 2 2" xfId="12498"/>
    <cellStyle name="Comma 5 6 3" xfId="12499"/>
    <cellStyle name="Comma 5 7" xfId="1613"/>
    <cellStyle name="Comma 5 7 2" xfId="12496"/>
    <cellStyle name="Comma 5 8" xfId="1614"/>
    <cellStyle name="Comma 5 8 2" xfId="12495"/>
    <cellStyle name="Comma 5 9" xfId="1615"/>
    <cellStyle name="Comma 5 9 2" xfId="12494"/>
    <cellStyle name="Comma 6" xfId="111"/>
    <cellStyle name="Comma 6 2" xfId="1616"/>
    <cellStyle name="Comma 6 2 2" xfId="12489"/>
    <cellStyle name="Comma 6 3" xfId="1617"/>
    <cellStyle name="Comma 6 3 2" xfId="12488"/>
    <cellStyle name="Comma 6 4" xfId="1618"/>
    <cellStyle name="Comma 6 4 2" xfId="12487"/>
    <cellStyle name="Comma 6 5" xfId="1619"/>
    <cellStyle name="Comma 6 5 2" xfId="12486"/>
    <cellStyle name="Comma 6 6" xfId="1620"/>
    <cellStyle name="Comma 6 6 2" xfId="12485"/>
    <cellStyle name="Comma 6 7" xfId="622"/>
    <cellStyle name="Comma 6 8" xfId="12493"/>
    <cellStyle name="Comma 6 9" xfId="28303"/>
    <cellStyle name="Comma 7" xfId="1621"/>
    <cellStyle name="Comma 7 2" xfId="1622"/>
    <cellStyle name="Comma 7 2 2" xfId="1623"/>
    <cellStyle name="Comma 7 2 2 2" xfId="1624"/>
    <cellStyle name="Comma 7 2 2 2 2" xfId="12467"/>
    <cellStyle name="Comma 7 2 2 3" xfId="12474"/>
    <cellStyle name="Comma 7 2 3" xfId="1625"/>
    <cellStyle name="Comma 7 2 3 2" xfId="12421"/>
    <cellStyle name="Comma 7 2 4" xfId="12476"/>
    <cellStyle name="Comma 7 3" xfId="1626"/>
    <cellStyle name="Comma 7 3 2" xfId="1627"/>
    <cellStyle name="Comma 7 3 2 2" xfId="12415"/>
    <cellStyle name="Comma 7 3 3" xfId="12416"/>
    <cellStyle name="Comma 7 4" xfId="1628"/>
    <cellStyle name="Comma 7 4 2" xfId="12412"/>
    <cellStyle name="Comma 7 5" xfId="1629"/>
    <cellStyle name="Comma 7 5 2" xfId="12409"/>
    <cellStyle name="Comma 7 6" xfId="1630"/>
    <cellStyle name="Comma 7 6 2" xfId="12408"/>
    <cellStyle name="Comma 7 7" xfId="1631"/>
    <cellStyle name="Comma 7 7 2" xfId="12407"/>
    <cellStyle name="Comma 7 8" xfId="1632"/>
    <cellStyle name="Comma 7 8 2" xfId="12406"/>
    <cellStyle name="Comma 7 9" xfId="12482"/>
    <cellStyle name="Comma 8" xfId="1633"/>
    <cellStyle name="Comma 8 2" xfId="1634"/>
    <cellStyle name="Comma 8 2 2" xfId="1635"/>
    <cellStyle name="Comma 8 2 2 2" xfId="12403"/>
    <cellStyle name="Comma 8 2 3" xfId="12404"/>
    <cellStyle name="Comma 8 3" xfId="1636"/>
    <cellStyle name="Comma 8 3 2" xfId="12402"/>
    <cellStyle name="Comma 8 4" xfId="1637"/>
    <cellStyle name="Comma 8 4 2" xfId="12401"/>
    <cellStyle name="Comma 8 5" xfId="1638"/>
    <cellStyle name="Comma 8 5 2" xfId="12400"/>
    <cellStyle name="Comma 8 6" xfId="1639"/>
    <cellStyle name="Comma 8 6 2" xfId="12399"/>
    <cellStyle name="Comma 8 7" xfId="1640"/>
    <cellStyle name="Comma 8 7 2" xfId="12398"/>
    <cellStyle name="Comma 8 8" xfId="12405"/>
    <cellStyle name="Comma 9" xfId="1641"/>
    <cellStyle name="Comma 9 2" xfId="1642"/>
    <cellStyle name="Comma 9 2 2" xfId="12394"/>
    <cellStyle name="Comma 9 3" xfId="1643"/>
    <cellStyle name="Comma 9 3 2" xfId="12393"/>
    <cellStyle name="Comma 9 4" xfId="1644"/>
    <cellStyle name="Comma 9 4 2" xfId="12392"/>
    <cellStyle name="Comma 9 5" xfId="1645"/>
    <cellStyle name="Comma 9 5 2" xfId="12391"/>
    <cellStyle name="Comma 9 6" xfId="12397"/>
    <cellStyle name="Comma0" xfId="1646"/>
    <cellStyle name="Comma2 (0)" xfId="1647"/>
    <cellStyle name="Comment" xfId="1648"/>
    <cellStyle name="Commentaire" xfId="1649"/>
    <cellStyle name="Commentaire 10" xfId="11988"/>
    <cellStyle name="Commentaire 10 2" xfId="14679"/>
    <cellStyle name="Commentaire 10 3" xfId="16105"/>
    <cellStyle name="Commentaire 10 4" xfId="20810"/>
    <cellStyle name="Commentaire 10 5" xfId="22630"/>
    <cellStyle name="Commentaire 10 6" xfId="24123"/>
    <cellStyle name="Commentaire 10 7" xfId="25705"/>
    <cellStyle name="Commentaire 10 8" xfId="27192"/>
    <cellStyle name="Commentaire 11" xfId="11312"/>
    <cellStyle name="Commentaire 11 2" xfId="14309"/>
    <cellStyle name="Commentaire 11 3" xfId="10460"/>
    <cellStyle name="Commentaire 11 4" xfId="20185"/>
    <cellStyle name="Commentaire 11 5" xfId="17309"/>
    <cellStyle name="Commentaire 11 6" xfId="18689"/>
    <cellStyle name="Commentaire 11 7" xfId="25330"/>
    <cellStyle name="Commentaire 11 8" xfId="26865"/>
    <cellStyle name="Commentaire 12" xfId="11992"/>
    <cellStyle name="Commentaire 12 2" xfId="14682"/>
    <cellStyle name="Commentaire 12 3" xfId="16108"/>
    <cellStyle name="Commentaire 12 4" xfId="20813"/>
    <cellStyle name="Commentaire 12 5" xfId="22633"/>
    <cellStyle name="Commentaire 12 6" xfId="24126"/>
    <cellStyle name="Commentaire 12 7" xfId="25708"/>
    <cellStyle name="Commentaire 12 8" xfId="27195"/>
    <cellStyle name="Commentaire 13" xfId="11998"/>
    <cellStyle name="Commentaire 13 2" xfId="14688"/>
    <cellStyle name="Commentaire 13 3" xfId="16114"/>
    <cellStyle name="Commentaire 13 4" xfId="20819"/>
    <cellStyle name="Commentaire 13 5" xfId="22639"/>
    <cellStyle name="Commentaire 13 6" xfId="24132"/>
    <cellStyle name="Commentaire 13 7" xfId="25714"/>
    <cellStyle name="Commentaire 13 8" xfId="27201"/>
    <cellStyle name="Commentaire 14" xfId="12005"/>
    <cellStyle name="Commentaire 14 2" xfId="14694"/>
    <cellStyle name="Commentaire 14 3" xfId="16119"/>
    <cellStyle name="Commentaire 14 4" xfId="20825"/>
    <cellStyle name="Commentaire 14 5" xfId="22645"/>
    <cellStyle name="Commentaire 14 6" xfId="24137"/>
    <cellStyle name="Commentaire 14 7" xfId="25719"/>
    <cellStyle name="Commentaire 14 8" xfId="27206"/>
    <cellStyle name="Commentaire 15" xfId="12022"/>
    <cellStyle name="Commentaire 15 2" xfId="14711"/>
    <cellStyle name="Commentaire 15 3" xfId="16129"/>
    <cellStyle name="Commentaire 15 4" xfId="20840"/>
    <cellStyle name="Commentaire 15 5" xfId="22661"/>
    <cellStyle name="Commentaire 15 6" xfId="24152"/>
    <cellStyle name="Commentaire 15 7" xfId="25734"/>
    <cellStyle name="Commentaire 15 8" xfId="27216"/>
    <cellStyle name="Commentaire 16" xfId="12027"/>
    <cellStyle name="Commentaire 16 2" xfId="14716"/>
    <cellStyle name="Commentaire 16 3" xfId="16134"/>
    <cellStyle name="Commentaire 16 4" xfId="20845"/>
    <cellStyle name="Commentaire 16 5" xfId="22666"/>
    <cellStyle name="Commentaire 16 6" xfId="24157"/>
    <cellStyle name="Commentaire 16 7" xfId="25739"/>
    <cellStyle name="Commentaire 16 8" xfId="27221"/>
    <cellStyle name="Commentaire 17" xfId="12047"/>
    <cellStyle name="Commentaire 17 2" xfId="14735"/>
    <cellStyle name="Commentaire 17 3" xfId="16148"/>
    <cellStyle name="Commentaire 17 4" xfId="20865"/>
    <cellStyle name="Commentaire 17 5" xfId="22685"/>
    <cellStyle name="Commentaire 17 6" xfId="24176"/>
    <cellStyle name="Commentaire 17 7" xfId="25756"/>
    <cellStyle name="Commentaire 17 8" xfId="27235"/>
    <cellStyle name="Commentaire 18" xfId="12051"/>
    <cellStyle name="Commentaire 18 2" xfId="14739"/>
    <cellStyle name="Commentaire 18 3" xfId="16152"/>
    <cellStyle name="Commentaire 18 4" xfId="20869"/>
    <cellStyle name="Commentaire 18 5" xfId="22689"/>
    <cellStyle name="Commentaire 18 6" xfId="24180"/>
    <cellStyle name="Commentaire 18 7" xfId="25760"/>
    <cellStyle name="Commentaire 18 8" xfId="27239"/>
    <cellStyle name="Commentaire 19" xfId="12059"/>
    <cellStyle name="Commentaire 19 2" xfId="14747"/>
    <cellStyle name="Commentaire 19 3" xfId="16158"/>
    <cellStyle name="Commentaire 19 4" xfId="20877"/>
    <cellStyle name="Commentaire 19 5" xfId="22697"/>
    <cellStyle name="Commentaire 19 6" xfId="24186"/>
    <cellStyle name="Commentaire 19 7" xfId="25766"/>
    <cellStyle name="Commentaire 19 8" xfId="27247"/>
    <cellStyle name="Commentaire 2" xfId="11013"/>
    <cellStyle name="Commentaire 2 2" xfId="14060"/>
    <cellStyle name="Commentaire 2 3" xfId="10232"/>
    <cellStyle name="Commentaire 2 4" xfId="19891"/>
    <cellStyle name="Commentaire 2 5" xfId="17543"/>
    <cellStyle name="Commentaire 2 6" xfId="18427"/>
    <cellStyle name="Commentaire 2 7" xfId="19235"/>
    <cellStyle name="Commentaire 2 8" xfId="21133"/>
    <cellStyle name="Commentaire 20" xfId="11379"/>
    <cellStyle name="Commentaire 20 2" xfId="14373"/>
    <cellStyle name="Commentaire 20 3" xfId="15853"/>
    <cellStyle name="Commentaire 20 4" xfId="20252"/>
    <cellStyle name="Commentaire 20 5" xfId="22290"/>
    <cellStyle name="Commentaire 20 6" xfId="18756"/>
    <cellStyle name="Commentaire 20 7" xfId="25394"/>
    <cellStyle name="Commentaire 20 8" xfId="26925"/>
    <cellStyle name="Commentaire 21" xfId="12067"/>
    <cellStyle name="Commentaire 21 2" xfId="14755"/>
    <cellStyle name="Commentaire 21 3" xfId="16163"/>
    <cellStyle name="Commentaire 21 4" xfId="20885"/>
    <cellStyle name="Commentaire 21 5" xfId="22705"/>
    <cellStyle name="Commentaire 21 6" xfId="24192"/>
    <cellStyle name="Commentaire 21 7" xfId="25774"/>
    <cellStyle name="Commentaire 21 8" xfId="27252"/>
    <cellStyle name="Commentaire 22" xfId="12079"/>
    <cellStyle name="Commentaire 22 2" xfId="14767"/>
    <cellStyle name="Commentaire 22 3" xfId="16169"/>
    <cellStyle name="Commentaire 22 4" xfId="20897"/>
    <cellStyle name="Commentaire 22 5" xfId="22717"/>
    <cellStyle name="Commentaire 22 6" xfId="24204"/>
    <cellStyle name="Commentaire 22 7" xfId="25786"/>
    <cellStyle name="Commentaire 22 8" xfId="27258"/>
    <cellStyle name="Commentaire 23" xfId="12390"/>
    <cellStyle name="Commentaire 23 2" xfId="14850"/>
    <cellStyle name="Commentaire 23 3" xfId="16244"/>
    <cellStyle name="Commentaire 23 4" xfId="21175"/>
    <cellStyle name="Commentaire 23 5" xfId="22800"/>
    <cellStyle name="Commentaire 23 6" xfId="24286"/>
    <cellStyle name="Commentaire 23 7" xfId="25869"/>
    <cellStyle name="Commentaire 23 8" xfId="27333"/>
    <cellStyle name="Commentaire 24" xfId="9790"/>
    <cellStyle name="Commentaire 25" xfId="9835"/>
    <cellStyle name="Commentaire 26" xfId="9803"/>
    <cellStyle name="Commentaire 27" xfId="18033"/>
    <cellStyle name="Commentaire 28" xfId="17989"/>
    <cellStyle name="Commentaire 29" xfId="18031"/>
    <cellStyle name="Commentaire 3" xfId="11266"/>
    <cellStyle name="Commentaire 3 2" xfId="14271"/>
    <cellStyle name="Commentaire 3 3" xfId="10416"/>
    <cellStyle name="Commentaire 3 4" xfId="20139"/>
    <cellStyle name="Commentaire 3 5" xfId="17348"/>
    <cellStyle name="Commentaire 3 6" xfId="18645"/>
    <cellStyle name="Commentaire 3 7" xfId="25290"/>
    <cellStyle name="Commentaire 3 8" xfId="26825"/>
    <cellStyle name="Commentaire 30" xfId="17990"/>
    <cellStyle name="Commentaire 31" xfId="28304"/>
    <cellStyle name="Commentaire 32" xfId="28398"/>
    <cellStyle name="Commentaire 33" xfId="28430"/>
    <cellStyle name="Commentaire 4" xfId="11970"/>
    <cellStyle name="Commentaire 4 2" xfId="14662"/>
    <cellStyle name="Commentaire 4 3" xfId="16088"/>
    <cellStyle name="Commentaire 4 4" xfId="20792"/>
    <cellStyle name="Commentaire 4 5" xfId="22613"/>
    <cellStyle name="Commentaire 4 6" xfId="24106"/>
    <cellStyle name="Commentaire 4 7" xfId="25688"/>
    <cellStyle name="Commentaire 4 8" xfId="27175"/>
    <cellStyle name="Commentaire 5" xfId="11281"/>
    <cellStyle name="Commentaire 5 2" xfId="14282"/>
    <cellStyle name="Commentaire 5 3" xfId="10436"/>
    <cellStyle name="Commentaire 5 4" xfId="20154"/>
    <cellStyle name="Commentaire 5 5" xfId="17337"/>
    <cellStyle name="Commentaire 5 6" xfId="18660"/>
    <cellStyle name="Commentaire 5 7" xfId="25303"/>
    <cellStyle name="Commentaire 5 8" xfId="26838"/>
    <cellStyle name="Commentaire 6" xfId="11974"/>
    <cellStyle name="Commentaire 6 2" xfId="14666"/>
    <cellStyle name="Commentaire 6 3" xfId="16092"/>
    <cellStyle name="Commentaire 6 4" xfId="20796"/>
    <cellStyle name="Commentaire 6 5" xfId="22617"/>
    <cellStyle name="Commentaire 6 6" xfId="24110"/>
    <cellStyle name="Commentaire 6 7" xfId="25692"/>
    <cellStyle name="Commentaire 6 8" xfId="27179"/>
    <cellStyle name="Commentaire 7" xfId="11288"/>
    <cellStyle name="Commentaire 7 2" xfId="14287"/>
    <cellStyle name="Commentaire 7 3" xfId="10441"/>
    <cellStyle name="Commentaire 7 4" xfId="20161"/>
    <cellStyle name="Commentaire 7 5" xfId="17332"/>
    <cellStyle name="Commentaire 7 6" xfId="18666"/>
    <cellStyle name="Commentaire 7 7" xfId="25308"/>
    <cellStyle name="Commentaire 7 8" xfId="26843"/>
    <cellStyle name="Commentaire 8" xfId="11981"/>
    <cellStyle name="Commentaire 8 2" xfId="14673"/>
    <cellStyle name="Commentaire 8 3" xfId="16099"/>
    <cellStyle name="Commentaire 8 4" xfId="20803"/>
    <cellStyle name="Commentaire 8 5" xfId="22624"/>
    <cellStyle name="Commentaire 8 6" xfId="24117"/>
    <cellStyle name="Commentaire 8 7" xfId="25699"/>
    <cellStyle name="Commentaire 8 8" xfId="27186"/>
    <cellStyle name="Commentaire 9" xfId="11304"/>
    <cellStyle name="Commentaire 9 2" xfId="14301"/>
    <cellStyle name="Commentaire 9 3" xfId="10452"/>
    <cellStyle name="Commentaire 9 4" xfId="20177"/>
    <cellStyle name="Commentaire 9 5" xfId="17317"/>
    <cellStyle name="Commentaire 9 6" xfId="18681"/>
    <cellStyle name="Commentaire 9 7" xfId="25322"/>
    <cellStyle name="Commentaire 9 8" xfId="26857"/>
    <cellStyle name="Company" xfId="1650"/>
    <cellStyle name="CurRatio" xfId="1651"/>
    <cellStyle name="Currency" xfId="70" builtinId="4"/>
    <cellStyle name="Currency--" xfId="2173"/>
    <cellStyle name="Currency [00]" xfId="1652"/>
    <cellStyle name="Currency [1]" xfId="1653"/>
    <cellStyle name="Currency [2]" xfId="1654"/>
    <cellStyle name="Currency [2] 10" xfId="11975"/>
    <cellStyle name="Currency [2] 10 2" xfId="14667"/>
    <cellStyle name="Currency [2] 10 3" xfId="16093"/>
    <cellStyle name="Currency [2] 10 4" xfId="20797"/>
    <cellStyle name="Currency [2] 10 5" xfId="22618"/>
    <cellStyle name="Currency [2] 10 6" xfId="24111"/>
    <cellStyle name="Currency [2] 10 7" xfId="25693"/>
    <cellStyle name="Currency [2] 10 8" xfId="27180"/>
    <cellStyle name="Currency [2] 11" xfId="11293"/>
    <cellStyle name="Currency [2] 11 2" xfId="14292"/>
    <cellStyle name="Currency [2] 11 3" xfId="10445"/>
    <cellStyle name="Currency [2] 11 4" xfId="20166"/>
    <cellStyle name="Currency [2] 11 5" xfId="17327"/>
    <cellStyle name="Currency [2] 11 6" xfId="18671"/>
    <cellStyle name="Currency [2] 11 7" xfId="25313"/>
    <cellStyle name="Currency [2] 11 8" xfId="26848"/>
    <cellStyle name="Currency [2] 12" xfId="11980"/>
    <cellStyle name="Currency [2] 12 2" xfId="14672"/>
    <cellStyle name="Currency [2] 12 3" xfId="16098"/>
    <cellStyle name="Currency [2] 12 4" xfId="20802"/>
    <cellStyle name="Currency [2] 12 5" xfId="22623"/>
    <cellStyle name="Currency [2] 12 6" xfId="24116"/>
    <cellStyle name="Currency [2] 12 7" xfId="25698"/>
    <cellStyle name="Currency [2] 12 8" xfId="27185"/>
    <cellStyle name="Currency [2] 13" xfId="11301"/>
    <cellStyle name="Currency [2] 13 2" xfId="14299"/>
    <cellStyle name="Currency [2] 13 3" xfId="15777"/>
    <cellStyle name="Currency [2] 13 4" xfId="20174"/>
    <cellStyle name="Currency [2] 13 5" xfId="17320"/>
    <cellStyle name="Currency [2] 13 6" xfId="18679"/>
    <cellStyle name="Currency [2] 13 7" xfId="25320"/>
    <cellStyle name="Currency [2] 13 8" xfId="26855"/>
    <cellStyle name="Currency [2] 14" xfId="11984"/>
    <cellStyle name="Currency [2] 14 2" xfId="14676"/>
    <cellStyle name="Currency [2] 14 3" xfId="16102"/>
    <cellStyle name="Currency [2] 14 4" xfId="20806"/>
    <cellStyle name="Currency [2] 14 5" xfId="22627"/>
    <cellStyle name="Currency [2] 14 6" xfId="24120"/>
    <cellStyle name="Currency [2] 14 7" xfId="25702"/>
    <cellStyle name="Currency [2] 14 8" xfId="27189"/>
    <cellStyle name="Currency [2] 15" xfId="11303"/>
    <cellStyle name="Currency [2] 15 2" xfId="14300"/>
    <cellStyle name="Currency [2] 15 3" xfId="10434"/>
    <cellStyle name="Currency [2] 15 4" xfId="20176"/>
    <cellStyle name="Currency [2] 15 5" xfId="17318"/>
    <cellStyle name="Currency [2] 15 6" xfId="18680"/>
    <cellStyle name="Currency [2] 15 7" xfId="25321"/>
    <cellStyle name="Currency [2] 15 8" xfId="26856"/>
    <cellStyle name="Currency [2] 16" xfId="11987"/>
    <cellStyle name="Currency [2] 16 2" xfId="14678"/>
    <cellStyle name="Currency [2] 16 3" xfId="16104"/>
    <cellStyle name="Currency [2] 16 4" xfId="20809"/>
    <cellStyle name="Currency [2] 16 5" xfId="22629"/>
    <cellStyle name="Currency [2] 16 6" xfId="24122"/>
    <cellStyle name="Currency [2] 16 7" xfId="25704"/>
    <cellStyle name="Currency [2] 16 8" xfId="27191"/>
    <cellStyle name="Currency [2] 17" xfId="11311"/>
    <cellStyle name="Currency [2] 17 2" xfId="14308"/>
    <cellStyle name="Currency [2] 17 3" xfId="10459"/>
    <cellStyle name="Currency [2] 17 4" xfId="20184"/>
    <cellStyle name="Currency [2] 17 5" xfId="17310"/>
    <cellStyle name="Currency [2] 17 6" xfId="18688"/>
    <cellStyle name="Currency [2] 17 7" xfId="25329"/>
    <cellStyle name="Currency [2] 17 8" xfId="26864"/>
    <cellStyle name="Currency [2] 18" xfId="11991"/>
    <cellStyle name="Currency [2] 18 2" xfId="14681"/>
    <cellStyle name="Currency [2] 18 3" xfId="16107"/>
    <cellStyle name="Currency [2] 18 4" xfId="20812"/>
    <cellStyle name="Currency [2] 18 5" xfId="22632"/>
    <cellStyle name="Currency [2] 18 6" xfId="24125"/>
    <cellStyle name="Currency [2] 18 7" xfId="25707"/>
    <cellStyle name="Currency [2] 18 8" xfId="27194"/>
    <cellStyle name="Currency [2] 19" xfId="11317"/>
    <cellStyle name="Currency [2] 19 2" xfId="14314"/>
    <cellStyle name="Currency [2] 19 3" xfId="10431"/>
    <cellStyle name="Currency [2] 19 4" xfId="20190"/>
    <cellStyle name="Currency [2] 19 5" xfId="17305"/>
    <cellStyle name="Currency [2] 19 6" xfId="18694"/>
    <cellStyle name="Currency [2] 19 7" xfId="25335"/>
    <cellStyle name="Currency [2] 19 8" xfId="26870"/>
    <cellStyle name="Currency [2] 2" xfId="6862"/>
    <cellStyle name="Currency [2] 2 10" xfId="11745"/>
    <cellStyle name="Currency [2] 2 10 2" xfId="14460"/>
    <cellStyle name="Currency [2] 2 10 3" xfId="15918"/>
    <cellStyle name="Currency [2] 2 10 4" xfId="20578"/>
    <cellStyle name="Currency [2] 2 10 5" xfId="22439"/>
    <cellStyle name="Currency [2] 2 10 6" xfId="23889"/>
    <cellStyle name="Currency [2] 2 10 7" xfId="25476"/>
    <cellStyle name="Currency [2] 2 10 8" xfId="26988"/>
    <cellStyle name="Currency [2] 2 11" xfId="11084"/>
    <cellStyle name="Currency [2] 2 11 2" xfId="14113"/>
    <cellStyle name="Currency [2] 2 11 3" xfId="10276"/>
    <cellStyle name="Currency [2] 2 11 4" xfId="19959"/>
    <cellStyle name="Currency [2] 2 11 5" xfId="17496"/>
    <cellStyle name="Currency [2] 2 11 6" xfId="18477"/>
    <cellStyle name="Currency [2] 2 11 7" xfId="19391"/>
    <cellStyle name="Currency [2] 2 11 8" xfId="21197"/>
    <cellStyle name="Currency [2] 2 12" xfId="11748"/>
    <cellStyle name="Currency [2] 2 12 2" xfId="14463"/>
    <cellStyle name="Currency [2] 2 12 3" xfId="15921"/>
    <cellStyle name="Currency [2] 2 12 4" xfId="20581"/>
    <cellStyle name="Currency [2] 2 12 5" xfId="22442"/>
    <cellStyle name="Currency [2] 2 12 6" xfId="23892"/>
    <cellStyle name="Currency [2] 2 12 7" xfId="25479"/>
    <cellStyle name="Currency [2] 2 12 8" xfId="26991"/>
    <cellStyle name="Currency [2] 2 13" xfId="11087"/>
    <cellStyle name="Currency [2] 2 13 2" xfId="14116"/>
    <cellStyle name="Currency [2] 2 13 3" xfId="10279"/>
    <cellStyle name="Currency [2] 2 13 4" xfId="19962"/>
    <cellStyle name="Currency [2] 2 13 5" xfId="17493"/>
    <cellStyle name="Currency [2] 2 13 6" xfId="18480"/>
    <cellStyle name="Currency [2] 2 13 7" xfId="19400"/>
    <cellStyle name="Currency [2] 2 13 8" xfId="21249"/>
    <cellStyle name="Currency [2] 2 14" xfId="11754"/>
    <cellStyle name="Currency [2] 2 14 2" xfId="14469"/>
    <cellStyle name="Currency [2] 2 14 3" xfId="15927"/>
    <cellStyle name="Currency [2] 2 14 4" xfId="20587"/>
    <cellStyle name="Currency [2] 2 14 5" xfId="22448"/>
    <cellStyle name="Currency [2] 2 14 6" xfId="23898"/>
    <cellStyle name="Currency [2] 2 14 7" xfId="25485"/>
    <cellStyle name="Currency [2] 2 14 8" xfId="26997"/>
    <cellStyle name="Currency [2] 2 15" xfId="11091"/>
    <cellStyle name="Currency [2] 2 15 2" xfId="14120"/>
    <cellStyle name="Currency [2] 2 15 3" xfId="10283"/>
    <cellStyle name="Currency [2] 2 15 4" xfId="19966"/>
    <cellStyle name="Currency [2] 2 15 5" xfId="17489"/>
    <cellStyle name="Currency [2] 2 15 6" xfId="18484"/>
    <cellStyle name="Currency [2] 2 15 7" xfId="19431"/>
    <cellStyle name="Currency [2] 2 15 8" xfId="21267"/>
    <cellStyle name="Currency [2] 2 16" xfId="11757"/>
    <cellStyle name="Currency [2] 2 16 2" xfId="14472"/>
    <cellStyle name="Currency [2] 2 16 3" xfId="15930"/>
    <cellStyle name="Currency [2] 2 16 4" xfId="20590"/>
    <cellStyle name="Currency [2] 2 16 5" xfId="22451"/>
    <cellStyle name="Currency [2] 2 16 6" xfId="23901"/>
    <cellStyle name="Currency [2] 2 16 7" xfId="25488"/>
    <cellStyle name="Currency [2] 2 16 8" xfId="27000"/>
    <cellStyle name="Currency [2] 2 17" xfId="11094"/>
    <cellStyle name="Currency [2] 2 17 2" xfId="14123"/>
    <cellStyle name="Currency [2] 2 17 3" xfId="10285"/>
    <cellStyle name="Currency [2] 2 17 4" xfId="19969"/>
    <cellStyle name="Currency [2] 2 17 5" xfId="17486"/>
    <cellStyle name="Currency [2] 2 17 6" xfId="18487"/>
    <cellStyle name="Currency [2] 2 17 7" xfId="21670"/>
    <cellStyle name="Currency [2] 2 17 8" xfId="21270"/>
    <cellStyle name="Currency [2] 2 18" xfId="11760"/>
    <cellStyle name="Currency [2] 2 18 2" xfId="14475"/>
    <cellStyle name="Currency [2] 2 18 3" xfId="15933"/>
    <cellStyle name="Currency [2] 2 18 4" xfId="20593"/>
    <cellStyle name="Currency [2] 2 18 5" xfId="22454"/>
    <cellStyle name="Currency [2] 2 18 6" xfId="23904"/>
    <cellStyle name="Currency [2] 2 18 7" xfId="25491"/>
    <cellStyle name="Currency [2] 2 18 8" xfId="27003"/>
    <cellStyle name="Currency [2] 2 19" xfId="11097"/>
    <cellStyle name="Currency [2] 2 19 2" xfId="14126"/>
    <cellStyle name="Currency [2] 2 19 3" xfId="10288"/>
    <cellStyle name="Currency [2] 2 19 4" xfId="19972"/>
    <cellStyle name="Currency [2] 2 19 5" xfId="17483"/>
    <cellStyle name="Currency [2] 2 19 6" xfId="18490"/>
    <cellStyle name="Currency [2] 2 19 7" xfId="19472"/>
    <cellStyle name="Currency [2] 2 19 8" xfId="21276"/>
    <cellStyle name="Currency [2] 2 2" xfId="11790"/>
    <cellStyle name="Currency [2] 2 2 2" xfId="14505"/>
    <cellStyle name="Currency [2] 2 2 3" xfId="15963"/>
    <cellStyle name="Currency [2] 2 2 4" xfId="20623"/>
    <cellStyle name="Currency [2] 2 2 5" xfId="22484"/>
    <cellStyle name="Currency [2] 2 2 6" xfId="23934"/>
    <cellStyle name="Currency [2] 2 2 7" xfId="25521"/>
    <cellStyle name="Currency [2] 2 2 8" xfId="27033"/>
    <cellStyle name="Currency [2] 2 20" xfId="11763"/>
    <cellStyle name="Currency [2] 2 20 2" xfId="14478"/>
    <cellStyle name="Currency [2] 2 20 3" xfId="15936"/>
    <cellStyle name="Currency [2] 2 20 4" xfId="20596"/>
    <cellStyle name="Currency [2] 2 20 5" xfId="22457"/>
    <cellStyle name="Currency [2] 2 20 6" xfId="23907"/>
    <cellStyle name="Currency [2] 2 20 7" xfId="25494"/>
    <cellStyle name="Currency [2] 2 20 8" xfId="27006"/>
    <cellStyle name="Currency [2] 2 21" xfId="11100"/>
    <cellStyle name="Currency [2] 2 21 2" xfId="14129"/>
    <cellStyle name="Currency [2] 2 21 3" xfId="10291"/>
    <cellStyle name="Currency [2] 2 21 4" xfId="19975"/>
    <cellStyle name="Currency [2] 2 21 5" xfId="17481"/>
    <cellStyle name="Currency [2] 2 21 6" xfId="18493"/>
    <cellStyle name="Currency [2] 2 21 7" xfId="19511"/>
    <cellStyle name="Currency [2] 2 21 8" xfId="21280"/>
    <cellStyle name="Currency [2] 2 22" xfId="11769"/>
    <cellStyle name="Currency [2] 2 22 2" xfId="14484"/>
    <cellStyle name="Currency [2] 2 22 3" xfId="15942"/>
    <cellStyle name="Currency [2] 2 22 4" xfId="20602"/>
    <cellStyle name="Currency [2] 2 22 5" xfId="22463"/>
    <cellStyle name="Currency [2] 2 22 6" xfId="23913"/>
    <cellStyle name="Currency [2] 2 22 7" xfId="25500"/>
    <cellStyle name="Currency [2] 2 22 8" xfId="27012"/>
    <cellStyle name="Currency [2] 2 23" xfId="11103"/>
    <cellStyle name="Currency [2] 2 23 2" xfId="14132"/>
    <cellStyle name="Currency [2] 2 23 3" xfId="10294"/>
    <cellStyle name="Currency [2] 2 23 4" xfId="19978"/>
    <cellStyle name="Currency [2] 2 23 5" xfId="17478"/>
    <cellStyle name="Currency [2] 2 23 6" xfId="18496"/>
    <cellStyle name="Currency [2] 2 23 7" xfId="19524"/>
    <cellStyle name="Currency [2] 2 23 8" xfId="21284"/>
    <cellStyle name="Currency [2] 2 24" xfId="11766"/>
    <cellStyle name="Currency [2] 2 24 2" xfId="14481"/>
    <cellStyle name="Currency [2] 2 24 3" xfId="15939"/>
    <cellStyle name="Currency [2] 2 24 4" xfId="20599"/>
    <cellStyle name="Currency [2] 2 24 5" xfId="22460"/>
    <cellStyle name="Currency [2] 2 24 6" xfId="23910"/>
    <cellStyle name="Currency [2] 2 24 7" xfId="25497"/>
    <cellStyle name="Currency [2] 2 24 8" xfId="27009"/>
    <cellStyle name="Currency [2] 2 25" xfId="11106"/>
    <cellStyle name="Currency [2] 2 25 2" xfId="14135"/>
    <cellStyle name="Currency [2] 2 25 3" xfId="10297"/>
    <cellStyle name="Currency [2] 2 25 4" xfId="19981"/>
    <cellStyle name="Currency [2] 2 25 5" xfId="17475"/>
    <cellStyle name="Currency [2] 2 25 6" xfId="18499"/>
    <cellStyle name="Currency [2] 2 25 7" xfId="19697"/>
    <cellStyle name="Currency [2] 2 25 8" xfId="21288"/>
    <cellStyle name="Currency [2] 2 26" xfId="11772"/>
    <cellStyle name="Currency [2] 2 26 2" xfId="14487"/>
    <cellStyle name="Currency [2] 2 26 3" xfId="15945"/>
    <cellStyle name="Currency [2] 2 26 4" xfId="20605"/>
    <cellStyle name="Currency [2] 2 26 5" xfId="22466"/>
    <cellStyle name="Currency [2] 2 26 6" xfId="23916"/>
    <cellStyle name="Currency [2] 2 26 7" xfId="25503"/>
    <cellStyle name="Currency [2] 2 26 8" xfId="27015"/>
    <cellStyle name="Currency [2] 2 27" xfId="11109"/>
    <cellStyle name="Currency [2] 2 27 2" xfId="14138"/>
    <cellStyle name="Currency [2] 2 27 3" xfId="10300"/>
    <cellStyle name="Currency [2] 2 27 4" xfId="19984"/>
    <cellStyle name="Currency [2] 2 27 5" xfId="17472"/>
    <cellStyle name="Currency [2] 2 27 6" xfId="18502"/>
    <cellStyle name="Currency [2] 2 27 7" xfId="19704"/>
    <cellStyle name="Currency [2] 2 27 8" xfId="21291"/>
    <cellStyle name="Currency [2] 2 28" xfId="11775"/>
    <cellStyle name="Currency [2] 2 28 2" xfId="14490"/>
    <cellStyle name="Currency [2] 2 28 3" xfId="15948"/>
    <cellStyle name="Currency [2] 2 28 4" xfId="20608"/>
    <cellStyle name="Currency [2] 2 28 5" xfId="22469"/>
    <cellStyle name="Currency [2] 2 28 6" xfId="23919"/>
    <cellStyle name="Currency [2] 2 28 7" xfId="25506"/>
    <cellStyle name="Currency [2] 2 28 8" xfId="27018"/>
    <cellStyle name="Currency [2] 2 29" xfId="11112"/>
    <cellStyle name="Currency [2] 2 29 2" xfId="14141"/>
    <cellStyle name="Currency [2] 2 29 3" xfId="10303"/>
    <cellStyle name="Currency [2] 2 29 4" xfId="19987"/>
    <cellStyle name="Currency [2] 2 29 5" xfId="17469"/>
    <cellStyle name="Currency [2] 2 29 6" xfId="18505"/>
    <cellStyle name="Currency [2] 2 29 7" xfId="19896"/>
    <cellStyle name="Currency [2] 2 29 8" xfId="21294"/>
    <cellStyle name="Currency [2] 2 3" xfId="11143"/>
    <cellStyle name="Currency [2] 2 3 2" xfId="14168"/>
    <cellStyle name="Currency [2] 2 3 3" xfId="10327"/>
    <cellStyle name="Currency [2] 2 3 4" xfId="20017"/>
    <cellStyle name="Currency [2] 2 3 5" xfId="17445"/>
    <cellStyle name="Currency [2] 2 3 6" xfId="18531"/>
    <cellStyle name="Currency [2] 2 3 7" xfId="20070"/>
    <cellStyle name="Currency [2] 2 3 8" xfId="21357"/>
    <cellStyle name="Currency [2] 2 30" xfId="11778"/>
    <cellStyle name="Currency [2] 2 30 2" xfId="14493"/>
    <cellStyle name="Currency [2] 2 30 3" xfId="15951"/>
    <cellStyle name="Currency [2] 2 30 4" xfId="20611"/>
    <cellStyle name="Currency [2] 2 30 5" xfId="22472"/>
    <cellStyle name="Currency [2] 2 30 6" xfId="23922"/>
    <cellStyle name="Currency [2] 2 30 7" xfId="25509"/>
    <cellStyle name="Currency [2] 2 30 8" xfId="27021"/>
    <cellStyle name="Currency [2] 2 31" xfId="11116"/>
    <cellStyle name="Currency [2] 2 31 2" xfId="14144"/>
    <cellStyle name="Currency [2] 2 31 3" xfId="10306"/>
    <cellStyle name="Currency [2] 2 31 4" xfId="19991"/>
    <cellStyle name="Currency [2] 2 31 5" xfId="17466"/>
    <cellStyle name="Currency [2] 2 31 6" xfId="18508"/>
    <cellStyle name="Currency [2] 2 31 7" xfId="19920"/>
    <cellStyle name="Currency [2] 2 31 8" xfId="23177"/>
    <cellStyle name="Currency [2] 2 32" xfId="11781"/>
    <cellStyle name="Currency [2] 2 32 2" xfId="14496"/>
    <cellStyle name="Currency [2] 2 32 3" xfId="15954"/>
    <cellStyle name="Currency [2] 2 32 4" xfId="20614"/>
    <cellStyle name="Currency [2] 2 32 5" xfId="22475"/>
    <cellStyle name="Currency [2] 2 32 6" xfId="23925"/>
    <cellStyle name="Currency [2] 2 32 7" xfId="25512"/>
    <cellStyle name="Currency [2] 2 32 8" xfId="27024"/>
    <cellStyle name="Currency [2] 2 33" xfId="11119"/>
    <cellStyle name="Currency [2] 2 33 2" xfId="14147"/>
    <cellStyle name="Currency [2] 2 33 3" xfId="10309"/>
    <cellStyle name="Currency [2] 2 33 4" xfId="19994"/>
    <cellStyle name="Currency [2] 2 33 5" xfId="17463"/>
    <cellStyle name="Currency [2] 2 33 6" xfId="18511"/>
    <cellStyle name="Currency [2] 2 33 7" xfId="19925"/>
    <cellStyle name="Currency [2] 2 33 8" xfId="21326"/>
    <cellStyle name="Currency [2] 2 34" xfId="11784"/>
    <cellStyle name="Currency [2] 2 34 2" xfId="14499"/>
    <cellStyle name="Currency [2] 2 34 3" xfId="15957"/>
    <cellStyle name="Currency [2] 2 34 4" xfId="20617"/>
    <cellStyle name="Currency [2] 2 34 5" xfId="22478"/>
    <cellStyle name="Currency [2] 2 34 6" xfId="23928"/>
    <cellStyle name="Currency [2] 2 34 7" xfId="25515"/>
    <cellStyle name="Currency [2] 2 34 8" xfId="27027"/>
    <cellStyle name="Currency [2] 2 35" xfId="11122"/>
    <cellStyle name="Currency [2] 2 35 2" xfId="14150"/>
    <cellStyle name="Currency [2] 2 35 3" xfId="10312"/>
    <cellStyle name="Currency [2] 2 35 4" xfId="19997"/>
    <cellStyle name="Currency [2] 2 35 5" xfId="17460"/>
    <cellStyle name="Currency [2] 2 35 6" xfId="18514"/>
    <cellStyle name="Currency [2] 2 35 7" xfId="19933"/>
    <cellStyle name="Currency [2] 2 35 8" xfId="21339"/>
    <cellStyle name="Currency [2] 2 36" xfId="11787"/>
    <cellStyle name="Currency [2] 2 36 2" xfId="14502"/>
    <cellStyle name="Currency [2] 2 36 3" xfId="15960"/>
    <cellStyle name="Currency [2] 2 36 4" xfId="20620"/>
    <cellStyle name="Currency [2] 2 36 5" xfId="22481"/>
    <cellStyle name="Currency [2] 2 36 6" xfId="23931"/>
    <cellStyle name="Currency [2] 2 36 7" xfId="25518"/>
    <cellStyle name="Currency [2] 2 36 8" xfId="27030"/>
    <cellStyle name="Currency [2] 2 37" xfId="11125"/>
    <cellStyle name="Currency [2] 2 37 2" xfId="14153"/>
    <cellStyle name="Currency [2] 2 37 3" xfId="10315"/>
    <cellStyle name="Currency [2] 2 37 4" xfId="20000"/>
    <cellStyle name="Currency [2] 2 37 5" xfId="17457"/>
    <cellStyle name="Currency [2] 2 37 6" xfId="18517"/>
    <cellStyle name="Currency [2] 2 37 7" xfId="19939"/>
    <cellStyle name="Currency [2] 2 37 8" xfId="21342"/>
    <cellStyle name="Currency [2] 2 38" xfId="9830"/>
    <cellStyle name="Currency [2] 2 39" xfId="18012"/>
    <cellStyle name="Currency [2] 2 4" xfId="11751"/>
    <cellStyle name="Currency [2] 2 4 2" xfId="14466"/>
    <cellStyle name="Currency [2] 2 4 3" xfId="15924"/>
    <cellStyle name="Currency [2] 2 4 4" xfId="20584"/>
    <cellStyle name="Currency [2] 2 4 5" xfId="22445"/>
    <cellStyle name="Currency [2] 2 4 6" xfId="23895"/>
    <cellStyle name="Currency [2] 2 4 7" xfId="25482"/>
    <cellStyle name="Currency [2] 2 4 8" xfId="26994"/>
    <cellStyle name="Currency [2] 2 40" xfId="17958"/>
    <cellStyle name="Currency [2] 2 41" xfId="18009"/>
    <cellStyle name="Currency [2] 2 42" xfId="17955"/>
    <cellStyle name="Currency [2] 2 5" xfId="11065"/>
    <cellStyle name="Currency [2] 2 5 2" xfId="14098"/>
    <cellStyle name="Currency [2] 2 5 3" xfId="10261"/>
    <cellStyle name="Currency [2] 2 5 4" xfId="19942"/>
    <cellStyle name="Currency [2] 2 5 5" xfId="17511"/>
    <cellStyle name="Currency [2] 2 5 6" xfId="18462"/>
    <cellStyle name="Currency [2] 2 5 7" xfId="19275"/>
    <cellStyle name="Currency [2] 2 5 8" xfId="21176"/>
    <cellStyle name="Currency [2] 2 6" xfId="11742"/>
    <cellStyle name="Currency [2] 2 6 2" xfId="14457"/>
    <cellStyle name="Currency [2] 2 6 3" xfId="15915"/>
    <cellStyle name="Currency [2] 2 6 4" xfId="20575"/>
    <cellStyle name="Currency [2] 2 6 5" xfId="22436"/>
    <cellStyle name="Currency [2] 2 6 6" xfId="23886"/>
    <cellStyle name="Currency [2] 2 6 7" xfId="25473"/>
    <cellStyle name="Currency [2] 2 6 8" xfId="26985"/>
    <cellStyle name="Currency [2] 2 7" xfId="11076"/>
    <cellStyle name="Currency [2] 2 7 2" xfId="14105"/>
    <cellStyle name="Currency [2] 2 7 3" xfId="10268"/>
    <cellStyle name="Currency [2] 2 7 4" xfId="19951"/>
    <cellStyle name="Currency [2] 2 7 5" xfId="17504"/>
    <cellStyle name="Currency [2] 2 7 6" xfId="18470"/>
    <cellStyle name="Currency [2] 2 7 7" xfId="19282"/>
    <cellStyle name="Currency [2] 2 7 8" xfId="21185"/>
    <cellStyle name="Currency [2] 2 8" xfId="11739"/>
    <cellStyle name="Currency [2] 2 8 2" xfId="14454"/>
    <cellStyle name="Currency [2] 2 8 3" xfId="15912"/>
    <cellStyle name="Currency [2] 2 8 4" xfId="20572"/>
    <cellStyle name="Currency [2] 2 8 5" xfId="22433"/>
    <cellStyle name="Currency [2] 2 8 6" xfId="23883"/>
    <cellStyle name="Currency [2] 2 8 7" xfId="25470"/>
    <cellStyle name="Currency [2] 2 8 8" xfId="26982"/>
    <cellStyle name="Currency [2] 2 9" xfId="11079"/>
    <cellStyle name="Currency [2] 2 9 2" xfId="14108"/>
    <cellStyle name="Currency [2] 2 9 3" xfId="10271"/>
    <cellStyle name="Currency [2] 2 9 4" xfId="19954"/>
    <cellStyle name="Currency [2] 2 9 5" xfId="17501"/>
    <cellStyle name="Currency [2] 2 9 6" xfId="18473"/>
    <cellStyle name="Currency [2] 2 9 7" xfId="19376"/>
    <cellStyle name="Currency [2] 2 9 8" xfId="21188"/>
    <cellStyle name="Currency [2] 20" xfId="11997"/>
    <cellStyle name="Currency [2] 20 2" xfId="14687"/>
    <cellStyle name="Currency [2] 20 3" xfId="16113"/>
    <cellStyle name="Currency [2] 20 4" xfId="20818"/>
    <cellStyle name="Currency [2] 20 5" xfId="22638"/>
    <cellStyle name="Currency [2] 20 6" xfId="24131"/>
    <cellStyle name="Currency [2] 20 7" xfId="25713"/>
    <cellStyle name="Currency [2] 20 8" xfId="27200"/>
    <cellStyle name="Currency [2] 21" xfId="11328"/>
    <cellStyle name="Currency [2] 21 2" xfId="14325"/>
    <cellStyle name="Currency [2] 21 3" xfId="15809"/>
    <cellStyle name="Currency [2] 21 4" xfId="20201"/>
    <cellStyle name="Currency [2] 21 5" xfId="17299"/>
    <cellStyle name="Currency [2] 21 6" xfId="18705"/>
    <cellStyle name="Currency [2] 21 7" xfId="25346"/>
    <cellStyle name="Currency [2] 21 8" xfId="26881"/>
    <cellStyle name="Currency [2] 22" xfId="12002"/>
    <cellStyle name="Currency [2] 22 2" xfId="14691"/>
    <cellStyle name="Currency [2] 22 3" xfId="16117"/>
    <cellStyle name="Currency [2] 22 4" xfId="20822"/>
    <cellStyle name="Currency [2] 22 5" xfId="22642"/>
    <cellStyle name="Currency [2] 22 6" xfId="24135"/>
    <cellStyle name="Currency [2] 22 7" xfId="25717"/>
    <cellStyle name="Currency [2] 22 8" xfId="27204"/>
    <cellStyle name="Currency [2] 23" xfId="11331"/>
    <cellStyle name="Currency [2] 23 2" xfId="14328"/>
    <cellStyle name="Currency [2] 23 3" xfId="15812"/>
    <cellStyle name="Currency [2] 23 4" xfId="20204"/>
    <cellStyle name="Currency [2] 23 5" xfId="17283"/>
    <cellStyle name="Currency [2] 23 6" xfId="18708"/>
    <cellStyle name="Currency [2] 23 7" xfId="25349"/>
    <cellStyle name="Currency [2] 23 8" xfId="26884"/>
    <cellStyle name="Currency [2] 24" xfId="12019"/>
    <cellStyle name="Currency [2] 24 2" xfId="14708"/>
    <cellStyle name="Currency [2] 24 3" xfId="16126"/>
    <cellStyle name="Currency [2] 24 4" xfId="20837"/>
    <cellStyle name="Currency [2] 24 5" xfId="22658"/>
    <cellStyle name="Currency [2] 24 6" xfId="24149"/>
    <cellStyle name="Currency [2] 24 7" xfId="25731"/>
    <cellStyle name="Currency [2] 24 8" xfId="27213"/>
    <cellStyle name="Currency [2] 25" xfId="11340"/>
    <cellStyle name="Currency [2] 25 2" xfId="14337"/>
    <cellStyle name="Currency [2] 25 3" xfId="15821"/>
    <cellStyle name="Currency [2] 25 4" xfId="20213"/>
    <cellStyle name="Currency [2] 25 5" xfId="17275"/>
    <cellStyle name="Currency [2] 25 6" xfId="18717"/>
    <cellStyle name="Currency [2] 25 7" xfId="25358"/>
    <cellStyle name="Currency [2] 25 8" xfId="26893"/>
    <cellStyle name="Currency [2] 26" xfId="12025"/>
    <cellStyle name="Currency [2] 26 2" xfId="14714"/>
    <cellStyle name="Currency [2] 26 3" xfId="16132"/>
    <cellStyle name="Currency [2] 26 4" xfId="20843"/>
    <cellStyle name="Currency [2] 26 5" xfId="22664"/>
    <cellStyle name="Currency [2] 26 6" xfId="24155"/>
    <cellStyle name="Currency [2] 26 7" xfId="25737"/>
    <cellStyle name="Currency [2] 26 8" xfId="27219"/>
    <cellStyle name="Currency [2] 27" xfId="11346"/>
    <cellStyle name="Currency [2] 27 2" xfId="14343"/>
    <cellStyle name="Currency [2] 27 3" xfId="15826"/>
    <cellStyle name="Currency [2] 27 4" xfId="20219"/>
    <cellStyle name="Currency [2] 27 5" xfId="17269"/>
    <cellStyle name="Currency [2] 27 6" xfId="18722"/>
    <cellStyle name="Currency [2] 27 7" xfId="25364"/>
    <cellStyle name="Currency [2] 27 8" xfId="26898"/>
    <cellStyle name="Currency [2] 28" xfId="12040"/>
    <cellStyle name="Currency [2] 28 2" xfId="14728"/>
    <cellStyle name="Currency [2] 28 3" xfId="16142"/>
    <cellStyle name="Currency [2] 28 4" xfId="20858"/>
    <cellStyle name="Currency [2] 28 5" xfId="22678"/>
    <cellStyle name="Currency [2] 28 6" xfId="24169"/>
    <cellStyle name="Currency [2] 28 7" xfId="25749"/>
    <cellStyle name="Currency [2] 28 8" xfId="27229"/>
    <cellStyle name="Currency [2] 29" xfId="11353"/>
    <cellStyle name="Currency [2] 29 2" xfId="14349"/>
    <cellStyle name="Currency [2] 29 3" xfId="15832"/>
    <cellStyle name="Currency [2] 29 4" xfId="20226"/>
    <cellStyle name="Currency [2] 29 5" xfId="17265"/>
    <cellStyle name="Currency [2] 29 6" xfId="18728"/>
    <cellStyle name="Currency [2] 29 7" xfId="25370"/>
    <cellStyle name="Currency [2] 29 8" xfId="26904"/>
    <cellStyle name="Currency [2] 3" xfId="11014"/>
    <cellStyle name="Currency [2] 3 2" xfId="14061"/>
    <cellStyle name="Currency [2] 3 3" xfId="10233"/>
    <cellStyle name="Currency [2] 3 4" xfId="19892"/>
    <cellStyle name="Currency [2] 3 5" xfId="17542"/>
    <cellStyle name="Currency [2] 3 6" xfId="18428"/>
    <cellStyle name="Currency [2] 3 7" xfId="19236"/>
    <cellStyle name="Currency [2] 3 8" xfId="21134"/>
    <cellStyle name="Currency [2] 30" xfId="12045"/>
    <cellStyle name="Currency [2] 30 2" xfId="14733"/>
    <cellStyle name="Currency [2] 30 3" xfId="16147"/>
    <cellStyle name="Currency [2] 30 4" xfId="20863"/>
    <cellStyle name="Currency [2] 30 5" xfId="22683"/>
    <cellStyle name="Currency [2] 30 6" xfId="24174"/>
    <cellStyle name="Currency [2] 30 7" xfId="25754"/>
    <cellStyle name="Currency [2] 30 8" xfId="27234"/>
    <cellStyle name="Currency [2] 31" xfId="11362"/>
    <cellStyle name="Currency [2] 31 2" xfId="14357"/>
    <cellStyle name="Currency [2] 31 3" xfId="15840"/>
    <cellStyle name="Currency [2] 31 4" xfId="20235"/>
    <cellStyle name="Currency [2] 31 5" xfId="17257"/>
    <cellStyle name="Currency [2] 31 6" xfId="18743"/>
    <cellStyle name="Currency [2] 31 7" xfId="25378"/>
    <cellStyle name="Currency [2] 31 8" xfId="26912"/>
    <cellStyle name="Currency [2] 32" xfId="12050"/>
    <cellStyle name="Currency [2] 32 2" xfId="14738"/>
    <cellStyle name="Currency [2] 32 3" xfId="16151"/>
    <cellStyle name="Currency [2] 32 4" xfId="20868"/>
    <cellStyle name="Currency [2] 32 5" xfId="22688"/>
    <cellStyle name="Currency [2] 32 6" xfId="24179"/>
    <cellStyle name="Currency [2] 32 7" xfId="25759"/>
    <cellStyle name="Currency [2] 32 8" xfId="27238"/>
    <cellStyle name="Currency [2] 33" xfId="11371"/>
    <cellStyle name="Currency [2] 33 2" xfId="14365"/>
    <cellStyle name="Currency [2] 33 3" xfId="15846"/>
    <cellStyle name="Currency [2] 33 4" xfId="20244"/>
    <cellStyle name="Currency [2] 33 5" xfId="22261"/>
    <cellStyle name="Currency [2] 33 6" xfId="23766"/>
    <cellStyle name="Currency [2] 33 7" xfId="25386"/>
    <cellStyle name="Currency [2] 33 8" xfId="26918"/>
    <cellStyle name="Currency [2] 34" xfId="12057"/>
    <cellStyle name="Currency [2] 34 2" xfId="14745"/>
    <cellStyle name="Currency [2] 34 3" xfId="16156"/>
    <cellStyle name="Currency [2] 34 4" xfId="20875"/>
    <cellStyle name="Currency [2] 34 5" xfId="22695"/>
    <cellStyle name="Currency [2] 34 6" xfId="24184"/>
    <cellStyle name="Currency [2] 34 7" xfId="25764"/>
    <cellStyle name="Currency [2] 34 8" xfId="27245"/>
    <cellStyle name="Currency [2] 35" xfId="11378"/>
    <cellStyle name="Currency [2] 35 2" xfId="14372"/>
    <cellStyle name="Currency [2] 35 3" xfId="15852"/>
    <cellStyle name="Currency [2] 35 4" xfId="20251"/>
    <cellStyle name="Currency [2] 35 5" xfId="22289"/>
    <cellStyle name="Currency [2] 35 6" xfId="18755"/>
    <cellStyle name="Currency [2] 35 7" xfId="25393"/>
    <cellStyle name="Currency [2] 35 8" xfId="26924"/>
    <cellStyle name="Currency [2] 36" xfId="12066"/>
    <cellStyle name="Currency [2] 36 2" xfId="14754"/>
    <cellStyle name="Currency [2] 36 3" xfId="16162"/>
    <cellStyle name="Currency [2] 36 4" xfId="20884"/>
    <cellStyle name="Currency [2] 36 5" xfId="22704"/>
    <cellStyle name="Currency [2] 36 6" xfId="24191"/>
    <cellStyle name="Currency [2] 36 7" xfId="25773"/>
    <cellStyle name="Currency [2] 36 8" xfId="27251"/>
    <cellStyle name="Currency [2] 37" xfId="11383"/>
    <cellStyle name="Currency [2] 37 2" xfId="14377"/>
    <cellStyle name="Currency [2] 37 3" xfId="15857"/>
    <cellStyle name="Currency [2] 37 4" xfId="20256"/>
    <cellStyle name="Currency [2] 37 5" xfId="22294"/>
    <cellStyle name="Currency [2] 37 6" xfId="18759"/>
    <cellStyle name="Currency [2] 37 7" xfId="25398"/>
    <cellStyle name="Currency [2] 37 8" xfId="26929"/>
    <cellStyle name="Currency [2] 38" xfId="12077"/>
    <cellStyle name="Currency [2] 38 2" xfId="14765"/>
    <cellStyle name="Currency [2] 38 3" xfId="16167"/>
    <cellStyle name="Currency [2] 38 4" xfId="20895"/>
    <cellStyle name="Currency [2] 38 5" xfId="22715"/>
    <cellStyle name="Currency [2] 38 6" xfId="24202"/>
    <cellStyle name="Currency [2] 38 7" xfId="25784"/>
    <cellStyle name="Currency [2] 38 8" xfId="27256"/>
    <cellStyle name="Currency [2] 39" xfId="12386"/>
    <cellStyle name="Currency [2] 39 2" xfId="14847"/>
    <cellStyle name="Currency [2] 39 3" xfId="16241"/>
    <cellStyle name="Currency [2] 39 4" xfId="21171"/>
    <cellStyle name="Currency [2] 39 5" xfId="22797"/>
    <cellStyle name="Currency [2] 39 6" xfId="24282"/>
    <cellStyle name="Currency [2] 39 7" xfId="25866"/>
    <cellStyle name="Currency [2] 39 8" xfId="27330"/>
    <cellStyle name="Currency [2] 4" xfId="11972"/>
    <cellStyle name="Currency [2] 4 2" xfId="14664"/>
    <cellStyle name="Currency [2] 4 3" xfId="16090"/>
    <cellStyle name="Currency [2] 4 4" xfId="20794"/>
    <cellStyle name="Currency [2] 4 5" xfId="22615"/>
    <cellStyle name="Currency [2] 4 6" xfId="24108"/>
    <cellStyle name="Currency [2] 4 7" xfId="25690"/>
    <cellStyle name="Currency [2] 4 8" xfId="27177"/>
    <cellStyle name="Currency [2] 40" xfId="9791"/>
    <cellStyle name="Currency [2] 41" xfId="17938"/>
    <cellStyle name="Currency [2] 42" xfId="18032"/>
    <cellStyle name="Currency [2] 43" xfId="17988"/>
    <cellStyle name="Currency [2] 44" xfId="18030"/>
    <cellStyle name="Currency [2] 45" xfId="28306"/>
    <cellStyle name="Currency [2] 46" xfId="28400"/>
    <cellStyle name="Currency [2] 47" xfId="28428"/>
    <cellStyle name="Currency [2] 5" xfId="11264"/>
    <cellStyle name="Currency [2] 5 2" xfId="14269"/>
    <cellStyle name="Currency [2] 5 3" xfId="10518"/>
    <cellStyle name="Currency [2] 5 4" xfId="20137"/>
    <cellStyle name="Currency [2] 5 5" xfId="17350"/>
    <cellStyle name="Currency [2] 5 6" xfId="18643"/>
    <cellStyle name="Currency [2] 5 7" xfId="25288"/>
    <cellStyle name="Currency [2] 5 8" xfId="26823"/>
    <cellStyle name="Currency [2] 6" xfId="11969"/>
    <cellStyle name="Currency [2] 6 2" xfId="14661"/>
    <cellStyle name="Currency [2] 6 3" xfId="16087"/>
    <cellStyle name="Currency [2] 6 4" xfId="20791"/>
    <cellStyle name="Currency [2] 6 5" xfId="22612"/>
    <cellStyle name="Currency [2] 6 6" xfId="24105"/>
    <cellStyle name="Currency [2] 6 7" xfId="25687"/>
    <cellStyle name="Currency [2] 6 8" xfId="27174"/>
    <cellStyle name="Currency [2] 7" xfId="11280"/>
    <cellStyle name="Currency [2] 7 2" xfId="14281"/>
    <cellStyle name="Currency [2] 7 3" xfId="10423"/>
    <cellStyle name="Currency [2] 7 4" xfId="20153"/>
    <cellStyle name="Currency [2] 7 5" xfId="17338"/>
    <cellStyle name="Currency [2] 7 6" xfId="18659"/>
    <cellStyle name="Currency [2] 7 7" xfId="25302"/>
    <cellStyle name="Currency [2] 7 8" xfId="26837"/>
    <cellStyle name="Currency [2] 8" xfId="11973"/>
    <cellStyle name="Currency [2] 8 2" xfId="14665"/>
    <cellStyle name="Currency [2] 8 3" xfId="16091"/>
    <cellStyle name="Currency [2] 8 4" xfId="20795"/>
    <cellStyle name="Currency [2] 8 5" xfId="22616"/>
    <cellStyle name="Currency [2] 8 6" xfId="24109"/>
    <cellStyle name="Currency [2] 8 7" xfId="25691"/>
    <cellStyle name="Currency [2] 8 8" xfId="27178"/>
    <cellStyle name="Currency [2] 9" xfId="11287"/>
    <cellStyle name="Currency [2] 9 2" xfId="14286"/>
    <cellStyle name="Currency [2] 9 3" xfId="10440"/>
    <cellStyle name="Currency [2] 9 4" xfId="20160"/>
    <cellStyle name="Currency [2] 9 5" xfId="17333"/>
    <cellStyle name="Currency [2] 9 6" xfId="18665"/>
    <cellStyle name="Currency [2] 9 7" xfId="25307"/>
    <cellStyle name="Currency [2] 9 8" xfId="26842"/>
    <cellStyle name="Currency [3]" xfId="1655"/>
    <cellStyle name="Currency 0" xfId="1656"/>
    <cellStyle name="Currency 10" xfId="1657"/>
    <cellStyle name="Currency-- 10" xfId="11868"/>
    <cellStyle name="Currency 10 2" xfId="1658"/>
    <cellStyle name="Currency-- 10 2" xfId="24008"/>
    <cellStyle name="Currency 10 2 2" xfId="1659"/>
    <cellStyle name="Currency 10 2 2 2" xfId="1660"/>
    <cellStyle name="Currency 10 2 2 2 2" xfId="1661"/>
    <cellStyle name="Currency 10 2 2 2 2 2" xfId="12381"/>
    <cellStyle name="Currency 10 2 2 2 3" xfId="12382"/>
    <cellStyle name="Currency 10 2 2 3" xfId="1662"/>
    <cellStyle name="Currency 10 2 2 3 2" xfId="12380"/>
    <cellStyle name="Currency 10 2 2 4" xfId="12383"/>
    <cellStyle name="Currency 10 2 3" xfId="1663"/>
    <cellStyle name="Currency 10 2 3 2" xfId="1664"/>
    <cellStyle name="Currency 10 2 3 2 2" xfId="12378"/>
    <cellStyle name="Currency 10 2 3 3" xfId="12379"/>
    <cellStyle name="Currency 10 2 4" xfId="1665"/>
    <cellStyle name="Currency 10 2 4 2" xfId="12377"/>
    <cellStyle name="Currency 10 2 5" xfId="12384"/>
    <cellStyle name="Currency 10 3" xfId="1666"/>
    <cellStyle name="Currency-- 10 3" xfId="25593"/>
    <cellStyle name="Currency 10 3 2" xfId="1667"/>
    <cellStyle name="Currency 10 3 2 2" xfId="1668"/>
    <cellStyle name="Currency 10 3 2 2 2" xfId="1669"/>
    <cellStyle name="Currency 10 3 2 2 2 2" xfId="12367"/>
    <cellStyle name="Currency 10 3 2 2 3" xfId="12368"/>
    <cellStyle name="Currency 10 3 2 3" xfId="1670"/>
    <cellStyle name="Currency 10 3 2 3 2" xfId="12366"/>
    <cellStyle name="Currency 10 3 2 4" xfId="12375"/>
    <cellStyle name="Currency 10 3 3" xfId="1671"/>
    <cellStyle name="Currency 10 3 3 2" xfId="1672"/>
    <cellStyle name="Currency 10 3 3 2 2" xfId="12364"/>
    <cellStyle name="Currency 10 3 3 3" xfId="12365"/>
    <cellStyle name="Currency 10 3 4" xfId="1673"/>
    <cellStyle name="Currency 10 3 4 2" xfId="12363"/>
    <cellStyle name="Currency 10 3 5" xfId="12376"/>
    <cellStyle name="Currency 10 4" xfId="1674"/>
    <cellStyle name="Currency-- 10 4" xfId="27096"/>
    <cellStyle name="Currency 10 4 2" xfId="1675"/>
    <cellStyle name="Currency 10 4 2 2" xfId="1676"/>
    <cellStyle name="Currency 10 4 2 2 2" xfId="12360"/>
    <cellStyle name="Currency 10 4 2 3" xfId="12361"/>
    <cellStyle name="Currency 10 4 3" xfId="1677"/>
    <cellStyle name="Currency 10 4 3 2" xfId="12359"/>
    <cellStyle name="Currency 10 4 4" xfId="12362"/>
    <cellStyle name="Currency 10 5" xfId="1678"/>
    <cellStyle name="Currency 10 5 2" xfId="1679"/>
    <cellStyle name="Currency 10 5 2 2" xfId="12357"/>
    <cellStyle name="Currency 10 5 3" xfId="12358"/>
    <cellStyle name="Currency 10 6" xfId="1680"/>
    <cellStyle name="Currency 10 6 2" xfId="12356"/>
    <cellStyle name="Currency 10 7" xfId="12385"/>
    <cellStyle name="Currency 11" xfId="1681"/>
    <cellStyle name="Currency-- 11" xfId="11189"/>
    <cellStyle name="Currency 11 2" xfId="1682"/>
    <cellStyle name="Currency-- 11 2" xfId="18574"/>
    <cellStyle name="Currency 11 2 2" xfId="1683"/>
    <cellStyle name="Currency 11 2 2 2" xfId="1684"/>
    <cellStyle name="Currency 11 2 2 2 2" xfId="1685"/>
    <cellStyle name="Currency 11 2 2 2 2 2" xfId="12351"/>
    <cellStyle name="Currency 11 2 2 2 3" xfId="12352"/>
    <cellStyle name="Currency 11 2 2 3" xfId="1686"/>
    <cellStyle name="Currency 11 2 2 3 2" xfId="12350"/>
    <cellStyle name="Currency 11 2 2 4" xfId="12353"/>
    <cellStyle name="Currency 11 2 3" xfId="1687"/>
    <cellStyle name="Currency 11 2 3 2" xfId="1688"/>
    <cellStyle name="Currency 11 2 3 2 2" xfId="12348"/>
    <cellStyle name="Currency 11 2 3 3" xfId="12349"/>
    <cellStyle name="Currency 11 2 4" xfId="1689"/>
    <cellStyle name="Currency 11 2 4 2" xfId="12347"/>
    <cellStyle name="Currency 11 2 5" xfId="12354"/>
    <cellStyle name="Currency 11 3" xfId="1690"/>
    <cellStyle name="Currency-- 11 3" xfId="25190"/>
    <cellStyle name="Currency 11 3 2" xfId="1691"/>
    <cellStyle name="Currency 11 3 2 2" xfId="1692"/>
    <cellStyle name="Currency 11 3 2 2 2" xfId="1693"/>
    <cellStyle name="Currency 11 3 2 2 2 2" xfId="12343"/>
    <cellStyle name="Currency 11 3 2 2 3" xfId="12344"/>
    <cellStyle name="Currency 11 3 2 3" xfId="1694"/>
    <cellStyle name="Currency 11 3 2 3 2" xfId="12342"/>
    <cellStyle name="Currency 11 3 2 4" xfId="12345"/>
    <cellStyle name="Currency 11 3 3" xfId="1695"/>
    <cellStyle name="Currency 11 3 3 2" xfId="1696"/>
    <cellStyle name="Currency 11 3 3 2 2" xfId="12340"/>
    <cellStyle name="Currency 11 3 3 3" xfId="12341"/>
    <cellStyle name="Currency 11 3 4" xfId="1697"/>
    <cellStyle name="Currency 11 3 4 2" xfId="12339"/>
    <cellStyle name="Currency 11 3 5" xfId="12346"/>
    <cellStyle name="Currency 11 4" xfId="1698"/>
    <cellStyle name="Currency-- 11 4" xfId="22348"/>
    <cellStyle name="Currency 11 4 2" xfId="1699"/>
    <cellStyle name="Currency 11 4 2 2" xfId="1700"/>
    <cellStyle name="Currency 11 4 2 2 2" xfId="12336"/>
    <cellStyle name="Currency 11 4 2 3" xfId="12337"/>
    <cellStyle name="Currency 11 4 3" xfId="1701"/>
    <cellStyle name="Currency 11 4 3 2" xfId="12335"/>
    <cellStyle name="Currency 11 4 4" xfId="12338"/>
    <cellStyle name="Currency 11 5" xfId="1702"/>
    <cellStyle name="Currency 11 5 2" xfId="1703"/>
    <cellStyle name="Currency 11 5 2 2" xfId="12329"/>
    <cellStyle name="Currency 11 5 3" xfId="12334"/>
    <cellStyle name="Currency 11 6" xfId="1704"/>
    <cellStyle name="Currency 11 6 2" xfId="12328"/>
    <cellStyle name="Currency 11 7" xfId="12355"/>
    <cellStyle name="Currency 12" xfId="1705"/>
    <cellStyle name="Currency-- 12" xfId="11880"/>
    <cellStyle name="Currency 12 2" xfId="12327"/>
    <cellStyle name="Currency-- 12 2" xfId="24019"/>
    <cellStyle name="Currency-- 12 3" xfId="25604"/>
    <cellStyle name="Currency-- 12 4" xfId="27104"/>
    <cellStyle name="Currency 13" xfId="1706"/>
    <cellStyle name="Currency-- 13" xfId="11197"/>
    <cellStyle name="Currency 13 2" xfId="12326"/>
    <cellStyle name="Currency-- 13 2" xfId="18582"/>
    <cellStyle name="Currency-- 13 3" xfId="20340"/>
    <cellStyle name="Currency-- 13 4" xfId="22355"/>
    <cellStyle name="Currency 14" xfId="1707"/>
    <cellStyle name="Currency-- 14" xfId="11889"/>
    <cellStyle name="Currency 14 2" xfId="1708"/>
    <cellStyle name="Currency-- 14 2" xfId="24026"/>
    <cellStyle name="Currency 14 2 2" xfId="1709"/>
    <cellStyle name="Currency 14 2 2 2" xfId="1710"/>
    <cellStyle name="Currency 14 2 2 2 2" xfId="1711"/>
    <cellStyle name="Currency 14 2 2 2 2 2" xfId="12321"/>
    <cellStyle name="Currency 14 2 2 2 3" xfId="12322"/>
    <cellStyle name="Currency 14 2 2 3" xfId="1712"/>
    <cellStyle name="Currency 14 2 2 3 2" xfId="12320"/>
    <cellStyle name="Currency 14 2 2 4" xfId="12323"/>
    <cellStyle name="Currency 14 2 3" xfId="1713"/>
    <cellStyle name="Currency 14 2 3 2" xfId="1714"/>
    <cellStyle name="Currency 14 2 3 2 2" xfId="12318"/>
    <cellStyle name="Currency 14 2 3 3" xfId="12319"/>
    <cellStyle name="Currency 14 2 4" xfId="1715"/>
    <cellStyle name="Currency 14 2 4 2" xfId="12317"/>
    <cellStyle name="Currency 14 2 5" xfId="12324"/>
    <cellStyle name="Currency 14 3" xfId="1716"/>
    <cellStyle name="Currency-- 14 3" xfId="25612"/>
    <cellStyle name="Currency 14 3 2" xfId="1717"/>
    <cellStyle name="Currency 14 3 2 2" xfId="1718"/>
    <cellStyle name="Currency 14 3 2 2 2" xfId="1719"/>
    <cellStyle name="Currency 14 3 2 2 2 2" xfId="12313"/>
    <cellStyle name="Currency 14 3 2 2 3" xfId="12314"/>
    <cellStyle name="Currency 14 3 2 3" xfId="1720"/>
    <cellStyle name="Currency 14 3 2 3 2" xfId="12312"/>
    <cellStyle name="Currency 14 3 2 4" xfId="12315"/>
    <cellStyle name="Currency 14 3 3" xfId="1721"/>
    <cellStyle name="Currency 14 3 3 2" xfId="1722"/>
    <cellStyle name="Currency 14 3 3 2 2" xfId="12310"/>
    <cellStyle name="Currency 14 3 3 3" xfId="12311"/>
    <cellStyle name="Currency 14 3 4" xfId="1723"/>
    <cellStyle name="Currency 14 3 4 2" xfId="12309"/>
    <cellStyle name="Currency 14 3 5" xfId="12316"/>
    <cellStyle name="Currency 14 4" xfId="1724"/>
    <cellStyle name="Currency-- 14 4" xfId="27112"/>
    <cellStyle name="Currency 14 4 2" xfId="1725"/>
    <cellStyle name="Currency 14 4 2 2" xfId="1726"/>
    <cellStyle name="Currency 14 4 2 2 2" xfId="1727"/>
    <cellStyle name="Currency 14 4 2 2 2 2" xfId="12305"/>
    <cellStyle name="Currency 14 4 2 2 3" xfId="12306"/>
    <cellStyle name="Currency 14 4 2 3" xfId="1728"/>
    <cellStyle name="Currency 14 4 2 3 2" xfId="12304"/>
    <cellStyle name="Currency 14 4 2 4" xfId="12307"/>
    <cellStyle name="Currency 14 4 3" xfId="1729"/>
    <cellStyle name="Currency 14 4 3 2" xfId="1730"/>
    <cellStyle name="Currency 14 4 3 2 2" xfId="12302"/>
    <cellStyle name="Currency 14 4 3 3" xfId="12303"/>
    <cellStyle name="Currency 14 4 4" xfId="1731"/>
    <cellStyle name="Currency 14 4 4 2" xfId="12301"/>
    <cellStyle name="Currency 14 4 5" xfId="12308"/>
    <cellStyle name="Currency 14 5" xfId="1732"/>
    <cellStyle name="Currency 14 5 2" xfId="1733"/>
    <cellStyle name="Currency 14 5 2 2" xfId="1734"/>
    <cellStyle name="Currency 14 5 2 2 2" xfId="12298"/>
    <cellStyle name="Currency 14 5 2 3" xfId="12299"/>
    <cellStyle name="Currency 14 5 3" xfId="1735"/>
    <cellStyle name="Currency 14 5 3 2" xfId="12297"/>
    <cellStyle name="Currency 14 5 4" xfId="12300"/>
    <cellStyle name="Currency 14 6" xfId="1736"/>
    <cellStyle name="Currency 14 6 2" xfId="1737"/>
    <cellStyle name="Currency 14 6 2 2" xfId="12293"/>
    <cellStyle name="Currency 14 6 3" xfId="12296"/>
    <cellStyle name="Currency 14 7" xfId="1738"/>
    <cellStyle name="Currency 14 7 2" xfId="12292"/>
    <cellStyle name="Currency 14 8" xfId="12325"/>
    <cellStyle name="Currency 15" xfId="1739"/>
    <cellStyle name="Currency-- 15" xfId="11206"/>
    <cellStyle name="Currency 15 2" xfId="1740"/>
    <cellStyle name="Currency-- 15 2" xfId="18591"/>
    <cellStyle name="Currency 15 2 2" xfId="1741"/>
    <cellStyle name="Currency 15 2 2 2" xfId="1742"/>
    <cellStyle name="Currency 15 2 2 2 2" xfId="12288"/>
    <cellStyle name="Currency 15 2 2 3" xfId="12289"/>
    <cellStyle name="Currency 15 2 3" xfId="1743"/>
    <cellStyle name="Currency 15 2 3 2" xfId="12287"/>
    <cellStyle name="Currency 15 2 4" xfId="12290"/>
    <cellStyle name="Currency 15 3" xfId="1744"/>
    <cellStyle name="Currency-- 15 3" xfId="25211"/>
    <cellStyle name="Currency 15 3 2" xfId="1745"/>
    <cellStyle name="Currency 15 3 2 2" xfId="12285"/>
    <cellStyle name="Currency 15 3 3" xfId="12286"/>
    <cellStyle name="Currency 15 4" xfId="1746"/>
    <cellStyle name="Currency-- 15 4" xfId="22364"/>
    <cellStyle name="Currency 15 4 2" xfId="12284"/>
    <cellStyle name="Currency 15 5" xfId="12291"/>
    <cellStyle name="Currency 16" xfId="1747"/>
    <cellStyle name="Currency-- 16" xfId="11899"/>
    <cellStyle name="Currency 16 2" xfId="1748"/>
    <cellStyle name="Currency-- 16 2" xfId="24036"/>
    <cellStyle name="Currency 16 2 2" xfId="12282"/>
    <cellStyle name="Currency 16 3" xfId="12283"/>
    <cellStyle name="Currency-- 16 3" xfId="25621"/>
    <cellStyle name="Currency-- 16 4" xfId="27119"/>
    <cellStyle name="Currency 17" xfId="1749"/>
    <cellStyle name="Currency-- 17" xfId="11215"/>
    <cellStyle name="Currency 17 2" xfId="12281"/>
    <cellStyle name="Currency-- 17 2" xfId="18599"/>
    <cellStyle name="Currency-- 17 3" xfId="20363"/>
    <cellStyle name="Currency-- 17 4" xfId="22378"/>
    <cellStyle name="Currency 18" xfId="1750"/>
    <cellStyle name="Currency-- 18" xfId="11908"/>
    <cellStyle name="Currency 18 2" xfId="12280"/>
    <cellStyle name="Currency-- 18 2" xfId="24045"/>
    <cellStyle name="Currency-- 18 3" xfId="25630"/>
    <cellStyle name="Currency-- 18 4" xfId="27128"/>
    <cellStyle name="Currency 19" xfId="1751"/>
    <cellStyle name="Currency-- 19" xfId="11227"/>
    <cellStyle name="Currency 19 2" xfId="1752"/>
    <cellStyle name="Currency-- 19 2" xfId="18609"/>
    <cellStyle name="Currency 19 2 2" xfId="1753"/>
    <cellStyle name="Currency 19 2 2 2" xfId="1754"/>
    <cellStyle name="Currency 19 2 2 2 2" xfId="1755"/>
    <cellStyle name="Currency 19 2 2 2 2 2" xfId="12274"/>
    <cellStyle name="Currency 19 2 2 2 3" xfId="12275"/>
    <cellStyle name="Currency 19 2 2 3" xfId="1756"/>
    <cellStyle name="Currency 19 2 2 3 2" xfId="12273"/>
    <cellStyle name="Currency 19 2 2 4" xfId="12276"/>
    <cellStyle name="Currency 19 2 3" xfId="1757"/>
    <cellStyle name="Currency 19 2 3 2" xfId="1758"/>
    <cellStyle name="Currency 19 2 3 2 2" xfId="12271"/>
    <cellStyle name="Currency 19 2 3 3" xfId="12272"/>
    <cellStyle name="Currency 19 2 4" xfId="1759"/>
    <cellStyle name="Currency 19 2 4 2" xfId="12270"/>
    <cellStyle name="Currency 19 2 5" xfId="12277"/>
    <cellStyle name="Currency 19 3" xfId="1760"/>
    <cellStyle name="Currency-- 19 3" xfId="20374"/>
    <cellStyle name="Currency 19 3 2" xfId="1761"/>
    <cellStyle name="Currency 19 3 2 2" xfId="1762"/>
    <cellStyle name="Currency 19 3 2 2 2" xfId="1763"/>
    <cellStyle name="Currency 19 3 2 2 2 2" xfId="12266"/>
    <cellStyle name="Currency 19 3 2 2 3" xfId="12267"/>
    <cellStyle name="Currency 19 3 2 3" xfId="1764"/>
    <cellStyle name="Currency 19 3 2 3 2" xfId="12265"/>
    <cellStyle name="Currency 19 3 2 4" xfId="12268"/>
    <cellStyle name="Currency 19 3 3" xfId="1765"/>
    <cellStyle name="Currency 19 3 3 2" xfId="1766"/>
    <cellStyle name="Currency 19 3 3 2 2" xfId="12263"/>
    <cellStyle name="Currency 19 3 3 3" xfId="12264"/>
    <cellStyle name="Currency 19 3 4" xfId="1767"/>
    <cellStyle name="Currency 19 3 4 2" xfId="12262"/>
    <cellStyle name="Currency 19 3 5" xfId="12269"/>
    <cellStyle name="Currency 19 4" xfId="1768"/>
    <cellStyle name="Currency-- 19 4" xfId="22402"/>
    <cellStyle name="Currency 19 4 2" xfId="1769"/>
    <cellStyle name="Currency 19 4 2 2" xfId="1770"/>
    <cellStyle name="Currency 19 4 2 2 2" xfId="12259"/>
    <cellStyle name="Currency 19 4 2 3" xfId="12260"/>
    <cellStyle name="Currency 19 4 3" xfId="1771"/>
    <cellStyle name="Currency 19 4 3 2" xfId="12258"/>
    <cellStyle name="Currency 19 4 4" xfId="12261"/>
    <cellStyle name="Currency 19 5" xfId="1772"/>
    <cellStyle name="Currency 19 5 2" xfId="1773"/>
    <cellStyle name="Currency 19 5 2 2" xfId="12256"/>
    <cellStyle name="Currency 19 5 3" xfId="12257"/>
    <cellStyle name="Currency 19 6" xfId="1774"/>
    <cellStyle name="Currency 19 6 2" xfId="12255"/>
    <cellStyle name="Currency 19 7" xfId="12279"/>
    <cellStyle name="Currency 2" xfId="4"/>
    <cellStyle name="Currency-- 2" xfId="11848"/>
    <cellStyle name="Currency 2 10" xfId="1775"/>
    <cellStyle name="Currency 2 10 2" xfId="1776"/>
    <cellStyle name="Currency 2 10 2 2" xfId="1777"/>
    <cellStyle name="Currency 2 10 2 2 2" xfId="12251"/>
    <cellStyle name="Currency 2 10 2 3" xfId="12252"/>
    <cellStyle name="Currency 2 10 3" xfId="1778"/>
    <cellStyle name="Currency 2 10 3 2" xfId="12250"/>
    <cellStyle name="Currency 2 10 4" xfId="12253"/>
    <cellStyle name="Currency 2 11" xfId="1779"/>
    <cellStyle name="Currency 2 11 2" xfId="12249"/>
    <cellStyle name="Currency 2 12" xfId="1780"/>
    <cellStyle name="Currency 2 12 2" xfId="12248"/>
    <cellStyle name="Currency 2 13" xfId="1781"/>
    <cellStyle name="Currency 2 13 2" xfId="12247"/>
    <cellStyle name="Currency 2 14" xfId="1782"/>
    <cellStyle name="Currency 2 14 2" xfId="12246"/>
    <cellStyle name="Currency 2 15" xfId="1783"/>
    <cellStyle name="Currency 2 15 2" xfId="12245"/>
    <cellStyle name="Currency 2 16" xfId="1784"/>
    <cellStyle name="Currency 2 16 2" xfId="12244"/>
    <cellStyle name="Currency 2 17" xfId="1785"/>
    <cellStyle name="Currency 2 17 2" xfId="12243"/>
    <cellStyle name="Currency 2 18" xfId="1786"/>
    <cellStyle name="Currency 2 18 2" xfId="12237"/>
    <cellStyle name="Currency 2 19" xfId="12254"/>
    <cellStyle name="Currency 2 2" xfId="1787"/>
    <cellStyle name="Currency-- 2 2" xfId="23989"/>
    <cellStyle name="Currency 2 2 10" xfId="1788"/>
    <cellStyle name="Currency 2 2 10 2" xfId="12236"/>
    <cellStyle name="Currency 2 2 11" xfId="1789"/>
    <cellStyle name="Currency 2 2 11 2" xfId="12235"/>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8 2" xfId="12234"/>
    <cellStyle name="Currency 2 2 9" xfId="1797"/>
    <cellStyle name="Currency 2 2 9 2" xfId="12233"/>
    <cellStyle name="Currency 2 20" xfId="28307"/>
    <cellStyle name="Currency 2 21" xfId="28328"/>
    <cellStyle name="Currency 2 22" xfId="28402"/>
    <cellStyle name="Currency 2 23" xfId="28426"/>
    <cellStyle name="Currency 2 3" xfId="1798"/>
    <cellStyle name="Currency-- 2 3" xfId="25574"/>
    <cellStyle name="Currency 2 3 2" xfId="1799"/>
    <cellStyle name="Currency 2 3 3" xfId="1800"/>
    <cellStyle name="Currency 2 3 4" xfId="1801"/>
    <cellStyle name="Currency 2 3 5" xfId="1802"/>
    <cellStyle name="Currency 2 3 6" xfId="28308"/>
    <cellStyle name="Currency 2 3 7" xfId="28280"/>
    <cellStyle name="Currency 2 3 8" xfId="28353"/>
    <cellStyle name="Currency 2 4" xfId="1803"/>
    <cellStyle name="Currency-- 2 4" xfId="27083"/>
    <cellStyle name="Currency 2 4 2" xfId="12232"/>
    <cellStyle name="Currency 2 5" xfId="1804"/>
    <cellStyle name="Currency-- 2 5" xfId="28361"/>
    <cellStyle name="Currency 2 5 2" xfId="12231"/>
    <cellStyle name="Currency 2 6" xfId="1805"/>
    <cellStyle name="Currency-- 2 6" xfId="28367"/>
    <cellStyle name="Currency 2 6 2" xfId="12230"/>
    <cellStyle name="Currency 2 7" xfId="1806"/>
    <cellStyle name="Currency 2 7 2" xfId="12229"/>
    <cellStyle name="Currency 2 8" xfId="1807"/>
    <cellStyle name="Currency 2 8 2" xfId="12228"/>
    <cellStyle name="Currency 2 9" xfId="1808"/>
    <cellStyle name="Currency 2 9 2" xfId="12227"/>
    <cellStyle name="Currency 2*" xfId="1810"/>
    <cellStyle name="Currency 2_CLdcfmodel" xfId="1809"/>
    <cellStyle name="Currency 20" xfId="1811"/>
    <cellStyle name="Currency-- 20" xfId="11911"/>
    <cellStyle name="Currency 20 2" xfId="1812"/>
    <cellStyle name="Currency-- 20 2" xfId="24048"/>
    <cellStyle name="Currency 20 2 2" xfId="1813"/>
    <cellStyle name="Currency 20 2 2 2" xfId="1814"/>
    <cellStyle name="Currency 20 2 2 2 2" xfId="1815"/>
    <cellStyle name="Currency 20 2 2 2 2 2" xfId="12222"/>
    <cellStyle name="Currency 20 2 2 2 3" xfId="12223"/>
    <cellStyle name="Currency 20 2 2 3" xfId="1816"/>
    <cellStyle name="Currency 20 2 2 3 2" xfId="12221"/>
    <cellStyle name="Currency 20 2 2 4" xfId="12224"/>
    <cellStyle name="Currency 20 2 3" xfId="1817"/>
    <cellStyle name="Currency 20 2 3 2" xfId="1818"/>
    <cellStyle name="Currency 20 2 3 2 2" xfId="12219"/>
    <cellStyle name="Currency 20 2 3 3" xfId="12220"/>
    <cellStyle name="Currency 20 2 4" xfId="1819"/>
    <cellStyle name="Currency 20 2 4 2" xfId="12218"/>
    <cellStyle name="Currency 20 2 5" xfId="12225"/>
    <cellStyle name="Currency 20 3" xfId="1820"/>
    <cellStyle name="Currency-- 20 3" xfId="25633"/>
    <cellStyle name="Currency 20 3 2" xfId="1821"/>
    <cellStyle name="Currency 20 3 2 2" xfId="1822"/>
    <cellStyle name="Currency 20 3 2 2 2" xfId="1823"/>
    <cellStyle name="Currency 20 3 2 2 2 2" xfId="12210"/>
    <cellStyle name="Currency 20 3 2 2 3" xfId="12211"/>
    <cellStyle name="Currency 20 3 2 3" xfId="1824"/>
    <cellStyle name="Currency 20 3 2 3 2" xfId="12209"/>
    <cellStyle name="Currency 20 3 2 4" xfId="12212"/>
    <cellStyle name="Currency 20 3 3" xfId="1825"/>
    <cellStyle name="Currency 20 3 3 2" xfId="1826"/>
    <cellStyle name="Currency 20 3 3 2 2" xfId="12207"/>
    <cellStyle name="Currency 20 3 3 3" xfId="12208"/>
    <cellStyle name="Currency 20 3 4" xfId="1827"/>
    <cellStyle name="Currency 20 3 4 2" xfId="12206"/>
    <cellStyle name="Currency 20 3 5" xfId="12213"/>
    <cellStyle name="Currency 20 4" xfId="1828"/>
    <cellStyle name="Currency-- 20 4" xfId="27131"/>
    <cellStyle name="Currency 20 4 2" xfId="1829"/>
    <cellStyle name="Currency 20 4 2 2" xfId="1830"/>
    <cellStyle name="Currency 20 4 2 2 2" xfId="12203"/>
    <cellStyle name="Currency 20 4 2 3" xfId="12204"/>
    <cellStyle name="Currency 20 4 3" xfId="1831"/>
    <cellStyle name="Currency 20 4 3 2" xfId="12202"/>
    <cellStyle name="Currency 20 4 4" xfId="12205"/>
    <cellStyle name="Currency 20 5" xfId="1832"/>
    <cellStyle name="Currency 20 5 2" xfId="1833"/>
    <cellStyle name="Currency 20 5 2 2" xfId="12200"/>
    <cellStyle name="Currency 20 5 3" xfId="12201"/>
    <cellStyle name="Currency 20 6" xfId="1834"/>
    <cellStyle name="Currency 20 6 2" xfId="12199"/>
    <cellStyle name="Currency 20 7" xfId="12226"/>
    <cellStyle name="Currency 21" xfId="1835"/>
    <cellStyle name="Currency-- 21" xfId="11237"/>
    <cellStyle name="Currency 21 2" xfId="1836"/>
    <cellStyle name="Currency-- 21 2" xfId="18618"/>
    <cellStyle name="Currency 21 2 2" xfId="1837"/>
    <cellStyle name="Currency 21 2 2 2" xfId="1838"/>
    <cellStyle name="Currency 21 2 2 2 2" xfId="1839"/>
    <cellStyle name="Currency 21 2 2 2 2 2" xfId="12194"/>
    <cellStyle name="Currency 21 2 2 2 3" xfId="12195"/>
    <cellStyle name="Currency 21 2 2 3" xfId="1840"/>
    <cellStyle name="Currency 21 2 2 3 2" xfId="12193"/>
    <cellStyle name="Currency 21 2 2 4" xfId="12196"/>
    <cellStyle name="Currency 21 2 3" xfId="1841"/>
    <cellStyle name="Currency 21 2 3 2" xfId="1842"/>
    <cellStyle name="Currency 21 2 3 2 2" xfId="12191"/>
    <cellStyle name="Currency 21 2 3 3" xfId="12192"/>
    <cellStyle name="Currency 21 2 4" xfId="1843"/>
    <cellStyle name="Currency 21 2 4 2" xfId="12190"/>
    <cellStyle name="Currency 21 2 5" xfId="12197"/>
    <cellStyle name="Currency 21 3" xfId="1844"/>
    <cellStyle name="Currency-- 21 3" xfId="25241"/>
    <cellStyle name="Currency 21 3 2" xfId="1845"/>
    <cellStyle name="Currency 21 3 2 2" xfId="1846"/>
    <cellStyle name="Currency 21 3 2 2 2" xfId="1847"/>
    <cellStyle name="Currency 21 3 2 2 2 2" xfId="12186"/>
    <cellStyle name="Currency 21 3 2 2 3" xfId="12187"/>
    <cellStyle name="Currency 21 3 2 3" xfId="1848"/>
    <cellStyle name="Currency 21 3 2 3 2" xfId="12185"/>
    <cellStyle name="Currency 21 3 2 4" xfId="12188"/>
    <cellStyle name="Currency 21 3 3" xfId="1849"/>
    <cellStyle name="Currency 21 3 3 2" xfId="1850"/>
    <cellStyle name="Currency 21 3 3 2 2" xfId="12183"/>
    <cellStyle name="Currency 21 3 3 3" xfId="12184"/>
    <cellStyle name="Currency 21 3 4" xfId="1851"/>
    <cellStyle name="Currency 21 3 4 2" xfId="12182"/>
    <cellStyle name="Currency 21 3 5" xfId="12189"/>
    <cellStyle name="Currency 21 4" xfId="1852"/>
    <cellStyle name="Currency-- 21 4" xfId="22407"/>
    <cellStyle name="Currency 21 4 2" xfId="1853"/>
    <cellStyle name="Currency 21 4 2 2" xfId="1854"/>
    <cellStyle name="Currency 21 4 2 2 2" xfId="12177"/>
    <cellStyle name="Currency 21 4 2 3" xfId="12178"/>
    <cellStyle name="Currency 21 4 3" xfId="1855"/>
    <cellStyle name="Currency 21 4 3 2" xfId="12174"/>
    <cellStyle name="Currency 21 4 4" xfId="12179"/>
    <cellStyle name="Currency 21 5" xfId="1856"/>
    <cellStyle name="Currency 21 5 2" xfId="1857"/>
    <cellStyle name="Currency 21 5 2 2" xfId="12172"/>
    <cellStyle name="Currency 21 5 3" xfId="12173"/>
    <cellStyle name="Currency 21 6" xfId="1858"/>
    <cellStyle name="Currency 21 6 2" xfId="12171"/>
    <cellStyle name="Currency 21 7" xfId="12198"/>
    <cellStyle name="Currency 22" xfId="1859"/>
    <cellStyle name="Currency-- 22" xfId="11923"/>
    <cellStyle name="Currency 22 2" xfId="1860"/>
    <cellStyle name="Currency-- 22 2" xfId="24059"/>
    <cellStyle name="Currency 22 2 2" xfId="1861"/>
    <cellStyle name="Currency 22 2 2 2" xfId="1862"/>
    <cellStyle name="Currency 22 2 2 2 2" xfId="1863"/>
    <cellStyle name="Currency 22 2 2 2 2 2" xfId="12166"/>
    <cellStyle name="Currency 22 2 2 2 3" xfId="12167"/>
    <cellStyle name="Currency 22 2 2 3" xfId="1864"/>
    <cellStyle name="Currency 22 2 2 3 2" xfId="12165"/>
    <cellStyle name="Currency 22 2 2 4" xfId="12168"/>
    <cellStyle name="Currency 22 2 3" xfId="1865"/>
    <cellStyle name="Currency 22 2 3 2" xfId="1866"/>
    <cellStyle name="Currency 22 2 3 2 2" xfId="12163"/>
    <cellStyle name="Currency 22 2 3 3" xfId="12164"/>
    <cellStyle name="Currency 22 2 4" xfId="1867"/>
    <cellStyle name="Currency 22 2 4 2" xfId="12162"/>
    <cellStyle name="Currency 22 2 5" xfId="12169"/>
    <cellStyle name="Currency 22 3" xfId="1868"/>
    <cellStyle name="Currency-- 22 3" xfId="25645"/>
    <cellStyle name="Currency 22 3 2" xfId="1869"/>
    <cellStyle name="Currency 22 3 2 2" xfId="1870"/>
    <cellStyle name="Currency 22 3 2 2 2" xfId="1871"/>
    <cellStyle name="Currency 22 3 2 2 2 2" xfId="12158"/>
    <cellStyle name="Currency 22 3 2 2 3" xfId="12159"/>
    <cellStyle name="Currency 22 3 2 3" xfId="1872"/>
    <cellStyle name="Currency 22 3 2 3 2" xfId="12157"/>
    <cellStyle name="Currency 22 3 2 4" xfId="12160"/>
    <cellStyle name="Currency 22 3 3" xfId="1873"/>
    <cellStyle name="Currency 22 3 3 2" xfId="1874"/>
    <cellStyle name="Currency 22 3 3 2 2" xfId="12155"/>
    <cellStyle name="Currency 22 3 3 3" xfId="12156"/>
    <cellStyle name="Currency 22 3 4" xfId="1875"/>
    <cellStyle name="Currency 22 3 4 2" xfId="12154"/>
    <cellStyle name="Currency 22 3 5" xfId="12161"/>
    <cellStyle name="Currency 22 4" xfId="1876"/>
    <cellStyle name="Currency-- 22 4" xfId="27139"/>
    <cellStyle name="Currency 22 4 2" xfId="1877"/>
    <cellStyle name="Currency 22 4 2 2" xfId="1878"/>
    <cellStyle name="Currency 22 4 2 2 2" xfId="12147"/>
    <cellStyle name="Currency 22 4 2 3" xfId="12148"/>
    <cellStyle name="Currency 22 4 3" xfId="1879"/>
    <cellStyle name="Currency 22 4 3 2" xfId="12142"/>
    <cellStyle name="Currency 22 4 4" xfId="12153"/>
    <cellStyle name="Currency 22 5" xfId="1880"/>
    <cellStyle name="Currency 22 5 2" xfId="1881"/>
    <cellStyle name="Currency 22 5 2 2" xfId="12140"/>
    <cellStyle name="Currency 22 5 3" xfId="12141"/>
    <cellStyle name="Currency 22 6" xfId="1882"/>
    <cellStyle name="Currency 22 6 2" xfId="12137"/>
    <cellStyle name="Currency 22 7" xfId="12170"/>
    <cellStyle name="Currency 23" xfId="1883"/>
    <cellStyle name="Currency-- 23" xfId="11254"/>
    <cellStyle name="Currency 23 2" xfId="1884"/>
    <cellStyle name="Currency-- 23 2" xfId="18634"/>
    <cellStyle name="Currency 23 2 2" xfId="1885"/>
    <cellStyle name="Currency 23 2 2 2" xfId="1886"/>
    <cellStyle name="Currency 23 2 2 2 2" xfId="1887"/>
    <cellStyle name="Currency 23 2 2 2 2 2" xfId="12132"/>
    <cellStyle name="Currency 23 2 2 2 3" xfId="12133"/>
    <cellStyle name="Currency 23 2 2 3" xfId="1888"/>
    <cellStyle name="Currency 23 2 2 3 2" xfId="12131"/>
    <cellStyle name="Currency 23 2 2 4" xfId="12134"/>
    <cellStyle name="Currency 23 2 3" xfId="1889"/>
    <cellStyle name="Currency 23 2 3 2" xfId="1890"/>
    <cellStyle name="Currency 23 2 3 2 2" xfId="12129"/>
    <cellStyle name="Currency 23 2 3 3" xfId="12130"/>
    <cellStyle name="Currency 23 2 4" xfId="1891"/>
    <cellStyle name="Currency 23 2 4 2" xfId="12128"/>
    <cellStyle name="Currency 23 2 5" xfId="12135"/>
    <cellStyle name="Currency 23 3" xfId="1892"/>
    <cellStyle name="Currency-- 23 3" xfId="25279"/>
    <cellStyle name="Currency 23 3 2" xfId="1893"/>
    <cellStyle name="Currency 23 3 2 2" xfId="1894"/>
    <cellStyle name="Currency 23 3 2 2 2" xfId="1895"/>
    <cellStyle name="Currency 23 3 2 2 2 2" xfId="12124"/>
    <cellStyle name="Currency 23 3 2 2 3" xfId="12125"/>
    <cellStyle name="Currency 23 3 2 3" xfId="1896"/>
    <cellStyle name="Currency 23 3 2 3 2" xfId="12123"/>
    <cellStyle name="Currency 23 3 2 4" xfId="12126"/>
    <cellStyle name="Currency 23 3 3" xfId="1897"/>
    <cellStyle name="Currency 23 3 3 2" xfId="1898"/>
    <cellStyle name="Currency 23 3 3 2 2" xfId="12000"/>
    <cellStyle name="Currency 23 3 3 3" xfId="12038"/>
    <cellStyle name="Currency 23 3 4" xfId="1899"/>
    <cellStyle name="Currency 23 3 4 2" xfId="11989"/>
    <cellStyle name="Currency 23 3 5" xfId="12127"/>
    <cellStyle name="Currency 23 4" xfId="1900"/>
    <cellStyle name="Currency-- 23 4" xfId="26793"/>
    <cellStyle name="Currency 23 4 2" xfId="1901"/>
    <cellStyle name="Currency 23 4 2 2" xfId="1902"/>
    <cellStyle name="Currency 23 4 2 2 2" xfId="11736"/>
    <cellStyle name="Currency 23 4 2 3" xfId="11737"/>
    <cellStyle name="Currency 23 4 3" xfId="1903"/>
    <cellStyle name="Currency 23 4 3 2" xfId="11735"/>
    <cellStyle name="Currency 23 4 4" xfId="11985"/>
    <cellStyle name="Currency 23 5" xfId="1904"/>
    <cellStyle name="Currency 23 5 2" xfId="1905"/>
    <cellStyle name="Currency 23 5 2 2" xfId="11733"/>
    <cellStyle name="Currency 23 5 3" xfId="11734"/>
    <cellStyle name="Currency 23 6" xfId="1906"/>
    <cellStyle name="Currency 23 6 2" xfId="11732"/>
    <cellStyle name="Currency 23 7" xfId="12136"/>
    <cellStyle name="Currency 24" xfId="1907"/>
    <cellStyle name="Currency-- 24" xfId="11926"/>
    <cellStyle name="Currency 24 2" xfId="1908"/>
    <cellStyle name="Currency-- 24 2" xfId="24062"/>
    <cellStyle name="Currency 24 2 2" xfId="1909"/>
    <cellStyle name="Currency 24 2 2 2" xfId="1910"/>
    <cellStyle name="Currency 24 2 2 2 2" xfId="1911"/>
    <cellStyle name="Currency 24 2 2 2 2 2" xfId="11727"/>
    <cellStyle name="Currency 24 2 2 2 3" xfId="11728"/>
    <cellStyle name="Currency 24 2 2 3" xfId="1912"/>
    <cellStyle name="Currency 24 2 2 3 2" xfId="11726"/>
    <cellStyle name="Currency 24 2 2 4" xfId="11729"/>
    <cellStyle name="Currency 24 2 3" xfId="1913"/>
    <cellStyle name="Currency 24 2 3 2" xfId="1914"/>
    <cellStyle name="Currency 24 2 3 2 2" xfId="11724"/>
    <cellStyle name="Currency 24 2 3 3" xfId="11725"/>
    <cellStyle name="Currency 24 2 4" xfId="1915"/>
    <cellStyle name="Currency 24 2 4 2" xfId="11723"/>
    <cellStyle name="Currency 24 2 5" xfId="11730"/>
    <cellStyle name="Currency 24 3" xfId="1916"/>
    <cellStyle name="Currency-- 24 3" xfId="25648"/>
    <cellStyle name="Currency 24 3 2" xfId="1917"/>
    <cellStyle name="Currency 24 3 2 2" xfId="1918"/>
    <cellStyle name="Currency 24 3 2 2 2" xfId="1919"/>
    <cellStyle name="Currency 24 3 2 2 2 2" xfId="11719"/>
    <cellStyle name="Currency 24 3 2 2 3" xfId="11720"/>
    <cellStyle name="Currency 24 3 2 3" xfId="1920"/>
    <cellStyle name="Currency 24 3 2 3 2" xfId="11718"/>
    <cellStyle name="Currency 24 3 2 4" xfId="11721"/>
    <cellStyle name="Currency 24 3 3" xfId="1921"/>
    <cellStyle name="Currency 24 3 3 2" xfId="1922"/>
    <cellStyle name="Currency 24 3 3 2 2" xfId="11716"/>
    <cellStyle name="Currency 24 3 3 3" xfId="11717"/>
    <cellStyle name="Currency 24 3 4" xfId="1923"/>
    <cellStyle name="Currency 24 3 4 2" xfId="11715"/>
    <cellStyle name="Currency 24 3 5" xfId="11722"/>
    <cellStyle name="Currency 24 4" xfId="1924"/>
    <cellStyle name="Currency-- 24 4" xfId="27142"/>
    <cellStyle name="Currency 24 4 2" xfId="1925"/>
    <cellStyle name="Currency 24 4 2 2" xfId="1926"/>
    <cellStyle name="Currency 24 4 2 2 2" xfId="11712"/>
    <cellStyle name="Currency 24 4 2 3" xfId="11713"/>
    <cellStyle name="Currency 24 4 3" xfId="1927"/>
    <cellStyle name="Currency 24 4 3 2" xfId="11711"/>
    <cellStyle name="Currency 24 4 4" xfId="11714"/>
    <cellStyle name="Currency 24 5" xfId="1928"/>
    <cellStyle name="Currency 24 5 2" xfId="1929"/>
    <cellStyle name="Currency 24 5 2 2" xfId="11709"/>
    <cellStyle name="Currency 24 5 3" xfId="11710"/>
    <cellStyle name="Currency 24 6" xfId="1930"/>
    <cellStyle name="Currency 24 6 2" xfId="11708"/>
    <cellStyle name="Currency 24 7" xfId="11731"/>
    <cellStyle name="Currency 25" xfId="1931"/>
    <cellStyle name="Currency-- 25" xfId="11259"/>
    <cellStyle name="Currency-- 25 2" xfId="19359"/>
    <cellStyle name="Currency 26" xfId="1932"/>
    <cellStyle name="Currency-- 26" xfId="11933"/>
    <cellStyle name="Currency 26 2" xfId="1933"/>
    <cellStyle name="Currency-- 26 2" xfId="24069"/>
    <cellStyle name="Currency 26 2 2" xfId="1934"/>
    <cellStyle name="Currency 26 2 2 2" xfId="1935"/>
    <cellStyle name="Currency 26 2 2 2 2" xfId="1936"/>
    <cellStyle name="Currency 26 2 2 2 2 2" xfId="11699"/>
    <cellStyle name="Currency 26 2 2 2 3" xfId="11701"/>
    <cellStyle name="Currency 26 2 2 3" xfId="1937"/>
    <cellStyle name="Currency 26 2 2 3 2" xfId="11698"/>
    <cellStyle name="Currency 26 2 2 4" xfId="11704"/>
    <cellStyle name="Currency 26 2 3" xfId="1938"/>
    <cellStyle name="Currency 26 2 3 2" xfId="1939"/>
    <cellStyle name="Currency 26 2 3 2 2" xfId="11696"/>
    <cellStyle name="Currency 26 2 3 3" xfId="11697"/>
    <cellStyle name="Currency 26 2 4" xfId="1940"/>
    <cellStyle name="Currency 26 2 4 2" xfId="11695"/>
    <cellStyle name="Currency 26 2 5" xfId="11706"/>
    <cellStyle name="Currency 26 3" xfId="1941"/>
    <cellStyle name="Currency-- 26 3" xfId="25655"/>
    <cellStyle name="Currency 26 3 2" xfId="1942"/>
    <cellStyle name="Currency 26 3 2 2" xfId="1943"/>
    <cellStyle name="Currency 26 3 2 2 2" xfId="1944"/>
    <cellStyle name="Currency 26 3 2 2 2 2" xfId="11691"/>
    <cellStyle name="Currency 26 3 2 2 3" xfId="11692"/>
    <cellStyle name="Currency 26 3 2 3" xfId="1945"/>
    <cellStyle name="Currency 26 3 2 3 2" xfId="11690"/>
    <cellStyle name="Currency 26 3 2 4" xfId="11693"/>
    <cellStyle name="Currency 26 3 3" xfId="1946"/>
    <cellStyle name="Currency 26 3 3 2" xfId="1947"/>
    <cellStyle name="Currency 26 3 3 2 2" xfId="11688"/>
    <cellStyle name="Currency 26 3 3 3" xfId="11689"/>
    <cellStyle name="Currency 26 3 4" xfId="1948"/>
    <cellStyle name="Currency 26 3 4 2" xfId="11687"/>
    <cellStyle name="Currency 26 3 5" xfId="11694"/>
    <cellStyle name="Currency 26 4" xfId="1949"/>
    <cellStyle name="Currency-- 26 4" xfId="27149"/>
    <cellStyle name="Currency 26 4 2" xfId="1950"/>
    <cellStyle name="Currency 26 4 2 2" xfId="1951"/>
    <cellStyle name="Currency 26 4 2 2 2" xfId="11684"/>
    <cellStyle name="Currency 26 4 2 3" xfId="11685"/>
    <cellStyle name="Currency 26 4 3" xfId="1952"/>
    <cellStyle name="Currency 26 4 3 2" xfId="11683"/>
    <cellStyle name="Currency 26 4 4" xfId="11686"/>
    <cellStyle name="Currency 26 5" xfId="1953"/>
    <cellStyle name="Currency 26 5 2" xfId="1954"/>
    <cellStyle name="Currency 26 5 2 2" xfId="11681"/>
    <cellStyle name="Currency 26 5 3" xfId="11682"/>
    <cellStyle name="Currency 26 6" xfId="1955"/>
    <cellStyle name="Currency 26 6 2" xfId="11680"/>
    <cellStyle name="Currency 26 7" xfId="11707"/>
    <cellStyle name="Currency 27" xfId="1956"/>
    <cellStyle name="Currency-- 27" xfId="11269"/>
    <cellStyle name="Currency 27 2" xfId="1957"/>
    <cellStyle name="Currency-- 27 2" xfId="18648"/>
    <cellStyle name="Currency 27 2 2" xfId="1958"/>
    <cellStyle name="Currency 27 2 2 2" xfId="1959"/>
    <cellStyle name="Currency 27 2 2 2 2" xfId="1960"/>
    <cellStyle name="Currency 27 2 2 2 2 2" xfId="11675"/>
    <cellStyle name="Currency 27 2 2 2 3" xfId="11676"/>
    <cellStyle name="Currency 27 2 2 3" xfId="1961"/>
    <cellStyle name="Currency 27 2 2 3 2" xfId="11674"/>
    <cellStyle name="Currency 27 2 2 4" xfId="11677"/>
    <cellStyle name="Currency 27 2 3" xfId="1962"/>
    <cellStyle name="Currency 27 2 3 2" xfId="1963"/>
    <cellStyle name="Currency 27 2 3 2 2" xfId="11672"/>
    <cellStyle name="Currency 27 2 3 3" xfId="11673"/>
    <cellStyle name="Currency 27 2 4" xfId="1964"/>
    <cellStyle name="Currency 27 2 4 2" xfId="11671"/>
    <cellStyle name="Currency 27 2 5" xfId="11678"/>
    <cellStyle name="Currency 27 3" xfId="1965"/>
    <cellStyle name="Currency-- 27 3" xfId="25293"/>
    <cellStyle name="Currency 27 3 2" xfId="1966"/>
    <cellStyle name="Currency 27 3 2 2" xfId="1967"/>
    <cellStyle name="Currency 27 3 2 2 2" xfId="1968"/>
    <cellStyle name="Currency 27 3 2 2 2 2" xfId="11667"/>
    <cellStyle name="Currency 27 3 2 2 3" xfId="11668"/>
    <cellStyle name="Currency 27 3 2 3" xfId="1969"/>
    <cellStyle name="Currency 27 3 2 3 2" xfId="11666"/>
    <cellStyle name="Currency 27 3 2 4" xfId="11669"/>
    <cellStyle name="Currency 27 3 3" xfId="1970"/>
    <cellStyle name="Currency 27 3 3 2" xfId="1971"/>
    <cellStyle name="Currency 27 3 3 2 2" xfId="11664"/>
    <cellStyle name="Currency 27 3 3 3" xfId="11665"/>
    <cellStyle name="Currency 27 3 4" xfId="1972"/>
    <cellStyle name="Currency 27 3 4 2" xfId="11663"/>
    <cellStyle name="Currency 27 3 5" xfId="11670"/>
    <cellStyle name="Currency 27 4" xfId="1973"/>
    <cellStyle name="Currency-- 27 4" xfId="26828"/>
    <cellStyle name="Currency 27 4 2" xfId="1974"/>
    <cellStyle name="Currency 27 4 2 2" xfId="1975"/>
    <cellStyle name="Currency 27 4 2 2 2" xfId="11660"/>
    <cellStyle name="Currency 27 4 2 3" xfId="11661"/>
    <cellStyle name="Currency 27 4 3" xfId="1976"/>
    <cellStyle name="Currency 27 4 3 2" xfId="11659"/>
    <cellStyle name="Currency 27 4 4" xfId="11662"/>
    <cellStyle name="Currency 27 5" xfId="1977"/>
    <cellStyle name="Currency 27 5 2" xfId="1978"/>
    <cellStyle name="Currency 27 5 2 2" xfId="11657"/>
    <cellStyle name="Currency 27 5 3" xfId="11658"/>
    <cellStyle name="Currency 27 6" xfId="1979"/>
    <cellStyle name="Currency 27 6 2" xfId="11656"/>
    <cellStyle name="Currency 27 7" xfId="11679"/>
    <cellStyle name="Currency 28" xfId="1980"/>
    <cellStyle name="Currency-- 28" xfId="11943"/>
    <cellStyle name="Currency 28 2" xfId="1981"/>
    <cellStyle name="Currency-- 28 2" xfId="24079"/>
    <cellStyle name="Currency 28 2 2" xfId="1982"/>
    <cellStyle name="Currency 28 2 2 2" xfId="1983"/>
    <cellStyle name="Currency 28 2 2 2 2" xfId="1984"/>
    <cellStyle name="Currency 28 2 2 2 2 2" xfId="11651"/>
    <cellStyle name="Currency 28 2 2 2 3" xfId="11652"/>
    <cellStyle name="Currency 28 2 2 3" xfId="1985"/>
    <cellStyle name="Currency 28 2 2 3 2" xfId="11650"/>
    <cellStyle name="Currency 28 2 2 4" xfId="11653"/>
    <cellStyle name="Currency 28 2 3" xfId="1986"/>
    <cellStyle name="Currency 28 2 3 2" xfId="1987"/>
    <cellStyle name="Currency 28 2 3 2 2" xfId="11648"/>
    <cellStyle name="Currency 28 2 3 3" xfId="11649"/>
    <cellStyle name="Currency 28 2 4" xfId="1988"/>
    <cellStyle name="Currency 28 2 4 2" xfId="11647"/>
    <cellStyle name="Currency 28 2 5" xfId="11654"/>
    <cellStyle name="Currency 28 3" xfId="1989"/>
    <cellStyle name="Currency-- 28 3" xfId="25665"/>
    <cellStyle name="Currency 28 3 2" xfId="1990"/>
    <cellStyle name="Currency 28 3 2 2" xfId="1991"/>
    <cellStyle name="Currency 28 3 2 2 2" xfId="1992"/>
    <cellStyle name="Currency 28 3 2 2 2 2" xfId="11643"/>
    <cellStyle name="Currency 28 3 2 2 3" xfId="11644"/>
    <cellStyle name="Currency 28 3 2 3" xfId="1993"/>
    <cellStyle name="Currency 28 3 2 3 2" xfId="11642"/>
    <cellStyle name="Currency 28 3 2 4" xfId="11645"/>
    <cellStyle name="Currency 28 3 3" xfId="1994"/>
    <cellStyle name="Currency 28 3 3 2" xfId="1995"/>
    <cellStyle name="Currency 28 3 3 2 2" xfId="11640"/>
    <cellStyle name="Currency 28 3 3 3" xfId="11641"/>
    <cellStyle name="Currency 28 3 4" xfId="1996"/>
    <cellStyle name="Currency 28 3 4 2" xfId="11639"/>
    <cellStyle name="Currency 28 3 5" xfId="11646"/>
    <cellStyle name="Currency 28 4" xfId="1997"/>
    <cellStyle name="Currency-- 28 4" xfId="27156"/>
    <cellStyle name="Currency 28 4 2" xfId="1998"/>
    <cellStyle name="Currency 28 4 2 2" xfId="1999"/>
    <cellStyle name="Currency 28 4 2 2 2" xfId="11636"/>
    <cellStyle name="Currency 28 4 2 3" xfId="11637"/>
    <cellStyle name="Currency 28 4 3" xfId="2000"/>
    <cellStyle name="Currency 28 4 3 2" xfId="11635"/>
    <cellStyle name="Currency 28 4 4" xfId="11638"/>
    <cellStyle name="Currency 28 5" xfId="2001"/>
    <cellStyle name="Currency 28 5 2" xfId="2002"/>
    <cellStyle name="Currency 28 5 2 2" xfId="11633"/>
    <cellStyle name="Currency 28 5 3" xfId="11634"/>
    <cellStyle name="Currency 28 6" xfId="2003"/>
    <cellStyle name="Currency 28 6 2" xfId="11631"/>
    <cellStyle name="Currency 28 7" xfId="11655"/>
    <cellStyle name="Currency 29" xfId="2004"/>
    <cellStyle name="Currency-- 29" xfId="11279"/>
    <cellStyle name="Currency 29 2" xfId="2005"/>
    <cellStyle name="Currency-- 29 2" xfId="18658"/>
    <cellStyle name="Currency 29 2 2" xfId="2006"/>
    <cellStyle name="Currency 29 2 2 2" xfId="2007"/>
    <cellStyle name="Currency 29 2 2 2 2" xfId="2008"/>
    <cellStyle name="Currency 29 2 2 2 2 2" xfId="11626"/>
    <cellStyle name="Currency 29 2 2 2 3" xfId="11627"/>
    <cellStyle name="Currency 29 2 2 3" xfId="2009"/>
    <cellStyle name="Currency 29 2 2 3 2" xfId="11625"/>
    <cellStyle name="Currency 29 2 2 4" xfId="11628"/>
    <cellStyle name="Currency 29 2 3" xfId="2010"/>
    <cellStyle name="Currency 29 2 3 2" xfId="2011"/>
    <cellStyle name="Currency 29 2 3 2 2" xfId="11623"/>
    <cellStyle name="Currency 29 2 3 3" xfId="11624"/>
    <cellStyle name="Currency 29 2 4" xfId="2012"/>
    <cellStyle name="Currency 29 2 4 2" xfId="11622"/>
    <cellStyle name="Currency 29 2 5" xfId="11629"/>
    <cellStyle name="Currency 29 3" xfId="2013"/>
    <cellStyle name="Currency-- 29 3" xfId="25301"/>
    <cellStyle name="Currency 29 3 2" xfId="2014"/>
    <cellStyle name="Currency 29 3 2 2" xfId="2015"/>
    <cellStyle name="Currency 29 3 2 2 2" xfId="2016"/>
    <cellStyle name="Currency 29 3 2 2 2 2" xfId="11618"/>
    <cellStyle name="Currency 29 3 2 2 3" xfId="11619"/>
    <cellStyle name="Currency 29 3 2 3" xfId="2017"/>
    <cellStyle name="Currency 29 3 2 3 2" xfId="11617"/>
    <cellStyle name="Currency 29 3 2 4" xfId="11620"/>
    <cellStyle name="Currency 29 3 3" xfId="2018"/>
    <cellStyle name="Currency 29 3 3 2" xfId="2019"/>
    <cellStyle name="Currency 29 3 3 2 2" xfId="11614"/>
    <cellStyle name="Currency 29 3 3 3" xfId="11616"/>
    <cellStyle name="Currency 29 3 4" xfId="2020"/>
    <cellStyle name="Currency 29 3 4 2" xfId="11612"/>
    <cellStyle name="Currency 29 3 5" xfId="11621"/>
    <cellStyle name="Currency 29 4" xfId="2021"/>
    <cellStyle name="Currency-- 29 4" xfId="26836"/>
    <cellStyle name="Currency 29 4 2" xfId="2022"/>
    <cellStyle name="Currency 29 4 2 2" xfId="2023"/>
    <cellStyle name="Currency 29 4 2 2 2" xfId="11609"/>
    <cellStyle name="Currency 29 4 2 3" xfId="11610"/>
    <cellStyle name="Currency 29 4 3" xfId="2024"/>
    <cellStyle name="Currency 29 4 3 2" xfId="11608"/>
    <cellStyle name="Currency 29 4 4" xfId="11611"/>
    <cellStyle name="Currency 29 5" xfId="2025"/>
    <cellStyle name="Currency 29 5 2" xfId="2026"/>
    <cellStyle name="Currency 29 5 2 2" xfId="11606"/>
    <cellStyle name="Currency 29 5 3" xfId="11607"/>
    <cellStyle name="Currency 29 6" xfId="2027"/>
    <cellStyle name="Currency 29 6 2" xfId="11605"/>
    <cellStyle name="Currency 29 7" xfId="11630"/>
    <cellStyle name="Currency 3" xfId="2028"/>
    <cellStyle name="Currency-- 3" xfId="11157"/>
    <cellStyle name="Currency 3 2" xfId="2029"/>
    <cellStyle name="Currency-- 3 2" xfId="18545"/>
    <cellStyle name="Currency 3 2 2" xfId="2030"/>
    <cellStyle name="Currency 3 2 2 2" xfId="2031"/>
    <cellStyle name="Currency 3 2 2 2 2" xfId="11601"/>
    <cellStyle name="Currency 3 2 2 3" xfId="11603"/>
    <cellStyle name="Currency 3 2 3" xfId="2032"/>
    <cellStyle name="Currency 3 2 3 2" xfId="11600"/>
    <cellStyle name="Currency 3 2 4" xfId="2033"/>
    <cellStyle name="Currency 3 2 4 2" xfId="11599"/>
    <cellStyle name="Currency 3 2 5" xfId="2034"/>
    <cellStyle name="Currency 3 2 5 2" xfId="11598"/>
    <cellStyle name="Currency 3 3" xfId="2035"/>
    <cellStyle name="Currency-- 3 3" xfId="20132"/>
    <cellStyle name="Currency 3 3 2" xfId="11597"/>
    <cellStyle name="Currency 3 4" xfId="2036"/>
    <cellStyle name="Currency-- 3 4" xfId="21421"/>
    <cellStyle name="Currency 3 4 2" xfId="11596"/>
    <cellStyle name="Currency 3 5" xfId="2037"/>
    <cellStyle name="Currency 3 5 2" xfId="11595"/>
    <cellStyle name="Currency 3 6" xfId="2038"/>
    <cellStyle name="Currency 3 6 2" xfId="11594"/>
    <cellStyle name="Currency 3 7" xfId="11604"/>
    <cellStyle name="Currency 30" xfId="13552"/>
    <cellStyle name="Currency-- 30" xfId="11948"/>
    <cellStyle name="Currency-- 30 2" xfId="24084"/>
    <cellStyle name="Currency 31" xfId="13554"/>
    <cellStyle name="Currency-- 31" xfId="11286"/>
    <cellStyle name="Currency-- 31 2" xfId="18664"/>
    <cellStyle name="Currency 32" xfId="13556"/>
    <cellStyle name="Currency-- 32" xfId="11953"/>
    <cellStyle name="Currency-- 32 2" xfId="24089"/>
    <cellStyle name="Currency 33" xfId="28278"/>
    <cellStyle name="Currency-- 33" xfId="11298"/>
    <cellStyle name="Currency-- 33 2" xfId="18676"/>
    <cellStyle name="Currency 34" xfId="28355"/>
    <cellStyle name="Currency-- 34" xfId="11955"/>
    <cellStyle name="Currency-- 34 2" xfId="24091"/>
    <cellStyle name="Currency-- 35" xfId="11302"/>
    <cellStyle name="Currency-- 35 2" xfId="19360"/>
    <cellStyle name="Currency-- 36" xfId="11962"/>
    <cellStyle name="Currency-- 36 2" xfId="24098"/>
    <cellStyle name="Currency-- 37" xfId="12389"/>
    <cellStyle name="Currency-- 37 2" xfId="24285"/>
    <cellStyle name="Currency-- 38" xfId="18024"/>
    <cellStyle name="Currency-- 39" xfId="17977"/>
    <cellStyle name="Currency 4" xfId="2039"/>
    <cellStyle name="Currency-- 4" xfId="11835"/>
    <cellStyle name="Currency 4 10" xfId="2040"/>
    <cellStyle name="Currency 4 10 2" xfId="11593"/>
    <cellStyle name="Currency 4 2" xfId="2041"/>
    <cellStyle name="Currency-- 4 2" xfId="23976"/>
    <cellStyle name="Currency 4 2 2" xfId="2042"/>
    <cellStyle name="Currency 4 2 2 2" xfId="2043"/>
    <cellStyle name="Currency 4 2 2 2 2" xfId="2044"/>
    <cellStyle name="Currency 4 2 2 2 2 2" xfId="11589"/>
    <cellStyle name="Currency 4 2 2 2 3" xfId="11591"/>
    <cellStyle name="Currency 4 2 2 3" xfId="2045"/>
    <cellStyle name="Currency 4 2 2 3 2" xfId="11588"/>
    <cellStyle name="Currency 4 2 2 4" xfId="11592"/>
    <cellStyle name="Currency 4 2 3" xfId="2046"/>
    <cellStyle name="Currency 4 2 3 2" xfId="2047"/>
    <cellStyle name="Currency 4 2 3 2 2" xfId="11586"/>
    <cellStyle name="Currency 4 2 3 3" xfId="11587"/>
    <cellStyle name="Currency 4 2 4" xfId="2048"/>
    <cellStyle name="Currency 4 2 4 2" xfId="11585"/>
    <cellStyle name="Currency 4 3" xfId="2049"/>
    <cellStyle name="Currency-- 4 3" xfId="25561"/>
    <cellStyle name="Currency 4 3 2" xfId="2050"/>
    <cellStyle name="Currency 4 3 2 2" xfId="2051"/>
    <cellStyle name="Currency 4 3 2 2 2" xfId="2052"/>
    <cellStyle name="Currency 4 3 2 2 2 2" xfId="11582"/>
    <cellStyle name="Currency 4 3 2 2 3" xfId="11583"/>
    <cellStyle name="Currency 4 3 2 3" xfId="2053"/>
    <cellStyle name="Currency 4 3 2 3 2" xfId="11581"/>
    <cellStyle name="Currency 4 3 2 4" xfId="11584"/>
    <cellStyle name="Currency 4 3 3" xfId="2054"/>
    <cellStyle name="Currency 4 3 3 2" xfId="2055"/>
    <cellStyle name="Currency 4 3 3 2 2" xfId="11579"/>
    <cellStyle name="Currency 4 3 3 3" xfId="11580"/>
    <cellStyle name="Currency 4 3 4" xfId="2056"/>
    <cellStyle name="Currency 4 3 4 2" xfId="11577"/>
    <cellStyle name="Currency 4 4" xfId="2057"/>
    <cellStyle name="Currency-- 4 4" xfId="27073"/>
    <cellStyle name="Currency 4 4 2" xfId="2058"/>
    <cellStyle name="Currency 4 4 2 2" xfId="2059"/>
    <cellStyle name="Currency 4 4 2 2 2" xfId="11569"/>
    <cellStyle name="Currency 4 4 2 3" xfId="11573"/>
    <cellStyle name="Currency 4 4 3" xfId="2060"/>
    <cellStyle name="Currency 4 4 3 2" xfId="11568"/>
    <cellStyle name="Currency 4 4 4" xfId="11574"/>
    <cellStyle name="Currency 4 5" xfId="2061"/>
    <cellStyle name="Currency 4 5 2" xfId="2062"/>
    <cellStyle name="Currency 4 5 2 2" xfId="2063"/>
    <cellStyle name="Currency 4 5 2 2 2" xfId="11565"/>
    <cellStyle name="Currency 4 5 2 3" xfId="11566"/>
    <cellStyle name="Currency 4 5 3" xfId="2064"/>
    <cellStyle name="Currency 4 5 3 2" xfId="11564"/>
    <cellStyle name="Currency 4 5 4" xfId="11567"/>
    <cellStyle name="Currency 4 6" xfId="2065"/>
    <cellStyle name="Currency 4 6 2" xfId="2066"/>
    <cellStyle name="Currency 4 6 2 2" xfId="2067"/>
    <cellStyle name="Currency 4 6 2 2 2" xfId="11559"/>
    <cellStyle name="Currency 4 6 2 3" xfId="11561"/>
    <cellStyle name="Currency 4 6 3" xfId="2068"/>
    <cellStyle name="Currency 4 6 3 2" xfId="11558"/>
    <cellStyle name="Currency 4 6 4" xfId="11562"/>
    <cellStyle name="Currency 4 7" xfId="2069"/>
    <cellStyle name="Currency 4 7 2" xfId="2070"/>
    <cellStyle name="Currency 4 7 2 2" xfId="11556"/>
    <cellStyle name="Currency 4 7 3" xfId="11557"/>
    <cellStyle name="Currency 4 8" xfId="2071"/>
    <cellStyle name="Currency 4 8 2" xfId="11555"/>
    <cellStyle name="Currency 4 9" xfId="2072"/>
    <cellStyle name="Currency 4 9 2" xfId="11553"/>
    <cellStyle name="Currency-- 40" xfId="28305"/>
    <cellStyle name="Currency-- 41" xfId="28329"/>
    <cellStyle name="Currency-- 42" xfId="28399"/>
    <cellStyle name="Currency-- 43" xfId="28429"/>
    <cellStyle name="Currency 5" xfId="2073"/>
    <cellStyle name="Currency-- 5" xfId="11163"/>
    <cellStyle name="Currency 5 2" xfId="2074"/>
    <cellStyle name="Currency-- 5 2" xfId="18551"/>
    <cellStyle name="Currency 5 2 2" xfId="2075"/>
    <cellStyle name="Currency 5 2 2 2" xfId="2076"/>
    <cellStyle name="Currency 5 2 2 2 2" xfId="2077"/>
    <cellStyle name="Currency 5 2 2 2 2 2" xfId="11549"/>
    <cellStyle name="Currency 5 2 2 2 3" xfId="11550"/>
    <cellStyle name="Currency 5 2 2 3" xfId="2078"/>
    <cellStyle name="Currency 5 2 2 3 2" xfId="11548"/>
    <cellStyle name="Currency 5 2 2 4" xfId="11551"/>
    <cellStyle name="Currency 5 2 3" xfId="2079"/>
    <cellStyle name="Currency 5 2 3 2" xfId="2080"/>
    <cellStyle name="Currency 5 2 3 2 2" xfId="11546"/>
    <cellStyle name="Currency 5 2 3 3" xfId="11547"/>
    <cellStyle name="Currency 5 2 4" xfId="2081"/>
    <cellStyle name="Currency 5 2 4 2" xfId="11545"/>
    <cellStyle name="Currency 5 3" xfId="2082"/>
    <cellStyle name="Currency-- 5 3" xfId="20159"/>
    <cellStyle name="Currency 5 3 2" xfId="2083"/>
    <cellStyle name="Currency 5 3 2 2" xfId="2084"/>
    <cellStyle name="Currency 5 3 2 2 2" xfId="2085"/>
    <cellStyle name="Currency 5 3 2 2 2 2" xfId="11541"/>
    <cellStyle name="Currency 5 3 2 2 3" xfId="11542"/>
    <cellStyle name="Currency 5 3 2 3" xfId="2086"/>
    <cellStyle name="Currency 5 3 2 3 2" xfId="11539"/>
    <cellStyle name="Currency 5 3 2 4" xfId="11543"/>
    <cellStyle name="Currency 5 3 3" xfId="2087"/>
    <cellStyle name="Currency 5 3 3 2" xfId="2088"/>
    <cellStyle name="Currency 5 3 3 2 2" xfId="11537"/>
    <cellStyle name="Currency 5 3 3 3" xfId="11538"/>
    <cellStyle name="Currency 5 3 4" xfId="2089"/>
    <cellStyle name="Currency 5 3 4 2" xfId="11536"/>
    <cellStyle name="Currency 5 3 5" xfId="11544"/>
    <cellStyle name="Currency 5 4" xfId="2090"/>
    <cellStyle name="Currency-- 5 4" xfId="21427"/>
    <cellStyle name="Currency 5 4 2" xfId="2091"/>
    <cellStyle name="Currency 5 4 2 2" xfId="2092"/>
    <cellStyle name="Currency 5 4 2 2 2" xfId="11533"/>
    <cellStyle name="Currency 5 4 2 3" xfId="11534"/>
    <cellStyle name="Currency 5 4 3" xfId="2093"/>
    <cellStyle name="Currency 5 4 3 2" xfId="11532"/>
    <cellStyle name="Currency 5 4 4" xfId="11535"/>
    <cellStyle name="Currency 5 5" xfId="2094"/>
    <cellStyle name="Currency 5 5 2" xfId="2095"/>
    <cellStyle name="Currency 5 5 2 2" xfId="11530"/>
    <cellStyle name="Currency 5 5 3" xfId="11531"/>
    <cellStyle name="Currency 5 6" xfId="2096"/>
    <cellStyle name="Currency 5 6 2" xfId="11529"/>
    <cellStyle name="Currency 6" xfId="2097"/>
    <cellStyle name="Currency-- 6" xfId="11847"/>
    <cellStyle name="Currency 6 2" xfId="2098"/>
    <cellStyle name="Currency-- 6 2" xfId="23988"/>
    <cellStyle name="Currency 6 2 2" xfId="2099"/>
    <cellStyle name="Currency 6 2 2 2" xfId="2100"/>
    <cellStyle name="Currency 6 2 2 2 2" xfId="2101"/>
    <cellStyle name="Currency 6 2 2 2 2 2" xfId="11522"/>
    <cellStyle name="Currency 6 2 2 2 3" xfId="11523"/>
    <cellStyle name="Currency 6 2 2 3" xfId="2102"/>
    <cellStyle name="Currency 6 2 2 3 2" xfId="11521"/>
    <cellStyle name="Currency 6 2 2 4" xfId="11524"/>
    <cellStyle name="Currency 6 2 3" xfId="2103"/>
    <cellStyle name="Currency 6 2 3 2" xfId="2104"/>
    <cellStyle name="Currency 6 2 3 2 2" xfId="11519"/>
    <cellStyle name="Currency 6 2 3 3" xfId="11520"/>
    <cellStyle name="Currency 6 2 4" xfId="2105"/>
    <cellStyle name="Currency 6 2 4 2" xfId="11518"/>
    <cellStyle name="Currency 6 2 5" xfId="11525"/>
    <cellStyle name="Currency 6 3" xfId="2106"/>
    <cellStyle name="Currency-- 6 3" xfId="25573"/>
    <cellStyle name="Currency 6 3 2" xfId="2107"/>
    <cellStyle name="Currency 6 3 2 2" xfId="2108"/>
    <cellStyle name="Currency 6 3 2 2 2" xfId="2109"/>
    <cellStyle name="Currency 6 3 2 2 2 2" xfId="11514"/>
    <cellStyle name="Currency 6 3 2 2 3" xfId="11515"/>
    <cellStyle name="Currency 6 3 2 3" xfId="2110"/>
    <cellStyle name="Currency 6 3 2 3 2" xfId="11513"/>
    <cellStyle name="Currency 6 3 2 4" xfId="11516"/>
    <cellStyle name="Currency 6 3 3" xfId="2111"/>
    <cellStyle name="Currency 6 3 3 2" xfId="2112"/>
    <cellStyle name="Currency 6 3 3 2 2" xfId="11510"/>
    <cellStyle name="Currency 6 3 3 3" xfId="11511"/>
    <cellStyle name="Currency 6 3 4" xfId="2113"/>
    <cellStyle name="Currency 6 3 4 2" xfId="11509"/>
    <cellStyle name="Currency 6 3 5" xfId="11517"/>
    <cellStyle name="Currency 6 4" xfId="2114"/>
    <cellStyle name="Currency-- 6 4" xfId="27082"/>
    <cellStyle name="Currency 6 4 2" xfId="2115"/>
    <cellStyle name="Currency 6 4 2 2" xfId="2116"/>
    <cellStyle name="Currency 6 4 2 2 2" xfId="11506"/>
    <cellStyle name="Currency 6 4 2 3" xfId="11507"/>
    <cellStyle name="Currency 6 4 3" xfId="2117"/>
    <cellStyle name="Currency 6 4 3 2" xfId="11505"/>
    <cellStyle name="Currency 6 4 4" xfId="11508"/>
    <cellStyle name="Currency 6 5" xfId="2118"/>
    <cellStyle name="Currency 6 5 2" xfId="2119"/>
    <cellStyle name="Currency 6 5 2 2" xfId="11503"/>
    <cellStyle name="Currency 6 5 3" xfId="11504"/>
    <cellStyle name="Currency 6 6" xfId="2120"/>
    <cellStyle name="Currency 6 6 2" xfId="11502"/>
    <cellStyle name="Currency 6 7" xfId="11527"/>
    <cellStyle name="Currency 7" xfId="2121"/>
    <cellStyle name="Currency-- 7" xfId="11170"/>
    <cellStyle name="Currency 7 2" xfId="2122"/>
    <cellStyle name="Currency-- 7 2" xfId="18558"/>
    <cellStyle name="Currency 7 2 2" xfId="11500"/>
    <cellStyle name="Currency 7 3" xfId="11501"/>
    <cellStyle name="Currency-- 7 3" xfId="20273"/>
    <cellStyle name="Currency-- 7 4" xfId="21435"/>
    <cellStyle name="Currency 8" xfId="2123"/>
    <cellStyle name="Currency-- 8" xfId="11853"/>
    <cellStyle name="Currency 8 2" xfId="2124"/>
    <cellStyle name="Currency-- 8 2" xfId="23994"/>
    <cellStyle name="Currency 8 2 2" xfId="2125"/>
    <cellStyle name="Currency 8 2 2 2" xfId="2126"/>
    <cellStyle name="Currency 8 2 2 2 2" xfId="2127"/>
    <cellStyle name="Currency 8 2 2 2 2 2" xfId="11489"/>
    <cellStyle name="Currency 8 2 2 2 3" xfId="11490"/>
    <cellStyle name="Currency 8 2 2 3" xfId="2128"/>
    <cellStyle name="Currency 8 2 2 3 2" xfId="11488"/>
    <cellStyle name="Currency 8 2 2 4" xfId="11495"/>
    <cellStyle name="Currency 8 2 3" xfId="2129"/>
    <cellStyle name="Currency 8 2 3 2" xfId="2130"/>
    <cellStyle name="Currency 8 2 3 2 2" xfId="11483"/>
    <cellStyle name="Currency 8 2 3 3" xfId="11487"/>
    <cellStyle name="Currency 8 2 4" xfId="2131"/>
    <cellStyle name="Currency 8 2 4 2" xfId="11482"/>
    <cellStyle name="Currency 8 2 5" xfId="11498"/>
    <cellStyle name="Currency 8 3" xfId="2132"/>
    <cellStyle name="Currency-- 8 3" xfId="25578"/>
    <cellStyle name="Currency 8 3 2" xfId="2133"/>
    <cellStyle name="Currency 8 3 2 2" xfId="2134"/>
    <cellStyle name="Currency 8 3 2 2 2" xfId="2135"/>
    <cellStyle name="Currency 8 3 2 2 2 2" xfId="11478"/>
    <cellStyle name="Currency 8 3 2 2 3" xfId="11479"/>
    <cellStyle name="Currency 8 3 2 3" xfId="2136"/>
    <cellStyle name="Currency 8 3 2 3 2" xfId="11477"/>
    <cellStyle name="Currency 8 3 2 4" xfId="11480"/>
    <cellStyle name="Currency 8 3 3" xfId="2137"/>
    <cellStyle name="Currency 8 3 3 2" xfId="2138"/>
    <cellStyle name="Currency 8 3 3 2 2" xfId="11475"/>
    <cellStyle name="Currency 8 3 3 3" xfId="11476"/>
    <cellStyle name="Currency 8 3 4" xfId="2139"/>
    <cellStyle name="Currency 8 3 4 2" xfId="11474"/>
    <cellStyle name="Currency 8 3 5" xfId="11481"/>
    <cellStyle name="Currency 8 4" xfId="2140"/>
    <cellStyle name="Currency-- 8 4" xfId="27087"/>
    <cellStyle name="Currency 8 4 2" xfId="2141"/>
    <cellStyle name="Currency 8 4 2 2" xfId="2142"/>
    <cellStyle name="Currency 8 4 2 2 2" xfId="11471"/>
    <cellStyle name="Currency 8 4 2 3" xfId="11472"/>
    <cellStyle name="Currency 8 4 3" xfId="2143"/>
    <cellStyle name="Currency 8 4 3 2" xfId="11469"/>
    <cellStyle name="Currency 8 4 4" xfId="11473"/>
    <cellStyle name="Currency 8 5" xfId="2144"/>
    <cellStyle name="Currency 8 5 2" xfId="2145"/>
    <cellStyle name="Currency 8 5 2 2" xfId="11466"/>
    <cellStyle name="Currency 8 5 3" xfId="11468"/>
    <cellStyle name="Currency 8 6" xfId="2146"/>
    <cellStyle name="Currency 8 6 2" xfId="11465"/>
    <cellStyle name="Currency 8 7" xfId="2147"/>
    <cellStyle name="Currency 8 7 2" xfId="11462"/>
    <cellStyle name="Currency 8 8" xfId="11499"/>
    <cellStyle name="Currency 9" xfId="2148"/>
    <cellStyle name="Currency-- 9" xfId="11178"/>
    <cellStyle name="Currency 9 2" xfId="2149"/>
    <cellStyle name="Currency-- 9 2" xfId="18565"/>
    <cellStyle name="Currency 9 2 2" xfId="2150"/>
    <cellStyle name="Currency 9 2 2 2" xfId="2151"/>
    <cellStyle name="Currency 9 2 2 2 2" xfId="2152"/>
    <cellStyle name="Currency 9 2 2 2 2 2" xfId="11456"/>
    <cellStyle name="Currency 9 2 2 2 3" xfId="11457"/>
    <cellStyle name="Currency 9 2 2 3" xfId="2153"/>
    <cellStyle name="Currency 9 2 2 3 2" xfId="11455"/>
    <cellStyle name="Currency 9 2 2 4" xfId="11458"/>
    <cellStyle name="Currency 9 2 3" xfId="2154"/>
    <cellStyle name="Currency 9 2 3 2" xfId="2155"/>
    <cellStyle name="Currency 9 2 3 2 2" xfId="11453"/>
    <cellStyle name="Currency 9 2 3 3" xfId="11454"/>
    <cellStyle name="Currency 9 2 4" xfId="2156"/>
    <cellStyle name="Currency 9 2 4 2" xfId="11452"/>
    <cellStyle name="Currency 9 2 5" xfId="11459"/>
    <cellStyle name="Currency 9 3" xfId="2157"/>
    <cellStyle name="Currency-- 9 3" xfId="20308"/>
    <cellStyle name="Currency 9 3 2" xfId="2158"/>
    <cellStyle name="Currency 9 3 2 2" xfId="2159"/>
    <cellStyle name="Currency 9 3 2 2 2" xfId="2160"/>
    <cellStyle name="Currency 9 3 2 2 2 2" xfId="11447"/>
    <cellStyle name="Currency 9 3 2 2 3" xfId="11448"/>
    <cellStyle name="Currency 9 3 2 3" xfId="2161"/>
    <cellStyle name="Currency 9 3 2 3 2" xfId="11445"/>
    <cellStyle name="Currency 9 3 2 4" xfId="11450"/>
    <cellStyle name="Currency 9 3 3" xfId="2162"/>
    <cellStyle name="Currency 9 3 3 2" xfId="2163"/>
    <cellStyle name="Currency 9 3 3 2 2" xfId="11443"/>
    <cellStyle name="Currency 9 3 3 3" xfId="11444"/>
    <cellStyle name="Currency 9 3 4" xfId="2164"/>
    <cellStyle name="Currency 9 3 4 2" xfId="11442"/>
    <cellStyle name="Currency 9 3 5" xfId="11451"/>
    <cellStyle name="Currency 9 4" xfId="2165"/>
    <cellStyle name="Currency-- 9 4" xfId="22311"/>
    <cellStyle name="Currency 9 4 2" xfId="2166"/>
    <cellStyle name="Currency 9 4 2 2" xfId="2167"/>
    <cellStyle name="Currency 9 4 2 2 2" xfId="11439"/>
    <cellStyle name="Currency 9 4 2 3" xfId="11440"/>
    <cellStyle name="Currency 9 4 3" xfId="2168"/>
    <cellStyle name="Currency 9 4 3 2" xfId="11437"/>
    <cellStyle name="Currency 9 4 4" xfId="11441"/>
    <cellStyle name="Currency 9 5" xfId="2169"/>
    <cellStyle name="Currency 9 5 2" xfId="2170"/>
    <cellStyle name="Currency 9 5 2 2" xfId="11435"/>
    <cellStyle name="Currency 9 5 3" xfId="11436"/>
    <cellStyle name="Currency 9 6" xfId="2171"/>
    <cellStyle name="Currency 9 6 2" xfId="11434"/>
    <cellStyle name="Currency 9 7" xfId="11460"/>
    <cellStyle name="Currency Per Share" xfId="2172"/>
    <cellStyle name="Currency0" xfId="2174"/>
    <cellStyle name="Currency2" xfId="2175"/>
    <cellStyle name="CUS.Work.Area" xfId="2176"/>
    <cellStyle name="Dash" xfId="2177"/>
    <cellStyle name="Data" xfId="2178"/>
    <cellStyle name="Data 10" xfId="11236"/>
    <cellStyle name="Data 10 2" xfId="14247"/>
    <cellStyle name="Data 10 3" xfId="20109"/>
    <cellStyle name="Data 10 4" xfId="18617"/>
    <cellStyle name="Data 10 5" xfId="25242"/>
    <cellStyle name="Data 11" xfId="11252"/>
    <cellStyle name="Data 11 2" xfId="14259"/>
    <cellStyle name="Data 11 3" xfId="20125"/>
    <cellStyle name="Data 11 4" xfId="18632"/>
    <cellStyle name="Data 11 5" xfId="25277"/>
    <cellStyle name="Data 12" xfId="11942"/>
    <cellStyle name="Data 12 2" xfId="14639"/>
    <cellStyle name="Data 12 3" xfId="20766"/>
    <cellStyle name="Data 12 4" xfId="24078"/>
    <cellStyle name="Data 12 5" xfId="25664"/>
    <cellStyle name="Data 13" xfId="11946"/>
    <cellStyle name="Data 13 2" xfId="14642"/>
    <cellStyle name="Data 13 3" xfId="20769"/>
    <cellStyle name="Data 13 4" xfId="24082"/>
    <cellStyle name="Data 13 5" xfId="25668"/>
    <cellStyle name="Data 14" xfId="11961"/>
    <cellStyle name="Data 14 2" xfId="14654"/>
    <cellStyle name="Data 14 3" xfId="20783"/>
    <cellStyle name="Data 14 4" xfId="24097"/>
    <cellStyle name="Data 14 5" xfId="25680"/>
    <cellStyle name="Data 15" xfId="11431"/>
    <cellStyle name="Data 15 2" xfId="14417"/>
    <cellStyle name="Data 15 3" xfId="20303"/>
    <cellStyle name="Data 15 4" xfId="23844"/>
    <cellStyle name="Data 15 5" xfId="25436"/>
    <cellStyle name="Data 2" xfId="2179"/>
    <cellStyle name="Data 2 10" xfId="11941"/>
    <cellStyle name="Data 2 10 2" xfId="14638"/>
    <cellStyle name="Data 2 10 3" xfId="20765"/>
    <cellStyle name="Data 2 10 4" xfId="24077"/>
    <cellStyle name="Data 2 10 5" xfId="25663"/>
    <cellStyle name="Data 2 11" xfId="11945"/>
    <cellStyle name="Data 2 11 2" xfId="14641"/>
    <cellStyle name="Data 2 11 3" xfId="20768"/>
    <cellStyle name="Data 2 11 4" xfId="24081"/>
    <cellStyle name="Data 2 11 5" xfId="25667"/>
    <cellStyle name="Data 2 12" xfId="11960"/>
    <cellStyle name="Data 2 12 2" xfId="14653"/>
    <cellStyle name="Data 2 12 3" xfId="20782"/>
    <cellStyle name="Data 2 12 4" xfId="24096"/>
    <cellStyle name="Data 2 12 5" xfId="25679"/>
    <cellStyle name="Data 2 13" xfId="11430"/>
    <cellStyle name="Data 2 13 2" xfId="14416"/>
    <cellStyle name="Data 2 13 3" xfId="20302"/>
    <cellStyle name="Data 2 13 4" xfId="23843"/>
    <cellStyle name="Data 2 13 5" xfId="25435"/>
    <cellStyle name="Data 2 2" xfId="11154"/>
    <cellStyle name="Data 2 2 2" xfId="14179"/>
    <cellStyle name="Data 2 2 3" xfId="20028"/>
    <cellStyle name="Data 2 2 4" xfId="18542"/>
    <cellStyle name="Data 2 2 5" xfId="20116"/>
    <cellStyle name="Data 2 3" xfId="11843"/>
    <cellStyle name="Data 2 3 2" xfId="14555"/>
    <cellStyle name="Data 2 3 3" xfId="20675"/>
    <cellStyle name="Data 2 3 4" xfId="23984"/>
    <cellStyle name="Data 2 3 5" xfId="25569"/>
    <cellStyle name="Data 2 4" xfId="11865"/>
    <cellStyle name="Data 2 4 2" xfId="14574"/>
    <cellStyle name="Data 2 4 3" xfId="20697"/>
    <cellStyle name="Data 2 4 4" xfId="24005"/>
    <cellStyle name="Data 2 4 5" xfId="25590"/>
    <cellStyle name="Data 2 5" xfId="11878"/>
    <cellStyle name="Data 2 5 2" xfId="14585"/>
    <cellStyle name="Data 2 5 3" xfId="20709"/>
    <cellStyle name="Data 2 5 4" xfId="24017"/>
    <cellStyle name="Data 2 5 5" xfId="25602"/>
    <cellStyle name="Data 2 6" xfId="11194"/>
    <cellStyle name="Data 2 6 2" xfId="14213"/>
    <cellStyle name="Data 2 6 3" xfId="20067"/>
    <cellStyle name="Data 2 6 4" xfId="18579"/>
    <cellStyle name="Data 2 6 5" xfId="20328"/>
    <cellStyle name="Data 2 7" xfId="11897"/>
    <cellStyle name="Data 2 7 2" xfId="14600"/>
    <cellStyle name="Data 2 7 3" xfId="20725"/>
    <cellStyle name="Data 2 7 4" xfId="24034"/>
    <cellStyle name="Data 2 7 5" xfId="25619"/>
    <cellStyle name="Data 2 8" xfId="11235"/>
    <cellStyle name="Data 2 8 2" xfId="14246"/>
    <cellStyle name="Data 2 8 3" xfId="20108"/>
    <cellStyle name="Data 2 8 4" xfId="18616"/>
    <cellStyle name="Data 2 8 5" xfId="20330"/>
    <cellStyle name="Data 2 9" xfId="11251"/>
    <cellStyle name="Data 2 9 2" xfId="14258"/>
    <cellStyle name="Data 2 9 3" xfId="20124"/>
    <cellStyle name="Data 2 9 4" xfId="18631"/>
    <cellStyle name="Data 2 9 5" xfId="25276"/>
    <cellStyle name="Data 3" xfId="2180"/>
    <cellStyle name="Data 4" xfId="11155"/>
    <cellStyle name="Data 4 2" xfId="14180"/>
    <cellStyle name="Data 4 3" xfId="20029"/>
    <cellStyle name="Data 4 4" xfId="18543"/>
    <cellStyle name="Data 4 5" xfId="20117"/>
    <cellStyle name="Data 5" xfId="11844"/>
    <cellStyle name="Data 5 2" xfId="14556"/>
    <cellStyle name="Data 5 3" xfId="20676"/>
    <cellStyle name="Data 5 4" xfId="23985"/>
    <cellStyle name="Data 5 5" xfId="25570"/>
    <cellStyle name="Data 6" xfId="11866"/>
    <cellStyle name="Data 6 2" xfId="14575"/>
    <cellStyle name="Data 6 3" xfId="20698"/>
    <cellStyle name="Data 6 4" xfId="24006"/>
    <cellStyle name="Data 6 5" xfId="25591"/>
    <cellStyle name="Data 7" xfId="11879"/>
    <cellStyle name="Data 7 2" xfId="14586"/>
    <cellStyle name="Data 7 3" xfId="20710"/>
    <cellStyle name="Data 7 4" xfId="24018"/>
    <cellStyle name="Data 7 5" xfId="25603"/>
    <cellStyle name="Data 8" xfId="11195"/>
    <cellStyle name="Data 8 2" xfId="14214"/>
    <cellStyle name="Data 8 3" xfId="20068"/>
    <cellStyle name="Data 8 4" xfId="18580"/>
    <cellStyle name="Data 8 5" xfId="20322"/>
    <cellStyle name="Data 9" xfId="11898"/>
    <cellStyle name="Data 9 2" xfId="14601"/>
    <cellStyle name="Data 9 3" xfId="20726"/>
    <cellStyle name="Data 9 4" xfId="24035"/>
    <cellStyle name="Data 9 5" xfId="25620"/>
    <cellStyle name="Date" xfId="2181"/>
    <cellStyle name="Date [mm-dd-yyyy]" xfId="2183"/>
    <cellStyle name="Date [mm-dd-yyyy] 2" xfId="2184"/>
    <cellStyle name="Date [mm-d-yyyy]" xfId="2182"/>
    <cellStyle name="Date [mm-d-yyyy] 2" xfId="5696"/>
    <cellStyle name="Date [mm-d-yyyy] 2 10" xfId="10998"/>
    <cellStyle name="Date [mm-d-yyyy] 2 10 2" xfId="14045"/>
    <cellStyle name="Date [mm-d-yyyy] 2 10 3" xfId="19876"/>
    <cellStyle name="Date [mm-d-yyyy] 2 10 4" xfId="18412"/>
    <cellStyle name="Date [mm-d-yyyy] 2 10 5" xfId="19221"/>
    <cellStyle name="Date [mm-d-yyyy] 2 11" xfId="11001"/>
    <cellStyle name="Date [mm-d-yyyy] 2 11 2" xfId="14048"/>
    <cellStyle name="Date [mm-d-yyyy] 2 11 3" xfId="19879"/>
    <cellStyle name="Date [mm-d-yyyy] 2 11 4" xfId="18415"/>
    <cellStyle name="Date [mm-d-yyyy] 2 11 5" xfId="19224"/>
    <cellStyle name="Date [mm-d-yyyy] 2 12" xfId="11005"/>
    <cellStyle name="Date [mm-d-yyyy] 2 12 2" xfId="14052"/>
    <cellStyle name="Date [mm-d-yyyy] 2 12 3" xfId="19883"/>
    <cellStyle name="Date [mm-d-yyyy] 2 12 4" xfId="18419"/>
    <cellStyle name="Date [mm-d-yyyy] 2 12 5" xfId="19228"/>
    <cellStyle name="Date [mm-d-yyyy] 2 2" xfId="11526"/>
    <cellStyle name="Date [mm-d-yyyy] 2 2 2" xfId="14437"/>
    <cellStyle name="Date [mm-d-yyyy] 2 2 3" xfId="20386"/>
    <cellStyle name="Date [mm-d-yyyy] 2 2 4" xfId="23865"/>
    <cellStyle name="Date [mm-d-yyyy] 2 2 5" xfId="25453"/>
    <cellStyle name="Date [mm-d-yyyy] 2 3" xfId="12554"/>
    <cellStyle name="Date [mm-d-yyyy] 2 3 2" xfId="16354"/>
    <cellStyle name="Date [mm-d-yyyy] 2 3 3" xfId="21335"/>
    <cellStyle name="Date [mm-d-yyyy] 2 3 4" xfId="25979"/>
    <cellStyle name="Date [mm-d-yyyy] 2 4" xfId="10974"/>
    <cellStyle name="Date [mm-d-yyyy] 2 4 2" xfId="14021"/>
    <cellStyle name="Date [mm-d-yyyy] 2 4 3" xfId="19852"/>
    <cellStyle name="Date [mm-d-yyyy] 2 4 4" xfId="18389"/>
    <cellStyle name="Date [mm-d-yyyy] 2 4 5" xfId="19197"/>
    <cellStyle name="Date [mm-d-yyyy] 2 5" xfId="10977"/>
    <cellStyle name="Date [mm-d-yyyy] 2 5 2" xfId="14024"/>
    <cellStyle name="Date [mm-d-yyyy] 2 5 3" xfId="19855"/>
    <cellStyle name="Date [mm-d-yyyy] 2 5 4" xfId="18392"/>
    <cellStyle name="Date [mm-d-yyyy] 2 5 5" xfId="19200"/>
    <cellStyle name="Date [mm-d-yyyy] 2 6" xfId="11020"/>
    <cellStyle name="Date [mm-d-yyyy] 2 6 2" xfId="14066"/>
    <cellStyle name="Date [mm-d-yyyy] 2 6 3" xfId="19898"/>
    <cellStyle name="Date [mm-d-yyyy] 2 6 4" xfId="18433"/>
    <cellStyle name="Date [mm-d-yyyy] 2 6 5" xfId="19241"/>
    <cellStyle name="Date [mm-d-yyyy] 2 7" xfId="10983"/>
    <cellStyle name="Date [mm-d-yyyy] 2 7 2" xfId="14030"/>
    <cellStyle name="Date [mm-d-yyyy] 2 7 3" xfId="19861"/>
    <cellStyle name="Date [mm-d-yyyy] 2 7 4" xfId="18398"/>
    <cellStyle name="Date [mm-d-yyyy] 2 7 5" xfId="19206"/>
    <cellStyle name="Date [mm-d-yyyy] 2 8" xfId="11552"/>
    <cellStyle name="Date [mm-d-yyyy] 2 8 2" xfId="14440"/>
    <cellStyle name="Date [mm-d-yyyy] 2 8 3" xfId="20410"/>
    <cellStyle name="Date [mm-d-yyyy] 2 8 4" xfId="23868"/>
    <cellStyle name="Date [mm-d-yyyy] 2 8 5" xfId="25456"/>
    <cellStyle name="Date [mm-d-yyyy] 2 9" xfId="11039"/>
    <cellStyle name="Date [mm-d-yyyy] 2 9 2" xfId="14082"/>
    <cellStyle name="Date [mm-d-yyyy] 2 9 3" xfId="19916"/>
    <cellStyle name="Date [mm-d-yyyy] 2 9 4" xfId="18448"/>
    <cellStyle name="Date [mm-d-yyyy] 2 9 5" xfId="19257"/>
    <cellStyle name="Date [mmm-yyyy]" xfId="2185"/>
    <cellStyle name="Date [mmm-yyyy] 2" xfId="5697"/>
    <cellStyle name="Date [mmm-yyyy] 2 2" xfId="11053"/>
    <cellStyle name="Date [mmm-yyyy] 2 3" xfId="9779"/>
    <cellStyle name="Date [mmm-yyyy] 2 4" xfId="17372"/>
    <cellStyle name="Date [mmm-yyyy] 3" xfId="11849"/>
    <cellStyle name="Date [mmm-yyyy] 3 2" xfId="14559"/>
    <cellStyle name="Date [mmm-yyyy] 3 3" xfId="23990"/>
    <cellStyle name="Date [mmm-yyyy] 4" xfId="11885"/>
    <cellStyle name="Date [mmm-yyyy] 4 2" xfId="22553"/>
    <cellStyle name="Date [mmm-yyyy] 4 3" xfId="27108"/>
    <cellStyle name="Date [mmm-yyyy] 5" xfId="11214"/>
    <cellStyle name="Date [mmm-yyyy] 5 2" xfId="14231"/>
    <cellStyle name="Date [mmm-yyyy] 5 3" xfId="17388"/>
    <cellStyle name="Date [mmm-yyyy] 5 4" xfId="20359"/>
    <cellStyle name="Date [mmm-yyyy] 6" xfId="11918"/>
    <cellStyle name="Date [mmm-yyyy] 6 2" xfId="14618"/>
    <cellStyle name="Date [mmm-yyyy] 6 3" xfId="20743"/>
    <cellStyle name="Date [mmm-yyyy] 6 4" xfId="24055"/>
    <cellStyle name="Date [mmm-yyyy] 6 5" xfId="25640"/>
    <cellStyle name="Date [mmm-yyyy] 7" xfId="11922"/>
    <cellStyle name="Date [mmm-yyyy] 7 2" xfId="14622"/>
    <cellStyle name="Date [mmm-yyyy] 7 3" xfId="20747"/>
    <cellStyle name="Date [mmm-yyyy] 7 4" xfId="25644"/>
    <cellStyle name="Date [mmm-yyyy] 8" xfId="11275"/>
    <cellStyle name="Date [mmm-yyyy] 8 2" xfId="15731"/>
    <cellStyle name="Date [mmm-yyyy] 8 3" xfId="18654"/>
    <cellStyle name="Date [mmm-yyyy] 9" xfId="11285"/>
    <cellStyle name="Date Aligned" xfId="2186"/>
    <cellStyle name="Date Aligned*" xfId="2187"/>
    <cellStyle name="Date Aligned_comp_Integrateds" xfId="11428"/>
    <cellStyle name="Date Short" xfId="2188"/>
    <cellStyle name="date_ Pies " xfId="2189"/>
    <cellStyle name="DblLineDollarAcct" xfId="2190"/>
    <cellStyle name="DblLineDollarAcct 2" xfId="11427"/>
    <cellStyle name="DblLinePercent" xfId="2191"/>
    <cellStyle name="Dezimal [0]_A17 - 31.03.1998" xfId="2192"/>
    <cellStyle name="Dezimal_A17 - 31.03.1998" xfId="2193"/>
    <cellStyle name="Dia" xfId="2194"/>
    <cellStyle name="Dollar_ Pies " xfId="2195"/>
    <cellStyle name="DollarAccounting" xfId="2196"/>
    <cellStyle name="DollarAccounting 2" xfId="11424"/>
    <cellStyle name="Dotted Line" xfId="2197"/>
    <cellStyle name="Dotted Line 2" xfId="2198"/>
    <cellStyle name="Dotted Line 3" xfId="2199"/>
    <cellStyle name="Double Accounting" xfId="2200"/>
    <cellStyle name="Double Accounting 2" xfId="11422"/>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10" xfId="11169"/>
    <cellStyle name="Entrée 10 2" xfId="14192"/>
    <cellStyle name="Entrée 10 3" xfId="10349"/>
    <cellStyle name="Entrée 10 4" xfId="20043"/>
    <cellStyle name="Entrée 10 5" xfId="17423"/>
    <cellStyle name="Entrée 10 6" xfId="18557"/>
    <cellStyle name="Entrée 10 7" xfId="20258"/>
    <cellStyle name="Entrée 10 8" xfId="21434"/>
    <cellStyle name="Entrée 11" xfId="11852"/>
    <cellStyle name="Entrée 11 2" xfId="14562"/>
    <cellStyle name="Entrée 11 3" xfId="16011"/>
    <cellStyle name="Entrée 11 4" xfId="20684"/>
    <cellStyle name="Entrée 11 5" xfId="22534"/>
    <cellStyle name="Entrée 11 6" xfId="23993"/>
    <cellStyle name="Entrée 11 7" xfId="25577"/>
    <cellStyle name="Entrée 11 8" xfId="27086"/>
    <cellStyle name="Entrée 12" xfId="11182"/>
    <cellStyle name="Entrée 12 2" xfId="14202"/>
    <cellStyle name="Entrée 12 3" xfId="10357"/>
    <cellStyle name="Entrée 12 4" xfId="20055"/>
    <cellStyle name="Entrée 12 5" xfId="17413"/>
    <cellStyle name="Entrée 12 6" xfId="18568"/>
    <cellStyle name="Entrée 12 7" xfId="20312"/>
    <cellStyle name="Entrée 12 8" xfId="22338"/>
    <cellStyle name="Entrée 13" xfId="11864"/>
    <cellStyle name="Entrée 13 2" xfId="14573"/>
    <cellStyle name="Entrée 13 3" xfId="16019"/>
    <cellStyle name="Entrée 13 4" xfId="20696"/>
    <cellStyle name="Entrée 13 5" xfId="22542"/>
    <cellStyle name="Entrée 13 6" xfId="24004"/>
    <cellStyle name="Entrée 13 7" xfId="25589"/>
    <cellStyle name="Entrée 13 8" xfId="27095"/>
    <cellStyle name="Entrée 14" xfId="11190"/>
    <cellStyle name="Entrée 14 2" xfId="14209"/>
    <cellStyle name="Entrée 14 3" xfId="10363"/>
    <cellStyle name="Entrée 14 4" xfId="20063"/>
    <cellStyle name="Entrée 14 5" xfId="17407"/>
    <cellStyle name="Entrée 14 6" xfId="18575"/>
    <cellStyle name="Entrée 14 7" xfId="20321"/>
    <cellStyle name="Entrée 14 8" xfId="22349"/>
    <cellStyle name="Entrée 15" xfId="11877"/>
    <cellStyle name="Entrée 15 2" xfId="14584"/>
    <cellStyle name="Entrée 15 3" xfId="16026"/>
    <cellStyle name="Entrée 15 4" xfId="20708"/>
    <cellStyle name="Entrée 15 5" xfId="22549"/>
    <cellStyle name="Entrée 15 6" xfId="24016"/>
    <cellStyle name="Entrée 15 7" xfId="25601"/>
    <cellStyle name="Entrée 15 8" xfId="27103"/>
    <cellStyle name="Entrée 16" xfId="11200"/>
    <cellStyle name="Entrée 16 2" xfId="14218"/>
    <cellStyle name="Entrée 16 3" xfId="10370"/>
    <cellStyle name="Entrée 16 4" xfId="20073"/>
    <cellStyle name="Entrée 16 5" xfId="17400"/>
    <cellStyle name="Entrée 16 6" xfId="18585"/>
    <cellStyle name="Entrée 16 7" xfId="20343"/>
    <cellStyle name="Entrée 16 8" xfId="22359"/>
    <cellStyle name="Entrée 17" xfId="11888"/>
    <cellStyle name="Entrée 17 2" xfId="14593"/>
    <cellStyle name="Entrée 17 3" xfId="16032"/>
    <cellStyle name="Entrée 17 4" xfId="20718"/>
    <cellStyle name="Entrée 17 5" xfId="22556"/>
    <cellStyle name="Entrée 17 6" xfId="24025"/>
    <cellStyle name="Entrée 17 7" xfId="25611"/>
    <cellStyle name="Entrée 17 8" xfId="27111"/>
    <cellStyle name="Entrée 18" xfId="11208"/>
    <cellStyle name="Entrée 18 2" xfId="14225"/>
    <cellStyle name="Entrée 18 3" xfId="10377"/>
    <cellStyle name="Entrée 18 4" xfId="20081"/>
    <cellStyle name="Entrée 18 5" xfId="17393"/>
    <cellStyle name="Entrée 18 6" xfId="18593"/>
    <cellStyle name="Entrée 18 7" xfId="20350"/>
    <cellStyle name="Entrée 18 8" xfId="22366"/>
    <cellStyle name="Entrée 19" xfId="11900"/>
    <cellStyle name="Entrée 19 2" xfId="14602"/>
    <cellStyle name="Entrée 19 3" xfId="16039"/>
    <cellStyle name="Entrée 19 4" xfId="20727"/>
    <cellStyle name="Entrée 19 5" xfId="22563"/>
    <cellStyle name="Entrée 19 6" xfId="24037"/>
    <cellStyle name="Entrée 19 7" xfId="25622"/>
    <cellStyle name="Entrée 19 8" xfId="27120"/>
    <cellStyle name="Entrée 2" xfId="11058"/>
    <cellStyle name="Entrée 2 2" xfId="14094"/>
    <cellStyle name="Entrée 2 3" xfId="10257"/>
    <cellStyle name="Entrée 2 4" xfId="19935"/>
    <cellStyle name="Entrée 2 5" xfId="17515"/>
    <cellStyle name="Entrée 2 6" xfId="18458"/>
    <cellStyle name="Entrée 2 7" xfId="19270"/>
    <cellStyle name="Entrée 2 8" xfId="21168"/>
    <cellStyle name="Entrée 20" xfId="11904"/>
    <cellStyle name="Entrée 20 2" xfId="14606"/>
    <cellStyle name="Entrée 20 3" xfId="16043"/>
    <cellStyle name="Entrée 20 4" xfId="20731"/>
    <cellStyle name="Entrée 20 5" xfId="22567"/>
    <cellStyle name="Entrée 20 6" xfId="24041"/>
    <cellStyle name="Entrée 20 7" xfId="25626"/>
    <cellStyle name="Entrée 20 8" xfId="27124"/>
    <cellStyle name="Entrée 21" xfId="11225"/>
    <cellStyle name="Entrée 21 2" xfId="14241"/>
    <cellStyle name="Entrée 21 3" xfId="10389"/>
    <cellStyle name="Entrée 21 4" xfId="20098"/>
    <cellStyle name="Entrée 21 5" xfId="17379"/>
    <cellStyle name="Entrée 21 6" xfId="18608"/>
    <cellStyle name="Entrée 21 7" xfId="20373"/>
    <cellStyle name="Entrée 21 8" xfId="22401"/>
    <cellStyle name="Entrée 22" xfId="11915"/>
    <cellStyle name="Entrée 22 2" xfId="14615"/>
    <cellStyle name="Entrée 22 3" xfId="16052"/>
    <cellStyle name="Entrée 22 4" xfId="20740"/>
    <cellStyle name="Entrée 22 5" xfId="22576"/>
    <cellStyle name="Entrée 22 6" xfId="24052"/>
    <cellStyle name="Entrée 22 7" xfId="25637"/>
    <cellStyle name="Entrée 22 8" xfId="27135"/>
    <cellStyle name="Entrée 23" xfId="11247"/>
    <cellStyle name="Entrée 23 2" xfId="14254"/>
    <cellStyle name="Entrée 23 3" xfId="10402"/>
    <cellStyle name="Entrée 23 4" xfId="20120"/>
    <cellStyle name="Entrée 23 5" xfId="17363"/>
    <cellStyle name="Entrée 23 6" xfId="18627"/>
    <cellStyle name="Entrée 23 7" xfId="25272"/>
    <cellStyle name="Entrée 23 8" xfId="22413"/>
    <cellStyle name="Entrée 24" xfId="11262"/>
    <cellStyle name="Entrée 24 2" xfId="14267"/>
    <cellStyle name="Entrée 24 3" xfId="10413"/>
    <cellStyle name="Entrée 24 4" xfId="20135"/>
    <cellStyle name="Entrée 24 5" xfId="17352"/>
    <cellStyle name="Entrée 24 6" xfId="18641"/>
    <cellStyle name="Entrée 24 7" xfId="25286"/>
    <cellStyle name="Entrée 24 8" xfId="22417"/>
    <cellStyle name="Entrée 25" xfId="11932"/>
    <cellStyle name="Entrée 25 2" xfId="14630"/>
    <cellStyle name="Entrée 25 3" xfId="16063"/>
    <cellStyle name="Entrée 25 4" xfId="20756"/>
    <cellStyle name="Entrée 25 5" xfId="22587"/>
    <cellStyle name="Entrée 25 6" xfId="24068"/>
    <cellStyle name="Entrée 25 7" xfId="25654"/>
    <cellStyle name="Entrée 25 8" xfId="27148"/>
    <cellStyle name="Entrée 26" xfId="11267"/>
    <cellStyle name="Entrée 26 2" xfId="14272"/>
    <cellStyle name="Entrée 26 3" xfId="10417"/>
    <cellStyle name="Entrée 26 4" xfId="20140"/>
    <cellStyle name="Entrée 26 5" xfId="17347"/>
    <cellStyle name="Entrée 26 6" xfId="18646"/>
    <cellStyle name="Entrée 26 7" xfId="25291"/>
    <cellStyle name="Entrée 26 8" xfId="26826"/>
    <cellStyle name="Entrée 27" xfId="11937"/>
    <cellStyle name="Entrée 27 2" xfId="14634"/>
    <cellStyle name="Entrée 27 3" xfId="16066"/>
    <cellStyle name="Entrée 27 4" xfId="20761"/>
    <cellStyle name="Entrée 27 5" xfId="22590"/>
    <cellStyle name="Entrée 27 6" xfId="24073"/>
    <cellStyle name="Entrée 27 7" xfId="25659"/>
    <cellStyle name="Entrée 27 8" xfId="27152"/>
    <cellStyle name="Entrée 28" xfId="11282"/>
    <cellStyle name="Entrée 28 2" xfId="14283"/>
    <cellStyle name="Entrée 28 3" xfId="10437"/>
    <cellStyle name="Entrée 28 4" xfId="20155"/>
    <cellStyle name="Entrée 28 5" xfId="17336"/>
    <cellStyle name="Entrée 28 6" xfId="18661"/>
    <cellStyle name="Entrée 28 7" xfId="25304"/>
    <cellStyle name="Entrée 28 8" xfId="26839"/>
    <cellStyle name="Entrée 29" xfId="11944"/>
    <cellStyle name="Entrée 29 2" xfId="14640"/>
    <cellStyle name="Entrée 29 3" xfId="16070"/>
    <cellStyle name="Entrée 29 4" xfId="20767"/>
    <cellStyle name="Entrée 29 5" xfId="22594"/>
    <cellStyle name="Entrée 29 6" xfId="24080"/>
    <cellStyle name="Entrée 29 7" xfId="25666"/>
    <cellStyle name="Entrée 29 8" xfId="27157"/>
    <cellStyle name="Entrée 3" xfId="11836"/>
    <cellStyle name="Entrée 3 2" xfId="14548"/>
    <cellStyle name="Entrée 3 3" xfId="16001"/>
    <cellStyle name="Entrée 3 4" xfId="20668"/>
    <cellStyle name="Entrée 3 5" xfId="22524"/>
    <cellStyle name="Entrée 3 6" xfId="23977"/>
    <cellStyle name="Entrée 3 7" xfId="25562"/>
    <cellStyle name="Entrée 3 8" xfId="27074"/>
    <cellStyle name="Entrée 30" xfId="11292"/>
    <cellStyle name="Entrée 30 2" xfId="14291"/>
    <cellStyle name="Entrée 30 3" xfId="10444"/>
    <cellStyle name="Entrée 30 4" xfId="20165"/>
    <cellStyle name="Entrée 30 5" xfId="17328"/>
    <cellStyle name="Entrée 30 6" xfId="18670"/>
    <cellStyle name="Entrée 30 7" xfId="25312"/>
    <cellStyle name="Entrée 30 8" xfId="26847"/>
    <cellStyle name="Entrée 31" xfId="11951"/>
    <cellStyle name="Entrée 31 2" xfId="14646"/>
    <cellStyle name="Entrée 31 3" xfId="16074"/>
    <cellStyle name="Entrée 31 4" xfId="20774"/>
    <cellStyle name="Entrée 31 5" xfId="22598"/>
    <cellStyle name="Entrée 31 6" xfId="24087"/>
    <cellStyle name="Entrée 31 7" xfId="25672"/>
    <cellStyle name="Entrée 31 8" xfId="27161"/>
    <cellStyle name="Entrée 32" xfId="11297"/>
    <cellStyle name="Entrée 32 2" xfId="14296"/>
    <cellStyle name="Entrée 32 3" xfId="10449"/>
    <cellStyle name="Entrée 32 4" xfId="20170"/>
    <cellStyle name="Entrée 32 5" xfId="17323"/>
    <cellStyle name="Entrée 32 6" xfId="18675"/>
    <cellStyle name="Entrée 32 7" xfId="25317"/>
    <cellStyle name="Entrée 32 8" xfId="26852"/>
    <cellStyle name="Entrée 33" xfId="11954"/>
    <cellStyle name="Entrée 33 2" xfId="14648"/>
    <cellStyle name="Entrée 33 3" xfId="16076"/>
    <cellStyle name="Entrée 33 4" xfId="20776"/>
    <cellStyle name="Entrée 33 5" xfId="22600"/>
    <cellStyle name="Entrée 33 6" xfId="24090"/>
    <cellStyle name="Entrée 33 7" xfId="25674"/>
    <cellStyle name="Entrée 33 8" xfId="27163"/>
    <cellStyle name="Entrée 34" xfId="11419"/>
    <cellStyle name="Entrée 34 2" xfId="14409"/>
    <cellStyle name="Entrée 34 3" xfId="15881"/>
    <cellStyle name="Entrée 34 4" xfId="20292"/>
    <cellStyle name="Entrée 34 5" xfId="22330"/>
    <cellStyle name="Entrée 34 6" xfId="23836"/>
    <cellStyle name="Entrée 34 7" xfId="25430"/>
    <cellStyle name="Entrée 34 8" xfId="26953"/>
    <cellStyle name="Entrée 35" xfId="9792"/>
    <cellStyle name="Entrée 36" xfId="9802"/>
    <cellStyle name="Entrée 37" xfId="18028"/>
    <cellStyle name="Entrée 38" xfId="17972"/>
    <cellStyle name="Entrée 39" xfId="18023"/>
    <cellStyle name="Entrée 4" xfId="11149"/>
    <cellStyle name="Entrée 4 2" xfId="14174"/>
    <cellStyle name="Entrée 4 3" xfId="10333"/>
    <cellStyle name="Entrée 4 4" xfId="20023"/>
    <cellStyle name="Entrée 4 5" xfId="17439"/>
    <cellStyle name="Entrée 4 6" xfId="18537"/>
    <cellStyle name="Entrée 4 7" xfId="20101"/>
    <cellStyle name="Entrée 4 8" xfId="21367"/>
    <cellStyle name="Entrée 40" xfId="17976"/>
    <cellStyle name="Entrée 41" xfId="28325"/>
    <cellStyle name="Entrée 42" xfId="28404"/>
    <cellStyle name="Entrée 43" xfId="28424"/>
    <cellStyle name="Entrée 5" xfId="11822"/>
    <cellStyle name="Entrée 5 2" xfId="14535"/>
    <cellStyle name="Entrée 5 3" xfId="15989"/>
    <cellStyle name="Entrée 5 4" xfId="20654"/>
    <cellStyle name="Entrée 5 5" xfId="22512"/>
    <cellStyle name="Entrée 5 6" xfId="23963"/>
    <cellStyle name="Entrée 5 7" xfId="25548"/>
    <cellStyle name="Entrée 5 8" xfId="27061"/>
    <cellStyle name="Entrée 6" xfId="11159"/>
    <cellStyle name="Entrée 6 2" xfId="14183"/>
    <cellStyle name="Entrée 6 3" xfId="10340"/>
    <cellStyle name="Entrée 6 4" xfId="20033"/>
    <cellStyle name="Entrée 6 5" xfId="17432"/>
    <cellStyle name="Entrée 6 6" xfId="18547"/>
    <cellStyle name="Entrée 6 7" xfId="20148"/>
    <cellStyle name="Entrée 6 8" xfId="23178"/>
    <cellStyle name="Entrée 7" xfId="11834"/>
    <cellStyle name="Entrée 7 2" xfId="14547"/>
    <cellStyle name="Entrée 7 3" xfId="16000"/>
    <cellStyle name="Entrée 7 4" xfId="20666"/>
    <cellStyle name="Entrée 7 5" xfId="22523"/>
    <cellStyle name="Entrée 7 6" xfId="23975"/>
    <cellStyle name="Entrée 7 7" xfId="25560"/>
    <cellStyle name="Entrée 7 8" xfId="27072"/>
    <cellStyle name="Entrée 8" xfId="11166"/>
    <cellStyle name="Entrée 8 2" xfId="14189"/>
    <cellStyle name="Entrée 8 3" xfId="10346"/>
    <cellStyle name="Entrée 8 4" xfId="20040"/>
    <cellStyle name="Entrée 8 5" xfId="17426"/>
    <cellStyle name="Entrée 8 6" xfId="18554"/>
    <cellStyle name="Entrée 8 7" xfId="20224"/>
    <cellStyle name="Entrée 8 8" xfId="21430"/>
    <cellStyle name="Entrée 9" xfId="11839"/>
    <cellStyle name="Entrée 9 2" xfId="14551"/>
    <cellStyle name="Entrée 9 3" xfId="16003"/>
    <cellStyle name="Entrée 9 4" xfId="20671"/>
    <cellStyle name="Entrée 9 5" xfId="22526"/>
    <cellStyle name="Entrée 9 6" xfId="23980"/>
    <cellStyle name="Entrée 9 7" xfId="25565"/>
    <cellStyle name="Entrée 9 8" xfId="27076"/>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act 2 2" xfId="28362"/>
    <cellStyle name="fact 3" xfId="11818"/>
    <cellStyle name="fact 3 2" xfId="14532"/>
    <cellStyle name="fact 4" xfId="11884"/>
    <cellStyle name="fact 4 2" xfId="14590"/>
    <cellStyle name="fact 4 3" xfId="25608"/>
    <cellStyle name="fact 5" xfId="11240"/>
    <cellStyle name="fact 5 2" xfId="18621"/>
    <cellStyle name="fact 6" xfId="11278"/>
    <cellStyle name="fact 6 2" xfId="18657"/>
    <cellStyle name="FieldName" xfId="2221"/>
    <cellStyle name="FieldName 10" xfId="11846"/>
    <cellStyle name="FieldName 10 2" xfId="14558"/>
    <cellStyle name="FieldName 10 3" xfId="16008"/>
    <cellStyle name="FieldName 10 4" xfId="20678"/>
    <cellStyle name="FieldName 10 5" xfId="22531"/>
    <cellStyle name="FieldName 10 6" xfId="23987"/>
    <cellStyle name="FieldName 10 7" xfId="25572"/>
    <cellStyle name="FieldName 10 8" xfId="27081"/>
    <cellStyle name="FieldName 11" xfId="11179"/>
    <cellStyle name="FieldName 11 2" xfId="14199"/>
    <cellStyle name="FieldName 11 3" xfId="10355"/>
    <cellStyle name="FieldName 11 4" xfId="20053"/>
    <cellStyle name="FieldName 11 5" xfId="17416"/>
    <cellStyle name="FieldName 11 6" xfId="18566"/>
    <cellStyle name="FieldName 11 7" xfId="20310"/>
    <cellStyle name="FieldName 11 8" xfId="22333"/>
    <cellStyle name="FieldName 12" xfId="11860"/>
    <cellStyle name="FieldName 12 2" xfId="14569"/>
    <cellStyle name="FieldName 12 3" xfId="16016"/>
    <cellStyle name="FieldName 12 4" xfId="20692"/>
    <cellStyle name="FieldName 12 5" xfId="22539"/>
    <cellStyle name="FieldName 12 6" xfId="24001"/>
    <cellStyle name="FieldName 12 7" xfId="25585"/>
    <cellStyle name="FieldName 12 8" xfId="27092"/>
    <cellStyle name="FieldName 13" xfId="11187"/>
    <cellStyle name="FieldName 13 2" xfId="14207"/>
    <cellStyle name="FieldName 13 3" xfId="10361"/>
    <cellStyle name="FieldName 13 4" xfId="20060"/>
    <cellStyle name="FieldName 13 5" xfId="17409"/>
    <cellStyle name="FieldName 13 6" xfId="18572"/>
    <cellStyle name="FieldName 13 7" xfId="20318"/>
    <cellStyle name="FieldName 13 8" xfId="22345"/>
    <cellStyle name="FieldName 14" xfId="11871"/>
    <cellStyle name="FieldName 14 2" xfId="14579"/>
    <cellStyle name="FieldName 14 3" xfId="16022"/>
    <cellStyle name="FieldName 14 4" xfId="20702"/>
    <cellStyle name="FieldName 14 5" xfId="22545"/>
    <cellStyle name="FieldName 14 6" xfId="24011"/>
    <cellStyle name="FieldName 14 7" xfId="25596"/>
    <cellStyle name="FieldName 14 8" xfId="27099"/>
    <cellStyle name="FieldName 15" xfId="11198"/>
    <cellStyle name="FieldName 15 2" xfId="14216"/>
    <cellStyle name="FieldName 15 3" xfId="10368"/>
    <cellStyle name="FieldName 15 4" xfId="20071"/>
    <cellStyle name="FieldName 15 5" xfId="17402"/>
    <cellStyle name="FieldName 15 6" xfId="18583"/>
    <cellStyle name="FieldName 15 7" xfId="20341"/>
    <cellStyle name="FieldName 15 8" xfId="22357"/>
    <cellStyle name="FieldName 16" xfId="11883"/>
    <cellStyle name="FieldName 16 2" xfId="14589"/>
    <cellStyle name="FieldName 16 3" xfId="16029"/>
    <cellStyle name="FieldName 16 4" xfId="20713"/>
    <cellStyle name="FieldName 16 5" xfId="22552"/>
    <cellStyle name="FieldName 16 6" xfId="24022"/>
    <cellStyle name="FieldName 16 7" xfId="25607"/>
    <cellStyle name="FieldName 16 8" xfId="27107"/>
    <cellStyle name="FieldName 17" xfId="11207"/>
    <cellStyle name="FieldName 17 2" xfId="14224"/>
    <cellStyle name="FieldName 17 3" xfId="10376"/>
    <cellStyle name="FieldName 17 4" xfId="20080"/>
    <cellStyle name="FieldName 17 5" xfId="17394"/>
    <cellStyle name="FieldName 17 6" xfId="18592"/>
    <cellStyle name="FieldName 17 7" xfId="20349"/>
    <cellStyle name="FieldName 17 8" xfId="22365"/>
    <cellStyle name="FieldName 18" xfId="11895"/>
    <cellStyle name="FieldName 18 2" xfId="14598"/>
    <cellStyle name="FieldName 18 3" xfId="16037"/>
    <cellStyle name="FieldName 18 4" xfId="20723"/>
    <cellStyle name="FieldName 18 5" xfId="22561"/>
    <cellStyle name="FieldName 18 6" xfId="24032"/>
    <cellStyle name="FieldName 18 7" xfId="25617"/>
    <cellStyle name="FieldName 18 8" xfId="27117"/>
    <cellStyle name="FieldName 19" xfId="11217"/>
    <cellStyle name="FieldName 19 2" xfId="14233"/>
    <cellStyle name="FieldName 19 3" xfId="10383"/>
    <cellStyle name="FieldName 19 4" xfId="20090"/>
    <cellStyle name="FieldName 19 5" xfId="17386"/>
    <cellStyle name="FieldName 19 6" xfId="18600"/>
    <cellStyle name="FieldName 19 7" xfId="25237"/>
    <cellStyle name="FieldName 19 8" xfId="22372"/>
    <cellStyle name="FieldName 2" xfId="11060"/>
    <cellStyle name="FieldName 2 2" xfId="14095"/>
    <cellStyle name="FieldName 2 3" xfId="10258"/>
    <cellStyle name="FieldName 2 4" xfId="19937"/>
    <cellStyle name="FieldName 2 5" xfId="17514"/>
    <cellStyle name="FieldName 2 6" xfId="18459"/>
    <cellStyle name="FieldName 2 7" xfId="19272"/>
    <cellStyle name="FieldName 2 8" xfId="21169"/>
    <cellStyle name="FieldName 20" xfId="11901"/>
    <cellStyle name="FieldName 20 2" xfId="14603"/>
    <cellStyle name="FieldName 20 3" xfId="16040"/>
    <cellStyle name="FieldName 20 4" xfId="20728"/>
    <cellStyle name="FieldName 20 5" xfId="22564"/>
    <cellStyle name="FieldName 20 6" xfId="24038"/>
    <cellStyle name="FieldName 20 7" xfId="25623"/>
    <cellStyle name="FieldName 20 8" xfId="27121"/>
    <cellStyle name="FieldName 21" xfId="11223"/>
    <cellStyle name="FieldName 21 2" xfId="14239"/>
    <cellStyle name="FieldName 21 3" xfId="10387"/>
    <cellStyle name="FieldName 21 4" xfId="20096"/>
    <cellStyle name="FieldName 21 5" xfId="17381"/>
    <cellStyle name="FieldName 21 6" xfId="18606"/>
    <cellStyle name="FieldName 21 7" xfId="20371"/>
    <cellStyle name="FieldName 21 8" xfId="22393"/>
    <cellStyle name="FieldName 22" xfId="11910"/>
    <cellStyle name="FieldName 22 2" xfId="14611"/>
    <cellStyle name="FieldName 22 3" xfId="16048"/>
    <cellStyle name="FieldName 22 4" xfId="20736"/>
    <cellStyle name="FieldName 22 5" xfId="22572"/>
    <cellStyle name="FieldName 22 6" xfId="24047"/>
    <cellStyle name="FieldName 22 7" xfId="25632"/>
    <cellStyle name="FieldName 22 8" xfId="27130"/>
    <cellStyle name="FieldName 23" xfId="11245"/>
    <cellStyle name="FieldName 23 2" xfId="14252"/>
    <cellStyle name="FieldName 23 3" xfId="10400"/>
    <cellStyle name="FieldName 23 4" xfId="20118"/>
    <cellStyle name="FieldName 23 5" xfId="17365"/>
    <cellStyle name="FieldName 23 6" xfId="18625"/>
    <cellStyle name="FieldName 23 7" xfId="25270"/>
    <cellStyle name="FieldName 23 8" xfId="22411"/>
    <cellStyle name="FieldName 24" xfId="11924"/>
    <cellStyle name="FieldName 24 2" xfId="14623"/>
    <cellStyle name="FieldName 24 3" xfId="16056"/>
    <cellStyle name="FieldName 24 4" xfId="20749"/>
    <cellStyle name="FieldName 24 5" xfId="22580"/>
    <cellStyle name="FieldName 24 6" xfId="24060"/>
    <cellStyle name="FieldName 24 7" xfId="25646"/>
    <cellStyle name="FieldName 24 8" xfId="27140"/>
    <cellStyle name="FieldName 25" xfId="11258"/>
    <cellStyle name="FieldName 25 2" xfId="14264"/>
    <cellStyle name="FieldName 25 3" xfId="10410"/>
    <cellStyle name="FieldName 25 4" xfId="20131"/>
    <cellStyle name="FieldName 25 5" xfId="17355"/>
    <cellStyle name="FieldName 25 6" xfId="18638"/>
    <cellStyle name="FieldName 25 7" xfId="25283"/>
    <cellStyle name="FieldName 25 8" xfId="26796"/>
    <cellStyle name="FieldName 26" xfId="11930"/>
    <cellStyle name="FieldName 26 2" xfId="14628"/>
    <cellStyle name="FieldName 26 3" xfId="16061"/>
    <cellStyle name="FieldName 26 4" xfId="20754"/>
    <cellStyle name="FieldName 26 5" xfId="22585"/>
    <cellStyle name="FieldName 26 6" xfId="24066"/>
    <cellStyle name="FieldName 26 7" xfId="25652"/>
    <cellStyle name="FieldName 26 8" xfId="27146"/>
    <cellStyle name="FieldName 27" xfId="11265"/>
    <cellStyle name="FieldName 27 2" xfId="14270"/>
    <cellStyle name="FieldName 27 3" xfId="10415"/>
    <cellStyle name="FieldName 27 4" xfId="20138"/>
    <cellStyle name="FieldName 27 5" xfId="17349"/>
    <cellStyle name="FieldName 27 6" xfId="18644"/>
    <cellStyle name="FieldName 27 7" xfId="25289"/>
    <cellStyle name="FieldName 27 8" xfId="26824"/>
    <cellStyle name="FieldName 28" xfId="11934"/>
    <cellStyle name="FieldName 28 2" xfId="14631"/>
    <cellStyle name="FieldName 28 3" xfId="16064"/>
    <cellStyle name="FieldName 28 4" xfId="20758"/>
    <cellStyle name="FieldName 28 5" xfId="22588"/>
    <cellStyle name="FieldName 28 6" xfId="24070"/>
    <cellStyle name="FieldName 28 7" xfId="25656"/>
    <cellStyle name="FieldName 28 8" xfId="27150"/>
    <cellStyle name="FieldName 29" xfId="11277"/>
    <cellStyle name="FieldName 29 2" xfId="14280"/>
    <cellStyle name="FieldName 29 3" xfId="10427"/>
    <cellStyle name="FieldName 29 4" xfId="20150"/>
    <cellStyle name="FieldName 29 5" xfId="17340"/>
    <cellStyle name="FieldName 29 6" xfId="18656"/>
    <cellStyle name="FieldName 29 7" xfId="25300"/>
    <cellStyle name="FieldName 29 8" xfId="26835"/>
    <cellStyle name="FieldName 3" xfId="11831"/>
    <cellStyle name="FieldName 3 2" xfId="14544"/>
    <cellStyle name="FieldName 3 3" xfId="15997"/>
    <cellStyle name="FieldName 3 4" xfId="20663"/>
    <cellStyle name="FieldName 3 5" xfId="22520"/>
    <cellStyle name="FieldName 3 6" xfId="23972"/>
    <cellStyle name="FieldName 3 7" xfId="25557"/>
    <cellStyle name="FieldName 3 8" xfId="27069"/>
    <cellStyle name="FieldName 30" xfId="11939"/>
    <cellStyle name="FieldName 30 2" xfId="14636"/>
    <cellStyle name="FieldName 30 3" xfId="16068"/>
    <cellStyle name="FieldName 30 4" xfId="20763"/>
    <cellStyle name="FieldName 30 5" xfId="22592"/>
    <cellStyle name="FieldName 30 6" xfId="24075"/>
    <cellStyle name="FieldName 30 7" xfId="25661"/>
    <cellStyle name="FieldName 30 8" xfId="27154"/>
    <cellStyle name="FieldName 31" xfId="11290"/>
    <cellStyle name="FieldName 31 2" xfId="14289"/>
    <cellStyle name="FieldName 31 3" xfId="15751"/>
    <cellStyle name="FieldName 31 4" xfId="20163"/>
    <cellStyle name="FieldName 31 5" xfId="17330"/>
    <cellStyle name="FieldName 31 6" xfId="18668"/>
    <cellStyle name="FieldName 31 7" xfId="25310"/>
    <cellStyle name="FieldName 31 8" xfId="26845"/>
    <cellStyle name="FieldName 32" xfId="11950"/>
    <cellStyle name="FieldName 32 2" xfId="14645"/>
    <cellStyle name="FieldName 32 3" xfId="16073"/>
    <cellStyle name="FieldName 32 4" xfId="20773"/>
    <cellStyle name="FieldName 32 5" xfId="22597"/>
    <cellStyle name="FieldName 32 6" xfId="24086"/>
    <cellStyle name="FieldName 32 7" xfId="25671"/>
    <cellStyle name="FieldName 32 8" xfId="27160"/>
    <cellStyle name="FieldName 33" xfId="11294"/>
    <cellStyle name="FieldName 33 2" xfId="14293"/>
    <cellStyle name="FieldName 33 3" xfId="10446"/>
    <cellStyle name="FieldName 33 4" xfId="20167"/>
    <cellStyle name="FieldName 33 5" xfId="17326"/>
    <cellStyle name="FieldName 33 6" xfId="18672"/>
    <cellStyle name="FieldName 33 7" xfId="25314"/>
    <cellStyle name="FieldName 33 8" xfId="26849"/>
    <cellStyle name="FieldName 34" xfId="11952"/>
    <cellStyle name="FieldName 34 2" xfId="14647"/>
    <cellStyle name="FieldName 34 3" xfId="16075"/>
    <cellStyle name="FieldName 34 4" xfId="20775"/>
    <cellStyle name="FieldName 34 5" xfId="22599"/>
    <cellStyle name="FieldName 34 6" xfId="24088"/>
    <cellStyle name="FieldName 34 7" xfId="25673"/>
    <cellStyle name="FieldName 34 8" xfId="27162"/>
    <cellStyle name="FieldName 35" xfId="11417"/>
    <cellStyle name="FieldName 35 2" xfId="14407"/>
    <cellStyle name="FieldName 35 3" xfId="15879"/>
    <cellStyle name="FieldName 35 4" xfId="20290"/>
    <cellStyle name="FieldName 35 5" xfId="22328"/>
    <cellStyle name="FieldName 35 6" xfId="23834"/>
    <cellStyle name="FieldName 35 7" xfId="25428"/>
    <cellStyle name="FieldName 35 8" xfId="26951"/>
    <cellStyle name="FieldName 36" xfId="9793"/>
    <cellStyle name="FieldName 37" xfId="9833"/>
    <cellStyle name="FieldName 38" xfId="9801"/>
    <cellStyle name="FieldName 39" xfId="18027"/>
    <cellStyle name="FieldName 4" xfId="11147"/>
    <cellStyle name="FieldName 4 2" xfId="14172"/>
    <cellStyle name="FieldName 4 3" xfId="10331"/>
    <cellStyle name="FieldName 4 4" xfId="20021"/>
    <cellStyle name="FieldName 4 5" xfId="17441"/>
    <cellStyle name="FieldName 4 6" xfId="18535"/>
    <cellStyle name="FieldName 4 7" xfId="20099"/>
    <cellStyle name="FieldName 4 8" xfId="21363"/>
    <cellStyle name="FieldName 40" xfId="17971"/>
    <cellStyle name="FieldName 41" xfId="18022"/>
    <cellStyle name="FieldName 42" xfId="17975"/>
    <cellStyle name="FieldName 43" xfId="28311"/>
    <cellStyle name="FieldName 44" xfId="28423"/>
    <cellStyle name="FieldName 5" xfId="11817"/>
    <cellStyle name="FieldName 5 2" xfId="14531"/>
    <cellStyle name="FieldName 5 3" xfId="15986"/>
    <cellStyle name="FieldName 5 4" xfId="20649"/>
    <cellStyle name="FieldName 5 5" xfId="22508"/>
    <cellStyle name="FieldName 5 6" xfId="23960"/>
    <cellStyle name="FieldName 5 7" xfId="25545"/>
    <cellStyle name="FieldName 5 8" xfId="27057"/>
    <cellStyle name="FieldName 6" xfId="11156"/>
    <cellStyle name="FieldName 6 2" xfId="14181"/>
    <cellStyle name="FieldName 6 3" xfId="10338"/>
    <cellStyle name="FieldName 6 4" xfId="20030"/>
    <cellStyle name="FieldName 6 5" xfId="17434"/>
    <cellStyle name="FieldName 6 6" xfId="18544"/>
    <cellStyle name="FieldName 6 7" xfId="20127"/>
    <cellStyle name="FieldName 6 8" xfId="21420"/>
    <cellStyle name="FieldName 7" xfId="11830"/>
    <cellStyle name="FieldName 7 2" xfId="14543"/>
    <cellStyle name="FieldName 7 3" xfId="15996"/>
    <cellStyle name="FieldName 7 4" xfId="20662"/>
    <cellStyle name="FieldName 7 5" xfId="22519"/>
    <cellStyle name="FieldName 7 6" xfId="23971"/>
    <cellStyle name="FieldName 7 7" xfId="25556"/>
    <cellStyle name="FieldName 7 8" xfId="27068"/>
    <cellStyle name="FieldName 8" xfId="11833"/>
    <cellStyle name="FieldName 8 2" xfId="14546"/>
    <cellStyle name="FieldName 8 3" xfId="15999"/>
    <cellStyle name="FieldName 8 4" xfId="20665"/>
    <cellStyle name="FieldName 8 5" xfId="22522"/>
    <cellStyle name="FieldName 8 6" xfId="23974"/>
    <cellStyle name="FieldName 8 7" xfId="25559"/>
    <cellStyle name="FieldName 8 8" xfId="27071"/>
    <cellStyle name="FieldName 9" xfId="11168"/>
    <cellStyle name="FieldName 9 2" xfId="14191"/>
    <cellStyle name="FieldName 9 3" xfId="10348"/>
    <cellStyle name="FieldName 9 4" xfId="20042"/>
    <cellStyle name="FieldName 9 5" xfId="17424"/>
    <cellStyle name="FieldName 9 6" xfId="18556"/>
    <cellStyle name="FieldName 9 7" xfId="20238"/>
    <cellStyle name="FieldName 9 8" xfId="21433"/>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10" xfId="11174"/>
    <cellStyle name="hard no 10 2" xfId="14196"/>
    <cellStyle name="hard no 10 3" xfId="10353"/>
    <cellStyle name="hard no 10 4" xfId="20048"/>
    <cellStyle name="hard no 10 5" xfId="17419"/>
    <cellStyle name="hard no 10 6" xfId="18561"/>
    <cellStyle name="hard no 10 7" xfId="20300"/>
    <cellStyle name="hard no 10 8" xfId="21777"/>
    <cellStyle name="hard no 11" xfId="11851"/>
    <cellStyle name="hard no 11 2" xfId="14561"/>
    <cellStyle name="hard no 11 3" xfId="16010"/>
    <cellStyle name="hard no 11 4" xfId="20683"/>
    <cellStyle name="hard no 11 5" xfId="22533"/>
    <cellStyle name="hard no 11 6" xfId="23992"/>
    <cellStyle name="hard no 11 7" xfId="25576"/>
    <cellStyle name="hard no 11 8" xfId="27085"/>
    <cellStyle name="hard no 12" xfId="11184"/>
    <cellStyle name="hard no 12 2" xfId="14204"/>
    <cellStyle name="hard no 12 3" xfId="10359"/>
    <cellStyle name="hard no 12 4" xfId="20057"/>
    <cellStyle name="hard no 12 5" xfId="17191"/>
    <cellStyle name="hard no 12 6" xfId="18570"/>
    <cellStyle name="hard no 12 7" xfId="20314"/>
    <cellStyle name="hard no 12 8" xfId="22341"/>
    <cellStyle name="hard no 13" xfId="11861"/>
    <cellStyle name="hard no 13 2" xfId="14570"/>
    <cellStyle name="hard no 13 3" xfId="16017"/>
    <cellStyle name="hard no 13 4" xfId="20693"/>
    <cellStyle name="hard no 13 5" xfId="22540"/>
    <cellStyle name="hard no 13 6" xfId="24002"/>
    <cellStyle name="hard no 13 7" xfId="25586"/>
    <cellStyle name="hard no 13 8" xfId="27093"/>
    <cellStyle name="hard no 14" xfId="11192"/>
    <cellStyle name="hard no 14 2" xfId="14211"/>
    <cellStyle name="hard no 14 3" xfId="10365"/>
    <cellStyle name="hard no 14 4" xfId="20065"/>
    <cellStyle name="hard no 14 5" xfId="17405"/>
    <cellStyle name="hard no 14 6" xfId="18577"/>
    <cellStyle name="hard no 14 7" xfId="20326"/>
    <cellStyle name="hard no 14 8" xfId="22351"/>
    <cellStyle name="hard no 15" xfId="11876"/>
    <cellStyle name="hard no 15 2" xfId="14583"/>
    <cellStyle name="hard no 15 3" xfId="16025"/>
    <cellStyle name="hard no 15 4" xfId="20707"/>
    <cellStyle name="hard no 15 5" xfId="22548"/>
    <cellStyle name="hard no 15 6" xfId="24015"/>
    <cellStyle name="hard no 15 7" xfId="25600"/>
    <cellStyle name="hard no 15 8" xfId="27102"/>
    <cellStyle name="hard no 16" xfId="11203"/>
    <cellStyle name="hard no 16 2" xfId="14221"/>
    <cellStyle name="hard no 16 3" xfId="10373"/>
    <cellStyle name="hard no 16 4" xfId="20076"/>
    <cellStyle name="hard no 16 5" xfId="17397"/>
    <cellStyle name="hard no 16 6" xfId="18588"/>
    <cellStyle name="hard no 16 7" xfId="20346"/>
    <cellStyle name="hard no 16 8" xfId="22361"/>
    <cellStyle name="hard no 17" xfId="11890"/>
    <cellStyle name="hard no 17 2" xfId="14594"/>
    <cellStyle name="hard no 17 3" xfId="16033"/>
    <cellStyle name="hard no 17 4" xfId="20719"/>
    <cellStyle name="hard no 17 5" xfId="22557"/>
    <cellStyle name="hard no 17 6" xfId="24027"/>
    <cellStyle name="hard no 17 7" xfId="25613"/>
    <cellStyle name="hard no 17 8" xfId="27113"/>
    <cellStyle name="hard no 18" xfId="11212"/>
    <cellStyle name="hard no 18 2" xfId="14229"/>
    <cellStyle name="hard no 18 3" xfId="10381"/>
    <cellStyle name="hard no 18 4" xfId="20085"/>
    <cellStyle name="hard no 18 5" xfId="17389"/>
    <cellStyle name="hard no 18 6" xfId="18597"/>
    <cellStyle name="hard no 18 7" xfId="20357"/>
    <cellStyle name="hard no 18 8" xfId="22371"/>
    <cellStyle name="hard no 19" xfId="11894"/>
    <cellStyle name="hard no 19 2" xfId="14597"/>
    <cellStyle name="hard no 19 3" xfId="16036"/>
    <cellStyle name="hard no 19 4" xfId="20722"/>
    <cellStyle name="hard no 19 5" xfId="22560"/>
    <cellStyle name="hard no 19 6" xfId="24031"/>
    <cellStyle name="hard no 19 7" xfId="25616"/>
    <cellStyle name="hard no 19 8" xfId="27116"/>
    <cellStyle name="hard no 2" xfId="11067"/>
    <cellStyle name="hard no 2 2" xfId="14100"/>
    <cellStyle name="hard no 2 3" xfId="10263"/>
    <cellStyle name="hard no 2 4" xfId="19944"/>
    <cellStyle name="hard no 2 5" xfId="17509"/>
    <cellStyle name="hard no 2 6" xfId="18464"/>
    <cellStyle name="hard no 2 7" xfId="19277"/>
    <cellStyle name="hard no 2 8" xfId="21178"/>
    <cellStyle name="hard no 20" xfId="11220"/>
    <cellStyle name="hard no 20 2" xfId="14236"/>
    <cellStyle name="hard no 20 3" xfId="10386"/>
    <cellStyle name="hard no 20 4" xfId="20093"/>
    <cellStyle name="hard no 20 5" xfId="17383"/>
    <cellStyle name="hard no 20 6" xfId="18603"/>
    <cellStyle name="hard no 20 7" xfId="20368"/>
    <cellStyle name="hard no 20 8" xfId="22391"/>
    <cellStyle name="hard no 21" xfId="11906"/>
    <cellStyle name="hard no 21 2" xfId="14608"/>
    <cellStyle name="hard no 21 3" xfId="16045"/>
    <cellStyle name="hard no 21 4" xfId="20733"/>
    <cellStyle name="hard no 21 5" xfId="22569"/>
    <cellStyle name="hard no 21 6" xfId="24043"/>
    <cellStyle name="hard no 21 7" xfId="25628"/>
    <cellStyle name="hard no 21 8" xfId="27126"/>
    <cellStyle name="hard no 22" xfId="11239"/>
    <cellStyle name="hard no 22 2" xfId="14249"/>
    <cellStyle name="hard no 22 3" xfId="10397"/>
    <cellStyle name="hard no 22 4" xfId="20112"/>
    <cellStyle name="hard no 22 5" xfId="17370"/>
    <cellStyle name="hard no 22 6" xfId="18620"/>
    <cellStyle name="hard no 22 7" xfId="20325"/>
    <cellStyle name="hard no 22 8" xfId="26792"/>
    <cellStyle name="hard no 23" xfId="11916"/>
    <cellStyle name="hard no 23 2" xfId="14616"/>
    <cellStyle name="hard no 23 3" xfId="16053"/>
    <cellStyle name="hard no 23 4" xfId="20741"/>
    <cellStyle name="hard no 23 5" xfId="22577"/>
    <cellStyle name="hard no 23 6" xfId="24053"/>
    <cellStyle name="hard no 23 7" xfId="25638"/>
    <cellStyle name="hard no 23 8" xfId="27136"/>
    <cellStyle name="hard no 24" xfId="11253"/>
    <cellStyle name="hard no 24 2" xfId="14260"/>
    <cellStyle name="hard no 24 3" xfId="10406"/>
    <cellStyle name="hard no 24 4" xfId="20126"/>
    <cellStyle name="hard no 24 5" xfId="17359"/>
    <cellStyle name="hard no 24 6" xfId="18633"/>
    <cellStyle name="hard no 24 7" xfId="25278"/>
    <cellStyle name="hard no 24 8" xfId="22382"/>
    <cellStyle name="hard no 25" xfId="11261"/>
    <cellStyle name="hard no 25 2" xfId="14266"/>
    <cellStyle name="hard no 25 3" xfId="10412"/>
    <cellStyle name="hard no 25 4" xfId="20134"/>
    <cellStyle name="hard no 25 5" xfId="17353"/>
    <cellStyle name="hard no 25 6" xfId="18640"/>
    <cellStyle name="hard no 25 7" xfId="25285"/>
    <cellStyle name="hard no 25 8" xfId="22377"/>
    <cellStyle name="hard no 26" xfId="11929"/>
    <cellStyle name="hard no 26 2" xfId="14627"/>
    <cellStyle name="hard no 26 3" xfId="16060"/>
    <cellStyle name="hard no 26 4" xfId="20753"/>
    <cellStyle name="hard no 26 5" xfId="22584"/>
    <cellStyle name="hard no 26 6" xfId="24065"/>
    <cellStyle name="hard no 26 7" xfId="25651"/>
    <cellStyle name="hard no 26 8" xfId="27145"/>
    <cellStyle name="hard no 27" xfId="11271"/>
    <cellStyle name="hard no 27 2" xfId="14275"/>
    <cellStyle name="hard no 27 3" xfId="10420"/>
    <cellStyle name="hard no 27 4" xfId="20144"/>
    <cellStyle name="hard no 27 5" xfId="17345"/>
    <cellStyle name="hard no 27 6" xfId="18650"/>
    <cellStyle name="hard no 27 7" xfId="25295"/>
    <cellStyle name="hard no 27 8" xfId="26830"/>
    <cellStyle name="hard no 28" xfId="11935"/>
    <cellStyle name="hard no 28 2" xfId="14632"/>
    <cellStyle name="hard no 28 3" xfId="16065"/>
    <cellStyle name="hard no 28 4" xfId="20759"/>
    <cellStyle name="hard no 28 5" xfId="22589"/>
    <cellStyle name="hard no 28 6" xfId="24071"/>
    <cellStyle name="hard no 28 7" xfId="25657"/>
    <cellStyle name="hard no 28 8" xfId="27151"/>
    <cellStyle name="hard no 29" xfId="11940"/>
    <cellStyle name="hard no 29 2" xfId="14637"/>
    <cellStyle name="hard no 29 3" xfId="16069"/>
    <cellStyle name="hard no 29 4" xfId="20764"/>
    <cellStyle name="hard no 29 5" xfId="22593"/>
    <cellStyle name="hard no 29 6" xfId="24076"/>
    <cellStyle name="hard no 29 7" xfId="25662"/>
    <cellStyle name="hard no 29 8" xfId="27155"/>
    <cellStyle name="hard no 3" xfId="11825"/>
    <cellStyle name="hard no 3 2" xfId="14538"/>
    <cellStyle name="hard no 3 3" xfId="15992"/>
    <cellStyle name="hard no 3 4" xfId="20657"/>
    <cellStyle name="hard no 3 5" xfId="22515"/>
    <cellStyle name="hard no 3 6" xfId="23966"/>
    <cellStyle name="hard no 3 7" xfId="25551"/>
    <cellStyle name="hard no 3 8" xfId="27064"/>
    <cellStyle name="hard no 30" xfId="11291"/>
    <cellStyle name="hard no 30 2" xfId="14290"/>
    <cellStyle name="hard no 30 3" xfId="10443"/>
    <cellStyle name="hard no 30 4" xfId="20164"/>
    <cellStyle name="hard no 30 5" xfId="17329"/>
    <cellStyle name="hard no 30 6" xfId="18669"/>
    <cellStyle name="hard no 30 7" xfId="25311"/>
    <cellStyle name="hard no 30 8" xfId="26846"/>
    <cellStyle name="hard no 31" xfId="11949"/>
    <cellStyle name="hard no 31 2" xfId="14644"/>
    <cellStyle name="hard no 31 3" xfId="16072"/>
    <cellStyle name="hard no 31 4" xfId="20772"/>
    <cellStyle name="hard no 31 5" xfId="22596"/>
    <cellStyle name="hard no 31 6" xfId="24085"/>
    <cellStyle name="hard no 31 7" xfId="25670"/>
    <cellStyle name="hard no 31 8" xfId="27159"/>
    <cellStyle name="hard no 32" xfId="11414"/>
    <cellStyle name="hard no 32 2" xfId="14404"/>
    <cellStyle name="hard no 32 3" xfId="15877"/>
    <cellStyle name="hard no 32 4" xfId="20287"/>
    <cellStyle name="hard no 32 5" xfId="22325"/>
    <cellStyle name="hard no 32 6" xfId="23831"/>
    <cellStyle name="hard no 32 7" xfId="25425"/>
    <cellStyle name="hard no 32 8" xfId="26949"/>
    <cellStyle name="hard no 33" xfId="9794"/>
    <cellStyle name="hard no 34" xfId="18026"/>
    <cellStyle name="hard no 35" xfId="17970"/>
    <cellStyle name="hard no 36" xfId="18020"/>
    <cellStyle name="hard no 37" xfId="17974"/>
    <cellStyle name="hard no 38" xfId="28324"/>
    <cellStyle name="hard no 39" xfId="28422"/>
    <cellStyle name="hard no 4" xfId="11141"/>
    <cellStyle name="hard no 4 2" xfId="14166"/>
    <cellStyle name="hard no 4 3" xfId="10325"/>
    <cellStyle name="hard no 4 4" xfId="20015"/>
    <cellStyle name="hard no 4 5" xfId="17192"/>
    <cellStyle name="hard no 4 6" xfId="18529"/>
    <cellStyle name="hard no 4 7" xfId="20058"/>
    <cellStyle name="hard no 4 8" xfId="21355"/>
    <cellStyle name="hard no 5" xfId="11813"/>
    <cellStyle name="hard no 5 2" xfId="14528"/>
    <cellStyle name="hard no 5 3" xfId="15983"/>
    <cellStyle name="hard no 5 4" xfId="20646"/>
    <cellStyle name="hard no 5 5" xfId="22504"/>
    <cellStyle name="hard no 5 6" xfId="23957"/>
    <cellStyle name="hard no 5 7" xfId="25542"/>
    <cellStyle name="hard no 5 8" xfId="27053"/>
    <cellStyle name="hard no 6" xfId="11152"/>
    <cellStyle name="hard no 6 2" xfId="14177"/>
    <cellStyle name="hard no 6 3" xfId="10336"/>
    <cellStyle name="hard no 6 4" xfId="20026"/>
    <cellStyle name="hard no 6 5" xfId="17436"/>
    <cellStyle name="hard no 6 6" xfId="18540"/>
    <cellStyle name="hard no 6 7" xfId="20110"/>
    <cellStyle name="hard no 6 8" xfId="21396"/>
    <cellStyle name="hard no 7" xfId="11828"/>
    <cellStyle name="hard no 7 2" xfId="14541"/>
    <cellStyle name="hard no 7 3" xfId="15994"/>
    <cellStyle name="hard no 7 4" xfId="20660"/>
    <cellStyle name="hard no 7 5" xfId="22517"/>
    <cellStyle name="hard no 7 6" xfId="23969"/>
    <cellStyle name="hard no 7 7" xfId="25554"/>
    <cellStyle name="hard no 7 8" xfId="27066"/>
    <cellStyle name="hard no 8" xfId="11164"/>
    <cellStyle name="hard no 8 2" xfId="14187"/>
    <cellStyle name="hard no 8 3" xfId="10344"/>
    <cellStyle name="hard no 8 4" xfId="20038"/>
    <cellStyle name="hard no 8 5" xfId="17428"/>
    <cellStyle name="hard no 8 6" xfId="18552"/>
    <cellStyle name="hard no 8 7" xfId="20171"/>
    <cellStyle name="hard no 8 8" xfId="21428"/>
    <cellStyle name="hard no 9" xfId="11840"/>
    <cellStyle name="hard no 9 2" xfId="14552"/>
    <cellStyle name="hard no 9 3" xfId="16004"/>
    <cellStyle name="hard no 9 4" xfId="20672"/>
    <cellStyle name="hard no 9 5" xfId="22527"/>
    <cellStyle name="hard no 9 6" xfId="23981"/>
    <cellStyle name="hard no 9 7" xfId="25566"/>
    <cellStyle name="hard no 9 8" xfId="27077"/>
    <cellStyle name="Hard Percent" xfId="2243"/>
    <cellStyle name="hardno" xfId="2244"/>
    <cellStyle name="Header" xfId="2245"/>
    <cellStyle name="Header1" xfId="2246"/>
    <cellStyle name="Header1 2" xfId="11140"/>
    <cellStyle name="Header1 2 2" xfId="14165"/>
    <cellStyle name="Header2" xfId="2247"/>
    <cellStyle name="Header2 10" xfId="11171"/>
    <cellStyle name="Header2 10 2" xfId="14193"/>
    <cellStyle name="Header2 10 3" xfId="10350"/>
    <cellStyle name="Header2 10 4" xfId="20045"/>
    <cellStyle name="Header2 10 5" xfId="17422"/>
    <cellStyle name="Header2 10 6" xfId="18559"/>
    <cellStyle name="Header2 10 7" xfId="20295"/>
    <cellStyle name="Header2 10 8" xfId="21438"/>
    <cellStyle name="Header2 11" xfId="11850"/>
    <cellStyle name="Header2 11 2" xfId="14560"/>
    <cellStyle name="Header2 11 3" xfId="16009"/>
    <cellStyle name="Header2 11 4" xfId="20682"/>
    <cellStyle name="Header2 11 5" xfId="22532"/>
    <cellStyle name="Header2 11 6" xfId="23991"/>
    <cellStyle name="Header2 11 7" xfId="25575"/>
    <cellStyle name="Header2 11 8" xfId="27084"/>
    <cellStyle name="Header2 12" xfId="11183"/>
    <cellStyle name="Header2 12 2" xfId="14203"/>
    <cellStyle name="Header2 12 3" xfId="10358"/>
    <cellStyle name="Header2 12 4" xfId="20056"/>
    <cellStyle name="Header2 12 5" xfId="17412"/>
    <cellStyle name="Header2 12 6" xfId="18569"/>
    <cellStyle name="Header2 12 7" xfId="20313"/>
    <cellStyle name="Header2 12 8" xfId="22340"/>
    <cellStyle name="Header2 13" xfId="11857"/>
    <cellStyle name="Header2 13 2" xfId="14566"/>
    <cellStyle name="Header2 13 3" xfId="16014"/>
    <cellStyle name="Header2 13 4" xfId="20689"/>
    <cellStyle name="Header2 13 5" xfId="22537"/>
    <cellStyle name="Header2 13 6" xfId="23998"/>
    <cellStyle name="Header2 13 7" xfId="25582"/>
    <cellStyle name="Header2 13 8" xfId="27090"/>
    <cellStyle name="Header2 14" xfId="11191"/>
    <cellStyle name="Header2 14 2" xfId="14210"/>
    <cellStyle name="Header2 14 3" xfId="10364"/>
    <cellStyle name="Header2 14 4" xfId="20064"/>
    <cellStyle name="Header2 14 5" xfId="17406"/>
    <cellStyle name="Header2 14 6" xfId="18576"/>
    <cellStyle name="Header2 14 7" xfId="25191"/>
    <cellStyle name="Header2 14 8" xfId="22350"/>
    <cellStyle name="Header2 15" xfId="11874"/>
    <cellStyle name="Header2 15 2" xfId="14581"/>
    <cellStyle name="Header2 15 3" xfId="16023"/>
    <cellStyle name="Header2 15 4" xfId="20705"/>
    <cellStyle name="Header2 15 5" xfId="22546"/>
    <cellStyle name="Header2 15 6" xfId="24013"/>
    <cellStyle name="Header2 15 7" xfId="25598"/>
    <cellStyle name="Header2 15 8" xfId="27100"/>
    <cellStyle name="Header2 16" xfId="11201"/>
    <cellStyle name="Header2 16 2" xfId="14219"/>
    <cellStyle name="Header2 16 3" xfId="10371"/>
    <cellStyle name="Header2 16 4" xfId="20074"/>
    <cellStyle name="Header2 16 5" xfId="17399"/>
    <cellStyle name="Header2 16 6" xfId="18586"/>
    <cellStyle name="Header2 16 7" xfId="20344"/>
    <cellStyle name="Header2 16 8" xfId="22360"/>
    <cellStyle name="Header2 17" xfId="11886"/>
    <cellStyle name="Header2 17 2" xfId="14591"/>
    <cellStyle name="Header2 17 3" xfId="16030"/>
    <cellStyle name="Header2 17 4" xfId="20716"/>
    <cellStyle name="Header2 17 5" xfId="22554"/>
    <cellStyle name="Header2 17 6" xfId="24023"/>
    <cellStyle name="Header2 17 7" xfId="25609"/>
    <cellStyle name="Header2 17 8" xfId="27109"/>
    <cellStyle name="Header2 18" xfId="11211"/>
    <cellStyle name="Header2 18 2" xfId="14228"/>
    <cellStyle name="Header2 18 3" xfId="10380"/>
    <cellStyle name="Header2 18 4" xfId="20084"/>
    <cellStyle name="Header2 18 5" xfId="17390"/>
    <cellStyle name="Header2 18 6" xfId="18596"/>
    <cellStyle name="Header2 18 7" xfId="20356"/>
    <cellStyle name="Header2 18 8" xfId="26747"/>
    <cellStyle name="Header2 19" xfId="11893"/>
    <cellStyle name="Header2 19 2" xfId="14596"/>
    <cellStyle name="Header2 19 3" xfId="16035"/>
    <cellStyle name="Header2 19 4" xfId="20721"/>
    <cellStyle name="Header2 19 5" xfId="22559"/>
    <cellStyle name="Header2 19 6" xfId="24030"/>
    <cellStyle name="Header2 19 7" xfId="25615"/>
    <cellStyle name="Header2 19 8" xfId="27115"/>
    <cellStyle name="Header2 2" xfId="11068"/>
    <cellStyle name="Header2 2 2" xfId="14101"/>
    <cellStyle name="Header2 2 3" xfId="10264"/>
    <cellStyle name="Header2 2 4" xfId="19945"/>
    <cellStyle name="Header2 2 5" xfId="17508"/>
    <cellStyle name="Header2 2 6" xfId="18465"/>
    <cellStyle name="Header2 2 7" xfId="19278"/>
    <cellStyle name="Header2 2 8" xfId="21179"/>
    <cellStyle name="Header2 20" xfId="11219"/>
    <cellStyle name="Header2 20 2" xfId="14235"/>
    <cellStyle name="Header2 20 3" xfId="10385"/>
    <cellStyle name="Header2 20 4" xfId="20092"/>
    <cellStyle name="Header2 20 5" xfId="17384"/>
    <cellStyle name="Header2 20 6" xfId="18602"/>
    <cellStyle name="Header2 20 7" xfId="20337"/>
    <cellStyle name="Header2 20 8" xfId="22388"/>
    <cellStyle name="Header2 21" xfId="11905"/>
    <cellStyle name="Header2 21 2" xfId="14607"/>
    <cellStyle name="Header2 21 3" xfId="16044"/>
    <cellStyle name="Header2 21 4" xfId="20732"/>
    <cellStyle name="Header2 21 5" xfId="22568"/>
    <cellStyle name="Header2 21 6" xfId="24042"/>
    <cellStyle name="Header2 21 7" xfId="25627"/>
    <cellStyle name="Header2 21 8" xfId="27125"/>
    <cellStyle name="Header2 22" xfId="11238"/>
    <cellStyle name="Header2 22 2" xfId="14248"/>
    <cellStyle name="Header2 22 3" xfId="10396"/>
    <cellStyle name="Header2 22 4" xfId="20111"/>
    <cellStyle name="Header2 22 5" xfId="17371"/>
    <cellStyle name="Header2 22 6" xfId="18619"/>
    <cellStyle name="Header2 22 7" xfId="20324"/>
    <cellStyle name="Header2 22 8" xfId="22408"/>
    <cellStyle name="Header2 23" xfId="11913"/>
    <cellStyle name="Header2 23 2" xfId="14613"/>
    <cellStyle name="Header2 23 3" xfId="16050"/>
    <cellStyle name="Header2 23 4" xfId="20738"/>
    <cellStyle name="Header2 23 5" xfId="22574"/>
    <cellStyle name="Header2 23 6" xfId="24050"/>
    <cellStyle name="Header2 23 7" xfId="25635"/>
    <cellStyle name="Header2 23 8" xfId="27133"/>
    <cellStyle name="Header2 24" xfId="11248"/>
    <cellStyle name="Header2 24 2" xfId="14255"/>
    <cellStyle name="Header2 24 3" xfId="10403"/>
    <cellStyle name="Header2 24 4" xfId="20121"/>
    <cellStyle name="Header2 24 5" xfId="17362"/>
    <cellStyle name="Header2 24 6" xfId="18628"/>
    <cellStyle name="Header2 24 7" xfId="25273"/>
    <cellStyle name="Header2 24 8" xfId="22414"/>
    <cellStyle name="Header2 25" xfId="11925"/>
    <cellStyle name="Header2 25 2" xfId="14624"/>
    <cellStyle name="Header2 25 3" xfId="16057"/>
    <cellStyle name="Header2 25 4" xfId="20750"/>
    <cellStyle name="Header2 25 5" xfId="22581"/>
    <cellStyle name="Header2 25 6" xfId="24061"/>
    <cellStyle name="Header2 25 7" xfId="25647"/>
    <cellStyle name="Header2 25 8" xfId="27141"/>
    <cellStyle name="Header2 26" xfId="11260"/>
    <cellStyle name="Header2 26 2" xfId="14265"/>
    <cellStyle name="Header2 26 3" xfId="10411"/>
    <cellStyle name="Header2 26 4" xfId="20133"/>
    <cellStyle name="Header2 26 5" xfId="17354"/>
    <cellStyle name="Header2 26 6" xfId="18639"/>
    <cellStyle name="Header2 26 7" xfId="25284"/>
    <cellStyle name="Header2 26 8" xfId="22375"/>
    <cellStyle name="Header2 27" xfId="11928"/>
    <cellStyle name="Header2 27 2" xfId="14626"/>
    <cellStyle name="Header2 27 3" xfId="16059"/>
    <cellStyle name="Header2 27 4" xfId="20752"/>
    <cellStyle name="Header2 27 5" xfId="22583"/>
    <cellStyle name="Header2 27 6" xfId="24064"/>
    <cellStyle name="Header2 27 7" xfId="25650"/>
    <cellStyle name="Header2 27 8" xfId="27144"/>
    <cellStyle name="Header2 28" xfId="11270"/>
    <cellStyle name="Header2 28 2" xfId="14274"/>
    <cellStyle name="Header2 28 3" xfId="10419"/>
    <cellStyle name="Header2 28 4" xfId="20143"/>
    <cellStyle name="Header2 28 5" xfId="17190"/>
    <cellStyle name="Header2 28 6" xfId="18649"/>
    <cellStyle name="Header2 28 7" xfId="25294"/>
    <cellStyle name="Header2 28 8" xfId="26829"/>
    <cellStyle name="Header2 29" xfId="11931"/>
    <cellStyle name="Header2 29 2" xfId="14629"/>
    <cellStyle name="Header2 29 3" xfId="16062"/>
    <cellStyle name="Header2 29 4" xfId="20755"/>
    <cellStyle name="Header2 29 5" xfId="22586"/>
    <cellStyle name="Header2 29 6" xfId="24067"/>
    <cellStyle name="Header2 29 7" xfId="25653"/>
    <cellStyle name="Header2 29 8" xfId="27147"/>
    <cellStyle name="Header2 3" xfId="11823"/>
    <cellStyle name="Header2 3 2" xfId="14536"/>
    <cellStyle name="Header2 3 3" xfId="15990"/>
    <cellStyle name="Header2 3 4" xfId="20655"/>
    <cellStyle name="Header2 3 5" xfId="22513"/>
    <cellStyle name="Header2 3 6" xfId="23964"/>
    <cellStyle name="Header2 3 7" xfId="25549"/>
    <cellStyle name="Header2 3 8" xfId="27062"/>
    <cellStyle name="Header2 30" xfId="11938"/>
    <cellStyle name="Header2 30 2" xfId="14635"/>
    <cellStyle name="Header2 30 3" xfId="16067"/>
    <cellStyle name="Header2 30 4" xfId="20762"/>
    <cellStyle name="Header2 30 5" xfId="22591"/>
    <cellStyle name="Header2 30 6" xfId="24074"/>
    <cellStyle name="Header2 30 7" xfId="25660"/>
    <cellStyle name="Header2 30 8" xfId="27153"/>
    <cellStyle name="Header2 31" xfId="11289"/>
    <cellStyle name="Header2 31 2" xfId="14288"/>
    <cellStyle name="Header2 31 3" xfId="10442"/>
    <cellStyle name="Header2 31 4" xfId="20162"/>
    <cellStyle name="Header2 31 5" xfId="17331"/>
    <cellStyle name="Header2 31 6" xfId="18667"/>
    <cellStyle name="Header2 31 7" xfId="25309"/>
    <cellStyle name="Header2 31 8" xfId="26844"/>
    <cellStyle name="Header2 32" xfId="11947"/>
    <cellStyle name="Header2 32 2" xfId="14643"/>
    <cellStyle name="Header2 32 3" xfId="16071"/>
    <cellStyle name="Header2 32 4" xfId="20770"/>
    <cellStyle name="Header2 32 5" xfId="22595"/>
    <cellStyle name="Header2 32 6" xfId="24083"/>
    <cellStyle name="Header2 32 7" xfId="25669"/>
    <cellStyle name="Header2 32 8" xfId="27158"/>
    <cellStyle name="Header2 33" xfId="11408"/>
    <cellStyle name="Header2 33 2" xfId="14398"/>
    <cellStyle name="Header2 33 3" xfId="15871"/>
    <cellStyle name="Header2 33 4" xfId="20281"/>
    <cellStyle name="Header2 33 5" xfId="22319"/>
    <cellStyle name="Header2 33 6" xfId="23825"/>
    <cellStyle name="Header2 33 7" xfId="25419"/>
    <cellStyle name="Header2 33 8" xfId="26943"/>
    <cellStyle name="Header2 34" xfId="9795"/>
    <cellStyle name="Header2 35" xfId="9832"/>
    <cellStyle name="Header2 36" xfId="9799"/>
    <cellStyle name="Header2 37" xfId="18025"/>
    <cellStyle name="Header2 38" xfId="17969"/>
    <cellStyle name="Header2 39" xfId="18018"/>
    <cellStyle name="Header2 4" xfId="11139"/>
    <cellStyle name="Header2 4 2" xfId="14164"/>
    <cellStyle name="Header2 4 3" xfId="10324"/>
    <cellStyle name="Header2 4 4" xfId="20013"/>
    <cellStyle name="Header2 4 5" xfId="17447"/>
    <cellStyle name="Header2 4 6" xfId="18528"/>
    <cellStyle name="Header2 4 7" xfId="20052"/>
    <cellStyle name="Header2 4 8" xfId="21354"/>
    <cellStyle name="Header2 40" xfId="17973"/>
    <cellStyle name="Header2 41" xfId="28312"/>
    <cellStyle name="Header2 42" xfId="28421"/>
    <cellStyle name="Header2 5" xfId="11811"/>
    <cellStyle name="Header2 5 2" xfId="14526"/>
    <cellStyle name="Header2 5 3" xfId="15982"/>
    <cellStyle name="Header2 5 4" xfId="20644"/>
    <cellStyle name="Header2 5 5" xfId="22503"/>
    <cellStyle name="Header2 5 6" xfId="23955"/>
    <cellStyle name="Header2 5 7" xfId="25540"/>
    <cellStyle name="Header2 5 8" xfId="27052"/>
    <cellStyle name="Header2 6" xfId="11150"/>
    <cellStyle name="Header2 6 2" xfId="14175"/>
    <cellStyle name="Header2 6 3" xfId="10334"/>
    <cellStyle name="Header2 6 4" xfId="20024"/>
    <cellStyle name="Header2 6 5" xfId="17438"/>
    <cellStyle name="Header2 6 6" xfId="18538"/>
    <cellStyle name="Header2 6 7" xfId="20103"/>
    <cellStyle name="Header2 6 8" xfId="21368"/>
    <cellStyle name="Header2 7" xfId="11824"/>
    <cellStyle name="Header2 7 2" xfId="14537"/>
    <cellStyle name="Header2 7 3" xfId="15991"/>
    <cellStyle name="Header2 7 4" xfId="20656"/>
    <cellStyle name="Header2 7 5" xfId="22514"/>
    <cellStyle name="Header2 7 6" xfId="23965"/>
    <cellStyle name="Header2 7 7" xfId="25550"/>
    <cellStyle name="Header2 7 8" xfId="27063"/>
    <cellStyle name="Header2 8" xfId="11162"/>
    <cellStyle name="Header2 8 2" xfId="14186"/>
    <cellStyle name="Header2 8 3" xfId="10343"/>
    <cellStyle name="Header2 8 4" xfId="20036"/>
    <cellStyle name="Header2 8 5" xfId="17429"/>
    <cellStyle name="Header2 8 6" xfId="18550"/>
    <cellStyle name="Header2 8 7" xfId="20158"/>
    <cellStyle name="Header2 8 8" xfId="21426"/>
    <cellStyle name="Header2 9" xfId="11838"/>
    <cellStyle name="Header2 9 2" xfId="14550"/>
    <cellStyle name="Header2 9 3" xfId="16002"/>
    <cellStyle name="Header2 9 4" xfId="20670"/>
    <cellStyle name="Header2 9 5" xfId="22525"/>
    <cellStyle name="Header2 9 6" xfId="23979"/>
    <cellStyle name="Header2 9 7" xfId="25564"/>
    <cellStyle name="Header2 9 8" xfId="27075"/>
    <cellStyle name="Heading" xfId="2248"/>
    <cellStyle name="Heading 1 2" xfId="43"/>
    <cellStyle name="Heading 1 2 2" xfId="2249"/>
    <cellStyle name="Heading 1 2 3" xfId="2250"/>
    <cellStyle name="Heading 1 2 4" xfId="2251"/>
    <cellStyle name="Heading 1 2 5" xfId="2252"/>
    <cellStyle name="Heading 1 2 6" xfId="2253"/>
    <cellStyle name="Heading 1 2 7" xfId="28405"/>
    <cellStyle name="Heading 1 3" xfId="2254"/>
    <cellStyle name="Heading 2 2" xfId="44"/>
    <cellStyle name="Heading 2 2 2" xfId="2255"/>
    <cellStyle name="Heading 2 2 3" xfId="2256"/>
    <cellStyle name="Heading 2 2 4" xfId="2257"/>
    <cellStyle name="Heading 2 2 5" xfId="2258"/>
    <cellStyle name="Heading 2 2 6" xfId="2259"/>
    <cellStyle name="Heading 2 2 7" xfId="28406"/>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2 8 2" xfId="19374"/>
    <cellStyle name="Heading 3 2 9" xfId="17215"/>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S 2" xfId="11400"/>
    <cellStyle name="HeadingS 3" xfId="28313"/>
    <cellStyle name="HeadingYear" xfId="2274"/>
    <cellStyle name="HeadingYear 10" xfId="11917"/>
    <cellStyle name="HeadingYear 10 2" xfId="14617"/>
    <cellStyle name="HeadingYear 10 3" xfId="20742"/>
    <cellStyle name="HeadingYear 10 4" xfId="24054"/>
    <cellStyle name="HeadingYear 10 5" xfId="25639"/>
    <cellStyle name="HeadingYear 11" xfId="11919"/>
    <cellStyle name="HeadingYear 11 2" xfId="14619"/>
    <cellStyle name="HeadingYear 11 3" xfId="20744"/>
    <cellStyle name="HeadingYear 11 4" xfId="24056"/>
    <cellStyle name="HeadingYear 11 5" xfId="25641"/>
    <cellStyle name="HeadingYear 12" xfId="11936"/>
    <cellStyle name="HeadingYear 12 2" xfId="14633"/>
    <cellStyle name="HeadingYear 12 3" xfId="20760"/>
    <cellStyle name="HeadingYear 12 4" xfId="24072"/>
    <cellStyle name="HeadingYear 12 5" xfId="25658"/>
    <cellStyle name="HeadingYear 2" xfId="11136"/>
    <cellStyle name="HeadingYear 2 2" xfId="14161"/>
    <cellStyle name="HeadingYear 2 3" xfId="20010"/>
    <cellStyle name="HeadingYear 2 4" xfId="18525"/>
    <cellStyle name="HeadingYear 2 5" xfId="20044"/>
    <cellStyle name="HeadingYear 3" xfId="11812"/>
    <cellStyle name="HeadingYear 3 2" xfId="14527"/>
    <cellStyle name="HeadingYear 3 3" xfId="20645"/>
    <cellStyle name="HeadingYear 3 4" xfId="23956"/>
    <cellStyle name="HeadingYear 3 5" xfId="25541"/>
    <cellStyle name="HeadingYear 4" xfId="11827"/>
    <cellStyle name="HeadingYear 4 2" xfId="14540"/>
    <cellStyle name="HeadingYear 4 3" xfId="20659"/>
    <cellStyle name="HeadingYear 4 4" xfId="23968"/>
    <cellStyle name="HeadingYear 4 5" xfId="25553"/>
    <cellStyle name="HeadingYear 5" xfId="11837"/>
    <cellStyle name="HeadingYear 5 2" xfId="14549"/>
    <cellStyle name="HeadingYear 5 3" xfId="20669"/>
    <cellStyle name="HeadingYear 5 4" xfId="23978"/>
    <cellStyle name="HeadingYear 5 5" xfId="25563"/>
    <cellStyle name="HeadingYear 6" xfId="11176"/>
    <cellStyle name="HeadingYear 6 2" xfId="14197"/>
    <cellStyle name="HeadingYear 6 3" xfId="20050"/>
    <cellStyle name="HeadingYear 6 4" xfId="18563"/>
    <cellStyle name="HeadingYear 6 5" xfId="20306"/>
    <cellStyle name="HeadingYear 7" xfId="11859"/>
    <cellStyle name="HeadingYear 7 2" xfId="14568"/>
    <cellStyle name="HeadingYear 7 3" xfId="20691"/>
    <cellStyle name="HeadingYear 7 4" xfId="24000"/>
    <cellStyle name="HeadingYear 7 5" xfId="25584"/>
    <cellStyle name="HeadingYear 8" xfId="11213"/>
    <cellStyle name="HeadingYear 8 2" xfId="14230"/>
    <cellStyle name="HeadingYear 8 3" xfId="20086"/>
    <cellStyle name="HeadingYear 8 4" xfId="18598"/>
    <cellStyle name="HeadingYear 8 5" xfId="20358"/>
    <cellStyle name="HeadingYear 9" xfId="11222"/>
    <cellStyle name="HeadingYear 9 2" xfId="14238"/>
    <cellStyle name="HeadingYear 9 3" xfId="20095"/>
    <cellStyle name="HeadingYear 9 4" xfId="18605"/>
    <cellStyle name="HeadingYear 9 5" xfId="20370"/>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yellow] 10" xfId="11160"/>
    <cellStyle name="Input [yellow] 10 2" xfId="14184"/>
    <cellStyle name="Input [yellow] 10 3" xfId="10341"/>
    <cellStyle name="Input [yellow] 10 4" xfId="20034"/>
    <cellStyle name="Input [yellow] 10 5" xfId="17431"/>
    <cellStyle name="Input [yellow] 10 6" xfId="18548"/>
    <cellStyle name="Input [yellow] 10 7" xfId="20151"/>
    <cellStyle name="Input [yellow] 10 8" xfId="21424"/>
    <cellStyle name="Input [yellow] 11" xfId="11820"/>
    <cellStyle name="Input [yellow] 11 2" xfId="14533"/>
    <cellStyle name="Input [yellow] 11 3" xfId="15987"/>
    <cellStyle name="Input [yellow] 11 4" xfId="20652"/>
    <cellStyle name="Input [yellow] 11 5" xfId="22510"/>
    <cellStyle name="Input [yellow] 11 6" xfId="23961"/>
    <cellStyle name="Input [yellow] 11 7" xfId="25546"/>
    <cellStyle name="Input [yellow] 11 8" xfId="27059"/>
    <cellStyle name="Input [yellow] 12" xfId="11167"/>
    <cellStyle name="Input [yellow] 12 2" xfId="14190"/>
    <cellStyle name="Input [yellow] 12 3" xfId="10347"/>
    <cellStyle name="Input [yellow] 12 4" xfId="20041"/>
    <cellStyle name="Input [yellow] 12 5" xfId="17425"/>
    <cellStyle name="Input [yellow] 12 6" xfId="18555"/>
    <cellStyle name="Input [yellow] 12 7" xfId="20231"/>
    <cellStyle name="Input [yellow] 12 8" xfId="21432"/>
    <cellStyle name="Input [yellow] 13" xfId="11829"/>
    <cellStyle name="Input [yellow] 13 2" xfId="14542"/>
    <cellStyle name="Input [yellow] 13 3" xfId="15995"/>
    <cellStyle name="Input [yellow] 13 4" xfId="20661"/>
    <cellStyle name="Input [yellow] 13 5" xfId="22518"/>
    <cellStyle name="Input [yellow] 13 6" xfId="23970"/>
    <cellStyle name="Input [yellow] 13 7" xfId="25555"/>
    <cellStyle name="Input [yellow] 13 8" xfId="27067"/>
    <cellStyle name="Input [yellow] 14" xfId="11177"/>
    <cellStyle name="Input [yellow] 14 2" xfId="14198"/>
    <cellStyle name="Input [yellow] 14 3" xfId="10354"/>
    <cellStyle name="Input [yellow] 14 4" xfId="20051"/>
    <cellStyle name="Input [yellow] 14 5" xfId="17418"/>
    <cellStyle name="Input [yellow] 14 6" xfId="18564"/>
    <cellStyle name="Input [yellow] 14 7" xfId="20307"/>
    <cellStyle name="Input [yellow] 14 8" xfId="22296"/>
    <cellStyle name="Input [yellow] 15" xfId="11842"/>
    <cellStyle name="Input [yellow] 15 2" xfId="14554"/>
    <cellStyle name="Input [yellow] 15 3" xfId="16006"/>
    <cellStyle name="Input [yellow] 15 4" xfId="20674"/>
    <cellStyle name="Input [yellow] 15 5" xfId="22529"/>
    <cellStyle name="Input [yellow] 15 6" xfId="23983"/>
    <cellStyle name="Input [yellow] 15 7" xfId="25568"/>
    <cellStyle name="Input [yellow] 15 8" xfId="27079"/>
    <cellStyle name="Input [yellow] 16" xfId="11188"/>
    <cellStyle name="Input [yellow] 16 2" xfId="14208"/>
    <cellStyle name="Input [yellow] 16 3" xfId="10362"/>
    <cellStyle name="Input [yellow] 16 4" xfId="20061"/>
    <cellStyle name="Input [yellow] 16 5" xfId="17408"/>
    <cellStyle name="Input [yellow] 16 6" xfId="18573"/>
    <cellStyle name="Input [yellow] 16 7" xfId="20319"/>
    <cellStyle name="Input [yellow] 16 8" xfId="22346"/>
    <cellStyle name="Input [yellow] 17" xfId="11855"/>
    <cellStyle name="Input [yellow] 17 2" xfId="14564"/>
    <cellStyle name="Input [yellow] 17 3" xfId="16013"/>
    <cellStyle name="Input [yellow] 17 4" xfId="20687"/>
    <cellStyle name="Input [yellow] 17 5" xfId="22536"/>
    <cellStyle name="Input [yellow] 17 6" xfId="23996"/>
    <cellStyle name="Input [yellow] 17 7" xfId="25580"/>
    <cellStyle name="Input [yellow] 17 8" xfId="27089"/>
    <cellStyle name="Input [yellow] 18" xfId="11199"/>
    <cellStyle name="Input [yellow] 18 2" xfId="14217"/>
    <cellStyle name="Input [yellow] 18 3" xfId="10369"/>
    <cellStyle name="Input [yellow] 18 4" xfId="20072"/>
    <cellStyle name="Input [yellow] 18 5" xfId="17401"/>
    <cellStyle name="Input [yellow] 18 6" xfId="18584"/>
    <cellStyle name="Input [yellow] 18 7" xfId="20342"/>
    <cellStyle name="Input [yellow] 18 8" xfId="22358"/>
    <cellStyle name="Input [yellow] 19" xfId="11863"/>
    <cellStyle name="Input [yellow] 19 2" xfId="14572"/>
    <cellStyle name="Input [yellow] 19 3" xfId="16018"/>
    <cellStyle name="Input [yellow] 19 4" xfId="20695"/>
    <cellStyle name="Input [yellow] 19 5" xfId="22541"/>
    <cellStyle name="Input [yellow] 19 6" xfId="24003"/>
    <cellStyle name="Input [yellow] 19 7" xfId="25588"/>
    <cellStyle name="Input [yellow] 19 8" xfId="27094"/>
    <cellStyle name="Input [yellow] 2" xfId="11081"/>
    <cellStyle name="Input [yellow] 2 2" xfId="14110"/>
    <cellStyle name="Input [yellow] 2 3" xfId="10273"/>
    <cellStyle name="Input [yellow] 2 4" xfId="19956"/>
    <cellStyle name="Input [yellow] 2 5" xfId="17499"/>
    <cellStyle name="Input [yellow] 2 6" xfId="19355"/>
    <cellStyle name="Input [yellow] 2 7" xfId="19382"/>
    <cellStyle name="Input [yellow] 2 8" xfId="21190"/>
    <cellStyle name="Input [yellow] 20" xfId="11205"/>
    <cellStyle name="Input [yellow] 20 2" xfId="14223"/>
    <cellStyle name="Input [yellow] 20 3" xfId="10375"/>
    <cellStyle name="Input [yellow] 20 4" xfId="20078"/>
    <cellStyle name="Input [yellow] 20 5" xfId="17395"/>
    <cellStyle name="Input [yellow] 20 6" xfId="18590"/>
    <cellStyle name="Input [yellow] 20 7" xfId="20348"/>
    <cellStyle name="Input [yellow] 20 8" xfId="22363"/>
    <cellStyle name="Input [yellow] 21" xfId="11882"/>
    <cellStyle name="Input [yellow] 21 2" xfId="14588"/>
    <cellStyle name="Input [yellow] 21 3" xfId="16028"/>
    <cellStyle name="Input [yellow] 21 4" xfId="20712"/>
    <cellStyle name="Input [yellow] 21 5" xfId="22551"/>
    <cellStyle name="Input [yellow] 21 6" xfId="24021"/>
    <cellStyle name="Input [yellow] 21 7" xfId="25606"/>
    <cellStyle name="Input [yellow] 21 8" xfId="27106"/>
    <cellStyle name="Input [yellow] 22" xfId="11221"/>
    <cellStyle name="Input [yellow] 22 2" xfId="14237"/>
    <cellStyle name="Input [yellow] 22 3" xfId="10517"/>
    <cellStyle name="Input [yellow] 22 4" xfId="20094"/>
    <cellStyle name="Input [yellow] 22 5" xfId="17382"/>
    <cellStyle name="Input [yellow] 22 6" xfId="18604"/>
    <cellStyle name="Input [yellow] 22 7" xfId="20369"/>
    <cellStyle name="Input [yellow] 22 8" xfId="22392"/>
    <cellStyle name="Input [yellow] 23" xfId="11896"/>
    <cellStyle name="Input [yellow] 23 2" xfId="14599"/>
    <cellStyle name="Input [yellow] 23 3" xfId="16038"/>
    <cellStyle name="Input [yellow] 23 4" xfId="20724"/>
    <cellStyle name="Input [yellow] 23 5" xfId="22562"/>
    <cellStyle name="Input [yellow] 23 6" xfId="24033"/>
    <cellStyle name="Input [yellow] 23 7" xfId="25618"/>
    <cellStyle name="Input [yellow] 23 8" xfId="27118"/>
    <cellStyle name="Input [yellow] 24" xfId="11229"/>
    <cellStyle name="Input [yellow] 24 2" xfId="14242"/>
    <cellStyle name="Input [yellow] 24 3" xfId="10391"/>
    <cellStyle name="Input [yellow] 24 4" xfId="20102"/>
    <cellStyle name="Input [yellow] 24 5" xfId="17378"/>
    <cellStyle name="Input [yellow] 24 6" xfId="18611"/>
    <cellStyle name="Input [yellow] 24 7" xfId="20375"/>
    <cellStyle name="Input [yellow] 24 8" xfId="22403"/>
    <cellStyle name="Input [yellow] 25" xfId="11241"/>
    <cellStyle name="Input [yellow] 25 2" xfId="14250"/>
    <cellStyle name="Input [yellow] 25 3" xfId="10398"/>
    <cellStyle name="Input [yellow] 25 4" xfId="20114"/>
    <cellStyle name="Input [yellow] 25 5" xfId="17369"/>
    <cellStyle name="Input [yellow] 25 6" xfId="18622"/>
    <cellStyle name="Input [yellow] 25 7" xfId="20338"/>
    <cellStyle name="Input [yellow] 25 8" xfId="22386"/>
    <cellStyle name="Input [yellow] 26" xfId="11907"/>
    <cellStyle name="Input [yellow] 26 2" xfId="14609"/>
    <cellStyle name="Input [yellow] 26 3" xfId="16046"/>
    <cellStyle name="Input [yellow] 26 4" xfId="20734"/>
    <cellStyle name="Input [yellow] 26 5" xfId="22570"/>
    <cellStyle name="Input [yellow] 26 6" xfId="24044"/>
    <cellStyle name="Input [yellow] 26 7" xfId="25629"/>
    <cellStyle name="Input [yellow] 26 8" xfId="27127"/>
    <cellStyle name="Input [yellow] 27" xfId="11257"/>
    <cellStyle name="Input [yellow] 27 2" xfId="14263"/>
    <cellStyle name="Input [yellow] 27 3" xfId="10409"/>
    <cellStyle name="Input [yellow] 27 4" xfId="20130"/>
    <cellStyle name="Input [yellow] 27 5" xfId="17356"/>
    <cellStyle name="Input [yellow] 27 6" xfId="18637"/>
    <cellStyle name="Input [yellow] 27 7" xfId="25282"/>
    <cellStyle name="Input [yellow] 27 8" xfId="22381"/>
    <cellStyle name="Input [yellow] 28" xfId="11912"/>
    <cellStyle name="Input [yellow] 28 2" xfId="14612"/>
    <cellStyle name="Input [yellow] 28 3" xfId="16049"/>
    <cellStyle name="Input [yellow] 28 4" xfId="20737"/>
    <cellStyle name="Input [yellow] 28 5" xfId="22573"/>
    <cellStyle name="Input [yellow] 28 6" xfId="24049"/>
    <cellStyle name="Input [yellow] 28 7" xfId="25634"/>
    <cellStyle name="Input [yellow] 28 8" xfId="27132"/>
    <cellStyle name="Input [yellow] 29" xfId="11920"/>
    <cellStyle name="Input [yellow] 29 2" xfId="14620"/>
    <cellStyle name="Input [yellow] 29 3" xfId="16054"/>
    <cellStyle name="Input [yellow] 29 4" xfId="20745"/>
    <cellStyle name="Input [yellow] 29 5" xfId="22578"/>
    <cellStyle name="Input [yellow] 29 6" xfId="24057"/>
    <cellStyle name="Input [yellow] 29 7" xfId="25642"/>
    <cellStyle name="Input [yellow] 29 8" xfId="27137"/>
    <cellStyle name="Input [yellow] 3" xfId="11807"/>
    <cellStyle name="Input [yellow] 3 2" xfId="14522"/>
    <cellStyle name="Input [yellow] 3 3" xfId="15978"/>
    <cellStyle name="Input [yellow] 3 4" xfId="20640"/>
    <cellStyle name="Input [yellow] 3 5" xfId="22499"/>
    <cellStyle name="Input [yellow] 3 6" xfId="23951"/>
    <cellStyle name="Input [yellow] 3 7" xfId="25536"/>
    <cellStyle name="Input [yellow] 3 8" xfId="27048"/>
    <cellStyle name="Input [yellow] 30" xfId="11274"/>
    <cellStyle name="Input [yellow] 30 2" xfId="14278"/>
    <cellStyle name="Input [yellow] 30 3" xfId="10422"/>
    <cellStyle name="Input [yellow] 30 4" xfId="20147"/>
    <cellStyle name="Input [yellow] 30 5" xfId="17342"/>
    <cellStyle name="Input [yellow] 30 6" xfId="18653"/>
    <cellStyle name="Input [yellow] 30 7" xfId="25298"/>
    <cellStyle name="Input [yellow] 30 8" xfId="26833"/>
    <cellStyle name="Input [yellow] 31" xfId="11927"/>
    <cellStyle name="Input [yellow] 31 2" xfId="14625"/>
    <cellStyle name="Input [yellow] 31 3" xfId="16058"/>
    <cellStyle name="Input [yellow] 31 4" xfId="20751"/>
    <cellStyle name="Input [yellow] 31 5" xfId="22582"/>
    <cellStyle name="Input [yellow] 31 6" xfId="24063"/>
    <cellStyle name="Input [yellow] 31 7" xfId="25649"/>
    <cellStyle name="Input [yellow] 31 8" xfId="27143"/>
    <cellStyle name="Input [yellow] 32" xfId="11388"/>
    <cellStyle name="Input [yellow] 32 2" xfId="14381"/>
    <cellStyle name="Input [yellow] 32 3" xfId="15861"/>
    <cellStyle name="Input [yellow] 32 4" xfId="20261"/>
    <cellStyle name="Input [yellow] 32 5" xfId="22299"/>
    <cellStyle name="Input [yellow] 32 6" xfId="18762"/>
    <cellStyle name="Input [yellow] 32 7" xfId="25402"/>
    <cellStyle name="Input [yellow] 32 8" xfId="26933"/>
    <cellStyle name="Input [yellow] 33" xfId="9796"/>
    <cellStyle name="Input [yellow] 34" xfId="18021"/>
    <cellStyle name="Input [yellow] 35" xfId="17967"/>
    <cellStyle name="Input [yellow] 36" xfId="18017"/>
    <cellStyle name="Input [yellow] 37" xfId="17968"/>
    <cellStyle name="Input [yellow] 38" xfId="28323"/>
    <cellStyle name="Input [yellow] 39" xfId="28420"/>
    <cellStyle name="Input [yellow] 4" xfId="11134"/>
    <cellStyle name="Input [yellow] 4 2" xfId="14159"/>
    <cellStyle name="Input [yellow] 4 3" xfId="10321"/>
    <cellStyle name="Input [yellow] 4 4" xfId="20008"/>
    <cellStyle name="Input [yellow] 4 5" xfId="17451"/>
    <cellStyle name="Input [yellow] 4 6" xfId="18523"/>
    <cellStyle name="Input [yellow] 4 7" xfId="20014"/>
    <cellStyle name="Input [yellow] 4 8" xfId="21348"/>
    <cellStyle name="Input [yellow] 5" xfId="11800"/>
    <cellStyle name="Input [yellow] 5 2" xfId="14515"/>
    <cellStyle name="Input [yellow] 5 3" xfId="15972"/>
    <cellStyle name="Input [yellow] 5 4" xfId="20633"/>
    <cellStyle name="Input [yellow] 5 5" xfId="22493"/>
    <cellStyle name="Input [yellow] 5 6" xfId="23944"/>
    <cellStyle name="Input [yellow] 5 7" xfId="25530"/>
    <cellStyle name="Input [yellow] 5 8" xfId="27042"/>
    <cellStyle name="Input [yellow] 6" xfId="11137"/>
    <cellStyle name="Input [yellow] 6 2" xfId="14162"/>
    <cellStyle name="Input [yellow] 6 3" xfId="10322"/>
    <cellStyle name="Input [yellow] 6 4" xfId="20011"/>
    <cellStyle name="Input [yellow] 6 5" xfId="17449"/>
    <cellStyle name="Input [yellow] 6 6" xfId="18526"/>
    <cellStyle name="Input [yellow] 6 7" xfId="21671"/>
    <cellStyle name="Input [yellow] 6 8" xfId="21352"/>
    <cellStyle name="Input [yellow] 7" xfId="11806"/>
    <cellStyle name="Input [yellow] 7 2" xfId="14521"/>
    <cellStyle name="Input [yellow] 7 3" xfId="15977"/>
    <cellStyle name="Input [yellow] 7 4" xfId="20639"/>
    <cellStyle name="Input [yellow] 7 5" xfId="22498"/>
    <cellStyle name="Input [yellow] 7 6" xfId="23950"/>
    <cellStyle name="Input [yellow] 7 7" xfId="25535"/>
    <cellStyle name="Input [yellow] 7 8" xfId="27047"/>
    <cellStyle name="Input [yellow] 8" xfId="11151"/>
    <cellStyle name="Input [yellow] 8 2" xfId="14176"/>
    <cellStyle name="Input [yellow] 8 3" xfId="10335"/>
    <cellStyle name="Input [yellow] 8 4" xfId="20025"/>
    <cellStyle name="Input [yellow] 8 5" xfId="17437"/>
    <cellStyle name="Input [yellow] 8 6" xfId="18539"/>
    <cellStyle name="Input [yellow] 8 7" xfId="20104"/>
    <cellStyle name="Input [yellow] 8 8" xfId="21370"/>
    <cellStyle name="Input [yellow] 9" xfId="11814"/>
    <cellStyle name="Input [yellow] 9 2" xfId="14529"/>
    <cellStyle name="Input [yellow] 9 3" xfId="15984"/>
    <cellStyle name="Input [yellow] 9 4" xfId="20647"/>
    <cellStyle name="Input [yellow] 9 5" xfId="22505"/>
    <cellStyle name="Input [yellow] 9 6" xfId="23958"/>
    <cellStyle name="Input [yellow] 9 7" xfId="25543"/>
    <cellStyle name="Input [yellow] 9 8" xfId="27054"/>
    <cellStyle name="Input 2" xfId="47"/>
    <cellStyle name="Input 2 10" xfId="9747"/>
    <cellStyle name="Input 2 10 10" xfId="13000"/>
    <cellStyle name="Input 2 10 10 2" xfId="15258"/>
    <cellStyle name="Input 2 10 10 3" xfId="16650"/>
    <cellStyle name="Input 2 10 10 4" xfId="21739"/>
    <cellStyle name="Input 2 10 10 5" xfId="23274"/>
    <cellStyle name="Input 2 10 10 6" xfId="24720"/>
    <cellStyle name="Input 2 10 10 7" xfId="26276"/>
    <cellStyle name="Input 2 10 10 8" xfId="27738"/>
    <cellStyle name="Input 2 10 11" xfId="13043"/>
    <cellStyle name="Input 2 10 11 2" xfId="15301"/>
    <cellStyle name="Input 2 10 11 3" xfId="16688"/>
    <cellStyle name="Input 2 10 11 4" xfId="21781"/>
    <cellStyle name="Input 2 10 11 5" xfId="23316"/>
    <cellStyle name="Input 2 10 11 6" xfId="24761"/>
    <cellStyle name="Input 2 10 11 7" xfId="26318"/>
    <cellStyle name="Input 2 10 11 8" xfId="27776"/>
    <cellStyle name="Input 2 10 12" xfId="13069"/>
    <cellStyle name="Input 2 10 12 2" xfId="15327"/>
    <cellStyle name="Input 2 10 12 3" xfId="16714"/>
    <cellStyle name="Input 2 10 12 4" xfId="21807"/>
    <cellStyle name="Input 2 10 12 5" xfId="23342"/>
    <cellStyle name="Input 2 10 12 6" xfId="24787"/>
    <cellStyle name="Input 2 10 12 7" xfId="26344"/>
    <cellStyle name="Input 2 10 12 8" xfId="27802"/>
    <cellStyle name="Input 2 10 13" xfId="13115"/>
    <cellStyle name="Input 2 10 13 2" xfId="15373"/>
    <cellStyle name="Input 2 10 13 3" xfId="16760"/>
    <cellStyle name="Input 2 10 13 4" xfId="21853"/>
    <cellStyle name="Input 2 10 13 5" xfId="23388"/>
    <cellStyle name="Input 2 10 13 6" xfId="24833"/>
    <cellStyle name="Input 2 10 13 7" xfId="26390"/>
    <cellStyle name="Input 2 10 13 8" xfId="27848"/>
    <cellStyle name="Input 2 10 14" xfId="13147"/>
    <cellStyle name="Input 2 10 14 2" xfId="15405"/>
    <cellStyle name="Input 2 10 14 3" xfId="16792"/>
    <cellStyle name="Input 2 10 14 4" xfId="21885"/>
    <cellStyle name="Input 2 10 14 5" xfId="23420"/>
    <cellStyle name="Input 2 10 14 6" xfId="24865"/>
    <cellStyle name="Input 2 10 14 7" xfId="26422"/>
    <cellStyle name="Input 2 10 14 8" xfId="27880"/>
    <cellStyle name="Input 2 10 15" xfId="13197"/>
    <cellStyle name="Input 2 10 15 2" xfId="15455"/>
    <cellStyle name="Input 2 10 15 3" xfId="16842"/>
    <cellStyle name="Input 2 10 15 4" xfId="21935"/>
    <cellStyle name="Input 2 10 15 5" xfId="23470"/>
    <cellStyle name="Input 2 10 15 6" xfId="24915"/>
    <cellStyle name="Input 2 10 15 7" xfId="26472"/>
    <cellStyle name="Input 2 10 15 8" xfId="27930"/>
    <cellStyle name="Input 2 10 16" xfId="12555"/>
    <cellStyle name="Input 2 10 16 2" xfId="14960"/>
    <cellStyle name="Input 2 10 16 3" xfId="16355"/>
    <cellStyle name="Input 2 10 16 4" xfId="21336"/>
    <cellStyle name="Input 2 10 16 5" xfId="22912"/>
    <cellStyle name="Input 2 10 16 6" xfId="24396"/>
    <cellStyle name="Input 2 10 16 7" xfId="25980"/>
    <cellStyle name="Input 2 10 16 8" xfId="27443"/>
    <cellStyle name="Input 2 10 17" xfId="13250"/>
    <cellStyle name="Input 2 10 17 2" xfId="15508"/>
    <cellStyle name="Input 2 10 17 3" xfId="16895"/>
    <cellStyle name="Input 2 10 17 4" xfId="21988"/>
    <cellStyle name="Input 2 10 17 5" xfId="23523"/>
    <cellStyle name="Input 2 10 17 6" xfId="24968"/>
    <cellStyle name="Input 2 10 17 7" xfId="26525"/>
    <cellStyle name="Input 2 10 17 8" xfId="27983"/>
    <cellStyle name="Input 2 10 18" xfId="13291"/>
    <cellStyle name="Input 2 10 18 2" xfId="15549"/>
    <cellStyle name="Input 2 10 18 3" xfId="16936"/>
    <cellStyle name="Input 2 10 18 4" xfId="22029"/>
    <cellStyle name="Input 2 10 18 5" xfId="23564"/>
    <cellStyle name="Input 2 10 18 6" xfId="25009"/>
    <cellStyle name="Input 2 10 18 7" xfId="26566"/>
    <cellStyle name="Input 2 10 18 8" xfId="28024"/>
    <cellStyle name="Input 2 10 19" xfId="13311"/>
    <cellStyle name="Input 2 10 19 2" xfId="15569"/>
    <cellStyle name="Input 2 10 19 3" xfId="16956"/>
    <cellStyle name="Input 2 10 19 4" xfId="22049"/>
    <cellStyle name="Input 2 10 19 5" xfId="23584"/>
    <cellStyle name="Input 2 10 19 6" xfId="25029"/>
    <cellStyle name="Input 2 10 19 7" xfId="26586"/>
    <cellStyle name="Input 2 10 19 8" xfId="28044"/>
    <cellStyle name="Input 2 10 2" xfId="12515"/>
    <cellStyle name="Input 2 10 2 2" xfId="14928"/>
    <cellStyle name="Input 2 10 2 3" xfId="16322"/>
    <cellStyle name="Input 2 10 2 4" xfId="21297"/>
    <cellStyle name="Input 2 10 2 5" xfId="22880"/>
    <cellStyle name="Input 2 10 2 6" xfId="24364"/>
    <cellStyle name="Input 2 10 2 7" xfId="25947"/>
    <cellStyle name="Input 2 10 2 8" xfId="27411"/>
    <cellStyle name="Input 2 10 20" xfId="13356"/>
    <cellStyle name="Input 2 10 20 2" xfId="15614"/>
    <cellStyle name="Input 2 10 20 3" xfId="17001"/>
    <cellStyle name="Input 2 10 20 4" xfId="22094"/>
    <cellStyle name="Input 2 10 20 5" xfId="23629"/>
    <cellStyle name="Input 2 10 20 6" xfId="25074"/>
    <cellStyle name="Input 2 10 20 7" xfId="26631"/>
    <cellStyle name="Input 2 10 20 8" xfId="28089"/>
    <cellStyle name="Input 2 10 21" xfId="13397"/>
    <cellStyle name="Input 2 10 21 2" xfId="15655"/>
    <cellStyle name="Input 2 10 21 3" xfId="17042"/>
    <cellStyle name="Input 2 10 21 4" xfId="22135"/>
    <cellStyle name="Input 2 10 21 5" xfId="23670"/>
    <cellStyle name="Input 2 10 21 6" xfId="25115"/>
    <cellStyle name="Input 2 10 21 7" xfId="26672"/>
    <cellStyle name="Input 2 10 21 8" xfId="28130"/>
    <cellStyle name="Input 2 10 22" xfId="13423"/>
    <cellStyle name="Input 2 10 22 2" xfId="15681"/>
    <cellStyle name="Input 2 10 22 3" xfId="17068"/>
    <cellStyle name="Input 2 10 22 4" xfId="22161"/>
    <cellStyle name="Input 2 10 22 5" xfId="23696"/>
    <cellStyle name="Input 2 10 22 6" xfId="25141"/>
    <cellStyle name="Input 2 10 22 7" xfId="26698"/>
    <cellStyle name="Input 2 10 22 8" xfId="28156"/>
    <cellStyle name="Input 2 10 23" xfId="13447"/>
    <cellStyle name="Input 2 10 23 2" xfId="15705"/>
    <cellStyle name="Input 2 10 23 3" xfId="17092"/>
    <cellStyle name="Input 2 10 23 4" xfId="22185"/>
    <cellStyle name="Input 2 10 23 5" xfId="23720"/>
    <cellStyle name="Input 2 10 23 6" xfId="25165"/>
    <cellStyle name="Input 2 10 23 7" xfId="26722"/>
    <cellStyle name="Input 2 10 23 8" xfId="28180"/>
    <cellStyle name="Input 2 10 24" xfId="13475"/>
    <cellStyle name="Input 2 10 24 2" xfId="15733"/>
    <cellStyle name="Input 2 10 24 3" xfId="17118"/>
    <cellStyle name="Input 2 10 24 4" xfId="22213"/>
    <cellStyle name="Input 2 10 24 5" xfId="23748"/>
    <cellStyle name="Input 2 10 24 6" xfId="25193"/>
    <cellStyle name="Input 2 10 24 7" xfId="26749"/>
    <cellStyle name="Input 2 10 24 8" xfId="28206"/>
    <cellStyle name="Input 2 10 25" xfId="13494"/>
    <cellStyle name="Input 2 10 25 2" xfId="15752"/>
    <cellStyle name="Input 2 10 25 3" xfId="17136"/>
    <cellStyle name="Input 2 10 25 4" xfId="22232"/>
    <cellStyle name="Input 2 10 25 5" xfId="23767"/>
    <cellStyle name="Input 2 10 25 6" xfId="25212"/>
    <cellStyle name="Input 2 10 25 7" xfId="26767"/>
    <cellStyle name="Input 2 10 25 8" xfId="28224"/>
    <cellStyle name="Input 2 10 26" xfId="13526"/>
    <cellStyle name="Input 2 10 26 2" xfId="15784"/>
    <cellStyle name="Input 2 10 26 3" xfId="17164"/>
    <cellStyle name="Input 2 10 26 4" xfId="22263"/>
    <cellStyle name="Input 2 10 26 5" xfId="23799"/>
    <cellStyle name="Input 2 10 26 6" xfId="25244"/>
    <cellStyle name="Input 2 10 26 7" xfId="26798"/>
    <cellStyle name="Input 2 10 26 8" xfId="28252"/>
    <cellStyle name="Input 2 10 27" xfId="13558"/>
    <cellStyle name="Input 2 10 28" xfId="9837"/>
    <cellStyle name="Input 2 10 29" xfId="19375"/>
    <cellStyle name="Input 2 10 3" xfId="12596"/>
    <cellStyle name="Input 2 10 3 2" xfId="14967"/>
    <cellStyle name="Input 2 10 3 3" xfId="16362"/>
    <cellStyle name="Input 2 10 3 4" xfId="21371"/>
    <cellStyle name="Input 2 10 3 5" xfId="22921"/>
    <cellStyle name="Input 2 10 3 6" xfId="24405"/>
    <cellStyle name="Input 2 10 3 7" xfId="25987"/>
    <cellStyle name="Input 2 10 3 8" xfId="27450"/>
    <cellStyle name="Input 2 10 30" xfId="21678"/>
    <cellStyle name="Input 2 10 31" xfId="18036"/>
    <cellStyle name="Input 2 10 32" xfId="17252"/>
    <cellStyle name="Input 2 10 33" xfId="18788"/>
    <cellStyle name="Input 2 10 4" xfId="12693"/>
    <cellStyle name="Input 2 10 4 2" xfId="15039"/>
    <cellStyle name="Input 2 10 4 3" xfId="16434"/>
    <cellStyle name="Input 2 10 4 4" xfId="21464"/>
    <cellStyle name="Input 2 10 4 5" xfId="23007"/>
    <cellStyle name="Input 2 10 4 6" xfId="24477"/>
    <cellStyle name="Input 2 10 4 7" xfId="26059"/>
    <cellStyle name="Input 2 10 4 8" xfId="27522"/>
    <cellStyle name="Input 2 10 5" xfId="12181"/>
    <cellStyle name="Input 2 10 5 2" xfId="14824"/>
    <cellStyle name="Input 2 10 5 3" xfId="16218"/>
    <cellStyle name="Input 2 10 5 4" xfId="20999"/>
    <cellStyle name="Input 2 10 5 5" xfId="22774"/>
    <cellStyle name="Input 2 10 5 6" xfId="24259"/>
    <cellStyle name="Input 2 10 5 7" xfId="25843"/>
    <cellStyle name="Input 2 10 5 8" xfId="27307"/>
    <cellStyle name="Input 2 10 6" xfId="12795"/>
    <cellStyle name="Input 2 10 6 2" xfId="15087"/>
    <cellStyle name="Input 2 10 6 3" xfId="16482"/>
    <cellStyle name="Input 2 10 6 4" xfId="21540"/>
    <cellStyle name="Input 2 10 6 5" xfId="23079"/>
    <cellStyle name="Input 2 10 6 6" xfId="24550"/>
    <cellStyle name="Input 2 10 6 7" xfId="26107"/>
    <cellStyle name="Input 2 10 6 8" xfId="27570"/>
    <cellStyle name="Input 2 10 7" xfId="12855"/>
    <cellStyle name="Input 2 10 7 2" xfId="15146"/>
    <cellStyle name="Input 2 10 7 3" xfId="16541"/>
    <cellStyle name="Input 2 10 7 4" xfId="21600"/>
    <cellStyle name="Input 2 10 7 5" xfId="23138"/>
    <cellStyle name="Input 2 10 7 6" xfId="24609"/>
    <cellStyle name="Input 2 10 7 7" xfId="26166"/>
    <cellStyle name="Input 2 10 7 8" xfId="27629"/>
    <cellStyle name="Input 2 10 8" xfId="12905"/>
    <cellStyle name="Input 2 10 8 2" xfId="15182"/>
    <cellStyle name="Input 2 10 8 3" xfId="16577"/>
    <cellStyle name="Input 2 10 8 4" xfId="21650"/>
    <cellStyle name="Input 2 10 8 5" xfId="23183"/>
    <cellStyle name="Input 2 10 8 6" xfId="24646"/>
    <cellStyle name="Input 2 10 8 7" xfId="26202"/>
    <cellStyle name="Input 2 10 8 8" xfId="27665"/>
    <cellStyle name="Input 2 10 9" xfId="12958"/>
    <cellStyle name="Input 2 10 9 2" xfId="15216"/>
    <cellStyle name="Input 2 10 9 3" xfId="16611"/>
    <cellStyle name="Input 2 10 9 4" xfId="21697"/>
    <cellStyle name="Input 2 10 9 5" xfId="23233"/>
    <cellStyle name="Input 2 10 9 6" xfId="24680"/>
    <cellStyle name="Input 2 10 9 7" xfId="26236"/>
    <cellStyle name="Input 2 10 9 8" xfId="27699"/>
    <cellStyle name="Input 2 11" xfId="12443"/>
    <cellStyle name="Input 2 11 2" xfId="14882"/>
    <cellStyle name="Input 2 11 3" xfId="16276"/>
    <cellStyle name="Input 2 11 4" xfId="21225"/>
    <cellStyle name="Input 2 11 5" xfId="22832"/>
    <cellStyle name="Input 2 11 6" xfId="24318"/>
    <cellStyle name="Input 2 11 7" xfId="25901"/>
    <cellStyle name="Input 2 11 8" xfId="27365"/>
    <cellStyle name="Input 2 12" xfId="12546"/>
    <cellStyle name="Input 2 12 2" xfId="14953"/>
    <cellStyle name="Input 2 12 3" xfId="16347"/>
    <cellStyle name="Input 2 12 4" xfId="21327"/>
    <cellStyle name="Input 2 12 5" xfId="22905"/>
    <cellStyle name="Input 2 12 6" xfId="24389"/>
    <cellStyle name="Input 2 12 7" xfId="25972"/>
    <cellStyle name="Input 2 12 8" xfId="27436"/>
    <cellStyle name="Input 2 13" xfId="12501"/>
    <cellStyle name="Input 2 13 2" xfId="14924"/>
    <cellStyle name="Input 2 13 3" xfId="16318"/>
    <cellStyle name="Input 2 13 4" xfId="21283"/>
    <cellStyle name="Input 2 13 5" xfId="22874"/>
    <cellStyle name="Input 2 13 6" xfId="24360"/>
    <cellStyle name="Input 2 13 7" xfId="25943"/>
    <cellStyle name="Input 2 13 8" xfId="27407"/>
    <cellStyle name="Input 2 14" xfId="12650"/>
    <cellStyle name="Input 2 14 2" xfId="15014"/>
    <cellStyle name="Input 2 14 3" xfId="16409"/>
    <cellStyle name="Input 2 14 4" xfId="21422"/>
    <cellStyle name="Input 2 14 5" xfId="22968"/>
    <cellStyle name="Input 2 14 6" xfId="24452"/>
    <cellStyle name="Input 2 14 7" xfId="26034"/>
    <cellStyle name="Input 2 14 8" xfId="27497"/>
    <cellStyle name="Input 2 15" xfId="12690"/>
    <cellStyle name="Input 2 15 2" xfId="15036"/>
    <cellStyle name="Input 2 15 3" xfId="16431"/>
    <cellStyle name="Input 2 15 4" xfId="21461"/>
    <cellStyle name="Input 2 15 5" xfId="23004"/>
    <cellStyle name="Input 2 15 6" xfId="24474"/>
    <cellStyle name="Input 2 15 7" xfId="26056"/>
    <cellStyle name="Input 2 15 8" xfId="27519"/>
    <cellStyle name="Input 2 16" xfId="12850"/>
    <cellStyle name="Input 2 16 2" xfId="15141"/>
    <cellStyle name="Input 2 16 3" xfId="16536"/>
    <cellStyle name="Input 2 16 4" xfId="21595"/>
    <cellStyle name="Input 2 16 5" xfId="23133"/>
    <cellStyle name="Input 2 16 6" xfId="24604"/>
    <cellStyle name="Input 2 16 7" xfId="26161"/>
    <cellStyle name="Input 2 16 8" xfId="27624"/>
    <cellStyle name="Input 2 17" xfId="12897"/>
    <cellStyle name="Input 2 17 2" xfId="15179"/>
    <cellStyle name="Input 2 17 3" xfId="16574"/>
    <cellStyle name="Input 2 17 4" xfId="21642"/>
    <cellStyle name="Input 2 17 5" xfId="23179"/>
    <cellStyle name="Input 2 17 6" xfId="24643"/>
    <cellStyle name="Input 2 17 7" xfId="26199"/>
    <cellStyle name="Input 2 17 8" xfId="27662"/>
    <cellStyle name="Input 2 18" xfId="12986"/>
    <cellStyle name="Input 2 18 2" xfId="15244"/>
    <cellStyle name="Input 2 18 3" xfId="16639"/>
    <cellStyle name="Input 2 18 4" xfId="21725"/>
    <cellStyle name="Input 2 18 5" xfId="23261"/>
    <cellStyle name="Input 2 18 6" xfId="24708"/>
    <cellStyle name="Input 2 18 7" xfId="26264"/>
    <cellStyle name="Input 2 18 8" xfId="27727"/>
    <cellStyle name="Input 2 19" xfId="13112"/>
    <cellStyle name="Input 2 19 2" xfId="15370"/>
    <cellStyle name="Input 2 19 3" xfId="16757"/>
    <cellStyle name="Input 2 19 4" xfId="21850"/>
    <cellStyle name="Input 2 19 5" xfId="23385"/>
    <cellStyle name="Input 2 19 6" xfId="24830"/>
    <cellStyle name="Input 2 19 7" xfId="26387"/>
    <cellStyle name="Input 2 19 8" xfId="27845"/>
    <cellStyle name="Input 2 2" xfId="65"/>
    <cellStyle name="Input 2 2 10" xfId="12883"/>
    <cellStyle name="Input 2 2 10 2" xfId="15171"/>
    <cellStyle name="Input 2 2 10 3" xfId="16566"/>
    <cellStyle name="Input 2 2 10 4" xfId="21628"/>
    <cellStyle name="Input 2 2 10 5" xfId="23166"/>
    <cellStyle name="Input 2 2 10 6" xfId="24634"/>
    <cellStyle name="Input 2 2 10 7" xfId="26191"/>
    <cellStyle name="Input 2 2 10 8" xfId="27654"/>
    <cellStyle name="Input 2 2 11" xfId="12983"/>
    <cellStyle name="Input 2 2 11 2" xfId="15241"/>
    <cellStyle name="Input 2 2 11 3" xfId="16636"/>
    <cellStyle name="Input 2 2 11 4" xfId="21722"/>
    <cellStyle name="Input 2 2 11 5" xfId="23258"/>
    <cellStyle name="Input 2 2 11 6" xfId="24705"/>
    <cellStyle name="Input 2 2 11 7" xfId="26261"/>
    <cellStyle name="Input 2 2 11 8" xfId="27724"/>
    <cellStyle name="Input 2 2 12" xfId="13104"/>
    <cellStyle name="Input 2 2 12 2" xfId="15362"/>
    <cellStyle name="Input 2 2 12 3" xfId="16749"/>
    <cellStyle name="Input 2 2 12 4" xfId="21842"/>
    <cellStyle name="Input 2 2 12 5" xfId="23377"/>
    <cellStyle name="Input 2 2 12 6" xfId="24822"/>
    <cellStyle name="Input 2 2 12 7" xfId="26379"/>
    <cellStyle name="Input 2 2 12 8" xfId="27837"/>
    <cellStyle name="Input 2 2 13" xfId="13184"/>
    <cellStyle name="Input 2 2 13 2" xfId="15442"/>
    <cellStyle name="Input 2 2 13 3" xfId="16829"/>
    <cellStyle name="Input 2 2 13 4" xfId="21922"/>
    <cellStyle name="Input 2 2 13 5" xfId="23457"/>
    <cellStyle name="Input 2 2 13 6" xfId="24902"/>
    <cellStyle name="Input 2 2 13 7" xfId="26459"/>
    <cellStyle name="Input 2 2 13 8" xfId="27917"/>
    <cellStyle name="Input 2 2 14" xfId="13277"/>
    <cellStyle name="Input 2 2 14 2" xfId="15535"/>
    <cellStyle name="Input 2 2 14 3" xfId="16922"/>
    <cellStyle name="Input 2 2 14 4" xfId="22015"/>
    <cellStyle name="Input 2 2 14 5" xfId="23550"/>
    <cellStyle name="Input 2 2 14 6" xfId="24995"/>
    <cellStyle name="Input 2 2 14 7" xfId="26552"/>
    <cellStyle name="Input 2 2 14 8" xfId="28010"/>
    <cellStyle name="Input 2 2 15" xfId="13381"/>
    <cellStyle name="Input 2 2 15 2" xfId="15639"/>
    <cellStyle name="Input 2 2 15 3" xfId="17026"/>
    <cellStyle name="Input 2 2 15 4" xfId="22119"/>
    <cellStyle name="Input 2 2 15 5" xfId="23654"/>
    <cellStyle name="Input 2 2 15 6" xfId="25099"/>
    <cellStyle name="Input 2 2 15 7" xfId="26656"/>
    <cellStyle name="Input 2 2 15 8" xfId="28114"/>
    <cellStyle name="Input 2 2 16" xfId="13349"/>
    <cellStyle name="Input 2 2 16 2" xfId="15607"/>
    <cellStyle name="Input 2 2 16 3" xfId="16994"/>
    <cellStyle name="Input 2 2 16 4" xfId="22087"/>
    <cellStyle name="Input 2 2 16 5" xfId="23622"/>
    <cellStyle name="Input 2 2 16 6" xfId="25067"/>
    <cellStyle name="Input 2 2 16 7" xfId="26624"/>
    <cellStyle name="Input 2 2 16 8" xfId="28082"/>
    <cellStyle name="Input 2 2 17" xfId="11386"/>
    <cellStyle name="Input 2 2 17 2" xfId="14379"/>
    <cellStyle name="Input 2 2 17 3" xfId="15859"/>
    <cellStyle name="Input 2 2 17 4" xfId="20259"/>
    <cellStyle name="Input 2 2 17 5" xfId="22297"/>
    <cellStyle name="Input 2 2 17 6" xfId="18760"/>
    <cellStyle name="Input 2 2 17 7" xfId="25400"/>
    <cellStyle name="Input 2 2 17 8" xfId="26931"/>
    <cellStyle name="Input 2 2 18" xfId="10480"/>
    <cellStyle name="Input 2 2 19" xfId="19310"/>
    <cellStyle name="Input 2 2 2" xfId="85"/>
    <cellStyle name="Input 2 2 2 10" xfId="12943"/>
    <cellStyle name="Input 2 2 2 10 2" xfId="15202"/>
    <cellStyle name="Input 2 2 2 10 3" xfId="16597"/>
    <cellStyle name="Input 2 2 2 10 4" xfId="21682"/>
    <cellStyle name="Input 2 2 2 10 5" xfId="23218"/>
    <cellStyle name="Input 2 2 2 10 6" xfId="24666"/>
    <cellStyle name="Input 2 2 2 10 7" xfId="26222"/>
    <cellStyle name="Input 2 2 2 10 8" xfId="27685"/>
    <cellStyle name="Input 2 2 2 11" xfId="13088"/>
    <cellStyle name="Input 2 2 2 11 2" xfId="15346"/>
    <cellStyle name="Input 2 2 2 11 3" xfId="16733"/>
    <cellStyle name="Input 2 2 2 11 4" xfId="21826"/>
    <cellStyle name="Input 2 2 2 11 5" xfId="23361"/>
    <cellStyle name="Input 2 2 2 11 6" xfId="24806"/>
    <cellStyle name="Input 2 2 2 11 7" xfId="26363"/>
    <cellStyle name="Input 2 2 2 11 8" xfId="27821"/>
    <cellStyle name="Input 2 2 2 12" xfId="13174"/>
    <cellStyle name="Input 2 2 2 12 2" xfId="15432"/>
    <cellStyle name="Input 2 2 2 12 3" xfId="16819"/>
    <cellStyle name="Input 2 2 2 12 4" xfId="21912"/>
    <cellStyle name="Input 2 2 2 12 5" xfId="23447"/>
    <cellStyle name="Input 2 2 2 12 6" xfId="24892"/>
    <cellStyle name="Input 2 2 2 12 7" xfId="26449"/>
    <cellStyle name="Input 2 2 2 12 8" xfId="27907"/>
    <cellStyle name="Input 2 2 2 13" xfId="13255"/>
    <cellStyle name="Input 2 2 2 13 2" xfId="15513"/>
    <cellStyle name="Input 2 2 2 13 3" xfId="16900"/>
    <cellStyle name="Input 2 2 2 13 4" xfId="21993"/>
    <cellStyle name="Input 2 2 2 13 5" xfId="23528"/>
    <cellStyle name="Input 2 2 2 13 6" xfId="24973"/>
    <cellStyle name="Input 2 2 2 13 7" xfId="26530"/>
    <cellStyle name="Input 2 2 2 13 8" xfId="27988"/>
    <cellStyle name="Input 2 2 2 14" xfId="13341"/>
    <cellStyle name="Input 2 2 2 14 2" xfId="15599"/>
    <cellStyle name="Input 2 2 2 14 3" xfId="16986"/>
    <cellStyle name="Input 2 2 2 14 4" xfId="22079"/>
    <cellStyle name="Input 2 2 2 14 5" xfId="23614"/>
    <cellStyle name="Input 2 2 2 14 6" xfId="25059"/>
    <cellStyle name="Input 2 2 2 14 7" xfId="26616"/>
    <cellStyle name="Input 2 2 2 14 8" xfId="28074"/>
    <cellStyle name="Input 2 2 2 15" xfId="13308"/>
    <cellStyle name="Input 2 2 2 15 2" xfId="15566"/>
    <cellStyle name="Input 2 2 2 15 3" xfId="16953"/>
    <cellStyle name="Input 2 2 2 15 4" xfId="22046"/>
    <cellStyle name="Input 2 2 2 15 5" xfId="23581"/>
    <cellStyle name="Input 2 2 2 15 6" xfId="25026"/>
    <cellStyle name="Input 2 2 2 15 7" xfId="26583"/>
    <cellStyle name="Input 2 2 2 15 8" xfId="28041"/>
    <cellStyle name="Input 2 2 2 16" xfId="11385"/>
    <cellStyle name="Input 2 2 2 17" xfId="10468"/>
    <cellStyle name="Input 2 2 2 18" xfId="19290"/>
    <cellStyle name="Input 2 2 2 19" xfId="21491"/>
    <cellStyle name="Input 2 2 2 2" xfId="9767"/>
    <cellStyle name="Input 2 2 2 2 10" xfId="13020"/>
    <cellStyle name="Input 2 2 2 2 10 2" xfId="15278"/>
    <cellStyle name="Input 2 2 2 2 10 3" xfId="16670"/>
    <cellStyle name="Input 2 2 2 2 10 4" xfId="21759"/>
    <cellStyle name="Input 2 2 2 2 10 5" xfId="23294"/>
    <cellStyle name="Input 2 2 2 2 10 6" xfId="24740"/>
    <cellStyle name="Input 2 2 2 2 10 7" xfId="26296"/>
    <cellStyle name="Input 2 2 2 2 10 8" xfId="27758"/>
    <cellStyle name="Input 2 2 2 2 11" xfId="13061"/>
    <cellStyle name="Input 2 2 2 2 11 2" xfId="15319"/>
    <cellStyle name="Input 2 2 2 2 11 3" xfId="16706"/>
    <cellStyle name="Input 2 2 2 2 11 4" xfId="21799"/>
    <cellStyle name="Input 2 2 2 2 11 5" xfId="23334"/>
    <cellStyle name="Input 2 2 2 2 11 6" xfId="24779"/>
    <cellStyle name="Input 2 2 2 2 11 7" xfId="26336"/>
    <cellStyle name="Input 2 2 2 2 11 8" xfId="27794"/>
    <cellStyle name="Input 2 2 2 2 12" xfId="13086"/>
    <cellStyle name="Input 2 2 2 2 12 2" xfId="15344"/>
    <cellStyle name="Input 2 2 2 2 12 3" xfId="16731"/>
    <cellStyle name="Input 2 2 2 2 12 4" xfId="21824"/>
    <cellStyle name="Input 2 2 2 2 12 5" xfId="23359"/>
    <cellStyle name="Input 2 2 2 2 12 6" xfId="24804"/>
    <cellStyle name="Input 2 2 2 2 12 7" xfId="26361"/>
    <cellStyle name="Input 2 2 2 2 12 8" xfId="27819"/>
    <cellStyle name="Input 2 2 2 2 13" xfId="13135"/>
    <cellStyle name="Input 2 2 2 2 13 2" xfId="15393"/>
    <cellStyle name="Input 2 2 2 2 13 3" xfId="16780"/>
    <cellStyle name="Input 2 2 2 2 13 4" xfId="21873"/>
    <cellStyle name="Input 2 2 2 2 13 5" xfId="23408"/>
    <cellStyle name="Input 2 2 2 2 13 6" xfId="24853"/>
    <cellStyle name="Input 2 2 2 2 13 7" xfId="26410"/>
    <cellStyle name="Input 2 2 2 2 13 8" xfId="27868"/>
    <cellStyle name="Input 2 2 2 2 14" xfId="13167"/>
    <cellStyle name="Input 2 2 2 2 14 2" xfId="15425"/>
    <cellStyle name="Input 2 2 2 2 14 3" xfId="16812"/>
    <cellStyle name="Input 2 2 2 2 14 4" xfId="21905"/>
    <cellStyle name="Input 2 2 2 2 14 5" xfId="23440"/>
    <cellStyle name="Input 2 2 2 2 14 6" xfId="24885"/>
    <cellStyle name="Input 2 2 2 2 14 7" xfId="26442"/>
    <cellStyle name="Input 2 2 2 2 14 8" xfId="27900"/>
    <cellStyle name="Input 2 2 2 2 15" xfId="13217"/>
    <cellStyle name="Input 2 2 2 2 15 2" xfId="15475"/>
    <cellStyle name="Input 2 2 2 2 15 3" xfId="16862"/>
    <cellStyle name="Input 2 2 2 2 15 4" xfId="21955"/>
    <cellStyle name="Input 2 2 2 2 15 5" xfId="23490"/>
    <cellStyle name="Input 2 2 2 2 15 6" xfId="24935"/>
    <cellStyle name="Input 2 2 2 2 15 7" xfId="26492"/>
    <cellStyle name="Input 2 2 2 2 15 8" xfId="27950"/>
    <cellStyle name="Input 2 2 2 2 16" xfId="13240"/>
    <cellStyle name="Input 2 2 2 2 16 2" xfId="15498"/>
    <cellStyle name="Input 2 2 2 2 16 3" xfId="16885"/>
    <cellStyle name="Input 2 2 2 2 16 4" xfId="21978"/>
    <cellStyle name="Input 2 2 2 2 16 5" xfId="23513"/>
    <cellStyle name="Input 2 2 2 2 16 6" xfId="24958"/>
    <cellStyle name="Input 2 2 2 2 16 7" xfId="26515"/>
    <cellStyle name="Input 2 2 2 2 16 8" xfId="27973"/>
    <cellStyle name="Input 2 2 2 2 17" xfId="13268"/>
    <cellStyle name="Input 2 2 2 2 17 2" xfId="15526"/>
    <cellStyle name="Input 2 2 2 2 17 3" xfId="16913"/>
    <cellStyle name="Input 2 2 2 2 17 4" xfId="22006"/>
    <cellStyle name="Input 2 2 2 2 17 5" xfId="23541"/>
    <cellStyle name="Input 2 2 2 2 17 6" xfId="24986"/>
    <cellStyle name="Input 2 2 2 2 17 7" xfId="26543"/>
    <cellStyle name="Input 2 2 2 2 17 8" xfId="28001"/>
    <cellStyle name="Input 2 2 2 2 18" xfId="13305"/>
    <cellStyle name="Input 2 2 2 2 18 2" xfId="15563"/>
    <cellStyle name="Input 2 2 2 2 18 3" xfId="16950"/>
    <cellStyle name="Input 2 2 2 2 18 4" xfId="22043"/>
    <cellStyle name="Input 2 2 2 2 18 5" xfId="23578"/>
    <cellStyle name="Input 2 2 2 2 18 6" xfId="25023"/>
    <cellStyle name="Input 2 2 2 2 18 7" xfId="26580"/>
    <cellStyle name="Input 2 2 2 2 18 8" xfId="28038"/>
    <cellStyle name="Input 2 2 2 2 19" xfId="13331"/>
    <cellStyle name="Input 2 2 2 2 19 2" xfId="15589"/>
    <cellStyle name="Input 2 2 2 2 19 3" xfId="16976"/>
    <cellStyle name="Input 2 2 2 2 19 4" xfId="22069"/>
    <cellStyle name="Input 2 2 2 2 19 5" xfId="23604"/>
    <cellStyle name="Input 2 2 2 2 19 6" xfId="25049"/>
    <cellStyle name="Input 2 2 2 2 19 7" xfId="26606"/>
    <cellStyle name="Input 2 2 2 2 19 8" xfId="28064"/>
    <cellStyle name="Input 2 2 2 2 2" xfId="12535"/>
    <cellStyle name="Input 2 2 2 2 2 2" xfId="14948"/>
    <cellStyle name="Input 2 2 2 2 2 3" xfId="16342"/>
    <cellStyle name="Input 2 2 2 2 2 4" xfId="21317"/>
    <cellStyle name="Input 2 2 2 2 2 5" xfId="22900"/>
    <cellStyle name="Input 2 2 2 2 2 6" xfId="24384"/>
    <cellStyle name="Input 2 2 2 2 2 7" xfId="25967"/>
    <cellStyle name="Input 2 2 2 2 2 8" xfId="27431"/>
    <cellStyle name="Input 2 2 2 2 20" xfId="13376"/>
    <cellStyle name="Input 2 2 2 2 20 2" xfId="15634"/>
    <cellStyle name="Input 2 2 2 2 20 3" xfId="17021"/>
    <cellStyle name="Input 2 2 2 2 20 4" xfId="22114"/>
    <cellStyle name="Input 2 2 2 2 20 5" xfId="23649"/>
    <cellStyle name="Input 2 2 2 2 20 6" xfId="25094"/>
    <cellStyle name="Input 2 2 2 2 20 7" xfId="26651"/>
    <cellStyle name="Input 2 2 2 2 20 8" xfId="28109"/>
    <cellStyle name="Input 2 2 2 2 21" xfId="13417"/>
    <cellStyle name="Input 2 2 2 2 21 2" xfId="15675"/>
    <cellStyle name="Input 2 2 2 2 21 3" xfId="17062"/>
    <cellStyle name="Input 2 2 2 2 21 4" xfId="22155"/>
    <cellStyle name="Input 2 2 2 2 21 5" xfId="23690"/>
    <cellStyle name="Input 2 2 2 2 21 6" xfId="25135"/>
    <cellStyle name="Input 2 2 2 2 21 7" xfId="26692"/>
    <cellStyle name="Input 2 2 2 2 21 8" xfId="28150"/>
    <cellStyle name="Input 2 2 2 2 22" xfId="13441"/>
    <cellStyle name="Input 2 2 2 2 22 2" xfId="15699"/>
    <cellStyle name="Input 2 2 2 2 22 3" xfId="17086"/>
    <cellStyle name="Input 2 2 2 2 22 4" xfId="22179"/>
    <cellStyle name="Input 2 2 2 2 22 5" xfId="23714"/>
    <cellStyle name="Input 2 2 2 2 22 6" xfId="25159"/>
    <cellStyle name="Input 2 2 2 2 22 7" xfId="26716"/>
    <cellStyle name="Input 2 2 2 2 22 8" xfId="28174"/>
    <cellStyle name="Input 2 2 2 2 23" xfId="13467"/>
    <cellStyle name="Input 2 2 2 2 23 2" xfId="15725"/>
    <cellStyle name="Input 2 2 2 2 23 3" xfId="17112"/>
    <cellStyle name="Input 2 2 2 2 23 4" xfId="22205"/>
    <cellStyle name="Input 2 2 2 2 23 5" xfId="23740"/>
    <cellStyle name="Input 2 2 2 2 23 6" xfId="25185"/>
    <cellStyle name="Input 2 2 2 2 23 7" xfId="26742"/>
    <cellStyle name="Input 2 2 2 2 23 8" xfId="28200"/>
    <cellStyle name="Input 2 2 2 2 24" xfId="13489"/>
    <cellStyle name="Input 2 2 2 2 24 2" xfId="15747"/>
    <cellStyle name="Input 2 2 2 2 24 3" xfId="17132"/>
    <cellStyle name="Input 2 2 2 2 24 4" xfId="22227"/>
    <cellStyle name="Input 2 2 2 2 24 5" xfId="23762"/>
    <cellStyle name="Input 2 2 2 2 24 6" xfId="25207"/>
    <cellStyle name="Input 2 2 2 2 24 7" xfId="26763"/>
    <cellStyle name="Input 2 2 2 2 24 8" xfId="28220"/>
    <cellStyle name="Input 2 2 2 2 25" xfId="13514"/>
    <cellStyle name="Input 2 2 2 2 25 2" xfId="15772"/>
    <cellStyle name="Input 2 2 2 2 25 3" xfId="17156"/>
    <cellStyle name="Input 2 2 2 2 25 4" xfId="22252"/>
    <cellStyle name="Input 2 2 2 2 25 5" xfId="23787"/>
    <cellStyle name="Input 2 2 2 2 25 6" xfId="25232"/>
    <cellStyle name="Input 2 2 2 2 25 7" xfId="26787"/>
    <cellStyle name="Input 2 2 2 2 25 8" xfId="28244"/>
    <cellStyle name="Input 2 2 2 2 26" xfId="13546"/>
    <cellStyle name="Input 2 2 2 2 26 2" xfId="15804"/>
    <cellStyle name="Input 2 2 2 2 26 3" xfId="17184"/>
    <cellStyle name="Input 2 2 2 2 26 4" xfId="22283"/>
    <cellStyle name="Input 2 2 2 2 26 5" xfId="23819"/>
    <cellStyle name="Input 2 2 2 2 26 6" xfId="25264"/>
    <cellStyle name="Input 2 2 2 2 26 7" xfId="26818"/>
    <cellStyle name="Input 2 2 2 2 26 8" xfId="28272"/>
    <cellStyle name="Input 2 2 2 2 27" xfId="13578"/>
    <cellStyle name="Input 2 2 2 2 28" xfId="9856"/>
    <cellStyle name="Input 2 2 2 2 29" xfId="19395"/>
    <cellStyle name="Input 2 2 2 2 3" xfId="12616"/>
    <cellStyle name="Input 2 2 2 2 3 2" xfId="14987"/>
    <cellStyle name="Input 2 2 2 2 3 3" xfId="16382"/>
    <cellStyle name="Input 2 2 2 2 3 4" xfId="21391"/>
    <cellStyle name="Input 2 2 2 2 3 5" xfId="22941"/>
    <cellStyle name="Input 2 2 2 2 3 6" xfId="24425"/>
    <cellStyle name="Input 2 2 2 2 3 7" xfId="26007"/>
    <cellStyle name="Input 2 2 2 2 3 8" xfId="27470"/>
    <cellStyle name="Input 2 2 2 2 30" xfId="17905"/>
    <cellStyle name="Input 2 2 2 2 31" xfId="18042"/>
    <cellStyle name="Input 2 2 2 2 32" xfId="24198"/>
    <cellStyle name="Input 2 2 2 2 33" xfId="25723"/>
    <cellStyle name="Input 2 2 2 2 4" xfId="12711"/>
    <cellStyle name="Input 2 2 2 2 4 2" xfId="15057"/>
    <cellStyle name="Input 2 2 2 2 4 3" xfId="16452"/>
    <cellStyle name="Input 2 2 2 2 4 4" xfId="21482"/>
    <cellStyle name="Input 2 2 2 2 4 5" xfId="23025"/>
    <cellStyle name="Input 2 2 2 2 4 6" xfId="24495"/>
    <cellStyle name="Input 2 2 2 2 4 7" xfId="26077"/>
    <cellStyle name="Input 2 2 2 2 4 8" xfId="27540"/>
    <cellStyle name="Input 2 2 2 2 5" xfId="12758"/>
    <cellStyle name="Input 2 2 2 2 5 2" xfId="15079"/>
    <cellStyle name="Input 2 2 2 2 5 3" xfId="16474"/>
    <cellStyle name="Input 2 2 2 2 5 4" xfId="21523"/>
    <cellStyle name="Input 2 2 2 2 5 5" xfId="23059"/>
    <cellStyle name="Input 2 2 2 2 5 6" xfId="24531"/>
    <cellStyle name="Input 2 2 2 2 5 7" xfId="26099"/>
    <cellStyle name="Input 2 2 2 2 5 8" xfId="27562"/>
    <cellStyle name="Input 2 2 2 2 6" xfId="12815"/>
    <cellStyle name="Input 2 2 2 2 6 2" xfId="15107"/>
    <cellStyle name="Input 2 2 2 2 6 3" xfId="16502"/>
    <cellStyle name="Input 2 2 2 2 6 4" xfId="21560"/>
    <cellStyle name="Input 2 2 2 2 6 5" xfId="23099"/>
    <cellStyle name="Input 2 2 2 2 6 6" xfId="24570"/>
    <cellStyle name="Input 2 2 2 2 6 7" xfId="26127"/>
    <cellStyle name="Input 2 2 2 2 6 8" xfId="27590"/>
    <cellStyle name="Input 2 2 2 2 7" xfId="12873"/>
    <cellStyle name="Input 2 2 2 2 7 2" xfId="15164"/>
    <cellStyle name="Input 2 2 2 2 7 3" xfId="16559"/>
    <cellStyle name="Input 2 2 2 2 7 4" xfId="21618"/>
    <cellStyle name="Input 2 2 2 2 7 5" xfId="23156"/>
    <cellStyle name="Input 2 2 2 2 7 6" xfId="24627"/>
    <cellStyle name="Input 2 2 2 2 7 7" xfId="26184"/>
    <cellStyle name="Input 2 2 2 2 7 8" xfId="27647"/>
    <cellStyle name="Input 2 2 2 2 8" xfId="12925"/>
    <cellStyle name="Input 2 2 2 2 8 2" xfId="15197"/>
    <cellStyle name="Input 2 2 2 2 8 3" xfId="16592"/>
    <cellStyle name="Input 2 2 2 2 8 4" xfId="21669"/>
    <cellStyle name="Input 2 2 2 2 8 5" xfId="23201"/>
    <cellStyle name="Input 2 2 2 2 8 6" xfId="24661"/>
    <cellStyle name="Input 2 2 2 2 8 7" xfId="26217"/>
    <cellStyle name="Input 2 2 2 2 8 8" xfId="27680"/>
    <cellStyle name="Input 2 2 2 2 9" xfId="12978"/>
    <cellStyle name="Input 2 2 2 2 9 2" xfId="15236"/>
    <cellStyle name="Input 2 2 2 2 9 3" xfId="16631"/>
    <cellStyle name="Input 2 2 2 2 9 4" xfId="21717"/>
    <cellStyle name="Input 2 2 2 2 9 5" xfId="23253"/>
    <cellStyle name="Input 2 2 2 2 9 6" xfId="24700"/>
    <cellStyle name="Input 2 2 2 2 9 7" xfId="26256"/>
    <cellStyle name="Input 2 2 2 2 9 8" xfId="27719"/>
    <cellStyle name="Input 2 2 2 20" xfId="22974"/>
    <cellStyle name="Input 2 2 2 21" xfId="24506"/>
    <cellStyle name="Input 2 2 2 3" xfId="12417"/>
    <cellStyle name="Input 2 2 2 3 2" xfId="14857"/>
    <cellStyle name="Input 2 2 2 3 3" xfId="16251"/>
    <cellStyle name="Input 2 2 2 3 4" xfId="21199"/>
    <cellStyle name="Input 2 2 2 3 5" xfId="22807"/>
    <cellStyle name="Input 2 2 2 3 6" xfId="24293"/>
    <cellStyle name="Input 2 2 2 3 7" xfId="25876"/>
    <cellStyle name="Input 2 2 2 3 8" xfId="27340"/>
    <cellStyle name="Input 2 2 2 4" xfId="12456"/>
    <cellStyle name="Input 2 2 2 4 2" xfId="14895"/>
    <cellStyle name="Input 2 2 2 4 3" xfId="16289"/>
    <cellStyle name="Input 2 2 2 4 4" xfId="21238"/>
    <cellStyle name="Input 2 2 2 4 5" xfId="22845"/>
    <cellStyle name="Input 2 2 2 4 6" xfId="24331"/>
    <cellStyle name="Input 2 2 2 4 7" xfId="25914"/>
    <cellStyle name="Input 2 2 2 4 8" xfId="27378"/>
    <cellStyle name="Input 2 2 2 5" xfId="12440"/>
    <cellStyle name="Input 2 2 2 5 2" xfId="14879"/>
    <cellStyle name="Input 2 2 2 5 3" xfId="16273"/>
    <cellStyle name="Input 2 2 2 5 4" xfId="21222"/>
    <cellStyle name="Input 2 2 2 5 5" xfId="22829"/>
    <cellStyle name="Input 2 2 2 5 6" xfId="24315"/>
    <cellStyle name="Input 2 2 2 5 7" xfId="25898"/>
    <cellStyle name="Input 2 2 2 5 8" xfId="27362"/>
    <cellStyle name="Input 2 2 2 6" xfId="12627"/>
    <cellStyle name="Input 2 2 2 6 2" xfId="14996"/>
    <cellStyle name="Input 2 2 2 6 3" xfId="16391"/>
    <cellStyle name="Input 2 2 2 6 4" xfId="21401"/>
    <cellStyle name="Input 2 2 2 6 5" xfId="22950"/>
    <cellStyle name="Input 2 2 2 6 6" xfId="24434"/>
    <cellStyle name="Input 2 2 2 6 7" xfId="26016"/>
    <cellStyle name="Input 2 2 2 6 8" xfId="27479"/>
    <cellStyle name="Input 2 2 2 7" xfId="12669"/>
    <cellStyle name="Input 2 2 2 7 2" xfId="15018"/>
    <cellStyle name="Input 2 2 2 7 3" xfId="16413"/>
    <cellStyle name="Input 2 2 2 7 4" xfId="21441"/>
    <cellStyle name="Input 2 2 2 7 5" xfId="22983"/>
    <cellStyle name="Input 2 2 2 7 6" xfId="24456"/>
    <cellStyle name="Input 2 2 2 7 7" xfId="26038"/>
    <cellStyle name="Input 2 2 2 7 8" xfId="27501"/>
    <cellStyle name="Input 2 2 2 8" xfId="12828"/>
    <cellStyle name="Input 2 2 2 8 2" xfId="15119"/>
    <cellStyle name="Input 2 2 2 8 3" xfId="16514"/>
    <cellStyle name="Input 2 2 2 8 4" xfId="21573"/>
    <cellStyle name="Input 2 2 2 8 5" xfId="23111"/>
    <cellStyle name="Input 2 2 2 8 6" xfId="24582"/>
    <cellStyle name="Input 2 2 2 8 7" xfId="26139"/>
    <cellStyle name="Input 2 2 2 8 8" xfId="27602"/>
    <cellStyle name="Input 2 2 2 9" xfId="12823"/>
    <cellStyle name="Input 2 2 2 9 2" xfId="15114"/>
    <cellStyle name="Input 2 2 2 9 3" xfId="16509"/>
    <cellStyle name="Input 2 2 2 9 4" xfId="21568"/>
    <cellStyle name="Input 2 2 2 9 5" xfId="23106"/>
    <cellStyle name="Input 2 2 2 9 6" xfId="24577"/>
    <cellStyle name="Input 2 2 2 9 7" xfId="26134"/>
    <cellStyle name="Input 2 2 2 9 8" xfId="27597"/>
    <cellStyle name="Input 2 2 20" xfId="21506"/>
    <cellStyle name="Input 2 2 21" xfId="23036"/>
    <cellStyle name="Input 2 2 22" xfId="24542"/>
    <cellStyle name="Input 2 2 23" xfId="28321"/>
    <cellStyle name="Input 2 2 24" xfId="28408"/>
    <cellStyle name="Input 2 2 25" xfId="28418"/>
    <cellStyle name="Input 2 2 3" xfId="9753"/>
    <cellStyle name="Input 2 2 3 10" xfId="13006"/>
    <cellStyle name="Input 2 2 3 10 2" xfId="15264"/>
    <cellStyle name="Input 2 2 3 10 3" xfId="16656"/>
    <cellStyle name="Input 2 2 3 10 4" xfId="21745"/>
    <cellStyle name="Input 2 2 3 10 5" xfId="23280"/>
    <cellStyle name="Input 2 2 3 10 6" xfId="24726"/>
    <cellStyle name="Input 2 2 3 10 7" xfId="26282"/>
    <cellStyle name="Input 2 2 3 10 8" xfId="27744"/>
    <cellStyle name="Input 2 2 3 11" xfId="13049"/>
    <cellStyle name="Input 2 2 3 11 2" xfId="15307"/>
    <cellStyle name="Input 2 2 3 11 3" xfId="16694"/>
    <cellStyle name="Input 2 2 3 11 4" xfId="21787"/>
    <cellStyle name="Input 2 2 3 11 5" xfId="23322"/>
    <cellStyle name="Input 2 2 3 11 6" xfId="24767"/>
    <cellStyle name="Input 2 2 3 11 7" xfId="26324"/>
    <cellStyle name="Input 2 2 3 11 8" xfId="27782"/>
    <cellStyle name="Input 2 2 3 12" xfId="13073"/>
    <cellStyle name="Input 2 2 3 12 2" xfId="15331"/>
    <cellStyle name="Input 2 2 3 12 3" xfId="16718"/>
    <cellStyle name="Input 2 2 3 12 4" xfId="21811"/>
    <cellStyle name="Input 2 2 3 12 5" xfId="23346"/>
    <cellStyle name="Input 2 2 3 12 6" xfId="24791"/>
    <cellStyle name="Input 2 2 3 12 7" xfId="26348"/>
    <cellStyle name="Input 2 2 3 12 8" xfId="27806"/>
    <cellStyle name="Input 2 2 3 13" xfId="13121"/>
    <cellStyle name="Input 2 2 3 13 2" xfId="15379"/>
    <cellStyle name="Input 2 2 3 13 3" xfId="16766"/>
    <cellStyle name="Input 2 2 3 13 4" xfId="21859"/>
    <cellStyle name="Input 2 2 3 13 5" xfId="23394"/>
    <cellStyle name="Input 2 2 3 13 6" xfId="24839"/>
    <cellStyle name="Input 2 2 3 13 7" xfId="26396"/>
    <cellStyle name="Input 2 2 3 13 8" xfId="27854"/>
    <cellStyle name="Input 2 2 3 14" xfId="13153"/>
    <cellStyle name="Input 2 2 3 14 2" xfId="15411"/>
    <cellStyle name="Input 2 2 3 14 3" xfId="16798"/>
    <cellStyle name="Input 2 2 3 14 4" xfId="21891"/>
    <cellStyle name="Input 2 2 3 14 5" xfId="23426"/>
    <cellStyle name="Input 2 2 3 14 6" xfId="24871"/>
    <cellStyle name="Input 2 2 3 14 7" xfId="26428"/>
    <cellStyle name="Input 2 2 3 14 8" xfId="27886"/>
    <cellStyle name="Input 2 2 3 15" xfId="13203"/>
    <cellStyle name="Input 2 2 3 15 2" xfId="15461"/>
    <cellStyle name="Input 2 2 3 15 3" xfId="16848"/>
    <cellStyle name="Input 2 2 3 15 4" xfId="21941"/>
    <cellStyle name="Input 2 2 3 15 5" xfId="23476"/>
    <cellStyle name="Input 2 2 3 15 6" xfId="24921"/>
    <cellStyle name="Input 2 2 3 15 7" xfId="26478"/>
    <cellStyle name="Input 2 2 3 15 8" xfId="27936"/>
    <cellStyle name="Input 2 2 3 16" xfId="13228"/>
    <cellStyle name="Input 2 2 3 16 2" xfId="15486"/>
    <cellStyle name="Input 2 2 3 16 3" xfId="16873"/>
    <cellStyle name="Input 2 2 3 16 4" xfId="21966"/>
    <cellStyle name="Input 2 2 3 16 5" xfId="23501"/>
    <cellStyle name="Input 2 2 3 16 6" xfId="24946"/>
    <cellStyle name="Input 2 2 3 16 7" xfId="26503"/>
    <cellStyle name="Input 2 2 3 16 8" xfId="27961"/>
    <cellStyle name="Input 2 2 3 17" xfId="13254"/>
    <cellStyle name="Input 2 2 3 17 2" xfId="15512"/>
    <cellStyle name="Input 2 2 3 17 3" xfId="16899"/>
    <cellStyle name="Input 2 2 3 17 4" xfId="21992"/>
    <cellStyle name="Input 2 2 3 17 5" xfId="23527"/>
    <cellStyle name="Input 2 2 3 17 6" xfId="24972"/>
    <cellStyle name="Input 2 2 3 17 7" xfId="26529"/>
    <cellStyle name="Input 2 2 3 17 8" xfId="27987"/>
    <cellStyle name="Input 2 2 3 18" xfId="13295"/>
    <cellStyle name="Input 2 2 3 18 2" xfId="15553"/>
    <cellStyle name="Input 2 2 3 18 3" xfId="16940"/>
    <cellStyle name="Input 2 2 3 18 4" xfId="22033"/>
    <cellStyle name="Input 2 2 3 18 5" xfId="23568"/>
    <cellStyle name="Input 2 2 3 18 6" xfId="25013"/>
    <cellStyle name="Input 2 2 3 18 7" xfId="26570"/>
    <cellStyle name="Input 2 2 3 18 8" xfId="28028"/>
    <cellStyle name="Input 2 2 3 19" xfId="13317"/>
    <cellStyle name="Input 2 2 3 19 2" xfId="15575"/>
    <cellStyle name="Input 2 2 3 19 3" xfId="16962"/>
    <cellStyle name="Input 2 2 3 19 4" xfId="22055"/>
    <cellStyle name="Input 2 2 3 19 5" xfId="23590"/>
    <cellStyle name="Input 2 2 3 19 6" xfId="25035"/>
    <cellStyle name="Input 2 2 3 19 7" xfId="26592"/>
    <cellStyle name="Input 2 2 3 19 8" xfId="28050"/>
    <cellStyle name="Input 2 2 3 2" xfId="12521"/>
    <cellStyle name="Input 2 2 3 2 2" xfId="14934"/>
    <cellStyle name="Input 2 2 3 2 3" xfId="16328"/>
    <cellStyle name="Input 2 2 3 2 4" xfId="21303"/>
    <cellStyle name="Input 2 2 3 2 5" xfId="22886"/>
    <cellStyle name="Input 2 2 3 2 6" xfId="24370"/>
    <cellStyle name="Input 2 2 3 2 7" xfId="25953"/>
    <cellStyle name="Input 2 2 3 2 8" xfId="27417"/>
    <cellStyle name="Input 2 2 3 20" xfId="13362"/>
    <cellStyle name="Input 2 2 3 20 2" xfId="15620"/>
    <cellStyle name="Input 2 2 3 20 3" xfId="17007"/>
    <cellStyle name="Input 2 2 3 20 4" xfId="22100"/>
    <cellStyle name="Input 2 2 3 20 5" xfId="23635"/>
    <cellStyle name="Input 2 2 3 20 6" xfId="25080"/>
    <cellStyle name="Input 2 2 3 20 7" xfId="26637"/>
    <cellStyle name="Input 2 2 3 20 8" xfId="28095"/>
    <cellStyle name="Input 2 2 3 21" xfId="13403"/>
    <cellStyle name="Input 2 2 3 21 2" xfId="15661"/>
    <cellStyle name="Input 2 2 3 21 3" xfId="17048"/>
    <cellStyle name="Input 2 2 3 21 4" xfId="22141"/>
    <cellStyle name="Input 2 2 3 21 5" xfId="23676"/>
    <cellStyle name="Input 2 2 3 21 6" xfId="25121"/>
    <cellStyle name="Input 2 2 3 21 7" xfId="26678"/>
    <cellStyle name="Input 2 2 3 21 8" xfId="28136"/>
    <cellStyle name="Input 2 2 3 22" xfId="13429"/>
    <cellStyle name="Input 2 2 3 22 2" xfId="15687"/>
    <cellStyle name="Input 2 2 3 22 3" xfId="17074"/>
    <cellStyle name="Input 2 2 3 22 4" xfId="22167"/>
    <cellStyle name="Input 2 2 3 22 5" xfId="23702"/>
    <cellStyle name="Input 2 2 3 22 6" xfId="25147"/>
    <cellStyle name="Input 2 2 3 22 7" xfId="26704"/>
    <cellStyle name="Input 2 2 3 22 8" xfId="28162"/>
    <cellStyle name="Input 2 2 3 23" xfId="13453"/>
    <cellStyle name="Input 2 2 3 23 2" xfId="15711"/>
    <cellStyle name="Input 2 2 3 23 3" xfId="17098"/>
    <cellStyle name="Input 2 2 3 23 4" xfId="22191"/>
    <cellStyle name="Input 2 2 3 23 5" xfId="23726"/>
    <cellStyle name="Input 2 2 3 23 6" xfId="25171"/>
    <cellStyle name="Input 2 2 3 23 7" xfId="26728"/>
    <cellStyle name="Input 2 2 3 23 8" xfId="28186"/>
    <cellStyle name="Input 2 2 3 24" xfId="13479"/>
    <cellStyle name="Input 2 2 3 24 2" xfId="15737"/>
    <cellStyle name="Input 2 2 3 24 3" xfId="17122"/>
    <cellStyle name="Input 2 2 3 24 4" xfId="22217"/>
    <cellStyle name="Input 2 2 3 24 5" xfId="23752"/>
    <cellStyle name="Input 2 2 3 24 6" xfId="25197"/>
    <cellStyle name="Input 2 2 3 24 7" xfId="26753"/>
    <cellStyle name="Input 2 2 3 24 8" xfId="28210"/>
    <cellStyle name="Input 2 2 3 25" xfId="13500"/>
    <cellStyle name="Input 2 2 3 25 2" xfId="15758"/>
    <cellStyle name="Input 2 2 3 25 3" xfId="17142"/>
    <cellStyle name="Input 2 2 3 25 4" xfId="22238"/>
    <cellStyle name="Input 2 2 3 25 5" xfId="23773"/>
    <cellStyle name="Input 2 2 3 25 6" xfId="25218"/>
    <cellStyle name="Input 2 2 3 25 7" xfId="26773"/>
    <cellStyle name="Input 2 2 3 25 8" xfId="28230"/>
    <cellStyle name="Input 2 2 3 26" xfId="13532"/>
    <cellStyle name="Input 2 2 3 26 2" xfId="15790"/>
    <cellStyle name="Input 2 2 3 26 3" xfId="17170"/>
    <cellStyle name="Input 2 2 3 26 4" xfId="22269"/>
    <cellStyle name="Input 2 2 3 26 5" xfId="23805"/>
    <cellStyle name="Input 2 2 3 26 6" xfId="25250"/>
    <cellStyle name="Input 2 2 3 26 7" xfId="26804"/>
    <cellStyle name="Input 2 2 3 26 8" xfId="28258"/>
    <cellStyle name="Input 2 2 3 27" xfId="13564"/>
    <cellStyle name="Input 2 2 3 28" xfId="9843"/>
    <cellStyle name="Input 2 2 3 29" xfId="19381"/>
    <cellStyle name="Input 2 2 3 3" xfId="12602"/>
    <cellStyle name="Input 2 2 3 3 2" xfId="14973"/>
    <cellStyle name="Input 2 2 3 3 3" xfId="16368"/>
    <cellStyle name="Input 2 2 3 3 4" xfId="21377"/>
    <cellStyle name="Input 2 2 3 3 5" xfId="22927"/>
    <cellStyle name="Input 2 2 3 3 6" xfId="24411"/>
    <cellStyle name="Input 2 2 3 3 7" xfId="25993"/>
    <cellStyle name="Input 2 2 3 3 8" xfId="27456"/>
    <cellStyle name="Input 2 2 3 30" xfId="17918"/>
    <cellStyle name="Input 2 2 3 31" xfId="18038"/>
    <cellStyle name="Input 2 2 3 32" xfId="18777"/>
    <cellStyle name="Input 2 2 3 33" xfId="19301"/>
    <cellStyle name="Input 2 2 3 4" xfId="12699"/>
    <cellStyle name="Input 2 2 3 4 2" xfId="15045"/>
    <cellStyle name="Input 2 2 3 4 3" xfId="16440"/>
    <cellStyle name="Input 2 2 3 4 4" xfId="21470"/>
    <cellStyle name="Input 2 2 3 4 5" xfId="23013"/>
    <cellStyle name="Input 2 2 3 4 6" xfId="24483"/>
    <cellStyle name="Input 2 2 3 4 7" xfId="26065"/>
    <cellStyle name="Input 2 2 3 4 8" xfId="27528"/>
    <cellStyle name="Input 2 2 3 5" xfId="12139"/>
    <cellStyle name="Input 2 2 3 5 2" xfId="14812"/>
    <cellStyle name="Input 2 2 3 5 3" xfId="16206"/>
    <cellStyle name="Input 2 2 3 5 4" xfId="20957"/>
    <cellStyle name="Input 2 2 3 5 5" xfId="22762"/>
    <cellStyle name="Input 2 2 3 5 6" xfId="24247"/>
    <cellStyle name="Input 2 2 3 5 7" xfId="25831"/>
    <cellStyle name="Input 2 2 3 5 8" xfId="27295"/>
    <cellStyle name="Input 2 2 3 6" xfId="12801"/>
    <cellStyle name="Input 2 2 3 6 2" xfId="15093"/>
    <cellStyle name="Input 2 2 3 6 3" xfId="16488"/>
    <cellStyle name="Input 2 2 3 6 4" xfId="21546"/>
    <cellStyle name="Input 2 2 3 6 5" xfId="23085"/>
    <cellStyle name="Input 2 2 3 6 6" xfId="24556"/>
    <cellStyle name="Input 2 2 3 6 7" xfId="26113"/>
    <cellStyle name="Input 2 2 3 6 8" xfId="27576"/>
    <cellStyle name="Input 2 2 3 7" xfId="12861"/>
    <cellStyle name="Input 2 2 3 7 2" xfId="15152"/>
    <cellStyle name="Input 2 2 3 7 3" xfId="16547"/>
    <cellStyle name="Input 2 2 3 7 4" xfId="21606"/>
    <cellStyle name="Input 2 2 3 7 5" xfId="23144"/>
    <cellStyle name="Input 2 2 3 7 6" xfId="24615"/>
    <cellStyle name="Input 2 2 3 7 7" xfId="26172"/>
    <cellStyle name="Input 2 2 3 7 8" xfId="27635"/>
    <cellStyle name="Input 2 2 3 8" xfId="12911"/>
    <cellStyle name="Input 2 2 3 8 2" xfId="15187"/>
    <cellStyle name="Input 2 2 3 8 3" xfId="16582"/>
    <cellStyle name="Input 2 2 3 8 4" xfId="21656"/>
    <cellStyle name="Input 2 2 3 8 5" xfId="23188"/>
    <cellStyle name="Input 2 2 3 8 6" xfId="24651"/>
    <cellStyle name="Input 2 2 3 8 7" xfId="26207"/>
    <cellStyle name="Input 2 2 3 8 8" xfId="27670"/>
    <cellStyle name="Input 2 2 3 9" xfId="12964"/>
    <cellStyle name="Input 2 2 3 9 2" xfId="15222"/>
    <cellStyle name="Input 2 2 3 9 3" xfId="16617"/>
    <cellStyle name="Input 2 2 3 9 4" xfId="21703"/>
    <cellStyle name="Input 2 2 3 9 5" xfId="23239"/>
    <cellStyle name="Input 2 2 3 9 6" xfId="24686"/>
    <cellStyle name="Input 2 2 3 9 7" xfId="26242"/>
    <cellStyle name="Input 2 2 3 9 8" xfId="27705"/>
    <cellStyle name="Input 2 2 4" xfId="12430"/>
    <cellStyle name="Input 2 2 4 2" xfId="14869"/>
    <cellStyle name="Input 2 2 4 3" xfId="16263"/>
    <cellStyle name="Input 2 2 4 4" xfId="21212"/>
    <cellStyle name="Input 2 2 4 5" xfId="22819"/>
    <cellStyle name="Input 2 2 4 6" xfId="24305"/>
    <cellStyle name="Input 2 2 4 7" xfId="25888"/>
    <cellStyle name="Input 2 2 4 8" xfId="27352"/>
    <cellStyle name="Input 2 2 5" xfId="12472"/>
    <cellStyle name="Input 2 2 5 2" xfId="14910"/>
    <cellStyle name="Input 2 2 5 3" xfId="16304"/>
    <cellStyle name="Input 2 2 5 4" xfId="21254"/>
    <cellStyle name="Input 2 2 5 5" xfId="22860"/>
    <cellStyle name="Input 2 2 5 6" xfId="24346"/>
    <cellStyle name="Input 2 2 5 7" xfId="25929"/>
    <cellStyle name="Input 2 2 5 8" xfId="27393"/>
    <cellStyle name="Input 2 2 6" xfId="12480"/>
    <cellStyle name="Input 2 2 6 2" xfId="14916"/>
    <cellStyle name="Input 2 2 6 3" xfId="16310"/>
    <cellStyle name="Input 2 2 6 4" xfId="21262"/>
    <cellStyle name="Input 2 2 6 5" xfId="22866"/>
    <cellStyle name="Input 2 2 6 6" xfId="24352"/>
    <cellStyle name="Input 2 2 6 7" xfId="25935"/>
    <cellStyle name="Input 2 2 6 8" xfId="27399"/>
    <cellStyle name="Input 2 2 7" xfId="12637"/>
    <cellStyle name="Input 2 2 7 2" xfId="15006"/>
    <cellStyle name="Input 2 2 7 3" xfId="16401"/>
    <cellStyle name="Input 2 2 7 4" xfId="21411"/>
    <cellStyle name="Input 2 2 7 5" xfId="22960"/>
    <cellStyle name="Input 2 2 7 6" xfId="24444"/>
    <cellStyle name="Input 2 2 7 7" xfId="26026"/>
    <cellStyle name="Input 2 2 7 8" xfId="27489"/>
    <cellStyle name="Input 2 2 8" xfId="12684"/>
    <cellStyle name="Input 2 2 8 2" xfId="15030"/>
    <cellStyle name="Input 2 2 8 3" xfId="16425"/>
    <cellStyle name="Input 2 2 8 4" xfId="21455"/>
    <cellStyle name="Input 2 2 8 5" xfId="22998"/>
    <cellStyle name="Input 2 2 8 6" xfId="24468"/>
    <cellStyle name="Input 2 2 8 7" xfId="26050"/>
    <cellStyle name="Input 2 2 8 8" xfId="27513"/>
    <cellStyle name="Input 2 2 9" xfId="12842"/>
    <cellStyle name="Input 2 2 9 2" xfId="15133"/>
    <cellStyle name="Input 2 2 9 3" xfId="16528"/>
    <cellStyle name="Input 2 2 9 4" xfId="21587"/>
    <cellStyle name="Input 2 2 9 5" xfId="23125"/>
    <cellStyle name="Input 2 2 9 6" xfId="24596"/>
    <cellStyle name="Input 2 2 9 7" xfId="26153"/>
    <cellStyle name="Input 2 2 9 8" xfId="27616"/>
    <cellStyle name="Input 2 20" xfId="13192"/>
    <cellStyle name="Input 2 20 2" xfId="15450"/>
    <cellStyle name="Input 2 20 3" xfId="16837"/>
    <cellStyle name="Input 2 20 4" xfId="21930"/>
    <cellStyle name="Input 2 20 5" xfId="23465"/>
    <cellStyle name="Input 2 20 6" xfId="24910"/>
    <cellStyle name="Input 2 20 7" xfId="26467"/>
    <cellStyle name="Input 2 20 8" xfId="27925"/>
    <cellStyle name="Input 2 21" xfId="13287"/>
    <cellStyle name="Input 2 21 2" xfId="15545"/>
    <cellStyle name="Input 2 21 3" xfId="16932"/>
    <cellStyle name="Input 2 21 4" xfId="22025"/>
    <cellStyle name="Input 2 21 5" xfId="23560"/>
    <cellStyle name="Input 2 21 6" xfId="25005"/>
    <cellStyle name="Input 2 21 7" xfId="26562"/>
    <cellStyle name="Input 2 21 8" xfId="28020"/>
    <cellStyle name="Input 2 22" xfId="13387"/>
    <cellStyle name="Input 2 22 2" xfId="15645"/>
    <cellStyle name="Input 2 22 3" xfId="17032"/>
    <cellStyle name="Input 2 22 4" xfId="22125"/>
    <cellStyle name="Input 2 22 5" xfId="23660"/>
    <cellStyle name="Input 2 22 6" xfId="25105"/>
    <cellStyle name="Input 2 22 7" xfId="26662"/>
    <cellStyle name="Input 2 22 8" xfId="28120"/>
    <cellStyle name="Input 2 23" xfId="13354"/>
    <cellStyle name="Input 2 23 2" xfId="15612"/>
    <cellStyle name="Input 2 23 3" xfId="16999"/>
    <cellStyle name="Input 2 23 4" xfId="22092"/>
    <cellStyle name="Input 2 23 5" xfId="23627"/>
    <cellStyle name="Input 2 23 6" xfId="25072"/>
    <cellStyle name="Input 2 23 7" xfId="26629"/>
    <cellStyle name="Input 2 23 8" xfId="28087"/>
    <cellStyle name="Input 2 24" xfId="11387"/>
    <cellStyle name="Input 2 24 2" xfId="14380"/>
    <cellStyle name="Input 2 24 3" xfId="15860"/>
    <cellStyle name="Input 2 24 4" xfId="20260"/>
    <cellStyle name="Input 2 24 5" xfId="22298"/>
    <cellStyle name="Input 2 24 6" xfId="18761"/>
    <cellStyle name="Input 2 24 7" xfId="25401"/>
    <cellStyle name="Input 2 24 8" xfId="26932"/>
    <cellStyle name="Input 2 25" xfId="10486"/>
    <cellStyle name="Input 2 26" xfId="21536"/>
    <cellStyle name="Input 2 27" xfId="23066"/>
    <cellStyle name="Input 2 28" xfId="24548"/>
    <cellStyle name="Input 2 29" xfId="28322"/>
    <cellStyle name="Input 2 3" xfId="79"/>
    <cellStyle name="Input 2 3 10" xfId="12947"/>
    <cellStyle name="Input 2 3 10 2" xfId="15206"/>
    <cellStyle name="Input 2 3 10 3" xfId="16601"/>
    <cellStyle name="Input 2 3 10 4" xfId="21686"/>
    <cellStyle name="Input 2 3 10 5" xfId="23222"/>
    <cellStyle name="Input 2 3 10 6" xfId="24670"/>
    <cellStyle name="Input 2 3 10 7" xfId="26226"/>
    <cellStyle name="Input 2 3 10 8" xfId="27689"/>
    <cellStyle name="Input 2 3 11" xfId="13096"/>
    <cellStyle name="Input 2 3 11 2" xfId="15354"/>
    <cellStyle name="Input 2 3 11 3" xfId="16741"/>
    <cellStyle name="Input 2 3 11 4" xfId="21834"/>
    <cellStyle name="Input 2 3 11 5" xfId="23369"/>
    <cellStyle name="Input 2 3 11 6" xfId="24814"/>
    <cellStyle name="Input 2 3 11 7" xfId="26371"/>
    <cellStyle name="Input 2 3 11 8" xfId="27829"/>
    <cellStyle name="Input 2 3 12" xfId="13178"/>
    <cellStyle name="Input 2 3 12 2" xfId="15436"/>
    <cellStyle name="Input 2 3 12 3" xfId="16823"/>
    <cellStyle name="Input 2 3 12 4" xfId="21916"/>
    <cellStyle name="Input 2 3 12 5" xfId="23451"/>
    <cellStyle name="Input 2 3 12 6" xfId="24896"/>
    <cellStyle name="Input 2 3 12 7" xfId="26453"/>
    <cellStyle name="Input 2 3 12 8" xfId="27911"/>
    <cellStyle name="Input 2 3 13" xfId="13271"/>
    <cellStyle name="Input 2 3 13 2" xfId="15529"/>
    <cellStyle name="Input 2 3 13 3" xfId="16916"/>
    <cellStyle name="Input 2 3 13 4" xfId="22009"/>
    <cellStyle name="Input 2 3 13 5" xfId="23544"/>
    <cellStyle name="Input 2 3 13 6" xfId="24989"/>
    <cellStyle name="Input 2 3 13 7" xfId="26546"/>
    <cellStyle name="Input 2 3 13 8" xfId="28004"/>
    <cellStyle name="Input 2 3 14" xfId="13345"/>
    <cellStyle name="Input 2 3 14 2" xfId="15603"/>
    <cellStyle name="Input 2 3 14 3" xfId="16990"/>
    <cellStyle name="Input 2 3 14 4" xfId="22083"/>
    <cellStyle name="Input 2 3 14 5" xfId="23618"/>
    <cellStyle name="Input 2 3 14 6" xfId="25063"/>
    <cellStyle name="Input 2 3 14 7" xfId="26620"/>
    <cellStyle name="Input 2 3 14 8" xfId="28078"/>
    <cellStyle name="Input 2 3 15" xfId="13337"/>
    <cellStyle name="Input 2 3 15 2" xfId="15595"/>
    <cellStyle name="Input 2 3 15 3" xfId="16982"/>
    <cellStyle name="Input 2 3 15 4" xfId="22075"/>
    <cellStyle name="Input 2 3 15 5" xfId="23610"/>
    <cellStyle name="Input 2 3 15 6" xfId="25055"/>
    <cellStyle name="Input 2 3 15 7" xfId="26612"/>
    <cellStyle name="Input 2 3 15 8" xfId="28070"/>
    <cellStyle name="Input 2 3 16" xfId="11384"/>
    <cellStyle name="Input 2 3 16 2" xfId="14378"/>
    <cellStyle name="Input 2 3 16 3" xfId="15858"/>
    <cellStyle name="Input 2 3 16 4" xfId="20257"/>
    <cellStyle name="Input 2 3 16 5" xfId="22295"/>
    <cellStyle name="Input 2 3 16 6" xfId="18741"/>
    <cellStyle name="Input 2 3 16 7" xfId="25399"/>
    <cellStyle name="Input 2 3 16 8" xfId="26930"/>
    <cellStyle name="Input 2 3 17" xfId="10474"/>
    <cellStyle name="Input 2 3 18" xfId="19296"/>
    <cellStyle name="Input 2 3 19" xfId="21497"/>
    <cellStyle name="Input 2 3 2" xfId="9761"/>
    <cellStyle name="Input 2 3 2 10" xfId="13014"/>
    <cellStyle name="Input 2 3 2 10 2" xfId="15272"/>
    <cellStyle name="Input 2 3 2 10 3" xfId="16664"/>
    <cellStyle name="Input 2 3 2 10 4" xfId="21753"/>
    <cellStyle name="Input 2 3 2 10 5" xfId="23288"/>
    <cellStyle name="Input 2 3 2 10 6" xfId="24734"/>
    <cellStyle name="Input 2 3 2 10 7" xfId="26290"/>
    <cellStyle name="Input 2 3 2 10 8" xfId="27752"/>
    <cellStyle name="Input 2 3 2 11" xfId="13055"/>
    <cellStyle name="Input 2 3 2 11 2" xfId="15313"/>
    <cellStyle name="Input 2 3 2 11 3" xfId="16700"/>
    <cellStyle name="Input 2 3 2 11 4" xfId="21793"/>
    <cellStyle name="Input 2 3 2 11 5" xfId="23328"/>
    <cellStyle name="Input 2 3 2 11 6" xfId="24773"/>
    <cellStyle name="Input 2 3 2 11 7" xfId="26330"/>
    <cellStyle name="Input 2 3 2 11 8" xfId="27788"/>
    <cellStyle name="Input 2 3 2 12" xfId="13080"/>
    <cellStyle name="Input 2 3 2 12 2" xfId="15338"/>
    <cellStyle name="Input 2 3 2 12 3" xfId="16725"/>
    <cellStyle name="Input 2 3 2 12 4" xfId="21818"/>
    <cellStyle name="Input 2 3 2 12 5" xfId="23353"/>
    <cellStyle name="Input 2 3 2 12 6" xfId="24798"/>
    <cellStyle name="Input 2 3 2 12 7" xfId="26355"/>
    <cellStyle name="Input 2 3 2 12 8" xfId="27813"/>
    <cellStyle name="Input 2 3 2 13" xfId="13129"/>
    <cellStyle name="Input 2 3 2 13 2" xfId="15387"/>
    <cellStyle name="Input 2 3 2 13 3" xfId="16774"/>
    <cellStyle name="Input 2 3 2 13 4" xfId="21867"/>
    <cellStyle name="Input 2 3 2 13 5" xfId="23402"/>
    <cellStyle name="Input 2 3 2 13 6" xfId="24847"/>
    <cellStyle name="Input 2 3 2 13 7" xfId="26404"/>
    <cellStyle name="Input 2 3 2 13 8" xfId="27862"/>
    <cellStyle name="Input 2 3 2 14" xfId="13161"/>
    <cellStyle name="Input 2 3 2 14 2" xfId="15419"/>
    <cellStyle name="Input 2 3 2 14 3" xfId="16806"/>
    <cellStyle name="Input 2 3 2 14 4" xfId="21899"/>
    <cellStyle name="Input 2 3 2 14 5" xfId="23434"/>
    <cellStyle name="Input 2 3 2 14 6" xfId="24879"/>
    <cellStyle name="Input 2 3 2 14 7" xfId="26436"/>
    <cellStyle name="Input 2 3 2 14 8" xfId="27894"/>
    <cellStyle name="Input 2 3 2 15" xfId="13211"/>
    <cellStyle name="Input 2 3 2 15 2" xfId="15469"/>
    <cellStyle name="Input 2 3 2 15 3" xfId="16856"/>
    <cellStyle name="Input 2 3 2 15 4" xfId="21949"/>
    <cellStyle name="Input 2 3 2 15 5" xfId="23484"/>
    <cellStyle name="Input 2 3 2 15 6" xfId="24929"/>
    <cellStyle name="Input 2 3 2 15 7" xfId="26486"/>
    <cellStyle name="Input 2 3 2 15 8" xfId="27944"/>
    <cellStyle name="Input 2 3 2 16" xfId="13234"/>
    <cellStyle name="Input 2 3 2 16 2" xfId="15492"/>
    <cellStyle name="Input 2 3 2 16 3" xfId="16879"/>
    <cellStyle name="Input 2 3 2 16 4" xfId="21972"/>
    <cellStyle name="Input 2 3 2 16 5" xfId="23507"/>
    <cellStyle name="Input 2 3 2 16 6" xfId="24952"/>
    <cellStyle name="Input 2 3 2 16 7" xfId="26509"/>
    <cellStyle name="Input 2 3 2 16 8" xfId="27967"/>
    <cellStyle name="Input 2 3 2 17" xfId="13262"/>
    <cellStyle name="Input 2 3 2 17 2" xfId="15520"/>
    <cellStyle name="Input 2 3 2 17 3" xfId="16907"/>
    <cellStyle name="Input 2 3 2 17 4" xfId="22000"/>
    <cellStyle name="Input 2 3 2 17 5" xfId="23535"/>
    <cellStyle name="Input 2 3 2 17 6" xfId="24980"/>
    <cellStyle name="Input 2 3 2 17 7" xfId="26537"/>
    <cellStyle name="Input 2 3 2 17 8" xfId="27995"/>
    <cellStyle name="Input 2 3 2 18" xfId="13301"/>
    <cellStyle name="Input 2 3 2 18 2" xfId="15559"/>
    <cellStyle name="Input 2 3 2 18 3" xfId="16946"/>
    <cellStyle name="Input 2 3 2 18 4" xfId="22039"/>
    <cellStyle name="Input 2 3 2 18 5" xfId="23574"/>
    <cellStyle name="Input 2 3 2 18 6" xfId="25019"/>
    <cellStyle name="Input 2 3 2 18 7" xfId="26576"/>
    <cellStyle name="Input 2 3 2 18 8" xfId="28034"/>
    <cellStyle name="Input 2 3 2 19" xfId="13325"/>
    <cellStyle name="Input 2 3 2 19 2" xfId="15583"/>
    <cellStyle name="Input 2 3 2 19 3" xfId="16970"/>
    <cellStyle name="Input 2 3 2 19 4" xfId="22063"/>
    <cellStyle name="Input 2 3 2 19 5" xfId="23598"/>
    <cellStyle name="Input 2 3 2 19 6" xfId="25043"/>
    <cellStyle name="Input 2 3 2 19 7" xfId="26600"/>
    <cellStyle name="Input 2 3 2 19 8" xfId="28058"/>
    <cellStyle name="Input 2 3 2 2" xfId="12529"/>
    <cellStyle name="Input 2 3 2 2 2" xfId="14942"/>
    <cellStyle name="Input 2 3 2 2 3" xfId="16336"/>
    <cellStyle name="Input 2 3 2 2 4" xfId="21311"/>
    <cellStyle name="Input 2 3 2 2 5" xfId="22894"/>
    <cellStyle name="Input 2 3 2 2 6" xfId="24378"/>
    <cellStyle name="Input 2 3 2 2 7" xfId="25961"/>
    <cellStyle name="Input 2 3 2 2 8" xfId="27425"/>
    <cellStyle name="Input 2 3 2 20" xfId="13370"/>
    <cellStyle name="Input 2 3 2 20 2" xfId="15628"/>
    <cellStyle name="Input 2 3 2 20 3" xfId="17015"/>
    <cellStyle name="Input 2 3 2 20 4" xfId="22108"/>
    <cellStyle name="Input 2 3 2 20 5" xfId="23643"/>
    <cellStyle name="Input 2 3 2 20 6" xfId="25088"/>
    <cellStyle name="Input 2 3 2 20 7" xfId="26645"/>
    <cellStyle name="Input 2 3 2 20 8" xfId="28103"/>
    <cellStyle name="Input 2 3 2 21" xfId="13411"/>
    <cellStyle name="Input 2 3 2 21 2" xfId="15669"/>
    <cellStyle name="Input 2 3 2 21 3" xfId="17056"/>
    <cellStyle name="Input 2 3 2 21 4" xfId="22149"/>
    <cellStyle name="Input 2 3 2 21 5" xfId="23684"/>
    <cellStyle name="Input 2 3 2 21 6" xfId="25129"/>
    <cellStyle name="Input 2 3 2 21 7" xfId="26686"/>
    <cellStyle name="Input 2 3 2 21 8" xfId="28144"/>
    <cellStyle name="Input 2 3 2 22" xfId="13435"/>
    <cellStyle name="Input 2 3 2 22 2" xfId="15693"/>
    <cellStyle name="Input 2 3 2 22 3" xfId="17080"/>
    <cellStyle name="Input 2 3 2 22 4" xfId="22173"/>
    <cellStyle name="Input 2 3 2 22 5" xfId="23708"/>
    <cellStyle name="Input 2 3 2 22 6" xfId="25153"/>
    <cellStyle name="Input 2 3 2 22 7" xfId="26710"/>
    <cellStyle name="Input 2 3 2 22 8" xfId="28168"/>
    <cellStyle name="Input 2 3 2 23" xfId="13461"/>
    <cellStyle name="Input 2 3 2 23 2" xfId="15719"/>
    <cellStyle name="Input 2 3 2 23 3" xfId="17106"/>
    <cellStyle name="Input 2 3 2 23 4" xfId="22199"/>
    <cellStyle name="Input 2 3 2 23 5" xfId="23734"/>
    <cellStyle name="Input 2 3 2 23 6" xfId="25179"/>
    <cellStyle name="Input 2 3 2 23 7" xfId="26736"/>
    <cellStyle name="Input 2 3 2 23 8" xfId="28194"/>
    <cellStyle name="Input 2 3 2 24" xfId="13485"/>
    <cellStyle name="Input 2 3 2 24 2" xfId="15743"/>
    <cellStyle name="Input 2 3 2 24 3" xfId="17128"/>
    <cellStyle name="Input 2 3 2 24 4" xfId="22223"/>
    <cellStyle name="Input 2 3 2 24 5" xfId="23758"/>
    <cellStyle name="Input 2 3 2 24 6" xfId="25203"/>
    <cellStyle name="Input 2 3 2 24 7" xfId="26759"/>
    <cellStyle name="Input 2 3 2 24 8" xfId="28216"/>
    <cellStyle name="Input 2 3 2 25" xfId="13508"/>
    <cellStyle name="Input 2 3 2 25 2" xfId="15766"/>
    <cellStyle name="Input 2 3 2 25 3" xfId="17150"/>
    <cellStyle name="Input 2 3 2 25 4" xfId="22246"/>
    <cellStyle name="Input 2 3 2 25 5" xfId="23781"/>
    <cellStyle name="Input 2 3 2 25 6" xfId="25226"/>
    <cellStyle name="Input 2 3 2 25 7" xfId="26781"/>
    <cellStyle name="Input 2 3 2 25 8" xfId="28238"/>
    <cellStyle name="Input 2 3 2 26" xfId="13540"/>
    <cellStyle name="Input 2 3 2 26 2" xfId="15798"/>
    <cellStyle name="Input 2 3 2 26 3" xfId="17178"/>
    <cellStyle name="Input 2 3 2 26 4" xfId="22277"/>
    <cellStyle name="Input 2 3 2 26 5" xfId="23813"/>
    <cellStyle name="Input 2 3 2 26 6" xfId="25258"/>
    <cellStyle name="Input 2 3 2 26 7" xfId="26812"/>
    <cellStyle name="Input 2 3 2 26 8" xfId="28266"/>
    <cellStyle name="Input 2 3 2 27" xfId="13572"/>
    <cellStyle name="Input 2 3 2 28" xfId="9850"/>
    <cellStyle name="Input 2 3 2 29" xfId="19389"/>
    <cellStyle name="Input 2 3 2 3" xfId="12610"/>
    <cellStyle name="Input 2 3 2 3 2" xfId="14981"/>
    <cellStyle name="Input 2 3 2 3 3" xfId="16376"/>
    <cellStyle name="Input 2 3 2 3 4" xfId="21385"/>
    <cellStyle name="Input 2 3 2 3 5" xfId="22935"/>
    <cellStyle name="Input 2 3 2 3 6" xfId="24419"/>
    <cellStyle name="Input 2 3 2 3 7" xfId="26001"/>
    <cellStyle name="Input 2 3 2 3 8" xfId="27464"/>
    <cellStyle name="Input 2 3 2 30" xfId="17911"/>
    <cellStyle name="Input 2 3 2 31" xfId="17962"/>
    <cellStyle name="Input 2 3 2 32" xfId="18781"/>
    <cellStyle name="Input 2 3 2 33" xfId="25406"/>
    <cellStyle name="Input 2 3 2 4" xfId="12705"/>
    <cellStyle name="Input 2 3 2 4 2" xfId="15051"/>
    <cellStyle name="Input 2 3 2 4 3" xfId="16446"/>
    <cellStyle name="Input 2 3 2 4 4" xfId="21476"/>
    <cellStyle name="Input 2 3 2 4 5" xfId="23019"/>
    <cellStyle name="Input 2 3 2 4 6" xfId="24489"/>
    <cellStyle name="Input 2 3 2 4 7" xfId="26071"/>
    <cellStyle name="Input 2 3 2 4 8" xfId="27534"/>
    <cellStyle name="Input 2 3 2 5" xfId="12754"/>
    <cellStyle name="Input 2 3 2 5 2" xfId="15075"/>
    <cellStyle name="Input 2 3 2 5 3" xfId="16470"/>
    <cellStyle name="Input 2 3 2 5 4" xfId="21519"/>
    <cellStyle name="Input 2 3 2 5 5" xfId="23055"/>
    <cellStyle name="Input 2 3 2 5 6" xfId="24527"/>
    <cellStyle name="Input 2 3 2 5 7" xfId="26095"/>
    <cellStyle name="Input 2 3 2 5 8" xfId="27558"/>
    <cellStyle name="Input 2 3 2 6" xfId="12809"/>
    <cellStyle name="Input 2 3 2 6 2" xfId="15101"/>
    <cellStyle name="Input 2 3 2 6 3" xfId="16496"/>
    <cellStyle name="Input 2 3 2 6 4" xfId="21554"/>
    <cellStyle name="Input 2 3 2 6 5" xfId="23093"/>
    <cellStyle name="Input 2 3 2 6 6" xfId="24564"/>
    <cellStyle name="Input 2 3 2 6 7" xfId="26121"/>
    <cellStyle name="Input 2 3 2 6 8" xfId="27584"/>
    <cellStyle name="Input 2 3 2 7" xfId="12867"/>
    <cellStyle name="Input 2 3 2 7 2" xfId="15158"/>
    <cellStyle name="Input 2 3 2 7 3" xfId="16553"/>
    <cellStyle name="Input 2 3 2 7 4" xfId="21612"/>
    <cellStyle name="Input 2 3 2 7 5" xfId="23150"/>
    <cellStyle name="Input 2 3 2 7 6" xfId="24621"/>
    <cellStyle name="Input 2 3 2 7 7" xfId="26178"/>
    <cellStyle name="Input 2 3 2 7 8" xfId="27641"/>
    <cellStyle name="Input 2 3 2 8" xfId="12919"/>
    <cellStyle name="Input 2 3 2 8 2" xfId="15193"/>
    <cellStyle name="Input 2 3 2 8 3" xfId="16588"/>
    <cellStyle name="Input 2 3 2 8 4" xfId="21664"/>
    <cellStyle name="Input 2 3 2 8 5" xfId="23195"/>
    <cellStyle name="Input 2 3 2 8 6" xfId="24657"/>
    <cellStyle name="Input 2 3 2 8 7" xfId="26213"/>
    <cellStyle name="Input 2 3 2 8 8" xfId="27676"/>
    <cellStyle name="Input 2 3 2 9" xfId="12972"/>
    <cellStyle name="Input 2 3 2 9 2" xfId="15230"/>
    <cellStyle name="Input 2 3 2 9 3" xfId="16625"/>
    <cellStyle name="Input 2 3 2 9 4" xfId="21711"/>
    <cellStyle name="Input 2 3 2 9 5" xfId="23247"/>
    <cellStyle name="Input 2 3 2 9 6" xfId="24694"/>
    <cellStyle name="Input 2 3 2 9 7" xfId="26250"/>
    <cellStyle name="Input 2 3 2 9 8" xfId="27713"/>
    <cellStyle name="Input 2 3 20" xfId="22982"/>
    <cellStyle name="Input 2 3 21" xfId="24512"/>
    <cellStyle name="Input 2 3 22" xfId="28320"/>
    <cellStyle name="Input 2 3 23" xfId="28409"/>
    <cellStyle name="Input 2 3 24" xfId="28417"/>
    <cellStyle name="Input 2 3 3" xfId="12422"/>
    <cellStyle name="Input 2 3 3 2" xfId="14861"/>
    <cellStyle name="Input 2 3 3 3" xfId="16255"/>
    <cellStyle name="Input 2 3 3 4" xfId="21204"/>
    <cellStyle name="Input 2 3 3 5" xfId="22811"/>
    <cellStyle name="Input 2 3 3 6" xfId="24297"/>
    <cellStyle name="Input 2 3 3 7" xfId="25880"/>
    <cellStyle name="Input 2 3 3 8" xfId="27344"/>
    <cellStyle name="Input 2 3 4" xfId="12462"/>
    <cellStyle name="Input 2 3 4 2" xfId="14901"/>
    <cellStyle name="Input 2 3 4 3" xfId="16295"/>
    <cellStyle name="Input 2 3 4 4" xfId="21244"/>
    <cellStyle name="Input 2 3 4 5" xfId="22851"/>
    <cellStyle name="Input 2 3 4 6" xfId="24337"/>
    <cellStyle name="Input 2 3 4 7" xfId="25920"/>
    <cellStyle name="Input 2 3 4 8" xfId="27384"/>
    <cellStyle name="Input 2 3 5" xfId="12447"/>
    <cellStyle name="Input 2 3 5 2" xfId="14886"/>
    <cellStyle name="Input 2 3 5 3" xfId="16280"/>
    <cellStyle name="Input 2 3 5 4" xfId="21229"/>
    <cellStyle name="Input 2 3 5 5" xfId="22836"/>
    <cellStyle name="Input 2 3 5 6" xfId="24322"/>
    <cellStyle name="Input 2 3 5 7" xfId="25905"/>
    <cellStyle name="Input 2 3 5 8" xfId="27369"/>
    <cellStyle name="Input 2 3 6" xfId="12631"/>
    <cellStyle name="Input 2 3 6 2" xfId="15000"/>
    <cellStyle name="Input 2 3 6 3" xfId="16395"/>
    <cellStyle name="Input 2 3 6 4" xfId="21405"/>
    <cellStyle name="Input 2 3 6 5" xfId="22954"/>
    <cellStyle name="Input 2 3 6 6" xfId="24438"/>
    <cellStyle name="Input 2 3 6 7" xfId="26020"/>
    <cellStyle name="Input 2 3 6 8" xfId="27483"/>
    <cellStyle name="Input 2 3 7" xfId="12676"/>
    <cellStyle name="Input 2 3 7 2" xfId="15022"/>
    <cellStyle name="Input 2 3 7 3" xfId="16417"/>
    <cellStyle name="Input 2 3 7 4" xfId="21447"/>
    <cellStyle name="Input 2 3 7 5" xfId="22990"/>
    <cellStyle name="Input 2 3 7 6" xfId="24460"/>
    <cellStyle name="Input 2 3 7 7" xfId="26042"/>
    <cellStyle name="Input 2 3 7 8" xfId="27505"/>
    <cellStyle name="Input 2 3 8" xfId="12834"/>
    <cellStyle name="Input 2 3 8 2" xfId="15125"/>
    <cellStyle name="Input 2 3 8 3" xfId="16520"/>
    <cellStyle name="Input 2 3 8 4" xfId="21579"/>
    <cellStyle name="Input 2 3 8 5" xfId="23117"/>
    <cellStyle name="Input 2 3 8 6" xfId="24588"/>
    <cellStyle name="Input 2 3 8 7" xfId="26145"/>
    <cellStyle name="Input 2 3 8 8" xfId="27608"/>
    <cellStyle name="Input 2 3 9" xfId="12868"/>
    <cellStyle name="Input 2 3 9 2" xfId="15159"/>
    <cellStyle name="Input 2 3 9 3" xfId="16554"/>
    <cellStyle name="Input 2 3 9 4" xfId="21613"/>
    <cellStyle name="Input 2 3 9 5" xfId="23151"/>
    <cellStyle name="Input 2 3 9 6" xfId="24622"/>
    <cellStyle name="Input 2 3 9 7" xfId="26179"/>
    <cellStyle name="Input 2 3 9 8" xfId="27642"/>
    <cellStyle name="Input 2 30" xfId="28407"/>
    <cellStyle name="Input 2 31" xfId="28419"/>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KeepPale 2" xfId="11132"/>
    <cellStyle name="InputKeepPale 2 2" xfId="18521"/>
    <cellStyle name="InputKeepPale 3" xfId="11175"/>
    <cellStyle name="InputKeepPale 3 2" xfId="18562"/>
    <cellStyle name="InputKeepPale 4" xfId="11873"/>
    <cellStyle name="InputKeepPale 4 2" xfId="24012"/>
    <cellStyle name="InputKeepPale 5" xfId="11892"/>
    <cellStyle name="InputKeepPale 5 2" xfId="24029"/>
    <cellStyle name="InputKeepPale 6" xfId="17966"/>
    <cellStyle name="InputKeepPale 7" xfId="28314"/>
    <cellStyle name="InputVariColour" xfId="2322"/>
    <cellStyle name="Integer" xfId="2323"/>
    <cellStyle name="Invisible" xfId="2324"/>
    <cellStyle name="Item" xfId="2325"/>
    <cellStyle name="Items_Obligatory" xfId="2326"/>
    <cellStyle name="ItemTypeClass" xfId="2327"/>
    <cellStyle name="ItemTypeClass 10" xfId="11803"/>
    <cellStyle name="ItemTypeClass 10 2" xfId="14518"/>
    <cellStyle name="ItemTypeClass 10 3" xfId="15974"/>
    <cellStyle name="ItemTypeClass 10 4" xfId="20636"/>
    <cellStyle name="ItemTypeClass 10 5" xfId="22495"/>
    <cellStyle name="ItemTypeClass 10 6" xfId="23947"/>
    <cellStyle name="ItemTypeClass 10 7" xfId="25532"/>
    <cellStyle name="ItemTypeClass 10 8" xfId="27044"/>
    <cellStyle name="ItemTypeClass 11" xfId="11148"/>
    <cellStyle name="ItemTypeClass 11 2" xfId="14173"/>
    <cellStyle name="ItemTypeClass 11 3" xfId="10332"/>
    <cellStyle name="ItemTypeClass 11 4" xfId="20022"/>
    <cellStyle name="ItemTypeClass 11 5" xfId="17440"/>
    <cellStyle name="ItemTypeClass 11 6" xfId="18536"/>
    <cellStyle name="ItemTypeClass 11 7" xfId="20100"/>
    <cellStyle name="ItemTypeClass 11 8" xfId="21366"/>
    <cellStyle name="ItemTypeClass 12" xfId="11808"/>
    <cellStyle name="ItemTypeClass 12 2" xfId="14523"/>
    <cellStyle name="ItemTypeClass 12 3" xfId="15979"/>
    <cellStyle name="ItemTypeClass 12 4" xfId="20641"/>
    <cellStyle name="ItemTypeClass 12 5" xfId="22500"/>
    <cellStyle name="ItemTypeClass 12 6" xfId="23952"/>
    <cellStyle name="ItemTypeClass 12 7" xfId="25537"/>
    <cellStyle name="ItemTypeClass 12 8" xfId="27049"/>
    <cellStyle name="ItemTypeClass 13" xfId="11158"/>
    <cellStyle name="ItemTypeClass 13 2" xfId="14182"/>
    <cellStyle name="ItemTypeClass 13 3" xfId="10339"/>
    <cellStyle name="ItemTypeClass 13 4" xfId="20032"/>
    <cellStyle name="ItemTypeClass 13 5" xfId="17433"/>
    <cellStyle name="ItemTypeClass 13 6" xfId="18546"/>
    <cellStyle name="ItemTypeClass 13 7" xfId="20142"/>
    <cellStyle name="ItemTypeClass 13 8" xfId="21423"/>
    <cellStyle name="ItemTypeClass 14" xfId="11816"/>
    <cellStyle name="ItemTypeClass 14 2" xfId="14530"/>
    <cellStyle name="ItemTypeClass 14 3" xfId="15985"/>
    <cellStyle name="ItemTypeClass 14 4" xfId="20648"/>
    <cellStyle name="ItemTypeClass 14 5" xfId="22507"/>
    <cellStyle name="ItemTypeClass 14 6" xfId="23959"/>
    <cellStyle name="ItemTypeClass 14 7" xfId="25544"/>
    <cellStyle name="ItemTypeClass 14 8" xfId="27056"/>
    <cellStyle name="ItemTypeClass 15" xfId="11165"/>
    <cellStyle name="ItemTypeClass 15 2" xfId="14188"/>
    <cellStyle name="ItemTypeClass 15 3" xfId="10345"/>
    <cellStyle name="ItemTypeClass 15 4" xfId="20039"/>
    <cellStyle name="ItemTypeClass 15 5" xfId="17427"/>
    <cellStyle name="ItemTypeClass 15 6" xfId="18553"/>
    <cellStyle name="ItemTypeClass 15 7" xfId="20175"/>
    <cellStyle name="ItemTypeClass 15 8" xfId="21429"/>
    <cellStyle name="ItemTypeClass 16" xfId="11821"/>
    <cellStyle name="ItemTypeClass 16 2" xfId="14534"/>
    <cellStyle name="ItemTypeClass 16 3" xfId="15988"/>
    <cellStyle name="ItemTypeClass 16 4" xfId="20653"/>
    <cellStyle name="ItemTypeClass 16 5" xfId="22511"/>
    <cellStyle name="ItemTypeClass 16 6" xfId="23962"/>
    <cellStyle name="ItemTypeClass 16 7" xfId="25547"/>
    <cellStyle name="ItemTypeClass 16 8" xfId="27060"/>
    <cellStyle name="ItemTypeClass 17" xfId="11173"/>
    <cellStyle name="ItemTypeClass 17 2" xfId="14195"/>
    <cellStyle name="ItemTypeClass 17 3" xfId="10352"/>
    <cellStyle name="ItemTypeClass 17 4" xfId="20047"/>
    <cellStyle name="ItemTypeClass 17 5" xfId="17420"/>
    <cellStyle name="ItemTypeClass 17 6" xfId="19357"/>
    <cellStyle name="ItemTypeClass 17 7" xfId="20299"/>
    <cellStyle name="ItemTypeClass 17 8" xfId="21440"/>
    <cellStyle name="ItemTypeClass 18" xfId="11832"/>
    <cellStyle name="ItemTypeClass 18 2" xfId="14545"/>
    <cellStyle name="ItemTypeClass 18 3" xfId="15998"/>
    <cellStyle name="ItemTypeClass 18 4" xfId="20664"/>
    <cellStyle name="ItemTypeClass 18 5" xfId="22521"/>
    <cellStyle name="ItemTypeClass 18 6" xfId="23973"/>
    <cellStyle name="ItemTypeClass 18 7" xfId="25558"/>
    <cellStyle name="ItemTypeClass 18 8" xfId="27070"/>
    <cellStyle name="ItemTypeClass 19" xfId="11186"/>
    <cellStyle name="ItemTypeClass 19 2" xfId="14206"/>
    <cellStyle name="ItemTypeClass 19 3" xfId="10360"/>
    <cellStyle name="ItemTypeClass 19 4" xfId="20059"/>
    <cellStyle name="ItemTypeClass 19 5" xfId="17410"/>
    <cellStyle name="ItemTypeClass 19 6" xfId="18571"/>
    <cellStyle name="ItemTypeClass 19 7" xfId="20316"/>
    <cellStyle name="ItemTypeClass 19 8" xfId="22344"/>
    <cellStyle name="ItemTypeClass 2" xfId="6861"/>
    <cellStyle name="ItemTypeClass 2 10" xfId="11744"/>
    <cellStyle name="ItemTypeClass 2 10 2" xfId="14459"/>
    <cellStyle name="ItemTypeClass 2 10 3" xfId="15917"/>
    <cellStyle name="ItemTypeClass 2 10 4" xfId="20577"/>
    <cellStyle name="ItemTypeClass 2 10 5" xfId="22438"/>
    <cellStyle name="ItemTypeClass 2 10 6" xfId="23888"/>
    <cellStyle name="ItemTypeClass 2 10 7" xfId="25475"/>
    <cellStyle name="ItemTypeClass 2 10 8" xfId="26987"/>
    <cellStyle name="ItemTypeClass 2 11" xfId="11083"/>
    <cellStyle name="ItemTypeClass 2 11 2" xfId="14112"/>
    <cellStyle name="ItemTypeClass 2 11 3" xfId="10275"/>
    <cellStyle name="ItemTypeClass 2 11 4" xfId="19958"/>
    <cellStyle name="ItemTypeClass 2 11 5" xfId="17497"/>
    <cellStyle name="ItemTypeClass 2 11 6" xfId="18476"/>
    <cellStyle name="ItemTypeClass 2 11 7" xfId="19390"/>
    <cellStyle name="ItemTypeClass 2 11 8" xfId="21194"/>
    <cellStyle name="ItemTypeClass 2 12" xfId="11747"/>
    <cellStyle name="ItemTypeClass 2 12 2" xfId="14462"/>
    <cellStyle name="ItemTypeClass 2 12 3" xfId="15920"/>
    <cellStyle name="ItemTypeClass 2 12 4" xfId="20580"/>
    <cellStyle name="ItemTypeClass 2 12 5" xfId="22441"/>
    <cellStyle name="ItemTypeClass 2 12 6" xfId="23891"/>
    <cellStyle name="ItemTypeClass 2 12 7" xfId="25478"/>
    <cellStyle name="ItemTypeClass 2 12 8" xfId="26990"/>
    <cellStyle name="ItemTypeClass 2 13" xfId="11086"/>
    <cellStyle name="ItemTypeClass 2 13 2" xfId="14115"/>
    <cellStyle name="ItemTypeClass 2 13 3" xfId="10278"/>
    <cellStyle name="ItemTypeClass 2 13 4" xfId="19961"/>
    <cellStyle name="ItemTypeClass 2 13 5" xfId="17494"/>
    <cellStyle name="ItemTypeClass 2 13 6" xfId="18479"/>
    <cellStyle name="ItemTypeClass 2 13 7" xfId="19397"/>
    <cellStyle name="ItemTypeClass 2 13 8" xfId="21203"/>
    <cellStyle name="ItemTypeClass 2 14" xfId="11753"/>
    <cellStyle name="ItemTypeClass 2 14 2" xfId="14468"/>
    <cellStyle name="ItemTypeClass 2 14 3" xfId="15926"/>
    <cellStyle name="ItemTypeClass 2 14 4" xfId="20586"/>
    <cellStyle name="ItemTypeClass 2 14 5" xfId="22447"/>
    <cellStyle name="ItemTypeClass 2 14 6" xfId="23897"/>
    <cellStyle name="ItemTypeClass 2 14 7" xfId="25484"/>
    <cellStyle name="ItemTypeClass 2 14 8" xfId="26996"/>
    <cellStyle name="ItemTypeClass 2 15" xfId="11090"/>
    <cellStyle name="ItemTypeClass 2 15 2" xfId="14119"/>
    <cellStyle name="ItemTypeClass 2 15 3" xfId="10282"/>
    <cellStyle name="ItemTypeClass 2 15 4" xfId="19965"/>
    <cellStyle name="ItemTypeClass 2 15 5" xfId="17490"/>
    <cellStyle name="ItemTypeClass 2 15 6" xfId="18483"/>
    <cellStyle name="ItemTypeClass 2 15 7" xfId="19405"/>
    <cellStyle name="ItemTypeClass 2 15 8" xfId="21264"/>
    <cellStyle name="ItemTypeClass 2 16" xfId="11756"/>
    <cellStyle name="ItemTypeClass 2 16 2" xfId="14471"/>
    <cellStyle name="ItemTypeClass 2 16 3" xfId="15929"/>
    <cellStyle name="ItemTypeClass 2 16 4" xfId="20589"/>
    <cellStyle name="ItemTypeClass 2 16 5" xfId="22450"/>
    <cellStyle name="ItemTypeClass 2 16 6" xfId="23900"/>
    <cellStyle name="ItemTypeClass 2 16 7" xfId="25487"/>
    <cellStyle name="ItemTypeClass 2 16 8" xfId="26999"/>
    <cellStyle name="ItemTypeClass 2 17" xfId="11093"/>
    <cellStyle name="ItemTypeClass 2 17 2" xfId="14122"/>
    <cellStyle name="ItemTypeClass 2 17 3" xfId="10284"/>
    <cellStyle name="ItemTypeClass 2 17 4" xfId="19968"/>
    <cellStyle name="ItemTypeClass 2 17 5" xfId="17487"/>
    <cellStyle name="ItemTypeClass 2 17 6" xfId="18486"/>
    <cellStyle name="ItemTypeClass 2 17 7" xfId="19457"/>
    <cellStyle name="ItemTypeClass 2 17 8" xfId="21269"/>
    <cellStyle name="ItemTypeClass 2 18" xfId="11759"/>
    <cellStyle name="ItemTypeClass 2 18 2" xfId="14474"/>
    <cellStyle name="ItemTypeClass 2 18 3" xfId="15932"/>
    <cellStyle name="ItemTypeClass 2 18 4" xfId="20592"/>
    <cellStyle name="ItemTypeClass 2 18 5" xfId="22453"/>
    <cellStyle name="ItemTypeClass 2 18 6" xfId="23903"/>
    <cellStyle name="ItemTypeClass 2 18 7" xfId="25490"/>
    <cellStyle name="ItemTypeClass 2 18 8" xfId="27002"/>
    <cellStyle name="ItemTypeClass 2 19" xfId="11096"/>
    <cellStyle name="ItemTypeClass 2 19 2" xfId="14125"/>
    <cellStyle name="ItemTypeClass 2 19 3" xfId="10287"/>
    <cellStyle name="ItemTypeClass 2 19 4" xfId="19971"/>
    <cellStyle name="ItemTypeClass 2 19 5" xfId="17484"/>
    <cellStyle name="ItemTypeClass 2 19 6" xfId="18489"/>
    <cellStyle name="ItemTypeClass 2 19 7" xfId="19461"/>
    <cellStyle name="ItemTypeClass 2 19 8" xfId="21275"/>
    <cellStyle name="ItemTypeClass 2 2" xfId="11789"/>
    <cellStyle name="ItemTypeClass 2 2 2" xfId="14504"/>
    <cellStyle name="ItemTypeClass 2 2 3" xfId="15962"/>
    <cellStyle name="ItemTypeClass 2 2 4" xfId="20622"/>
    <cellStyle name="ItemTypeClass 2 2 5" xfId="22483"/>
    <cellStyle name="ItemTypeClass 2 2 6" xfId="23933"/>
    <cellStyle name="ItemTypeClass 2 2 7" xfId="25520"/>
    <cellStyle name="ItemTypeClass 2 2 8" xfId="27032"/>
    <cellStyle name="ItemTypeClass 2 20" xfId="11762"/>
    <cellStyle name="ItemTypeClass 2 20 2" xfId="14477"/>
    <cellStyle name="ItemTypeClass 2 20 3" xfId="15935"/>
    <cellStyle name="ItemTypeClass 2 20 4" xfId="20595"/>
    <cellStyle name="ItemTypeClass 2 20 5" xfId="22456"/>
    <cellStyle name="ItemTypeClass 2 20 6" xfId="23906"/>
    <cellStyle name="ItemTypeClass 2 20 7" xfId="25493"/>
    <cellStyle name="ItemTypeClass 2 20 8" xfId="27005"/>
    <cellStyle name="ItemTypeClass 2 21" xfId="11099"/>
    <cellStyle name="ItemTypeClass 2 21 2" xfId="14128"/>
    <cellStyle name="ItemTypeClass 2 21 3" xfId="10290"/>
    <cellStyle name="ItemTypeClass 2 21 4" xfId="19974"/>
    <cellStyle name="ItemTypeClass 2 21 5" xfId="17482"/>
    <cellStyle name="ItemTypeClass 2 21 6" xfId="18492"/>
    <cellStyle name="ItemTypeClass 2 21 7" xfId="19509"/>
    <cellStyle name="ItemTypeClass 2 21 8" xfId="21278"/>
    <cellStyle name="ItemTypeClass 2 22" xfId="11768"/>
    <cellStyle name="ItemTypeClass 2 22 2" xfId="14483"/>
    <cellStyle name="ItemTypeClass 2 22 3" xfId="15941"/>
    <cellStyle name="ItemTypeClass 2 22 4" xfId="20601"/>
    <cellStyle name="ItemTypeClass 2 22 5" xfId="22462"/>
    <cellStyle name="ItemTypeClass 2 22 6" xfId="23912"/>
    <cellStyle name="ItemTypeClass 2 22 7" xfId="25499"/>
    <cellStyle name="ItemTypeClass 2 22 8" xfId="27011"/>
    <cellStyle name="ItemTypeClass 2 23" xfId="11102"/>
    <cellStyle name="ItemTypeClass 2 23 2" xfId="14131"/>
    <cellStyle name="ItemTypeClass 2 23 3" xfId="10293"/>
    <cellStyle name="ItemTypeClass 2 23 4" xfId="19977"/>
    <cellStyle name="ItemTypeClass 2 23 5" xfId="17479"/>
    <cellStyle name="ItemTypeClass 2 23 6" xfId="18495"/>
    <cellStyle name="ItemTypeClass 2 23 7" xfId="19523"/>
    <cellStyle name="ItemTypeClass 2 23 8" xfId="21282"/>
    <cellStyle name="ItemTypeClass 2 24" xfId="11765"/>
    <cellStyle name="ItemTypeClass 2 24 2" xfId="14480"/>
    <cellStyle name="ItemTypeClass 2 24 3" xfId="15938"/>
    <cellStyle name="ItemTypeClass 2 24 4" xfId="20598"/>
    <cellStyle name="ItemTypeClass 2 24 5" xfId="22459"/>
    <cellStyle name="ItemTypeClass 2 24 6" xfId="23909"/>
    <cellStyle name="ItemTypeClass 2 24 7" xfId="25496"/>
    <cellStyle name="ItemTypeClass 2 24 8" xfId="27008"/>
    <cellStyle name="ItemTypeClass 2 25" xfId="11105"/>
    <cellStyle name="ItemTypeClass 2 25 2" xfId="14134"/>
    <cellStyle name="ItemTypeClass 2 25 3" xfId="10296"/>
    <cellStyle name="ItemTypeClass 2 25 4" xfId="19980"/>
    <cellStyle name="ItemTypeClass 2 25 5" xfId="17476"/>
    <cellStyle name="ItemTypeClass 2 25 6" xfId="18498"/>
    <cellStyle name="ItemTypeClass 2 25 7" xfId="19691"/>
    <cellStyle name="ItemTypeClass 2 25 8" xfId="21287"/>
    <cellStyle name="ItemTypeClass 2 26" xfId="11771"/>
    <cellStyle name="ItemTypeClass 2 26 2" xfId="14486"/>
    <cellStyle name="ItemTypeClass 2 26 3" xfId="15944"/>
    <cellStyle name="ItemTypeClass 2 26 4" xfId="20604"/>
    <cellStyle name="ItemTypeClass 2 26 5" xfId="22465"/>
    <cellStyle name="ItemTypeClass 2 26 6" xfId="23915"/>
    <cellStyle name="ItemTypeClass 2 26 7" xfId="25502"/>
    <cellStyle name="ItemTypeClass 2 26 8" xfId="27014"/>
    <cellStyle name="ItemTypeClass 2 27" xfId="11108"/>
    <cellStyle name="ItemTypeClass 2 27 2" xfId="14137"/>
    <cellStyle name="ItemTypeClass 2 27 3" xfId="10299"/>
    <cellStyle name="ItemTypeClass 2 27 4" xfId="19983"/>
    <cellStyle name="ItemTypeClass 2 27 5" xfId="17473"/>
    <cellStyle name="ItemTypeClass 2 27 6" xfId="18501"/>
    <cellStyle name="ItemTypeClass 2 27 7" xfId="19703"/>
    <cellStyle name="ItemTypeClass 2 27 8" xfId="21290"/>
    <cellStyle name="ItemTypeClass 2 28" xfId="11774"/>
    <cellStyle name="ItemTypeClass 2 28 2" xfId="14489"/>
    <cellStyle name="ItemTypeClass 2 28 3" xfId="15947"/>
    <cellStyle name="ItemTypeClass 2 28 4" xfId="20607"/>
    <cellStyle name="ItemTypeClass 2 28 5" xfId="22468"/>
    <cellStyle name="ItemTypeClass 2 28 6" xfId="23918"/>
    <cellStyle name="ItemTypeClass 2 28 7" xfId="25505"/>
    <cellStyle name="ItemTypeClass 2 28 8" xfId="27017"/>
    <cellStyle name="ItemTypeClass 2 29" xfId="11111"/>
    <cellStyle name="ItemTypeClass 2 29 2" xfId="14140"/>
    <cellStyle name="ItemTypeClass 2 29 3" xfId="10302"/>
    <cellStyle name="ItemTypeClass 2 29 4" xfId="19986"/>
    <cellStyle name="ItemTypeClass 2 29 5" xfId="17470"/>
    <cellStyle name="ItemTypeClass 2 29 6" xfId="18504"/>
    <cellStyle name="ItemTypeClass 2 29 7" xfId="19707"/>
    <cellStyle name="ItemTypeClass 2 29 8" xfId="21293"/>
    <cellStyle name="ItemTypeClass 2 3" xfId="11144"/>
    <cellStyle name="ItemTypeClass 2 3 2" xfId="14169"/>
    <cellStyle name="ItemTypeClass 2 3 3" xfId="10328"/>
    <cellStyle name="ItemTypeClass 2 3 4" xfId="20018"/>
    <cellStyle name="ItemTypeClass 2 3 5" xfId="17444"/>
    <cellStyle name="ItemTypeClass 2 3 6" xfId="18532"/>
    <cellStyle name="ItemTypeClass 2 3 7" xfId="20079"/>
    <cellStyle name="ItemTypeClass 2 3 8" xfId="21358"/>
    <cellStyle name="ItemTypeClass 2 30" xfId="11777"/>
    <cellStyle name="ItemTypeClass 2 30 2" xfId="14492"/>
    <cellStyle name="ItemTypeClass 2 30 3" xfId="15950"/>
    <cellStyle name="ItemTypeClass 2 30 4" xfId="20610"/>
    <cellStyle name="ItemTypeClass 2 30 5" xfId="22471"/>
    <cellStyle name="ItemTypeClass 2 30 6" xfId="23921"/>
    <cellStyle name="ItemTypeClass 2 30 7" xfId="25508"/>
    <cellStyle name="ItemTypeClass 2 30 8" xfId="27020"/>
    <cellStyle name="ItemTypeClass 2 31" xfId="11115"/>
    <cellStyle name="ItemTypeClass 2 31 2" xfId="14143"/>
    <cellStyle name="ItemTypeClass 2 31 3" xfId="10305"/>
    <cellStyle name="ItemTypeClass 2 31 4" xfId="19990"/>
    <cellStyle name="ItemTypeClass 2 31 5" xfId="17467"/>
    <cellStyle name="ItemTypeClass 2 31 6" xfId="18507"/>
    <cellStyle name="ItemTypeClass 2 31 7" xfId="19911"/>
    <cellStyle name="ItemTypeClass 2 31 8" xfId="21323"/>
    <cellStyle name="ItemTypeClass 2 32" xfId="11780"/>
    <cellStyle name="ItemTypeClass 2 32 2" xfId="14495"/>
    <cellStyle name="ItemTypeClass 2 32 3" xfId="15953"/>
    <cellStyle name="ItemTypeClass 2 32 4" xfId="20613"/>
    <cellStyle name="ItemTypeClass 2 32 5" xfId="22474"/>
    <cellStyle name="ItemTypeClass 2 32 6" xfId="23924"/>
    <cellStyle name="ItemTypeClass 2 32 7" xfId="25511"/>
    <cellStyle name="ItemTypeClass 2 32 8" xfId="27023"/>
    <cellStyle name="ItemTypeClass 2 33" xfId="11118"/>
    <cellStyle name="ItemTypeClass 2 33 2" xfId="14146"/>
    <cellStyle name="ItemTypeClass 2 33 3" xfId="10308"/>
    <cellStyle name="ItemTypeClass 2 33 4" xfId="19993"/>
    <cellStyle name="ItemTypeClass 2 33 5" xfId="17464"/>
    <cellStyle name="ItemTypeClass 2 33 6" xfId="18510"/>
    <cellStyle name="ItemTypeClass 2 33 7" xfId="19924"/>
    <cellStyle name="ItemTypeClass 2 33 8" xfId="21325"/>
    <cellStyle name="ItemTypeClass 2 34" xfId="11783"/>
    <cellStyle name="ItemTypeClass 2 34 2" xfId="14498"/>
    <cellStyle name="ItemTypeClass 2 34 3" xfId="15956"/>
    <cellStyle name="ItemTypeClass 2 34 4" xfId="20616"/>
    <cellStyle name="ItemTypeClass 2 34 5" xfId="22477"/>
    <cellStyle name="ItemTypeClass 2 34 6" xfId="23927"/>
    <cellStyle name="ItemTypeClass 2 34 7" xfId="25514"/>
    <cellStyle name="ItemTypeClass 2 34 8" xfId="27026"/>
    <cellStyle name="ItemTypeClass 2 35" xfId="11121"/>
    <cellStyle name="ItemTypeClass 2 35 2" xfId="14149"/>
    <cellStyle name="ItemTypeClass 2 35 3" xfId="10311"/>
    <cellStyle name="ItemTypeClass 2 35 4" xfId="19996"/>
    <cellStyle name="ItemTypeClass 2 35 5" xfId="17461"/>
    <cellStyle name="ItemTypeClass 2 35 6" xfId="18513"/>
    <cellStyle name="ItemTypeClass 2 35 7" xfId="19930"/>
    <cellStyle name="ItemTypeClass 2 35 8" xfId="21338"/>
    <cellStyle name="ItemTypeClass 2 36" xfId="11786"/>
    <cellStyle name="ItemTypeClass 2 36 2" xfId="14501"/>
    <cellStyle name="ItemTypeClass 2 36 3" xfId="15959"/>
    <cellStyle name="ItemTypeClass 2 36 4" xfId="20619"/>
    <cellStyle name="ItemTypeClass 2 36 5" xfId="22480"/>
    <cellStyle name="ItemTypeClass 2 36 6" xfId="23930"/>
    <cellStyle name="ItemTypeClass 2 36 7" xfId="25517"/>
    <cellStyle name="ItemTypeClass 2 36 8" xfId="27029"/>
    <cellStyle name="ItemTypeClass 2 37" xfId="11124"/>
    <cellStyle name="ItemTypeClass 2 37 2" xfId="14152"/>
    <cellStyle name="ItemTypeClass 2 37 3" xfId="10314"/>
    <cellStyle name="ItemTypeClass 2 37 4" xfId="19999"/>
    <cellStyle name="ItemTypeClass 2 37 5" xfId="17458"/>
    <cellStyle name="ItemTypeClass 2 37 6" xfId="18516"/>
    <cellStyle name="ItemTypeClass 2 37 7" xfId="19938"/>
    <cellStyle name="ItemTypeClass 2 37 8" xfId="21341"/>
    <cellStyle name="ItemTypeClass 2 38" xfId="9829"/>
    <cellStyle name="ItemTypeClass 2 39" xfId="18011"/>
    <cellStyle name="ItemTypeClass 2 4" xfId="11750"/>
    <cellStyle name="ItemTypeClass 2 4 2" xfId="14465"/>
    <cellStyle name="ItemTypeClass 2 4 3" xfId="15923"/>
    <cellStyle name="ItemTypeClass 2 4 4" xfId="20583"/>
    <cellStyle name="ItemTypeClass 2 4 5" xfId="22444"/>
    <cellStyle name="ItemTypeClass 2 4 6" xfId="23894"/>
    <cellStyle name="ItemTypeClass 2 4 7" xfId="25481"/>
    <cellStyle name="ItemTypeClass 2 4 8" xfId="26993"/>
    <cellStyle name="ItemTypeClass 2 40" xfId="17959"/>
    <cellStyle name="ItemTypeClass 2 41" xfId="18008"/>
    <cellStyle name="ItemTypeClass 2 42" xfId="17954"/>
    <cellStyle name="ItemTypeClass 2 5" xfId="11064"/>
    <cellStyle name="ItemTypeClass 2 5 2" xfId="14097"/>
    <cellStyle name="ItemTypeClass 2 5 3" xfId="10260"/>
    <cellStyle name="ItemTypeClass 2 5 4" xfId="19941"/>
    <cellStyle name="ItemTypeClass 2 5 5" xfId="17512"/>
    <cellStyle name="ItemTypeClass 2 5 6" xfId="18461"/>
    <cellStyle name="ItemTypeClass 2 5 7" xfId="19274"/>
    <cellStyle name="ItemTypeClass 2 5 8" xfId="21174"/>
    <cellStyle name="ItemTypeClass 2 6" xfId="11741"/>
    <cellStyle name="ItemTypeClass 2 6 2" xfId="14456"/>
    <cellStyle name="ItemTypeClass 2 6 3" xfId="15914"/>
    <cellStyle name="ItemTypeClass 2 6 4" xfId="20574"/>
    <cellStyle name="ItemTypeClass 2 6 5" xfId="22435"/>
    <cellStyle name="ItemTypeClass 2 6 6" xfId="23885"/>
    <cellStyle name="ItemTypeClass 2 6 7" xfId="25472"/>
    <cellStyle name="ItemTypeClass 2 6 8" xfId="26984"/>
    <cellStyle name="ItemTypeClass 2 7" xfId="11075"/>
    <cellStyle name="ItemTypeClass 2 7 2" xfId="14104"/>
    <cellStyle name="ItemTypeClass 2 7 3" xfId="10267"/>
    <cellStyle name="ItemTypeClass 2 7 4" xfId="19950"/>
    <cellStyle name="ItemTypeClass 2 7 5" xfId="17505"/>
    <cellStyle name="ItemTypeClass 2 7 6" xfId="18469"/>
    <cellStyle name="ItemTypeClass 2 7 7" xfId="19281"/>
    <cellStyle name="ItemTypeClass 2 7 8" xfId="21184"/>
    <cellStyle name="ItemTypeClass 2 8" xfId="11738"/>
    <cellStyle name="ItemTypeClass 2 8 2" xfId="14453"/>
    <cellStyle name="ItemTypeClass 2 8 3" xfId="15911"/>
    <cellStyle name="ItemTypeClass 2 8 4" xfId="20571"/>
    <cellStyle name="ItemTypeClass 2 8 5" xfId="22432"/>
    <cellStyle name="ItemTypeClass 2 8 6" xfId="23882"/>
    <cellStyle name="ItemTypeClass 2 8 7" xfId="25469"/>
    <cellStyle name="ItemTypeClass 2 8 8" xfId="26981"/>
    <cellStyle name="ItemTypeClass 2 9" xfId="11078"/>
    <cellStyle name="ItemTypeClass 2 9 2" xfId="14107"/>
    <cellStyle name="ItemTypeClass 2 9 3" xfId="10270"/>
    <cellStyle name="ItemTypeClass 2 9 4" xfId="19953"/>
    <cellStyle name="ItemTypeClass 2 9 5" xfId="17502"/>
    <cellStyle name="ItemTypeClass 2 9 6" xfId="18472"/>
    <cellStyle name="ItemTypeClass 2 9 7" xfId="19284"/>
    <cellStyle name="ItemTypeClass 2 9 8" xfId="21187"/>
    <cellStyle name="ItemTypeClass 20" xfId="11845"/>
    <cellStyle name="ItemTypeClass 20 2" xfId="14557"/>
    <cellStyle name="ItemTypeClass 20 3" xfId="16007"/>
    <cellStyle name="ItemTypeClass 20 4" xfId="20677"/>
    <cellStyle name="ItemTypeClass 20 5" xfId="22530"/>
    <cellStyle name="ItemTypeClass 20 6" xfId="23986"/>
    <cellStyle name="ItemTypeClass 20 7" xfId="25571"/>
    <cellStyle name="ItemTypeClass 20 8" xfId="27080"/>
    <cellStyle name="ItemTypeClass 21" xfId="11193"/>
    <cellStyle name="ItemTypeClass 21 2" xfId="14212"/>
    <cellStyle name="ItemTypeClass 21 3" xfId="10366"/>
    <cellStyle name="ItemTypeClass 21 4" xfId="20066"/>
    <cellStyle name="ItemTypeClass 21 5" xfId="17404"/>
    <cellStyle name="ItemTypeClass 21 6" xfId="18578"/>
    <cellStyle name="ItemTypeClass 21 7" xfId="20327"/>
    <cellStyle name="ItemTypeClass 21 8" xfId="22352"/>
    <cellStyle name="ItemTypeClass 22" xfId="11854"/>
    <cellStyle name="ItemTypeClass 22 2" xfId="14563"/>
    <cellStyle name="ItemTypeClass 22 3" xfId="16012"/>
    <cellStyle name="ItemTypeClass 22 4" xfId="20686"/>
    <cellStyle name="ItemTypeClass 22 5" xfId="22535"/>
    <cellStyle name="ItemTypeClass 22 6" xfId="23995"/>
    <cellStyle name="ItemTypeClass 22 7" xfId="25579"/>
    <cellStyle name="ItemTypeClass 22 8" xfId="27088"/>
    <cellStyle name="ItemTypeClass 23" xfId="11202"/>
    <cellStyle name="ItemTypeClass 23 2" xfId="14220"/>
    <cellStyle name="ItemTypeClass 23 3" xfId="10372"/>
    <cellStyle name="ItemTypeClass 23 4" xfId="20075"/>
    <cellStyle name="ItemTypeClass 23 5" xfId="17398"/>
    <cellStyle name="ItemTypeClass 23 6" xfId="18587"/>
    <cellStyle name="ItemTypeClass 23 7" xfId="20345"/>
    <cellStyle name="ItemTypeClass 23 8" xfId="23181"/>
    <cellStyle name="ItemTypeClass 24" xfId="11869"/>
    <cellStyle name="ItemTypeClass 24 2" xfId="14577"/>
    <cellStyle name="ItemTypeClass 24 3" xfId="16020"/>
    <cellStyle name="ItemTypeClass 24 4" xfId="20700"/>
    <cellStyle name="ItemTypeClass 24 5" xfId="22543"/>
    <cellStyle name="ItemTypeClass 24 6" xfId="24009"/>
    <cellStyle name="ItemTypeClass 24 7" xfId="25594"/>
    <cellStyle name="ItemTypeClass 24 8" xfId="27097"/>
    <cellStyle name="ItemTypeClass 25" xfId="11210"/>
    <cellStyle name="ItemTypeClass 25 2" xfId="14227"/>
    <cellStyle name="ItemTypeClass 25 3" xfId="10379"/>
    <cellStyle name="ItemTypeClass 25 4" xfId="20083"/>
    <cellStyle name="ItemTypeClass 25 5" xfId="17391"/>
    <cellStyle name="ItemTypeClass 25 6" xfId="18595"/>
    <cellStyle name="ItemTypeClass 25 7" xfId="20352"/>
    <cellStyle name="ItemTypeClass 25 8" xfId="22369"/>
    <cellStyle name="ItemTypeClass 26" xfId="11875"/>
    <cellStyle name="ItemTypeClass 26 2" xfId="14582"/>
    <cellStyle name="ItemTypeClass 26 3" xfId="16024"/>
    <cellStyle name="ItemTypeClass 26 4" xfId="20706"/>
    <cellStyle name="ItemTypeClass 26 5" xfId="22547"/>
    <cellStyle name="ItemTypeClass 26 6" xfId="24014"/>
    <cellStyle name="ItemTypeClass 26 7" xfId="25599"/>
    <cellStyle name="ItemTypeClass 26 8" xfId="27101"/>
    <cellStyle name="ItemTypeClass 27" xfId="11216"/>
    <cellStyle name="ItemTypeClass 27 2" xfId="14232"/>
    <cellStyle name="ItemTypeClass 27 3" xfId="10382"/>
    <cellStyle name="ItemTypeClass 27 4" xfId="20089"/>
    <cellStyle name="ItemTypeClass 27 5" xfId="17387"/>
    <cellStyle name="ItemTypeClass 27 6" xfId="19358"/>
    <cellStyle name="ItemTypeClass 27 7" xfId="20366"/>
    <cellStyle name="ItemTypeClass 27 8" xfId="22379"/>
    <cellStyle name="ItemTypeClass 28" xfId="11891"/>
    <cellStyle name="ItemTypeClass 28 2" xfId="14595"/>
    <cellStyle name="ItemTypeClass 28 3" xfId="16034"/>
    <cellStyle name="ItemTypeClass 28 4" xfId="20720"/>
    <cellStyle name="ItemTypeClass 28 5" xfId="22558"/>
    <cellStyle name="ItemTypeClass 28 6" xfId="24028"/>
    <cellStyle name="ItemTypeClass 28 7" xfId="25614"/>
    <cellStyle name="ItemTypeClass 28 8" xfId="27114"/>
    <cellStyle name="ItemTypeClass 29" xfId="11224"/>
    <cellStyle name="ItemTypeClass 29 2" xfId="14240"/>
    <cellStyle name="ItemTypeClass 29 3" xfId="10388"/>
    <cellStyle name="ItemTypeClass 29 4" xfId="20097"/>
    <cellStyle name="ItemTypeClass 29 5" xfId="17380"/>
    <cellStyle name="ItemTypeClass 29 6" xfId="18607"/>
    <cellStyle name="ItemTypeClass 29 7" xfId="20372"/>
    <cellStyle name="ItemTypeClass 29 8" xfId="22398"/>
    <cellStyle name="ItemTypeClass 3" xfId="11082"/>
    <cellStyle name="ItemTypeClass 3 2" xfId="14111"/>
    <cellStyle name="ItemTypeClass 3 3" xfId="10274"/>
    <cellStyle name="ItemTypeClass 3 4" xfId="19957"/>
    <cellStyle name="ItemTypeClass 3 5" xfId="17498"/>
    <cellStyle name="ItemTypeClass 3 6" xfId="18475"/>
    <cellStyle name="ItemTypeClass 3 7" xfId="19383"/>
    <cellStyle name="ItemTypeClass 3 8" xfId="21191"/>
    <cellStyle name="ItemTypeClass 30" xfId="11902"/>
    <cellStyle name="ItemTypeClass 30 2" xfId="14604"/>
    <cellStyle name="ItemTypeClass 30 3" xfId="16041"/>
    <cellStyle name="ItemTypeClass 30 4" xfId="20729"/>
    <cellStyle name="ItemTypeClass 30 5" xfId="22565"/>
    <cellStyle name="ItemTypeClass 30 6" xfId="24039"/>
    <cellStyle name="ItemTypeClass 30 7" xfId="25624"/>
    <cellStyle name="ItemTypeClass 30 8" xfId="27122"/>
    <cellStyle name="ItemTypeClass 31" xfId="11234"/>
    <cellStyle name="ItemTypeClass 31 2" xfId="14245"/>
    <cellStyle name="ItemTypeClass 31 3" xfId="10395"/>
    <cellStyle name="ItemTypeClass 31 4" xfId="20107"/>
    <cellStyle name="ItemTypeClass 31 5" xfId="17373"/>
    <cellStyle name="ItemTypeClass 31 6" xfId="18615"/>
    <cellStyle name="ItemTypeClass 31 7" xfId="20329"/>
    <cellStyle name="ItemTypeClass 31 8" xfId="22406"/>
    <cellStyle name="ItemTypeClass 32" xfId="11903"/>
    <cellStyle name="ItemTypeClass 32 2" xfId="14605"/>
    <cellStyle name="ItemTypeClass 32 3" xfId="16042"/>
    <cellStyle name="ItemTypeClass 32 4" xfId="20730"/>
    <cellStyle name="ItemTypeClass 32 5" xfId="22566"/>
    <cellStyle name="ItemTypeClass 32 6" xfId="24040"/>
    <cellStyle name="ItemTypeClass 32 7" xfId="25625"/>
    <cellStyle name="ItemTypeClass 32 8" xfId="27123"/>
    <cellStyle name="ItemTypeClass 33" xfId="11246"/>
    <cellStyle name="ItemTypeClass 33 2" xfId="14253"/>
    <cellStyle name="ItemTypeClass 33 3" xfId="10401"/>
    <cellStyle name="ItemTypeClass 33 4" xfId="20119"/>
    <cellStyle name="ItemTypeClass 33 5" xfId="17364"/>
    <cellStyle name="ItemTypeClass 33 6" xfId="18626"/>
    <cellStyle name="ItemTypeClass 33 7" xfId="25271"/>
    <cellStyle name="ItemTypeClass 33 8" xfId="22412"/>
    <cellStyle name="ItemTypeClass 34" xfId="11909"/>
    <cellStyle name="ItemTypeClass 34 2" xfId="14610"/>
    <cellStyle name="ItemTypeClass 34 3" xfId="16047"/>
    <cellStyle name="ItemTypeClass 34 4" xfId="20735"/>
    <cellStyle name="ItemTypeClass 34 5" xfId="22571"/>
    <cellStyle name="ItemTypeClass 34 6" xfId="24046"/>
    <cellStyle name="ItemTypeClass 34 7" xfId="25631"/>
    <cellStyle name="ItemTypeClass 34 8" xfId="27129"/>
    <cellStyle name="ItemTypeClass 35" xfId="11263"/>
    <cellStyle name="ItemTypeClass 35 2" xfId="14268"/>
    <cellStyle name="ItemTypeClass 35 3" xfId="10414"/>
    <cellStyle name="ItemTypeClass 35 4" xfId="20136"/>
    <cellStyle name="ItemTypeClass 35 5" xfId="17351"/>
    <cellStyle name="ItemTypeClass 35 6" xfId="18642"/>
    <cellStyle name="ItemTypeClass 35 7" xfId="25287"/>
    <cellStyle name="ItemTypeClass 35 8" xfId="22387"/>
    <cellStyle name="ItemTypeClass 36" xfId="11914"/>
    <cellStyle name="ItemTypeClass 36 2" xfId="14614"/>
    <cellStyle name="ItemTypeClass 36 3" xfId="16051"/>
    <cellStyle name="ItemTypeClass 36 4" xfId="20739"/>
    <cellStyle name="ItemTypeClass 36 5" xfId="22575"/>
    <cellStyle name="ItemTypeClass 36 6" xfId="24051"/>
    <cellStyle name="ItemTypeClass 36 7" xfId="25636"/>
    <cellStyle name="ItemTypeClass 36 8" xfId="27134"/>
    <cellStyle name="ItemTypeClass 37" xfId="11268"/>
    <cellStyle name="ItemTypeClass 37 2" xfId="14273"/>
    <cellStyle name="ItemTypeClass 37 3" xfId="10418"/>
    <cellStyle name="ItemTypeClass 37 4" xfId="20141"/>
    <cellStyle name="ItemTypeClass 37 5" xfId="17346"/>
    <cellStyle name="ItemTypeClass 37 6" xfId="18647"/>
    <cellStyle name="ItemTypeClass 37 7" xfId="25292"/>
    <cellStyle name="ItemTypeClass 37 8" xfId="26827"/>
    <cellStyle name="ItemTypeClass 38" xfId="11921"/>
    <cellStyle name="ItemTypeClass 38 2" xfId="14621"/>
    <cellStyle name="ItemTypeClass 38 3" xfId="16055"/>
    <cellStyle name="ItemTypeClass 38 4" xfId="20746"/>
    <cellStyle name="ItemTypeClass 38 5" xfId="22579"/>
    <cellStyle name="ItemTypeClass 38 6" xfId="24058"/>
    <cellStyle name="ItemTypeClass 38 7" xfId="25643"/>
    <cellStyle name="ItemTypeClass 38 8" xfId="27138"/>
    <cellStyle name="ItemTypeClass 39" xfId="11381"/>
    <cellStyle name="ItemTypeClass 39 2" xfId="14375"/>
    <cellStyle name="ItemTypeClass 39 3" xfId="15855"/>
    <cellStyle name="ItemTypeClass 39 4" xfId="20254"/>
    <cellStyle name="ItemTypeClass 39 5" xfId="22292"/>
    <cellStyle name="ItemTypeClass 39 6" xfId="18758"/>
    <cellStyle name="ItemTypeClass 39 7" xfId="25396"/>
    <cellStyle name="ItemTypeClass 39 8" xfId="26927"/>
    <cellStyle name="ItemTypeClass 4" xfId="11805"/>
    <cellStyle name="ItemTypeClass 4 2" xfId="14520"/>
    <cellStyle name="ItemTypeClass 4 3" xfId="15976"/>
    <cellStyle name="ItemTypeClass 4 4" xfId="20638"/>
    <cellStyle name="ItemTypeClass 4 5" xfId="22497"/>
    <cellStyle name="ItemTypeClass 4 6" xfId="23949"/>
    <cellStyle name="ItemTypeClass 4 7" xfId="25534"/>
    <cellStyle name="ItemTypeClass 4 8" xfId="27046"/>
    <cellStyle name="ItemTypeClass 40" xfId="9797"/>
    <cellStyle name="ItemTypeClass 41" xfId="17953"/>
    <cellStyle name="ItemTypeClass 42" xfId="18019"/>
    <cellStyle name="ItemTypeClass 43" xfId="18016"/>
    <cellStyle name="ItemTypeClass 44" xfId="28315"/>
    <cellStyle name="ItemTypeClass 45" xfId="28410"/>
    <cellStyle name="ItemTypeClass 46" xfId="28416"/>
    <cellStyle name="ItemTypeClass 5" xfId="11131"/>
    <cellStyle name="ItemTypeClass 5 2" xfId="14157"/>
    <cellStyle name="ItemTypeClass 5 3" xfId="10319"/>
    <cellStyle name="ItemTypeClass 5 4" xfId="20005"/>
    <cellStyle name="ItemTypeClass 5 5" xfId="17453"/>
    <cellStyle name="ItemTypeClass 5 6" xfId="18520"/>
    <cellStyle name="ItemTypeClass 5 7" xfId="20002"/>
    <cellStyle name="ItemTypeClass 5 8" xfId="21346"/>
    <cellStyle name="ItemTypeClass 6" xfId="11797"/>
    <cellStyle name="ItemTypeClass 6 2" xfId="14512"/>
    <cellStyle name="ItemTypeClass 6 3" xfId="15970"/>
    <cellStyle name="ItemTypeClass 6 4" xfId="20630"/>
    <cellStyle name="ItemTypeClass 6 5" xfId="22491"/>
    <cellStyle name="ItemTypeClass 6 6" xfId="23941"/>
    <cellStyle name="ItemTypeClass 6 7" xfId="25528"/>
    <cellStyle name="ItemTypeClass 6 8" xfId="27040"/>
    <cellStyle name="ItemTypeClass 7" xfId="11135"/>
    <cellStyle name="ItemTypeClass 7 2" xfId="14160"/>
    <cellStyle name="ItemTypeClass 7 3" xfId="10516"/>
    <cellStyle name="ItemTypeClass 7 4" xfId="20009"/>
    <cellStyle name="ItemTypeClass 7 5" xfId="17450"/>
    <cellStyle name="ItemTypeClass 7 6" xfId="18524"/>
    <cellStyle name="ItemTypeClass 7 7" xfId="20037"/>
    <cellStyle name="ItemTypeClass 7 8" xfId="21351"/>
    <cellStyle name="ItemTypeClass 8" xfId="11801"/>
    <cellStyle name="ItemTypeClass 8 2" xfId="14516"/>
    <cellStyle name="ItemTypeClass 8 3" xfId="15973"/>
    <cellStyle name="ItemTypeClass 8 4" xfId="20634"/>
    <cellStyle name="ItemTypeClass 8 5" xfId="22494"/>
    <cellStyle name="ItemTypeClass 8 6" xfId="23945"/>
    <cellStyle name="ItemTypeClass 8 7" xfId="25531"/>
    <cellStyle name="ItemTypeClass 8 8" xfId="27043"/>
    <cellStyle name="ItemTypeClass 9" xfId="11145"/>
    <cellStyle name="ItemTypeClass 9 2" xfId="14170"/>
    <cellStyle name="ItemTypeClass 9 3" xfId="10329"/>
    <cellStyle name="ItemTypeClass 9 4" xfId="20019"/>
    <cellStyle name="ItemTypeClass 9 5" xfId="17443"/>
    <cellStyle name="ItemTypeClass 9 6" xfId="18533"/>
    <cellStyle name="ItemTypeClass 9 7" xfId="20087"/>
    <cellStyle name="ItemTypeClass 9 8" xfId="21361"/>
    <cellStyle name="KP_Normal" xfId="2328"/>
    <cellStyle name="Lien hypertexte visité_index" xfId="2329"/>
    <cellStyle name="Lien hypertexte_index" xfId="2330"/>
    <cellStyle name="ligne_detail" xfId="2331"/>
    <cellStyle name="Line" xfId="2332"/>
    <cellStyle name="Line 2" xfId="5699"/>
    <cellStyle name="Line 2 2" xfId="11570"/>
    <cellStyle name="Line 2 3" xfId="9780"/>
    <cellStyle name="Line 2 4" xfId="17376"/>
    <cellStyle name="Line 3" xfId="11802"/>
    <cellStyle name="Line 3 2" xfId="14517"/>
    <cellStyle name="Line 3 3" xfId="23946"/>
    <cellStyle name="Line 4" xfId="11819"/>
    <cellStyle name="Line 4 2" xfId="22509"/>
    <cellStyle name="Line 4 3" xfId="27058"/>
    <cellStyle name="Line 5" xfId="11185"/>
    <cellStyle name="Line 5 2" xfId="14205"/>
    <cellStyle name="Line 5 3" xfId="17411"/>
    <cellStyle name="Line 5 4" xfId="20315"/>
    <cellStyle name="Line 6" xfId="11867"/>
    <cellStyle name="Line 6 2" xfId="14576"/>
    <cellStyle name="Line 6 3" xfId="20699"/>
    <cellStyle name="Line 6 4" xfId="24007"/>
    <cellStyle name="Line 6 5" xfId="25592"/>
    <cellStyle name="Line 7" xfId="11872"/>
    <cellStyle name="Line 7 2" xfId="14580"/>
    <cellStyle name="Line 7 3" xfId="20703"/>
    <cellStyle name="Line 7 4" xfId="25597"/>
    <cellStyle name="Line 8" xfId="11231"/>
    <cellStyle name="Line 8 2" xfId="10392"/>
    <cellStyle name="Line 8 3" xfId="18612"/>
    <cellStyle name="Line 9" xfId="11244"/>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d/yy 2 2" xfId="11572"/>
    <cellStyle name="m/d/yy 2 3" xfId="9781"/>
    <cellStyle name="m/d/yy 2 4" xfId="17377"/>
    <cellStyle name="m/d/yy 3" xfId="11799"/>
    <cellStyle name="m/d/yy 3 2" xfId="14514"/>
    <cellStyle name="m/d/yy 3 3" xfId="23943"/>
    <cellStyle name="m/d/yy 4" xfId="11815"/>
    <cellStyle name="m/d/yy 4 2" xfId="22506"/>
    <cellStyle name="m/d/yy 4 3" xfId="27055"/>
    <cellStyle name="m/d/yy 5" xfId="11180"/>
    <cellStyle name="m/d/yy 5 2" xfId="14200"/>
    <cellStyle name="m/d/yy 5 3" xfId="17415"/>
    <cellStyle name="m/d/yy 5 4" xfId="21674"/>
    <cellStyle name="m/d/yy 6" xfId="11856"/>
    <cellStyle name="m/d/yy 6 2" xfId="14565"/>
    <cellStyle name="m/d/yy 6 3" xfId="20688"/>
    <cellStyle name="m/d/yy 6 4" xfId="23997"/>
    <cellStyle name="m/d/yy 6 5" xfId="25581"/>
    <cellStyle name="m/d/yy 7" xfId="11862"/>
    <cellStyle name="m/d/yy 7 2" xfId="14571"/>
    <cellStyle name="m/d/yy 7 3" xfId="20694"/>
    <cellStyle name="m/d/yy 7 4" xfId="25587"/>
    <cellStyle name="m/d/yy 8" xfId="11228"/>
    <cellStyle name="m/d/yy 8 2" xfId="10390"/>
    <cellStyle name="m/d/yy 8 3" xfId="18610"/>
    <cellStyle name="m/d/yy 9" xfId="11243"/>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10" xfId="11133"/>
    <cellStyle name="Normal 13 10 2" xfId="14158"/>
    <cellStyle name="Normal 13 10 3" xfId="10320"/>
    <cellStyle name="Normal 13 10 4" xfId="20007"/>
    <cellStyle name="Normal 13 10 5" xfId="17452"/>
    <cellStyle name="Normal 13 10 6" xfId="18522"/>
    <cellStyle name="Normal 13 10 7" xfId="20006"/>
    <cellStyle name="Normal 13 10 8" xfId="21347"/>
    <cellStyle name="Normal 13 11" xfId="11795"/>
    <cellStyle name="Normal 13 11 2" xfId="14510"/>
    <cellStyle name="Normal 13 11 3" xfId="15968"/>
    <cellStyle name="Normal 13 11 4" xfId="20628"/>
    <cellStyle name="Normal 13 11 5" xfId="22489"/>
    <cellStyle name="Normal 13 11 6" xfId="23939"/>
    <cellStyle name="Normal 13 11 7" xfId="25526"/>
    <cellStyle name="Normal 13 11 8" xfId="27038"/>
    <cellStyle name="Normal 13 12" xfId="11138"/>
    <cellStyle name="Normal 13 12 2" xfId="14163"/>
    <cellStyle name="Normal 13 12 3" xfId="10323"/>
    <cellStyle name="Normal 13 12 4" xfId="20012"/>
    <cellStyle name="Normal 13 12 5" xfId="17448"/>
    <cellStyle name="Normal 13 12 6" xfId="18527"/>
    <cellStyle name="Normal 13 12 7" xfId="20049"/>
    <cellStyle name="Normal 13 12 8" xfId="21353"/>
    <cellStyle name="Normal 13 13" xfId="11796"/>
    <cellStyle name="Normal 13 13 2" xfId="14511"/>
    <cellStyle name="Normal 13 13 3" xfId="15969"/>
    <cellStyle name="Normal 13 13 4" xfId="20629"/>
    <cellStyle name="Normal 13 13 5" xfId="22490"/>
    <cellStyle name="Normal 13 13 6" xfId="23940"/>
    <cellStyle name="Normal 13 13 7" xfId="25527"/>
    <cellStyle name="Normal 13 13 8" xfId="27039"/>
    <cellStyle name="Normal 13 14" xfId="11146"/>
    <cellStyle name="Normal 13 14 2" xfId="14171"/>
    <cellStyle name="Normal 13 14 3" xfId="10330"/>
    <cellStyle name="Normal 13 14 4" xfId="20020"/>
    <cellStyle name="Normal 13 14 5" xfId="17442"/>
    <cellStyle name="Normal 13 14 6" xfId="18534"/>
    <cellStyle name="Normal 13 14 7" xfId="20088"/>
    <cellStyle name="Normal 13 14 8" xfId="21362"/>
    <cellStyle name="Normal 13 15" xfId="11798"/>
    <cellStyle name="Normal 13 15 2" xfId="14513"/>
    <cellStyle name="Normal 13 15 3" xfId="15971"/>
    <cellStyle name="Normal 13 15 4" xfId="20631"/>
    <cellStyle name="Normal 13 15 5" xfId="22492"/>
    <cellStyle name="Normal 13 15 6" xfId="23942"/>
    <cellStyle name="Normal 13 15 7" xfId="25529"/>
    <cellStyle name="Normal 13 15 8" xfId="27041"/>
    <cellStyle name="Normal 13 16" xfId="11153"/>
    <cellStyle name="Normal 13 16 2" xfId="14178"/>
    <cellStyle name="Normal 13 16 3" xfId="10337"/>
    <cellStyle name="Normal 13 16 4" xfId="20027"/>
    <cellStyle name="Normal 13 16 5" xfId="17435"/>
    <cellStyle name="Normal 13 16 6" xfId="18541"/>
    <cellStyle name="Normal 13 16 7" xfId="20113"/>
    <cellStyle name="Normal 13 16 8" xfId="21419"/>
    <cellStyle name="Normal 13 17" xfId="11804"/>
    <cellStyle name="Normal 13 17 2" xfId="14519"/>
    <cellStyle name="Normal 13 17 3" xfId="15975"/>
    <cellStyle name="Normal 13 17 4" xfId="20637"/>
    <cellStyle name="Normal 13 17 5" xfId="22496"/>
    <cellStyle name="Normal 13 17 6" xfId="23948"/>
    <cellStyle name="Normal 13 17 7" xfId="25533"/>
    <cellStyle name="Normal 13 17 8" xfId="27045"/>
    <cellStyle name="Normal 13 18" xfId="11161"/>
    <cellStyle name="Normal 13 18 2" xfId="14185"/>
    <cellStyle name="Normal 13 18 3" xfId="10342"/>
    <cellStyle name="Normal 13 18 4" xfId="20035"/>
    <cellStyle name="Normal 13 18 5" xfId="17430"/>
    <cellStyle name="Normal 13 18 6" xfId="18549"/>
    <cellStyle name="Normal 13 18 7" xfId="20152"/>
    <cellStyle name="Normal 13 18 8" xfId="21425"/>
    <cellStyle name="Normal 13 19" xfId="11809"/>
    <cellStyle name="Normal 13 19 2" xfId="14524"/>
    <cellStyle name="Normal 13 19 3" xfId="15980"/>
    <cellStyle name="Normal 13 19 4" xfId="20642"/>
    <cellStyle name="Normal 13 19 5" xfId="22501"/>
    <cellStyle name="Normal 13 19 6" xfId="23953"/>
    <cellStyle name="Normal 13 19 7" xfId="25538"/>
    <cellStyle name="Normal 13 19 8" xfId="27050"/>
    <cellStyle name="Normal 13 2" xfId="2419"/>
    <cellStyle name="Normal 13 20" xfId="11172"/>
    <cellStyle name="Normal 13 20 2" xfId="14194"/>
    <cellStyle name="Normal 13 20 3" xfId="10351"/>
    <cellStyle name="Normal 13 20 4" xfId="20046"/>
    <cellStyle name="Normal 13 20 5" xfId="17421"/>
    <cellStyle name="Normal 13 20 6" xfId="18560"/>
    <cellStyle name="Normal 13 20 7" xfId="20297"/>
    <cellStyle name="Normal 13 20 8" xfId="21439"/>
    <cellStyle name="Normal 13 21" xfId="11810"/>
    <cellStyle name="Normal 13 21 2" xfId="14525"/>
    <cellStyle name="Normal 13 21 3" xfId="15981"/>
    <cellStyle name="Normal 13 21 4" xfId="20643"/>
    <cellStyle name="Normal 13 21 5" xfId="22502"/>
    <cellStyle name="Normal 13 21 6" xfId="23954"/>
    <cellStyle name="Normal 13 21 7" xfId="25539"/>
    <cellStyle name="Normal 13 21 8" xfId="27051"/>
    <cellStyle name="Normal 13 22" xfId="11181"/>
    <cellStyle name="Normal 13 22 2" xfId="14201"/>
    <cellStyle name="Normal 13 22 3" xfId="10356"/>
    <cellStyle name="Normal 13 22 4" xfId="20054"/>
    <cellStyle name="Normal 13 22 5" xfId="17414"/>
    <cellStyle name="Normal 13 22 6" xfId="18567"/>
    <cellStyle name="Normal 13 22 7" xfId="20311"/>
    <cellStyle name="Normal 13 22 8" xfId="22337"/>
    <cellStyle name="Normal 13 23" xfId="11826"/>
    <cellStyle name="Normal 13 23 2" xfId="14539"/>
    <cellStyle name="Normal 13 23 3" xfId="15993"/>
    <cellStyle name="Normal 13 23 4" xfId="20658"/>
    <cellStyle name="Normal 13 23 5" xfId="22516"/>
    <cellStyle name="Normal 13 23 6" xfId="23967"/>
    <cellStyle name="Normal 13 23 7" xfId="25552"/>
    <cellStyle name="Normal 13 23 8" xfId="27065"/>
    <cellStyle name="Normal 13 24" xfId="11196"/>
    <cellStyle name="Normal 13 24 2" xfId="14215"/>
    <cellStyle name="Normal 13 24 3" xfId="10367"/>
    <cellStyle name="Normal 13 24 4" xfId="20069"/>
    <cellStyle name="Normal 13 24 5" xfId="17403"/>
    <cellStyle name="Normal 13 24 6" xfId="18581"/>
    <cellStyle name="Normal 13 24 7" xfId="20323"/>
    <cellStyle name="Normal 13 24 8" xfId="22354"/>
    <cellStyle name="Normal 13 25" xfId="11841"/>
    <cellStyle name="Normal 13 25 2" xfId="14553"/>
    <cellStyle name="Normal 13 25 3" xfId="16005"/>
    <cellStyle name="Normal 13 25 4" xfId="20673"/>
    <cellStyle name="Normal 13 25 5" xfId="22528"/>
    <cellStyle name="Normal 13 25 6" xfId="23982"/>
    <cellStyle name="Normal 13 25 7" xfId="25567"/>
    <cellStyle name="Normal 13 25 8" xfId="27078"/>
    <cellStyle name="Normal 13 26" xfId="11204"/>
    <cellStyle name="Normal 13 26 2" xfId="14222"/>
    <cellStyle name="Normal 13 26 3" xfId="10374"/>
    <cellStyle name="Normal 13 26 4" xfId="20077"/>
    <cellStyle name="Normal 13 26 5" xfId="17396"/>
    <cellStyle name="Normal 13 26 6" xfId="18589"/>
    <cellStyle name="Normal 13 26 7" xfId="20347"/>
    <cellStyle name="Normal 13 26 8" xfId="22362"/>
    <cellStyle name="Normal 13 27" xfId="11209"/>
    <cellStyle name="Normal 13 27 2" xfId="14226"/>
    <cellStyle name="Normal 13 27 3" xfId="10378"/>
    <cellStyle name="Normal 13 27 4" xfId="20082"/>
    <cellStyle name="Normal 13 27 5" xfId="17392"/>
    <cellStyle name="Normal 13 27 6" xfId="18594"/>
    <cellStyle name="Normal 13 27 7" xfId="20351"/>
    <cellStyle name="Normal 13 27 8" xfId="22367"/>
    <cellStyle name="Normal 13 28" xfId="11858"/>
    <cellStyle name="Normal 13 28 2" xfId="14567"/>
    <cellStyle name="Normal 13 28 3" xfId="16015"/>
    <cellStyle name="Normal 13 28 4" xfId="20690"/>
    <cellStyle name="Normal 13 28 5" xfId="22538"/>
    <cellStyle name="Normal 13 28 6" xfId="23999"/>
    <cellStyle name="Normal 13 28 7" xfId="25583"/>
    <cellStyle name="Normal 13 28 8" xfId="27091"/>
    <cellStyle name="Normal 13 29" xfId="11218"/>
    <cellStyle name="Normal 13 29 2" xfId="14234"/>
    <cellStyle name="Normal 13 29 3" xfId="10384"/>
    <cellStyle name="Normal 13 29 4" xfId="20091"/>
    <cellStyle name="Normal 13 29 5" xfId="17385"/>
    <cellStyle name="Normal 13 29 6" xfId="18601"/>
    <cellStyle name="Normal 13 29 7" xfId="20367"/>
    <cellStyle name="Normal 13 29 8" xfId="22374"/>
    <cellStyle name="Normal 13 3" xfId="2420"/>
    <cellStyle name="Normal 13 30" xfId="11870"/>
    <cellStyle name="Normal 13 30 2" xfId="14578"/>
    <cellStyle name="Normal 13 30 3" xfId="16021"/>
    <cellStyle name="Normal 13 30 4" xfId="20701"/>
    <cellStyle name="Normal 13 30 5" xfId="22544"/>
    <cellStyle name="Normal 13 30 6" xfId="24010"/>
    <cellStyle name="Normal 13 30 7" xfId="25595"/>
    <cellStyle name="Normal 13 30 8" xfId="27098"/>
    <cellStyle name="Normal 13 31" xfId="11881"/>
    <cellStyle name="Normal 13 31 2" xfId="14587"/>
    <cellStyle name="Normal 13 31 3" xfId="16027"/>
    <cellStyle name="Normal 13 31 4" xfId="20711"/>
    <cellStyle name="Normal 13 31 5" xfId="22550"/>
    <cellStyle name="Normal 13 31 6" xfId="24020"/>
    <cellStyle name="Normal 13 31 7" xfId="25605"/>
    <cellStyle name="Normal 13 31 8" xfId="27105"/>
    <cellStyle name="Normal 13 32" xfId="11242"/>
    <cellStyle name="Normal 13 32 2" xfId="14251"/>
    <cellStyle name="Normal 13 32 3" xfId="10399"/>
    <cellStyle name="Normal 13 32 4" xfId="20115"/>
    <cellStyle name="Normal 13 32 5" xfId="17368"/>
    <cellStyle name="Normal 13 32 6" xfId="18623"/>
    <cellStyle name="Normal 13 32 7" xfId="25269"/>
    <cellStyle name="Normal 13 32 8" xfId="22410"/>
    <cellStyle name="Normal 13 33" xfId="11887"/>
    <cellStyle name="Normal 13 33 2" xfId="14592"/>
    <cellStyle name="Normal 13 33 3" xfId="16031"/>
    <cellStyle name="Normal 13 33 4" xfId="20717"/>
    <cellStyle name="Normal 13 33 5" xfId="22555"/>
    <cellStyle name="Normal 13 33 6" xfId="24024"/>
    <cellStyle name="Normal 13 33 7" xfId="25610"/>
    <cellStyle name="Normal 13 33 8" xfId="27110"/>
    <cellStyle name="Normal 13 34" xfId="11367"/>
    <cellStyle name="Normal 13 34 2" xfId="14361"/>
    <cellStyle name="Normal 13 34 3" xfId="15842"/>
    <cellStyle name="Normal 13 34 4" xfId="20240"/>
    <cellStyle name="Normal 13 34 5" xfId="17288"/>
    <cellStyle name="Normal 13 34 6" xfId="18745"/>
    <cellStyle name="Normal 13 34 7" xfId="25382"/>
    <cellStyle name="Normal 13 34 8" xfId="26914"/>
    <cellStyle name="Normal 13 35" xfId="9798"/>
    <cellStyle name="Normal 13 36" xfId="18015"/>
    <cellStyle name="Normal 13 37" xfId="17960"/>
    <cellStyle name="Normal 13 38" xfId="18014"/>
    <cellStyle name="Normal 13 39" xfId="17964"/>
    <cellStyle name="Normal 13 4" xfId="11089"/>
    <cellStyle name="Normal 13 4 2" xfId="14118"/>
    <cellStyle name="Normal 13 4 3" xfId="10281"/>
    <cellStyle name="Normal 13 4 4" xfId="19964"/>
    <cellStyle name="Normal 13 4 5" xfId="17491"/>
    <cellStyle name="Normal 13 4 6" xfId="18482"/>
    <cellStyle name="Normal 13 4 7" xfId="19402"/>
    <cellStyle name="Normal 13 4 8" xfId="21258"/>
    <cellStyle name="Normal 13 40" xfId="28318"/>
    <cellStyle name="Normal 13 41" xfId="28415"/>
    <cellStyle name="Normal 13 5" xfId="11794"/>
    <cellStyle name="Normal 13 5 2" xfId="14509"/>
    <cellStyle name="Normal 13 5 3" xfId="15967"/>
    <cellStyle name="Normal 13 5 4" xfId="20627"/>
    <cellStyle name="Normal 13 5 5" xfId="22488"/>
    <cellStyle name="Normal 13 5 6" xfId="23938"/>
    <cellStyle name="Normal 13 5 7" xfId="25525"/>
    <cellStyle name="Normal 13 5 8" xfId="27037"/>
    <cellStyle name="Normal 13 6" xfId="11128"/>
    <cellStyle name="Normal 13 6 2" xfId="14155"/>
    <cellStyle name="Normal 13 6 3" xfId="10317"/>
    <cellStyle name="Normal 13 6 4" xfId="20003"/>
    <cellStyle name="Normal 13 6 5" xfId="17455"/>
    <cellStyle name="Normal 13 6 6" xfId="18519"/>
    <cellStyle name="Normal 13 6 7" xfId="19947"/>
    <cellStyle name="Normal 13 6 8" xfId="21344"/>
    <cellStyle name="Normal 13 7" xfId="11792"/>
    <cellStyle name="Normal 13 7 2" xfId="14507"/>
    <cellStyle name="Normal 13 7 3" xfId="15965"/>
    <cellStyle name="Normal 13 7 4" xfId="20625"/>
    <cellStyle name="Normal 13 7 5" xfId="22486"/>
    <cellStyle name="Normal 13 7 6" xfId="23936"/>
    <cellStyle name="Normal 13 7 7" xfId="25523"/>
    <cellStyle name="Normal 13 7 8" xfId="27035"/>
    <cellStyle name="Normal 13 8" xfId="11130"/>
    <cellStyle name="Normal 13 8 2" xfId="14156"/>
    <cellStyle name="Normal 13 8 3" xfId="10318"/>
    <cellStyle name="Normal 13 8 4" xfId="20004"/>
    <cellStyle name="Normal 13 8 5" xfId="17454"/>
    <cellStyle name="Normal 13 8 6" xfId="19356"/>
    <cellStyle name="Normal 13 8 7" xfId="19989"/>
    <cellStyle name="Normal 13 8 8" xfId="21345"/>
    <cellStyle name="Normal 13 9" xfId="11793"/>
    <cellStyle name="Normal 13 9 2" xfId="14508"/>
    <cellStyle name="Normal 13 9 3" xfId="15966"/>
    <cellStyle name="Normal 13 9 4" xfId="20626"/>
    <cellStyle name="Normal 13 9 5" xfId="22487"/>
    <cellStyle name="Normal 13 9 6" xfId="23937"/>
    <cellStyle name="Normal 13 9 7" xfId="25524"/>
    <cellStyle name="Normal 13 9 8" xfId="27036"/>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 7" xfId="11358"/>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 4" xfId="11351"/>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49" xfId="11365"/>
    <cellStyle name="Normal 2 5" xfId="623"/>
    <cellStyle name="Normal 2 5 2" xfId="2517"/>
    <cellStyle name="Normal 2 5 3" xfId="2518"/>
    <cellStyle name="Normal 2 50" xfId="28279"/>
    <cellStyle name="Normal 2 51" xfId="28354"/>
    <cellStyle name="Normal 2 52" xfId="28411"/>
    <cellStyle name="Normal 2 53" xfId="28414"/>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 5" xfId="11226"/>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54" xfId="11230"/>
    <cellStyle name="Normal 3 55" xfId="28317"/>
    <cellStyle name="Normal 3 56" xfId="28316"/>
    <cellStyle name="Normal 3 57" xfId="28413"/>
    <cellStyle name="Normal 3 58" xfId="28412"/>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4 2" xfId="28319"/>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21" xfId="11129"/>
    <cellStyle name="Normal 4 122" xfId="28326"/>
    <cellStyle name="Normal 4 123" xfId="28310"/>
    <cellStyle name="Normal 4 124" xfId="28425"/>
    <cellStyle name="Normal 4 125" xfId="28403"/>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14" xfId="11127"/>
    <cellStyle name="Normal 5 115" xfId="28327"/>
    <cellStyle name="Normal 5 116" xfId="28309"/>
    <cellStyle name="Normal 5 117" xfId="28427"/>
    <cellStyle name="Normal 5 118" xfId="28401"/>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18" xfId="11114"/>
    <cellStyle name="Normal 6 119" xfId="28330"/>
    <cellStyle name="Normal 6 12" xfId="4196"/>
    <cellStyle name="Normal 6 12 2" xfId="4197"/>
    <cellStyle name="Normal 6 120" xfId="28301"/>
    <cellStyle name="Normal 6 121" xfId="28431"/>
    <cellStyle name="Normal 6 122" xfId="283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2 10" xfId="13149"/>
    <cellStyle name="Note 2 12 10 2" xfId="15407"/>
    <cellStyle name="Note 2 12 10 3" xfId="16794"/>
    <cellStyle name="Note 2 12 10 4" xfId="21887"/>
    <cellStyle name="Note 2 12 10 5" xfId="23422"/>
    <cellStyle name="Note 2 12 10 6" xfId="24867"/>
    <cellStyle name="Note 2 12 10 7" xfId="26424"/>
    <cellStyle name="Note 2 12 10 8" xfId="27882"/>
    <cellStyle name="Note 2 12 11" xfId="13199"/>
    <cellStyle name="Note 2 12 11 2" xfId="15457"/>
    <cellStyle name="Note 2 12 11 3" xfId="16844"/>
    <cellStyle name="Note 2 12 11 4" xfId="21937"/>
    <cellStyle name="Note 2 12 11 5" xfId="23472"/>
    <cellStyle name="Note 2 12 11 6" xfId="24917"/>
    <cellStyle name="Note 2 12 11 7" xfId="26474"/>
    <cellStyle name="Note 2 12 11 8" xfId="27932"/>
    <cellStyle name="Note 2 12 12" xfId="13224"/>
    <cellStyle name="Note 2 12 12 2" xfId="15482"/>
    <cellStyle name="Note 2 12 12 3" xfId="16869"/>
    <cellStyle name="Note 2 12 12 4" xfId="21962"/>
    <cellStyle name="Note 2 12 12 5" xfId="23497"/>
    <cellStyle name="Note 2 12 12 6" xfId="24942"/>
    <cellStyle name="Note 2 12 12 7" xfId="26499"/>
    <cellStyle name="Note 2 12 12 8" xfId="27957"/>
    <cellStyle name="Note 2 12 13" xfId="13313"/>
    <cellStyle name="Note 2 12 13 2" xfId="15571"/>
    <cellStyle name="Note 2 12 13 3" xfId="16958"/>
    <cellStyle name="Note 2 12 13 4" xfId="22051"/>
    <cellStyle name="Note 2 12 13 5" xfId="23586"/>
    <cellStyle name="Note 2 12 13 6" xfId="25031"/>
    <cellStyle name="Note 2 12 13 7" xfId="26588"/>
    <cellStyle name="Note 2 12 13 8" xfId="28046"/>
    <cellStyle name="Note 2 12 14" xfId="13358"/>
    <cellStyle name="Note 2 12 14 2" xfId="15616"/>
    <cellStyle name="Note 2 12 14 3" xfId="17003"/>
    <cellStyle name="Note 2 12 14 4" xfId="22096"/>
    <cellStyle name="Note 2 12 14 5" xfId="23631"/>
    <cellStyle name="Note 2 12 14 6" xfId="25076"/>
    <cellStyle name="Note 2 12 14 7" xfId="26633"/>
    <cellStyle name="Note 2 12 14 8" xfId="28091"/>
    <cellStyle name="Note 2 12 15" xfId="13399"/>
    <cellStyle name="Note 2 12 15 2" xfId="15657"/>
    <cellStyle name="Note 2 12 15 3" xfId="17044"/>
    <cellStyle name="Note 2 12 15 4" xfId="22137"/>
    <cellStyle name="Note 2 12 15 5" xfId="23672"/>
    <cellStyle name="Note 2 12 15 6" xfId="25117"/>
    <cellStyle name="Note 2 12 15 7" xfId="26674"/>
    <cellStyle name="Note 2 12 15 8" xfId="28132"/>
    <cellStyle name="Note 2 12 16" xfId="13425"/>
    <cellStyle name="Note 2 12 16 2" xfId="15683"/>
    <cellStyle name="Note 2 12 16 3" xfId="17070"/>
    <cellStyle name="Note 2 12 16 4" xfId="22163"/>
    <cellStyle name="Note 2 12 16 5" xfId="23698"/>
    <cellStyle name="Note 2 12 16 6" xfId="25143"/>
    <cellStyle name="Note 2 12 16 7" xfId="26700"/>
    <cellStyle name="Note 2 12 16 8" xfId="28158"/>
    <cellStyle name="Note 2 12 17" xfId="13449"/>
    <cellStyle name="Note 2 12 17 2" xfId="15707"/>
    <cellStyle name="Note 2 12 17 3" xfId="17094"/>
    <cellStyle name="Note 2 12 17 4" xfId="22187"/>
    <cellStyle name="Note 2 12 17 5" xfId="23722"/>
    <cellStyle name="Note 2 12 17 6" xfId="25167"/>
    <cellStyle name="Note 2 12 17 7" xfId="26724"/>
    <cellStyle name="Note 2 12 17 8" xfId="28182"/>
    <cellStyle name="Note 2 12 18" xfId="13496"/>
    <cellStyle name="Note 2 12 18 2" xfId="15754"/>
    <cellStyle name="Note 2 12 18 3" xfId="17138"/>
    <cellStyle name="Note 2 12 18 4" xfId="22234"/>
    <cellStyle name="Note 2 12 18 5" xfId="23769"/>
    <cellStyle name="Note 2 12 18 6" xfId="25214"/>
    <cellStyle name="Note 2 12 18 7" xfId="26769"/>
    <cellStyle name="Note 2 12 18 8" xfId="28226"/>
    <cellStyle name="Note 2 12 19" xfId="13528"/>
    <cellStyle name="Note 2 12 19 2" xfId="15786"/>
    <cellStyle name="Note 2 12 19 3" xfId="17166"/>
    <cellStyle name="Note 2 12 19 4" xfId="22265"/>
    <cellStyle name="Note 2 12 19 5" xfId="23801"/>
    <cellStyle name="Note 2 12 19 6" xfId="25246"/>
    <cellStyle name="Note 2 12 19 7" xfId="26800"/>
    <cellStyle name="Note 2 12 19 8" xfId="28254"/>
    <cellStyle name="Note 2 12 2" xfId="12517"/>
    <cellStyle name="Note 2 12 2 2" xfId="14930"/>
    <cellStyle name="Note 2 12 2 3" xfId="16324"/>
    <cellStyle name="Note 2 12 2 4" xfId="21299"/>
    <cellStyle name="Note 2 12 2 5" xfId="22882"/>
    <cellStyle name="Note 2 12 2 6" xfId="24366"/>
    <cellStyle name="Note 2 12 2 7" xfId="25949"/>
    <cellStyle name="Note 2 12 2 8" xfId="27413"/>
    <cellStyle name="Note 2 12 20" xfId="13560"/>
    <cellStyle name="Note 2 12 21" xfId="9839"/>
    <cellStyle name="Note 2 12 22" xfId="21679"/>
    <cellStyle name="Note 2 12 23" xfId="23196"/>
    <cellStyle name="Note 2 12 24" xfId="24195"/>
    <cellStyle name="Note 2 12 25" xfId="18797"/>
    <cellStyle name="Note 2 12 3" xfId="12598"/>
    <cellStyle name="Note 2 12 3 2" xfId="14969"/>
    <cellStyle name="Note 2 12 3 3" xfId="16364"/>
    <cellStyle name="Note 2 12 3 4" xfId="21373"/>
    <cellStyle name="Note 2 12 3 5" xfId="22923"/>
    <cellStyle name="Note 2 12 3 6" xfId="24407"/>
    <cellStyle name="Note 2 12 3 7" xfId="25989"/>
    <cellStyle name="Note 2 12 3 8" xfId="27452"/>
    <cellStyle name="Note 2 12 4" xfId="12695"/>
    <cellStyle name="Note 2 12 4 2" xfId="15041"/>
    <cellStyle name="Note 2 12 4 3" xfId="16436"/>
    <cellStyle name="Note 2 12 4 4" xfId="21466"/>
    <cellStyle name="Note 2 12 4 5" xfId="23009"/>
    <cellStyle name="Note 2 12 4 6" xfId="24479"/>
    <cellStyle name="Note 2 12 4 7" xfId="26061"/>
    <cellStyle name="Note 2 12 4 8" xfId="27524"/>
    <cellStyle name="Note 2 12 5" xfId="12797"/>
    <cellStyle name="Note 2 12 5 2" xfId="15089"/>
    <cellStyle name="Note 2 12 5 3" xfId="16484"/>
    <cellStyle name="Note 2 12 5 4" xfId="21542"/>
    <cellStyle name="Note 2 12 5 5" xfId="23081"/>
    <cellStyle name="Note 2 12 5 6" xfId="24552"/>
    <cellStyle name="Note 2 12 5 7" xfId="26109"/>
    <cellStyle name="Note 2 12 5 8" xfId="27572"/>
    <cellStyle name="Note 2 12 6" xfId="12960"/>
    <cellStyle name="Note 2 12 6 2" xfId="15218"/>
    <cellStyle name="Note 2 12 6 3" xfId="16613"/>
    <cellStyle name="Note 2 12 6 4" xfId="21699"/>
    <cellStyle name="Note 2 12 6 5" xfId="23235"/>
    <cellStyle name="Note 2 12 6 6" xfId="24682"/>
    <cellStyle name="Note 2 12 6 7" xfId="26238"/>
    <cellStyle name="Note 2 12 6 8" xfId="27701"/>
    <cellStyle name="Note 2 12 7" xfId="13002"/>
    <cellStyle name="Note 2 12 7 2" xfId="15260"/>
    <cellStyle name="Note 2 12 7 3" xfId="16652"/>
    <cellStyle name="Note 2 12 7 4" xfId="21741"/>
    <cellStyle name="Note 2 12 7 5" xfId="23276"/>
    <cellStyle name="Note 2 12 7 6" xfId="24722"/>
    <cellStyle name="Note 2 12 7 7" xfId="26278"/>
    <cellStyle name="Note 2 12 7 8" xfId="27740"/>
    <cellStyle name="Note 2 12 8" xfId="13045"/>
    <cellStyle name="Note 2 12 8 2" xfId="15303"/>
    <cellStyle name="Note 2 12 8 3" xfId="16690"/>
    <cellStyle name="Note 2 12 8 4" xfId="21783"/>
    <cellStyle name="Note 2 12 8 5" xfId="23318"/>
    <cellStyle name="Note 2 12 8 6" xfId="24763"/>
    <cellStyle name="Note 2 12 8 7" xfId="26320"/>
    <cellStyle name="Note 2 12 8 8" xfId="27778"/>
    <cellStyle name="Note 2 12 9" xfId="13117"/>
    <cellStyle name="Note 2 12 9 2" xfId="15375"/>
    <cellStyle name="Note 2 12 9 3" xfId="16762"/>
    <cellStyle name="Note 2 12 9 4" xfId="21855"/>
    <cellStyle name="Note 2 12 9 5" xfId="23390"/>
    <cellStyle name="Note 2 12 9 6" xfId="24835"/>
    <cellStyle name="Note 2 12 9 7" xfId="26392"/>
    <cellStyle name="Note 2 12 9 8" xfId="27850"/>
    <cellStyle name="Note 2 13" xfId="12503"/>
    <cellStyle name="Note 2 13 2" xfId="14925"/>
    <cellStyle name="Note 2 13 3" xfId="16319"/>
    <cellStyle name="Note 2 13 4" xfId="21285"/>
    <cellStyle name="Note 2 13 5" xfId="22875"/>
    <cellStyle name="Note 2 13 6" xfId="24361"/>
    <cellStyle name="Note 2 13 7" xfId="25944"/>
    <cellStyle name="Note 2 13 8" xfId="27408"/>
    <cellStyle name="Note 2 14" xfId="12491"/>
    <cellStyle name="Note 2 14 2" xfId="14921"/>
    <cellStyle name="Note 2 14 3" xfId="16315"/>
    <cellStyle name="Note 2 14 4" xfId="21273"/>
    <cellStyle name="Note 2 14 5" xfId="22871"/>
    <cellStyle name="Note 2 14 6" xfId="24357"/>
    <cellStyle name="Note 2 14 7" xfId="25940"/>
    <cellStyle name="Note 2 14 8" xfId="27404"/>
    <cellStyle name="Note 2 15" xfId="12848"/>
    <cellStyle name="Note 2 15 2" xfId="15139"/>
    <cellStyle name="Note 2 15 3" xfId="16534"/>
    <cellStyle name="Note 2 15 4" xfId="21593"/>
    <cellStyle name="Note 2 15 5" xfId="23131"/>
    <cellStyle name="Note 2 15 6" xfId="24602"/>
    <cellStyle name="Note 2 15 7" xfId="26159"/>
    <cellStyle name="Note 2 15 8" xfId="27622"/>
    <cellStyle name="Note 2 16" xfId="13110"/>
    <cellStyle name="Note 2 16 2" xfId="15368"/>
    <cellStyle name="Note 2 16 3" xfId="16755"/>
    <cellStyle name="Note 2 16 4" xfId="21848"/>
    <cellStyle name="Note 2 16 5" xfId="23383"/>
    <cellStyle name="Note 2 16 6" xfId="24828"/>
    <cellStyle name="Note 2 16 7" xfId="26385"/>
    <cellStyle name="Note 2 16 8" xfId="27843"/>
    <cellStyle name="Note 2 17" xfId="10497"/>
    <cellStyle name="Note 2 18" xfId="10484"/>
    <cellStyle name="Note 2 19" xfId="19319"/>
    <cellStyle name="Note 2 2" xfId="67"/>
    <cellStyle name="Note 2 2 10" xfId="11074"/>
    <cellStyle name="Note 2 2 10 2" xfId="14103"/>
    <cellStyle name="Note 2 2 10 3" xfId="10266"/>
    <cellStyle name="Note 2 2 10 4" xfId="19949"/>
    <cellStyle name="Note 2 2 10 5" xfId="17506"/>
    <cellStyle name="Note 2 2 10 6" xfId="18468"/>
    <cellStyle name="Note 2 2 10 7" xfId="19280"/>
    <cellStyle name="Note 2 2 10 8" xfId="21183"/>
    <cellStyle name="Note 2 2 11" xfId="10494"/>
    <cellStyle name="Note 2 2 12" xfId="10478"/>
    <cellStyle name="Note 2 2 13" xfId="19308"/>
    <cellStyle name="Note 2 2 14" xfId="21504"/>
    <cellStyle name="Note 2 2 15" xfId="23034"/>
    <cellStyle name="Note 2 2 16" xfId="24540"/>
    <cellStyle name="Note 2 2 17" xfId="28336"/>
    <cellStyle name="Note 2 2 18" xfId="28439"/>
    <cellStyle name="Note 2 2 19" xfId="28388"/>
    <cellStyle name="Note 2 2 2" xfId="87"/>
    <cellStyle name="Note 2 2 2 10" xfId="10488"/>
    <cellStyle name="Note 2 2 2 11" xfId="10466"/>
    <cellStyle name="Note 2 2 2 12" xfId="19288"/>
    <cellStyle name="Note 2 2 2 13" xfId="21489"/>
    <cellStyle name="Note 2 2 2 14" xfId="22971"/>
    <cellStyle name="Note 2 2 2 15" xfId="24504"/>
    <cellStyle name="Note 2 2 2 2" xfId="4555"/>
    <cellStyle name="Note 2 2 2 3" xfId="4556"/>
    <cellStyle name="Note 2 2 2 4" xfId="9769"/>
    <cellStyle name="Note 2 2 2 4 10" xfId="13169"/>
    <cellStyle name="Note 2 2 2 4 10 2" xfId="15427"/>
    <cellStyle name="Note 2 2 2 4 10 3" xfId="16814"/>
    <cellStyle name="Note 2 2 2 4 10 4" xfId="21907"/>
    <cellStyle name="Note 2 2 2 4 10 5" xfId="23442"/>
    <cellStyle name="Note 2 2 2 4 10 6" xfId="24887"/>
    <cellStyle name="Note 2 2 2 4 10 7" xfId="26444"/>
    <cellStyle name="Note 2 2 2 4 10 8" xfId="27902"/>
    <cellStyle name="Note 2 2 2 4 11" xfId="13219"/>
    <cellStyle name="Note 2 2 2 4 11 2" xfId="15477"/>
    <cellStyle name="Note 2 2 2 4 11 3" xfId="16864"/>
    <cellStyle name="Note 2 2 2 4 11 4" xfId="21957"/>
    <cellStyle name="Note 2 2 2 4 11 5" xfId="23492"/>
    <cellStyle name="Note 2 2 2 4 11 6" xfId="24937"/>
    <cellStyle name="Note 2 2 2 4 11 7" xfId="26494"/>
    <cellStyle name="Note 2 2 2 4 11 8" xfId="27952"/>
    <cellStyle name="Note 2 2 2 4 12" xfId="13242"/>
    <cellStyle name="Note 2 2 2 4 12 2" xfId="15500"/>
    <cellStyle name="Note 2 2 2 4 12 3" xfId="16887"/>
    <cellStyle name="Note 2 2 2 4 12 4" xfId="21980"/>
    <cellStyle name="Note 2 2 2 4 12 5" xfId="23515"/>
    <cellStyle name="Note 2 2 2 4 12 6" xfId="24960"/>
    <cellStyle name="Note 2 2 2 4 12 7" xfId="26517"/>
    <cellStyle name="Note 2 2 2 4 12 8" xfId="27975"/>
    <cellStyle name="Note 2 2 2 4 13" xfId="13333"/>
    <cellStyle name="Note 2 2 2 4 13 2" xfId="15591"/>
    <cellStyle name="Note 2 2 2 4 13 3" xfId="16978"/>
    <cellStyle name="Note 2 2 2 4 13 4" xfId="22071"/>
    <cellStyle name="Note 2 2 2 4 13 5" xfId="23606"/>
    <cellStyle name="Note 2 2 2 4 13 6" xfId="25051"/>
    <cellStyle name="Note 2 2 2 4 13 7" xfId="26608"/>
    <cellStyle name="Note 2 2 2 4 13 8" xfId="28066"/>
    <cellStyle name="Note 2 2 2 4 14" xfId="13378"/>
    <cellStyle name="Note 2 2 2 4 14 2" xfId="15636"/>
    <cellStyle name="Note 2 2 2 4 14 3" xfId="17023"/>
    <cellStyle name="Note 2 2 2 4 14 4" xfId="22116"/>
    <cellStyle name="Note 2 2 2 4 14 5" xfId="23651"/>
    <cellStyle name="Note 2 2 2 4 14 6" xfId="25096"/>
    <cellStyle name="Note 2 2 2 4 14 7" xfId="26653"/>
    <cellStyle name="Note 2 2 2 4 14 8" xfId="28111"/>
    <cellStyle name="Note 2 2 2 4 15" xfId="13419"/>
    <cellStyle name="Note 2 2 2 4 15 2" xfId="15677"/>
    <cellStyle name="Note 2 2 2 4 15 3" xfId="17064"/>
    <cellStyle name="Note 2 2 2 4 15 4" xfId="22157"/>
    <cellStyle name="Note 2 2 2 4 15 5" xfId="23692"/>
    <cellStyle name="Note 2 2 2 4 15 6" xfId="25137"/>
    <cellStyle name="Note 2 2 2 4 15 7" xfId="26694"/>
    <cellStyle name="Note 2 2 2 4 15 8" xfId="28152"/>
    <cellStyle name="Note 2 2 2 4 16" xfId="13443"/>
    <cellStyle name="Note 2 2 2 4 16 2" xfId="15701"/>
    <cellStyle name="Note 2 2 2 4 16 3" xfId="17088"/>
    <cellStyle name="Note 2 2 2 4 16 4" xfId="22181"/>
    <cellStyle name="Note 2 2 2 4 16 5" xfId="23716"/>
    <cellStyle name="Note 2 2 2 4 16 6" xfId="25161"/>
    <cellStyle name="Note 2 2 2 4 16 7" xfId="26718"/>
    <cellStyle name="Note 2 2 2 4 16 8" xfId="28176"/>
    <cellStyle name="Note 2 2 2 4 17" xfId="13469"/>
    <cellStyle name="Note 2 2 2 4 17 2" xfId="15727"/>
    <cellStyle name="Note 2 2 2 4 17 3" xfId="17114"/>
    <cellStyle name="Note 2 2 2 4 17 4" xfId="22207"/>
    <cellStyle name="Note 2 2 2 4 17 5" xfId="23742"/>
    <cellStyle name="Note 2 2 2 4 17 6" xfId="25187"/>
    <cellStyle name="Note 2 2 2 4 17 7" xfId="26744"/>
    <cellStyle name="Note 2 2 2 4 17 8" xfId="28202"/>
    <cellStyle name="Note 2 2 2 4 18" xfId="13516"/>
    <cellStyle name="Note 2 2 2 4 18 2" xfId="15774"/>
    <cellStyle name="Note 2 2 2 4 18 3" xfId="17158"/>
    <cellStyle name="Note 2 2 2 4 18 4" xfId="22254"/>
    <cellStyle name="Note 2 2 2 4 18 5" xfId="23789"/>
    <cellStyle name="Note 2 2 2 4 18 6" xfId="25234"/>
    <cellStyle name="Note 2 2 2 4 18 7" xfId="26789"/>
    <cellStyle name="Note 2 2 2 4 18 8" xfId="28246"/>
    <cellStyle name="Note 2 2 2 4 19" xfId="13548"/>
    <cellStyle name="Note 2 2 2 4 19 2" xfId="15806"/>
    <cellStyle name="Note 2 2 2 4 19 3" xfId="17186"/>
    <cellStyle name="Note 2 2 2 4 19 4" xfId="22285"/>
    <cellStyle name="Note 2 2 2 4 19 5" xfId="23821"/>
    <cellStyle name="Note 2 2 2 4 19 6" xfId="25266"/>
    <cellStyle name="Note 2 2 2 4 19 7" xfId="26820"/>
    <cellStyle name="Note 2 2 2 4 19 8" xfId="28274"/>
    <cellStyle name="Note 2 2 2 4 2" xfId="12537"/>
    <cellStyle name="Note 2 2 2 4 2 2" xfId="14950"/>
    <cellStyle name="Note 2 2 2 4 2 3" xfId="16344"/>
    <cellStyle name="Note 2 2 2 4 2 4" xfId="21319"/>
    <cellStyle name="Note 2 2 2 4 2 5" xfId="22902"/>
    <cellStyle name="Note 2 2 2 4 2 6" xfId="24386"/>
    <cellStyle name="Note 2 2 2 4 2 7" xfId="25969"/>
    <cellStyle name="Note 2 2 2 4 2 8" xfId="27433"/>
    <cellStyle name="Note 2 2 2 4 20" xfId="13580"/>
    <cellStyle name="Note 2 2 2 4 21" xfId="15245"/>
    <cellStyle name="Note 2 2 2 4 22" xfId="17217"/>
    <cellStyle name="Note 2 2 2 4 23" xfId="18043"/>
    <cellStyle name="Note 2 2 2 4 24" xfId="17250"/>
    <cellStyle name="Note 2 2 2 4 25" xfId="19321"/>
    <cellStyle name="Note 2 2 2 4 3" xfId="12618"/>
    <cellStyle name="Note 2 2 2 4 3 2" xfId="14989"/>
    <cellStyle name="Note 2 2 2 4 3 3" xfId="16384"/>
    <cellStyle name="Note 2 2 2 4 3 4" xfId="21393"/>
    <cellStyle name="Note 2 2 2 4 3 5" xfId="22943"/>
    <cellStyle name="Note 2 2 2 4 3 6" xfId="24427"/>
    <cellStyle name="Note 2 2 2 4 3 7" xfId="26009"/>
    <cellStyle name="Note 2 2 2 4 3 8" xfId="27472"/>
    <cellStyle name="Note 2 2 2 4 4" xfId="12713"/>
    <cellStyle name="Note 2 2 2 4 4 2" xfId="15059"/>
    <cellStyle name="Note 2 2 2 4 4 3" xfId="16454"/>
    <cellStyle name="Note 2 2 2 4 4 4" xfId="21484"/>
    <cellStyle name="Note 2 2 2 4 4 5" xfId="23027"/>
    <cellStyle name="Note 2 2 2 4 4 6" xfId="24497"/>
    <cellStyle name="Note 2 2 2 4 4 7" xfId="26079"/>
    <cellStyle name="Note 2 2 2 4 4 8" xfId="27542"/>
    <cellStyle name="Note 2 2 2 4 5" xfId="12817"/>
    <cellStyle name="Note 2 2 2 4 5 2" xfId="15109"/>
    <cellStyle name="Note 2 2 2 4 5 3" xfId="16504"/>
    <cellStyle name="Note 2 2 2 4 5 4" xfId="21562"/>
    <cellStyle name="Note 2 2 2 4 5 5" xfId="23101"/>
    <cellStyle name="Note 2 2 2 4 5 6" xfId="24572"/>
    <cellStyle name="Note 2 2 2 4 5 7" xfId="26129"/>
    <cellStyle name="Note 2 2 2 4 5 8" xfId="27592"/>
    <cellStyle name="Note 2 2 2 4 6" xfId="12980"/>
    <cellStyle name="Note 2 2 2 4 6 2" xfId="15238"/>
    <cellStyle name="Note 2 2 2 4 6 3" xfId="16633"/>
    <cellStyle name="Note 2 2 2 4 6 4" xfId="21719"/>
    <cellStyle name="Note 2 2 2 4 6 5" xfId="23255"/>
    <cellStyle name="Note 2 2 2 4 6 6" xfId="24702"/>
    <cellStyle name="Note 2 2 2 4 6 7" xfId="26258"/>
    <cellStyle name="Note 2 2 2 4 6 8" xfId="27721"/>
    <cellStyle name="Note 2 2 2 4 7" xfId="13022"/>
    <cellStyle name="Note 2 2 2 4 7 2" xfId="15280"/>
    <cellStyle name="Note 2 2 2 4 7 3" xfId="16672"/>
    <cellStyle name="Note 2 2 2 4 7 4" xfId="21761"/>
    <cellStyle name="Note 2 2 2 4 7 5" xfId="23296"/>
    <cellStyle name="Note 2 2 2 4 7 6" xfId="24742"/>
    <cellStyle name="Note 2 2 2 4 7 7" xfId="26298"/>
    <cellStyle name="Note 2 2 2 4 7 8" xfId="27760"/>
    <cellStyle name="Note 2 2 2 4 8" xfId="13063"/>
    <cellStyle name="Note 2 2 2 4 8 2" xfId="15321"/>
    <cellStyle name="Note 2 2 2 4 8 3" xfId="16708"/>
    <cellStyle name="Note 2 2 2 4 8 4" xfId="21801"/>
    <cellStyle name="Note 2 2 2 4 8 5" xfId="23336"/>
    <cellStyle name="Note 2 2 2 4 8 6" xfId="24781"/>
    <cellStyle name="Note 2 2 2 4 8 7" xfId="26338"/>
    <cellStyle name="Note 2 2 2 4 8 8" xfId="27796"/>
    <cellStyle name="Note 2 2 2 4 9" xfId="13137"/>
    <cellStyle name="Note 2 2 2 4 9 2" xfId="15395"/>
    <cellStyle name="Note 2 2 2 4 9 3" xfId="16782"/>
    <cellStyle name="Note 2 2 2 4 9 4" xfId="21875"/>
    <cellStyle name="Note 2 2 2 4 9 5" xfId="23410"/>
    <cellStyle name="Note 2 2 2 4 9 6" xfId="24855"/>
    <cellStyle name="Note 2 2 2 4 9 7" xfId="26412"/>
    <cellStyle name="Note 2 2 2 4 9 8" xfId="27870"/>
    <cellStyle name="Note 2 2 2 5" xfId="12454"/>
    <cellStyle name="Note 2 2 2 5 2" xfId="14893"/>
    <cellStyle name="Note 2 2 2 5 3" xfId="16287"/>
    <cellStyle name="Note 2 2 2 5 4" xfId="21236"/>
    <cellStyle name="Note 2 2 2 5 5" xfId="22843"/>
    <cellStyle name="Note 2 2 2 5 6" xfId="24329"/>
    <cellStyle name="Note 2 2 2 5 7" xfId="25912"/>
    <cellStyle name="Note 2 2 2 5 8" xfId="27376"/>
    <cellStyle name="Note 2 2 2 6" xfId="12438"/>
    <cellStyle name="Note 2 2 2 6 2" xfId="14877"/>
    <cellStyle name="Note 2 2 2 6 3" xfId="16271"/>
    <cellStyle name="Note 2 2 2 6 4" xfId="21220"/>
    <cellStyle name="Note 2 2 2 6 5" xfId="22827"/>
    <cellStyle name="Note 2 2 2 6 6" xfId="24313"/>
    <cellStyle name="Note 2 2 2 6 7" xfId="25896"/>
    <cellStyle name="Note 2 2 2 6 8" xfId="27360"/>
    <cellStyle name="Note 2 2 2 7" xfId="12826"/>
    <cellStyle name="Note 2 2 2 7 2" xfId="15117"/>
    <cellStyle name="Note 2 2 2 7 3" xfId="16512"/>
    <cellStyle name="Note 2 2 2 7 4" xfId="21571"/>
    <cellStyle name="Note 2 2 2 7 5" xfId="23109"/>
    <cellStyle name="Note 2 2 2 7 6" xfId="24580"/>
    <cellStyle name="Note 2 2 2 7 7" xfId="26137"/>
    <cellStyle name="Note 2 2 2 7 8" xfId="27600"/>
    <cellStyle name="Note 2 2 2 8" xfId="13082"/>
    <cellStyle name="Note 2 2 2 8 2" xfId="15340"/>
    <cellStyle name="Note 2 2 2 8 3" xfId="16727"/>
    <cellStyle name="Note 2 2 2 8 4" xfId="21820"/>
    <cellStyle name="Note 2 2 2 8 5" xfId="23355"/>
    <cellStyle name="Note 2 2 2 8 6" xfId="24800"/>
    <cellStyle name="Note 2 2 2 8 7" xfId="26357"/>
    <cellStyle name="Note 2 2 2 8 8" xfId="27815"/>
    <cellStyle name="Note 2 2 2 9" xfId="11073"/>
    <cellStyle name="Note 2 2 3" xfId="4557"/>
    <cellStyle name="Note 2 2 4" xfId="4558"/>
    <cellStyle name="Note 2 2 5" xfId="9755"/>
    <cellStyle name="Note 2 2 5 10" xfId="13155"/>
    <cellStyle name="Note 2 2 5 10 2" xfId="15413"/>
    <cellStyle name="Note 2 2 5 10 3" xfId="16800"/>
    <cellStyle name="Note 2 2 5 10 4" xfId="21893"/>
    <cellStyle name="Note 2 2 5 10 5" xfId="23428"/>
    <cellStyle name="Note 2 2 5 10 6" xfId="24873"/>
    <cellStyle name="Note 2 2 5 10 7" xfId="26430"/>
    <cellStyle name="Note 2 2 5 10 8" xfId="27888"/>
    <cellStyle name="Note 2 2 5 11" xfId="13205"/>
    <cellStyle name="Note 2 2 5 11 2" xfId="15463"/>
    <cellStyle name="Note 2 2 5 11 3" xfId="16850"/>
    <cellStyle name="Note 2 2 5 11 4" xfId="21943"/>
    <cellStyle name="Note 2 2 5 11 5" xfId="23478"/>
    <cellStyle name="Note 2 2 5 11 6" xfId="24923"/>
    <cellStyle name="Note 2 2 5 11 7" xfId="26480"/>
    <cellStyle name="Note 2 2 5 11 8" xfId="27938"/>
    <cellStyle name="Note 2 2 5 12" xfId="13230"/>
    <cellStyle name="Note 2 2 5 12 2" xfId="15488"/>
    <cellStyle name="Note 2 2 5 12 3" xfId="16875"/>
    <cellStyle name="Note 2 2 5 12 4" xfId="21968"/>
    <cellStyle name="Note 2 2 5 12 5" xfId="23503"/>
    <cellStyle name="Note 2 2 5 12 6" xfId="24948"/>
    <cellStyle name="Note 2 2 5 12 7" xfId="26505"/>
    <cellStyle name="Note 2 2 5 12 8" xfId="27963"/>
    <cellStyle name="Note 2 2 5 13" xfId="13319"/>
    <cellStyle name="Note 2 2 5 13 2" xfId="15577"/>
    <cellStyle name="Note 2 2 5 13 3" xfId="16964"/>
    <cellStyle name="Note 2 2 5 13 4" xfId="22057"/>
    <cellStyle name="Note 2 2 5 13 5" xfId="23592"/>
    <cellStyle name="Note 2 2 5 13 6" xfId="25037"/>
    <cellStyle name="Note 2 2 5 13 7" xfId="26594"/>
    <cellStyle name="Note 2 2 5 13 8" xfId="28052"/>
    <cellStyle name="Note 2 2 5 14" xfId="13364"/>
    <cellStyle name="Note 2 2 5 14 2" xfId="15622"/>
    <cellStyle name="Note 2 2 5 14 3" xfId="17009"/>
    <cellStyle name="Note 2 2 5 14 4" xfId="22102"/>
    <cellStyle name="Note 2 2 5 14 5" xfId="23637"/>
    <cellStyle name="Note 2 2 5 14 6" xfId="25082"/>
    <cellStyle name="Note 2 2 5 14 7" xfId="26639"/>
    <cellStyle name="Note 2 2 5 14 8" xfId="28097"/>
    <cellStyle name="Note 2 2 5 15" xfId="13405"/>
    <cellStyle name="Note 2 2 5 15 2" xfId="15663"/>
    <cellStyle name="Note 2 2 5 15 3" xfId="17050"/>
    <cellStyle name="Note 2 2 5 15 4" xfId="22143"/>
    <cellStyle name="Note 2 2 5 15 5" xfId="23678"/>
    <cellStyle name="Note 2 2 5 15 6" xfId="25123"/>
    <cellStyle name="Note 2 2 5 15 7" xfId="26680"/>
    <cellStyle name="Note 2 2 5 15 8" xfId="28138"/>
    <cellStyle name="Note 2 2 5 16" xfId="13431"/>
    <cellStyle name="Note 2 2 5 16 2" xfId="15689"/>
    <cellStyle name="Note 2 2 5 16 3" xfId="17076"/>
    <cellStyle name="Note 2 2 5 16 4" xfId="22169"/>
    <cellStyle name="Note 2 2 5 16 5" xfId="23704"/>
    <cellStyle name="Note 2 2 5 16 6" xfId="25149"/>
    <cellStyle name="Note 2 2 5 16 7" xfId="26706"/>
    <cellStyle name="Note 2 2 5 16 8" xfId="28164"/>
    <cellStyle name="Note 2 2 5 17" xfId="13455"/>
    <cellStyle name="Note 2 2 5 17 2" xfId="15713"/>
    <cellStyle name="Note 2 2 5 17 3" xfId="17100"/>
    <cellStyle name="Note 2 2 5 17 4" xfId="22193"/>
    <cellStyle name="Note 2 2 5 17 5" xfId="23728"/>
    <cellStyle name="Note 2 2 5 17 6" xfId="25173"/>
    <cellStyle name="Note 2 2 5 17 7" xfId="26730"/>
    <cellStyle name="Note 2 2 5 17 8" xfId="28188"/>
    <cellStyle name="Note 2 2 5 18" xfId="13502"/>
    <cellStyle name="Note 2 2 5 18 2" xfId="15760"/>
    <cellStyle name="Note 2 2 5 18 3" xfId="17144"/>
    <cellStyle name="Note 2 2 5 18 4" xfId="22240"/>
    <cellStyle name="Note 2 2 5 18 5" xfId="23775"/>
    <cellStyle name="Note 2 2 5 18 6" xfId="25220"/>
    <cellStyle name="Note 2 2 5 18 7" xfId="26775"/>
    <cellStyle name="Note 2 2 5 18 8" xfId="28232"/>
    <cellStyle name="Note 2 2 5 19" xfId="13534"/>
    <cellStyle name="Note 2 2 5 19 2" xfId="15792"/>
    <cellStyle name="Note 2 2 5 19 3" xfId="17172"/>
    <cellStyle name="Note 2 2 5 19 4" xfId="22271"/>
    <cellStyle name="Note 2 2 5 19 5" xfId="23807"/>
    <cellStyle name="Note 2 2 5 19 6" xfId="25252"/>
    <cellStyle name="Note 2 2 5 19 7" xfId="26806"/>
    <cellStyle name="Note 2 2 5 19 8" xfId="28260"/>
    <cellStyle name="Note 2 2 5 2" xfId="12523"/>
    <cellStyle name="Note 2 2 5 2 2" xfId="14936"/>
    <cellStyle name="Note 2 2 5 2 3" xfId="16330"/>
    <cellStyle name="Note 2 2 5 2 4" xfId="21305"/>
    <cellStyle name="Note 2 2 5 2 5" xfId="22888"/>
    <cellStyle name="Note 2 2 5 2 6" xfId="24372"/>
    <cellStyle name="Note 2 2 5 2 7" xfId="25955"/>
    <cellStyle name="Note 2 2 5 2 8" xfId="27419"/>
    <cellStyle name="Note 2 2 5 20" xfId="13566"/>
    <cellStyle name="Note 2 2 5 21" xfId="9845"/>
    <cellStyle name="Note 2 2 5 22" xfId="17916"/>
    <cellStyle name="Note 2 2 5 23" xfId="18040"/>
    <cellStyle name="Note 2 2 5 24" xfId="18779"/>
    <cellStyle name="Note 2 2 5 25" xfId="19302"/>
    <cellStyle name="Note 2 2 5 3" xfId="12604"/>
    <cellStyle name="Note 2 2 5 3 2" xfId="14975"/>
    <cellStyle name="Note 2 2 5 3 3" xfId="16370"/>
    <cellStyle name="Note 2 2 5 3 4" xfId="21379"/>
    <cellStyle name="Note 2 2 5 3 5" xfId="22929"/>
    <cellStyle name="Note 2 2 5 3 6" xfId="24413"/>
    <cellStyle name="Note 2 2 5 3 7" xfId="25995"/>
    <cellStyle name="Note 2 2 5 3 8" xfId="27458"/>
    <cellStyle name="Note 2 2 5 4" xfId="12701"/>
    <cellStyle name="Note 2 2 5 4 2" xfId="15047"/>
    <cellStyle name="Note 2 2 5 4 3" xfId="16442"/>
    <cellStyle name="Note 2 2 5 4 4" xfId="21472"/>
    <cellStyle name="Note 2 2 5 4 5" xfId="23015"/>
    <cellStyle name="Note 2 2 5 4 6" xfId="24485"/>
    <cellStyle name="Note 2 2 5 4 7" xfId="26067"/>
    <cellStyle name="Note 2 2 5 4 8" xfId="27530"/>
    <cellStyle name="Note 2 2 5 5" xfId="12803"/>
    <cellStyle name="Note 2 2 5 5 2" xfId="15095"/>
    <cellStyle name="Note 2 2 5 5 3" xfId="16490"/>
    <cellStyle name="Note 2 2 5 5 4" xfId="21548"/>
    <cellStyle name="Note 2 2 5 5 5" xfId="23087"/>
    <cellStyle name="Note 2 2 5 5 6" xfId="24558"/>
    <cellStyle name="Note 2 2 5 5 7" xfId="26115"/>
    <cellStyle name="Note 2 2 5 5 8" xfId="27578"/>
    <cellStyle name="Note 2 2 5 6" xfId="12966"/>
    <cellStyle name="Note 2 2 5 6 2" xfId="15224"/>
    <cellStyle name="Note 2 2 5 6 3" xfId="16619"/>
    <cellStyle name="Note 2 2 5 6 4" xfId="21705"/>
    <cellStyle name="Note 2 2 5 6 5" xfId="23241"/>
    <cellStyle name="Note 2 2 5 6 6" xfId="24688"/>
    <cellStyle name="Note 2 2 5 6 7" xfId="26244"/>
    <cellStyle name="Note 2 2 5 6 8" xfId="27707"/>
    <cellStyle name="Note 2 2 5 7" xfId="13008"/>
    <cellStyle name="Note 2 2 5 7 2" xfId="15266"/>
    <cellStyle name="Note 2 2 5 7 3" xfId="16658"/>
    <cellStyle name="Note 2 2 5 7 4" xfId="21747"/>
    <cellStyle name="Note 2 2 5 7 5" xfId="23282"/>
    <cellStyle name="Note 2 2 5 7 6" xfId="24728"/>
    <cellStyle name="Note 2 2 5 7 7" xfId="26284"/>
    <cellStyle name="Note 2 2 5 7 8" xfId="27746"/>
    <cellStyle name="Note 2 2 5 8" xfId="13051"/>
    <cellStyle name="Note 2 2 5 8 2" xfId="15309"/>
    <cellStyle name="Note 2 2 5 8 3" xfId="16696"/>
    <cellStyle name="Note 2 2 5 8 4" xfId="21789"/>
    <cellStyle name="Note 2 2 5 8 5" xfId="23324"/>
    <cellStyle name="Note 2 2 5 8 6" xfId="24769"/>
    <cellStyle name="Note 2 2 5 8 7" xfId="26326"/>
    <cellStyle name="Note 2 2 5 8 8" xfId="27784"/>
    <cellStyle name="Note 2 2 5 9" xfId="13123"/>
    <cellStyle name="Note 2 2 5 9 2" xfId="15381"/>
    <cellStyle name="Note 2 2 5 9 3" xfId="16768"/>
    <cellStyle name="Note 2 2 5 9 4" xfId="21861"/>
    <cellStyle name="Note 2 2 5 9 5" xfId="23396"/>
    <cellStyle name="Note 2 2 5 9 6" xfId="24841"/>
    <cellStyle name="Note 2 2 5 9 7" xfId="26398"/>
    <cellStyle name="Note 2 2 5 9 8" xfId="27856"/>
    <cellStyle name="Note 2 2 6" xfId="12470"/>
    <cellStyle name="Note 2 2 6 2" xfId="14908"/>
    <cellStyle name="Note 2 2 6 3" xfId="16302"/>
    <cellStyle name="Note 2 2 6 4" xfId="21252"/>
    <cellStyle name="Note 2 2 6 5" xfId="22858"/>
    <cellStyle name="Note 2 2 6 6" xfId="24344"/>
    <cellStyle name="Note 2 2 6 7" xfId="25927"/>
    <cellStyle name="Note 2 2 6 8" xfId="27391"/>
    <cellStyle name="Note 2 2 7" xfId="12478"/>
    <cellStyle name="Note 2 2 7 2" xfId="14914"/>
    <cellStyle name="Note 2 2 7 3" xfId="16308"/>
    <cellStyle name="Note 2 2 7 4" xfId="21260"/>
    <cellStyle name="Note 2 2 7 5" xfId="22864"/>
    <cellStyle name="Note 2 2 7 6" xfId="24350"/>
    <cellStyle name="Note 2 2 7 7" xfId="25933"/>
    <cellStyle name="Note 2 2 7 8" xfId="27397"/>
    <cellStyle name="Note 2 2 8" xfId="12840"/>
    <cellStyle name="Note 2 2 8 2" xfId="15131"/>
    <cellStyle name="Note 2 2 8 3" xfId="16526"/>
    <cellStyle name="Note 2 2 8 4" xfId="21585"/>
    <cellStyle name="Note 2 2 8 5" xfId="23123"/>
    <cellStyle name="Note 2 2 8 6" xfId="24594"/>
    <cellStyle name="Note 2 2 8 7" xfId="26151"/>
    <cellStyle name="Note 2 2 8 8" xfId="27614"/>
    <cellStyle name="Note 2 2 9" xfId="13102"/>
    <cellStyle name="Note 2 2 9 2" xfId="15360"/>
    <cellStyle name="Note 2 2 9 3" xfId="16747"/>
    <cellStyle name="Note 2 2 9 4" xfId="21840"/>
    <cellStyle name="Note 2 2 9 5" xfId="23375"/>
    <cellStyle name="Note 2 2 9 6" xfId="24820"/>
    <cellStyle name="Note 2 2 9 7" xfId="26377"/>
    <cellStyle name="Note 2 2 9 8" xfId="27835"/>
    <cellStyle name="Note 2 20" xfId="21534"/>
    <cellStyle name="Note 2 21" xfId="23042"/>
    <cellStyle name="Note 2 22" xfId="24546"/>
    <cellStyle name="Note 2 3" xfId="81"/>
    <cellStyle name="Note 2 3 10" xfId="10472"/>
    <cellStyle name="Note 2 3 11" xfId="19294"/>
    <cellStyle name="Note 2 3 12" xfId="21495"/>
    <cellStyle name="Note 2 3 13" xfId="22980"/>
    <cellStyle name="Note 2 3 14" xfId="24510"/>
    <cellStyle name="Note 2 3 15" xfId="28337"/>
    <cellStyle name="Note 2 3 16" xfId="28440"/>
    <cellStyle name="Note 2 3 17" xfId="28387"/>
    <cellStyle name="Note 2 3 2" xfId="4559"/>
    <cellStyle name="Note 2 3 3" xfId="9763"/>
    <cellStyle name="Note 2 3 3 10" xfId="13163"/>
    <cellStyle name="Note 2 3 3 10 2" xfId="15421"/>
    <cellStyle name="Note 2 3 3 10 3" xfId="16808"/>
    <cellStyle name="Note 2 3 3 10 4" xfId="21901"/>
    <cellStyle name="Note 2 3 3 10 5" xfId="23436"/>
    <cellStyle name="Note 2 3 3 10 6" xfId="24881"/>
    <cellStyle name="Note 2 3 3 10 7" xfId="26438"/>
    <cellStyle name="Note 2 3 3 10 8" xfId="27896"/>
    <cellStyle name="Note 2 3 3 11" xfId="13213"/>
    <cellStyle name="Note 2 3 3 11 2" xfId="15471"/>
    <cellStyle name="Note 2 3 3 11 3" xfId="16858"/>
    <cellStyle name="Note 2 3 3 11 4" xfId="21951"/>
    <cellStyle name="Note 2 3 3 11 5" xfId="23486"/>
    <cellStyle name="Note 2 3 3 11 6" xfId="24931"/>
    <cellStyle name="Note 2 3 3 11 7" xfId="26488"/>
    <cellStyle name="Note 2 3 3 11 8" xfId="27946"/>
    <cellStyle name="Note 2 3 3 12" xfId="13236"/>
    <cellStyle name="Note 2 3 3 12 2" xfId="15494"/>
    <cellStyle name="Note 2 3 3 12 3" xfId="16881"/>
    <cellStyle name="Note 2 3 3 12 4" xfId="21974"/>
    <cellStyle name="Note 2 3 3 12 5" xfId="23509"/>
    <cellStyle name="Note 2 3 3 12 6" xfId="24954"/>
    <cellStyle name="Note 2 3 3 12 7" xfId="26511"/>
    <cellStyle name="Note 2 3 3 12 8" xfId="27969"/>
    <cellStyle name="Note 2 3 3 13" xfId="13327"/>
    <cellStyle name="Note 2 3 3 13 2" xfId="15585"/>
    <cellStyle name="Note 2 3 3 13 3" xfId="16972"/>
    <cellStyle name="Note 2 3 3 13 4" xfId="22065"/>
    <cellStyle name="Note 2 3 3 13 5" xfId="23600"/>
    <cellStyle name="Note 2 3 3 13 6" xfId="25045"/>
    <cellStyle name="Note 2 3 3 13 7" xfId="26602"/>
    <cellStyle name="Note 2 3 3 13 8" xfId="28060"/>
    <cellStyle name="Note 2 3 3 14" xfId="13372"/>
    <cellStyle name="Note 2 3 3 14 2" xfId="15630"/>
    <cellStyle name="Note 2 3 3 14 3" xfId="17017"/>
    <cellStyle name="Note 2 3 3 14 4" xfId="22110"/>
    <cellStyle name="Note 2 3 3 14 5" xfId="23645"/>
    <cellStyle name="Note 2 3 3 14 6" xfId="25090"/>
    <cellStyle name="Note 2 3 3 14 7" xfId="26647"/>
    <cellStyle name="Note 2 3 3 14 8" xfId="28105"/>
    <cellStyle name="Note 2 3 3 15" xfId="13413"/>
    <cellStyle name="Note 2 3 3 15 2" xfId="15671"/>
    <cellStyle name="Note 2 3 3 15 3" xfId="17058"/>
    <cellStyle name="Note 2 3 3 15 4" xfId="22151"/>
    <cellStyle name="Note 2 3 3 15 5" xfId="23686"/>
    <cellStyle name="Note 2 3 3 15 6" xfId="25131"/>
    <cellStyle name="Note 2 3 3 15 7" xfId="26688"/>
    <cellStyle name="Note 2 3 3 15 8" xfId="28146"/>
    <cellStyle name="Note 2 3 3 16" xfId="13437"/>
    <cellStyle name="Note 2 3 3 16 2" xfId="15695"/>
    <cellStyle name="Note 2 3 3 16 3" xfId="17082"/>
    <cellStyle name="Note 2 3 3 16 4" xfId="22175"/>
    <cellStyle name="Note 2 3 3 16 5" xfId="23710"/>
    <cellStyle name="Note 2 3 3 16 6" xfId="25155"/>
    <cellStyle name="Note 2 3 3 16 7" xfId="26712"/>
    <cellStyle name="Note 2 3 3 16 8" xfId="28170"/>
    <cellStyle name="Note 2 3 3 17" xfId="13463"/>
    <cellStyle name="Note 2 3 3 17 2" xfId="15721"/>
    <cellStyle name="Note 2 3 3 17 3" xfId="17108"/>
    <cellStyle name="Note 2 3 3 17 4" xfId="22201"/>
    <cellStyle name="Note 2 3 3 17 5" xfId="23736"/>
    <cellStyle name="Note 2 3 3 17 6" xfId="25181"/>
    <cellStyle name="Note 2 3 3 17 7" xfId="26738"/>
    <cellStyle name="Note 2 3 3 17 8" xfId="28196"/>
    <cellStyle name="Note 2 3 3 18" xfId="13510"/>
    <cellStyle name="Note 2 3 3 18 2" xfId="15768"/>
    <cellStyle name="Note 2 3 3 18 3" xfId="17152"/>
    <cellStyle name="Note 2 3 3 18 4" xfId="22248"/>
    <cellStyle name="Note 2 3 3 18 5" xfId="23783"/>
    <cellStyle name="Note 2 3 3 18 6" xfId="25228"/>
    <cellStyle name="Note 2 3 3 18 7" xfId="26783"/>
    <cellStyle name="Note 2 3 3 18 8" xfId="28240"/>
    <cellStyle name="Note 2 3 3 19" xfId="13542"/>
    <cellStyle name="Note 2 3 3 19 2" xfId="15800"/>
    <cellStyle name="Note 2 3 3 19 3" xfId="17180"/>
    <cellStyle name="Note 2 3 3 19 4" xfId="22279"/>
    <cellStyle name="Note 2 3 3 19 5" xfId="23815"/>
    <cellStyle name="Note 2 3 3 19 6" xfId="25260"/>
    <cellStyle name="Note 2 3 3 19 7" xfId="26814"/>
    <cellStyle name="Note 2 3 3 19 8" xfId="28268"/>
    <cellStyle name="Note 2 3 3 2" xfId="12531"/>
    <cellStyle name="Note 2 3 3 2 2" xfId="14944"/>
    <cellStyle name="Note 2 3 3 2 3" xfId="16338"/>
    <cellStyle name="Note 2 3 3 2 4" xfId="21313"/>
    <cellStyle name="Note 2 3 3 2 5" xfId="22896"/>
    <cellStyle name="Note 2 3 3 2 6" xfId="24380"/>
    <cellStyle name="Note 2 3 3 2 7" xfId="25963"/>
    <cellStyle name="Note 2 3 3 2 8" xfId="27427"/>
    <cellStyle name="Note 2 3 3 20" xfId="13574"/>
    <cellStyle name="Note 2 3 3 21" xfId="9852"/>
    <cellStyle name="Note 2 3 3 22" xfId="17909"/>
    <cellStyle name="Note 2 3 3 23" xfId="17963"/>
    <cellStyle name="Note 2 3 3 24" xfId="24142"/>
    <cellStyle name="Note 2 3 3 25" xfId="17948"/>
    <cellStyle name="Note 2 3 3 3" xfId="12612"/>
    <cellStyle name="Note 2 3 3 3 2" xfId="14983"/>
    <cellStyle name="Note 2 3 3 3 3" xfId="16378"/>
    <cellStyle name="Note 2 3 3 3 4" xfId="21387"/>
    <cellStyle name="Note 2 3 3 3 5" xfId="22937"/>
    <cellStyle name="Note 2 3 3 3 6" xfId="24421"/>
    <cellStyle name="Note 2 3 3 3 7" xfId="26003"/>
    <cellStyle name="Note 2 3 3 3 8" xfId="27466"/>
    <cellStyle name="Note 2 3 3 4" xfId="12707"/>
    <cellStyle name="Note 2 3 3 4 2" xfId="15053"/>
    <cellStyle name="Note 2 3 3 4 3" xfId="16448"/>
    <cellStyle name="Note 2 3 3 4 4" xfId="21478"/>
    <cellStyle name="Note 2 3 3 4 5" xfId="23021"/>
    <cellStyle name="Note 2 3 3 4 6" xfId="24491"/>
    <cellStyle name="Note 2 3 3 4 7" xfId="26073"/>
    <cellStyle name="Note 2 3 3 4 8" xfId="27536"/>
    <cellStyle name="Note 2 3 3 5" xfId="12811"/>
    <cellStyle name="Note 2 3 3 5 2" xfId="15103"/>
    <cellStyle name="Note 2 3 3 5 3" xfId="16498"/>
    <cellStyle name="Note 2 3 3 5 4" xfId="21556"/>
    <cellStyle name="Note 2 3 3 5 5" xfId="23095"/>
    <cellStyle name="Note 2 3 3 5 6" xfId="24566"/>
    <cellStyle name="Note 2 3 3 5 7" xfId="26123"/>
    <cellStyle name="Note 2 3 3 5 8" xfId="27586"/>
    <cellStyle name="Note 2 3 3 6" xfId="12974"/>
    <cellStyle name="Note 2 3 3 6 2" xfId="15232"/>
    <cellStyle name="Note 2 3 3 6 3" xfId="16627"/>
    <cellStyle name="Note 2 3 3 6 4" xfId="21713"/>
    <cellStyle name="Note 2 3 3 6 5" xfId="23249"/>
    <cellStyle name="Note 2 3 3 6 6" xfId="24696"/>
    <cellStyle name="Note 2 3 3 6 7" xfId="26252"/>
    <cellStyle name="Note 2 3 3 6 8" xfId="27715"/>
    <cellStyle name="Note 2 3 3 7" xfId="13016"/>
    <cellStyle name="Note 2 3 3 7 2" xfId="15274"/>
    <cellStyle name="Note 2 3 3 7 3" xfId="16666"/>
    <cellStyle name="Note 2 3 3 7 4" xfId="21755"/>
    <cellStyle name="Note 2 3 3 7 5" xfId="23290"/>
    <cellStyle name="Note 2 3 3 7 6" xfId="24736"/>
    <cellStyle name="Note 2 3 3 7 7" xfId="26292"/>
    <cellStyle name="Note 2 3 3 7 8" xfId="27754"/>
    <cellStyle name="Note 2 3 3 8" xfId="13057"/>
    <cellStyle name="Note 2 3 3 8 2" xfId="15315"/>
    <cellStyle name="Note 2 3 3 8 3" xfId="16702"/>
    <cellStyle name="Note 2 3 3 8 4" xfId="21795"/>
    <cellStyle name="Note 2 3 3 8 5" xfId="23330"/>
    <cellStyle name="Note 2 3 3 8 6" xfId="24775"/>
    <cellStyle name="Note 2 3 3 8 7" xfId="26332"/>
    <cellStyle name="Note 2 3 3 8 8" xfId="27790"/>
    <cellStyle name="Note 2 3 3 9" xfId="13131"/>
    <cellStyle name="Note 2 3 3 9 2" xfId="15389"/>
    <cellStyle name="Note 2 3 3 9 3" xfId="16776"/>
    <cellStyle name="Note 2 3 3 9 4" xfId="21869"/>
    <cellStyle name="Note 2 3 3 9 5" xfId="23404"/>
    <cellStyle name="Note 2 3 3 9 6" xfId="24849"/>
    <cellStyle name="Note 2 3 3 9 7" xfId="26406"/>
    <cellStyle name="Note 2 3 3 9 8" xfId="27864"/>
    <cellStyle name="Note 2 3 4" xfId="12460"/>
    <cellStyle name="Note 2 3 4 2" xfId="14899"/>
    <cellStyle name="Note 2 3 4 3" xfId="16293"/>
    <cellStyle name="Note 2 3 4 4" xfId="21242"/>
    <cellStyle name="Note 2 3 4 5" xfId="22849"/>
    <cellStyle name="Note 2 3 4 6" xfId="24335"/>
    <cellStyle name="Note 2 3 4 7" xfId="25918"/>
    <cellStyle name="Note 2 3 4 8" xfId="27382"/>
    <cellStyle name="Note 2 3 5" xfId="12445"/>
    <cellStyle name="Note 2 3 5 2" xfId="14884"/>
    <cellStyle name="Note 2 3 5 3" xfId="16278"/>
    <cellStyle name="Note 2 3 5 4" xfId="21227"/>
    <cellStyle name="Note 2 3 5 5" xfId="22834"/>
    <cellStyle name="Note 2 3 5 6" xfId="24320"/>
    <cellStyle name="Note 2 3 5 7" xfId="25903"/>
    <cellStyle name="Note 2 3 5 8" xfId="27367"/>
    <cellStyle name="Note 2 3 6" xfId="12832"/>
    <cellStyle name="Note 2 3 6 2" xfId="15123"/>
    <cellStyle name="Note 2 3 6 3" xfId="16518"/>
    <cellStyle name="Note 2 3 6 4" xfId="21577"/>
    <cellStyle name="Note 2 3 6 5" xfId="23115"/>
    <cellStyle name="Note 2 3 6 6" xfId="24586"/>
    <cellStyle name="Note 2 3 6 7" xfId="26143"/>
    <cellStyle name="Note 2 3 6 8" xfId="27606"/>
    <cellStyle name="Note 2 3 7" xfId="13094"/>
    <cellStyle name="Note 2 3 7 2" xfId="15352"/>
    <cellStyle name="Note 2 3 7 3" xfId="16739"/>
    <cellStyle name="Note 2 3 7 4" xfId="21832"/>
    <cellStyle name="Note 2 3 7 5" xfId="23367"/>
    <cellStyle name="Note 2 3 7 6" xfId="24812"/>
    <cellStyle name="Note 2 3 7 7" xfId="26369"/>
    <cellStyle name="Note 2 3 7 8" xfId="27827"/>
    <cellStyle name="Note 2 3 8" xfId="11072"/>
    <cellStyle name="Note 2 3 8 2" xfId="14102"/>
    <cellStyle name="Note 2 3 8 3" xfId="10265"/>
    <cellStyle name="Note 2 3 8 4" xfId="19948"/>
    <cellStyle name="Note 2 3 8 5" xfId="17507"/>
    <cellStyle name="Note 2 3 8 6" xfId="18467"/>
    <cellStyle name="Note 2 3 8 7" xfId="19279"/>
    <cellStyle name="Note 2 3 8 8" xfId="21182"/>
    <cellStyle name="Note 2 3 9" xfId="10491"/>
    <cellStyle name="Note 2 4" xfId="4560"/>
    <cellStyle name="Note 2 5" xfId="4561"/>
    <cellStyle name="Note 2 6" xfId="4562"/>
    <cellStyle name="Note 2 7" xfId="4563"/>
    <cellStyle name="Note 2 8" xfId="4564"/>
    <cellStyle name="Note 2 9" xfId="4565"/>
    <cellStyle name="Note 3" xfId="55"/>
    <cellStyle name="Note 3 10" xfId="10498"/>
    <cellStyle name="Note 3 11" xfId="10485"/>
    <cellStyle name="Note 3 12" xfId="19320"/>
    <cellStyle name="Note 3 13" xfId="21535"/>
    <cellStyle name="Note 3 14" xfId="23043"/>
    <cellStyle name="Note 3 15" xfId="24547"/>
    <cellStyle name="Note 3 2" xfId="66"/>
    <cellStyle name="Note 3 2 10" xfId="10479"/>
    <cellStyle name="Note 3 2 11" xfId="19309"/>
    <cellStyle name="Note 3 2 12" xfId="21505"/>
    <cellStyle name="Note 3 2 13" xfId="23035"/>
    <cellStyle name="Note 3 2 14" xfId="24541"/>
    <cellStyle name="Note 3 2 2" xfId="86"/>
    <cellStyle name="Note 3 2 2 10" xfId="21490"/>
    <cellStyle name="Note 3 2 2 11" xfId="22972"/>
    <cellStyle name="Note 3 2 2 12" xfId="24505"/>
    <cellStyle name="Note 3 2 2 2" xfId="9768"/>
    <cellStyle name="Note 3 2 2 2 10" xfId="13168"/>
    <cellStyle name="Note 3 2 2 2 10 2" xfId="15426"/>
    <cellStyle name="Note 3 2 2 2 10 3" xfId="16813"/>
    <cellStyle name="Note 3 2 2 2 10 4" xfId="21906"/>
    <cellStyle name="Note 3 2 2 2 10 5" xfId="23441"/>
    <cellStyle name="Note 3 2 2 2 10 6" xfId="24886"/>
    <cellStyle name="Note 3 2 2 2 10 7" xfId="26443"/>
    <cellStyle name="Note 3 2 2 2 10 8" xfId="27901"/>
    <cellStyle name="Note 3 2 2 2 11" xfId="13218"/>
    <cellStyle name="Note 3 2 2 2 11 2" xfId="15476"/>
    <cellStyle name="Note 3 2 2 2 11 3" xfId="16863"/>
    <cellStyle name="Note 3 2 2 2 11 4" xfId="21956"/>
    <cellStyle name="Note 3 2 2 2 11 5" xfId="23491"/>
    <cellStyle name="Note 3 2 2 2 11 6" xfId="24936"/>
    <cellStyle name="Note 3 2 2 2 11 7" xfId="26493"/>
    <cellStyle name="Note 3 2 2 2 11 8" xfId="27951"/>
    <cellStyle name="Note 3 2 2 2 12" xfId="13241"/>
    <cellStyle name="Note 3 2 2 2 12 2" xfId="15499"/>
    <cellStyle name="Note 3 2 2 2 12 3" xfId="16886"/>
    <cellStyle name="Note 3 2 2 2 12 4" xfId="21979"/>
    <cellStyle name="Note 3 2 2 2 12 5" xfId="23514"/>
    <cellStyle name="Note 3 2 2 2 12 6" xfId="24959"/>
    <cellStyle name="Note 3 2 2 2 12 7" xfId="26516"/>
    <cellStyle name="Note 3 2 2 2 12 8" xfId="27974"/>
    <cellStyle name="Note 3 2 2 2 13" xfId="13332"/>
    <cellStyle name="Note 3 2 2 2 13 2" xfId="15590"/>
    <cellStyle name="Note 3 2 2 2 13 3" xfId="16977"/>
    <cellStyle name="Note 3 2 2 2 13 4" xfId="22070"/>
    <cellStyle name="Note 3 2 2 2 13 5" xfId="23605"/>
    <cellStyle name="Note 3 2 2 2 13 6" xfId="25050"/>
    <cellStyle name="Note 3 2 2 2 13 7" xfId="26607"/>
    <cellStyle name="Note 3 2 2 2 13 8" xfId="28065"/>
    <cellStyle name="Note 3 2 2 2 14" xfId="13377"/>
    <cellStyle name="Note 3 2 2 2 14 2" xfId="15635"/>
    <cellStyle name="Note 3 2 2 2 14 3" xfId="17022"/>
    <cellStyle name="Note 3 2 2 2 14 4" xfId="22115"/>
    <cellStyle name="Note 3 2 2 2 14 5" xfId="23650"/>
    <cellStyle name="Note 3 2 2 2 14 6" xfId="25095"/>
    <cellStyle name="Note 3 2 2 2 14 7" xfId="26652"/>
    <cellStyle name="Note 3 2 2 2 14 8" xfId="28110"/>
    <cellStyle name="Note 3 2 2 2 15" xfId="13418"/>
    <cellStyle name="Note 3 2 2 2 15 2" xfId="15676"/>
    <cellStyle name="Note 3 2 2 2 15 3" xfId="17063"/>
    <cellStyle name="Note 3 2 2 2 15 4" xfId="22156"/>
    <cellStyle name="Note 3 2 2 2 15 5" xfId="23691"/>
    <cellStyle name="Note 3 2 2 2 15 6" xfId="25136"/>
    <cellStyle name="Note 3 2 2 2 15 7" xfId="26693"/>
    <cellStyle name="Note 3 2 2 2 15 8" xfId="28151"/>
    <cellStyle name="Note 3 2 2 2 16" xfId="13442"/>
    <cellStyle name="Note 3 2 2 2 16 2" xfId="15700"/>
    <cellStyle name="Note 3 2 2 2 16 3" xfId="17087"/>
    <cellStyle name="Note 3 2 2 2 16 4" xfId="22180"/>
    <cellStyle name="Note 3 2 2 2 16 5" xfId="23715"/>
    <cellStyle name="Note 3 2 2 2 16 6" xfId="25160"/>
    <cellStyle name="Note 3 2 2 2 16 7" xfId="26717"/>
    <cellStyle name="Note 3 2 2 2 16 8" xfId="28175"/>
    <cellStyle name="Note 3 2 2 2 17" xfId="13468"/>
    <cellStyle name="Note 3 2 2 2 17 2" xfId="15726"/>
    <cellStyle name="Note 3 2 2 2 17 3" xfId="17113"/>
    <cellStyle name="Note 3 2 2 2 17 4" xfId="22206"/>
    <cellStyle name="Note 3 2 2 2 17 5" xfId="23741"/>
    <cellStyle name="Note 3 2 2 2 17 6" xfId="25186"/>
    <cellStyle name="Note 3 2 2 2 17 7" xfId="26743"/>
    <cellStyle name="Note 3 2 2 2 17 8" xfId="28201"/>
    <cellStyle name="Note 3 2 2 2 18" xfId="13515"/>
    <cellStyle name="Note 3 2 2 2 18 2" xfId="15773"/>
    <cellStyle name="Note 3 2 2 2 18 3" xfId="17157"/>
    <cellStyle name="Note 3 2 2 2 18 4" xfId="22253"/>
    <cellStyle name="Note 3 2 2 2 18 5" xfId="23788"/>
    <cellStyle name="Note 3 2 2 2 18 6" xfId="25233"/>
    <cellStyle name="Note 3 2 2 2 18 7" xfId="26788"/>
    <cellStyle name="Note 3 2 2 2 18 8" xfId="28245"/>
    <cellStyle name="Note 3 2 2 2 19" xfId="13547"/>
    <cellStyle name="Note 3 2 2 2 19 2" xfId="15805"/>
    <cellStyle name="Note 3 2 2 2 19 3" xfId="17185"/>
    <cellStyle name="Note 3 2 2 2 19 4" xfId="22284"/>
    <cellStyle name="Note 3 2 2 2 19 5" xfId="23820"/>
    <cellStyle name="Note 3 2 2 2 19 6" xfId="25265"/>
    <cellStyle name="Note 3 2 2 2 19 7" xfId="26819"/>
    <cellStyle name="Note 3 2 2 2 19 8" xfId="28273"/>
    <cellStyle name="Note 3 2 2 2 2" xfId="12536"/>
    <cellStyle name="Note 3 2 2 2 2 2" xfId="14949"/>
    <cellStyle name="Note 3 2 2 2 2 3" xfId="16343"/>
    <cellStyle name="Note 3 2 2 2 2 4" xfId="21318"/>
    <cellStyle name="Note 3 2 2 2 2 5" xfId="22901"/>
    <cellStyle name="Note 3 2 2 2 2 6" xfId="24385"/>
    <cellStyle name="Note 3 2 2 2 2 7" xfId="25968"/>
    <cellStyle name="Note 3 2 2 2 2 8" xfId="27432"/>
    <cellStyle name="Note 3 2 2 2 20" xfId="13579"/>
    <cellStyle name="Note 3 2 2 2 21" xfId="10493"/>
    <cellStyle name="Note 3 2 2 2 22" xfId="17904"/>
    <cellStyle name="Note 3 2 2 2 23" xfId="23208"/>
    <cellStyle name="Note 3 2 2 2 24" xfId="24144"/>
    <cellStyle name="Note 3 2 2 2 25" xfId="17947"/>
    <cellStyle name="Note 3 2 2 2 3" xfId="12617"/>
    <cellStyle name="Note 3 2 2 2 3 2" xfId="14988"/>
    <cellStyle name="Note 3 2 2 2 3 3" xfId="16383"/>
    <cellStyle name="Note 3 2 2 2 3 4" xfId="21392"/>
    <cellStyle name="Note 3 2 2 2 3 5" xfId="22942"/>
    <cellStyle name="Note 3 2 2 2 3 6" xfId="24426"/>
    <cellStyle name="Note 3 2 2 2 3 7" xfId="26008"/>
    <cellStyle name="Note 3 2 2 2 3 8" xfId="27471"/>
    <cellStyle name="Note 3 2 2 2 4" xfId="12712"/>
    <cellStyle name="Note 3 2 2 2 4 2" xfId="15058"/>
    <cellStyle name="Note 3 2 2 2 4 3" xfId="16453"/>
    <cellStyle name="Note 3 2 2 2 4 4" xfId="21483"/>
    <cellStyle name="Note 3 2 2 2 4 5" xfId="23026"/>
    <cellStyle name="Note 3 2 2 2 4 6" xfId="24496"/>
    <cellStyle name="Note 3 2 2 2 4 7" xfId="26078"/>
    <cellStyle name="Note 3 2 2 2 4 8" xfId="27541"/>
    <cellStyle name="Note 3 2 2 2 5" xfId="12816"/>
    <cellStyle name="Note 3 2 2 2 5 2" xfId="15108"/>
    <cellStyle name="Note 3 2 2 2 5 3" xfId="16503"/>
    <cellStyle name="Note 3 2 2 2 5 4" xfId="21561"/>
    <cellStyle name="Note 3 2 2 2 5 5" xfId="23100"/>
    <cellStyle name="Note 3 2 2 2 5 6" xfId="24571"/>
    <cellStyle name="Note 3 2 2 2 5 7" xfId="26128"/>
    <cellStyle name="Note 3 2 2 2 5 8" xfId="27591"/>
    <cellStyle name="Note 3 2 2 2 6" xfId="12979"/>
    <cellStyle name="Note 3 2 2 2 6 2" xfId="15237"/>
    <cellStyle name="Note 3 2 2 2 6 3" xfId="16632"/>
    <cellStyle name="Note 3 2 2 2 6 4" xfId="21718"/>
    <cellStyle name="Note 3 2 2 2 6 5" xfId="23254"/>
    <cellStyle name="Note 3 2 2 2 6 6" xfId="24701"/>
    <cellStyle name="Note 3 2 2 2 6 7" xfId="26257"/>
    <cellStyle name="Note 3 2 2 2 6 8" xfId="27720"/>
    <cellStyle name="Note 3 2 2 2 7" xfId="13021"/>
    <cellStyle name="Note 3 2 2 2 7 2" xfId="15279"/>
    <cellStyle name="Note 3 2 2 2 7 3" xfId="16671"/>
    <cellStyle name="Note 3 2 2 2 7 4" xfId="21760"/>
    <cellStyle name="Note 3 2 2 2 7 5" xfId="23295"/>
    <cellStyle name="Note 3 2 2 2 7 6" xfId="24741"/>
    <cellStyle name="Note 3 2 2 2 7 7" xfId="26297"/>
    <cellStyle name="Note 3 2 2 2 7 8" xfId="27759"/>
    <cellStyle name="Note 3 2 2 2 8" xfId="13062"/>
    <cellStyle name="Note 3 2 2 2 8 2" xfId="15320"/>
    <cellStyle name="Note 3 2 2 2 8 3" xfId="16707"/>
    <cellStyle name="Note 3 2 2 2 8 4" xfId="21800"/>
    <cellStyle name="Note 3 2 2 2 8 5" xfId="23335"/>
    <cellStyle name="Note 3 2 2 2 8 6" xfId="24780"/>
    <cellStyle name="Note 3 2 2 2 8 7" xfId="26337"/>
    <cellStyle name="Note 3 2 2 2 8 8" xfId="27795"/>
    <cellStyle name="Note 3 2 2 2 9" xfId="13136"/>
    <cellStyle name="Note 3 2 2 2 9 2" xfId="15394"/>
    <cellStyle name="Note 3 2 2 2 9 3" xfId="16781"/>
    <cellStyle name="Note 3 2 2 2 9 4" xfId="21874"/>
    <cellStyle name="Note 3 2 2 2 9 5" xfId="23409"/>
    <cellStyle name="Note 3 2 2 2 9 6" xfId="24854"/>
    <cellStyle name="Note 3 2 2 2 9 7" xfId="26411"/>
    <cellStyle name="Note 3 2 2 2 9 8" xfId="27869"/>
    <cellStyle name="Note 3 2 2 3" xfId="12455"/>
    <cellStyle name="Note 3 2 2 3 2" xfId="14894"/>
    <cellStyle name="Note 3 2 2 3 3" xfId="16288"/>
    <cellStyle name="Note 3 2 2 3 4" xfId="21237"/>
    <cellStyle name="Note 3 2 2 3 5" xfId="22844"/>
    <cellStyle name="Note 3 2 2 3 6" xfId="24330"/>
    <cellStyle name="Note 3 2 2 3 7" xfId="25913"/>
    <cellStyle name="Note 3 2 2 3 8" xfId="27377"/>
    <cellStyle name="Note 3 2 2 4" xfId="12439"/>
    <cellStyle name="Note 3 2 2 4 2" xfId="14878"/>
    <cellStyle name="Note 3 2 2 4 3" xfId="16272"/>
    <cellStyle name="Note 3 2 2 4 4" xfId="21221"/>
    <cellStyle name="Note 3 2 2 4 5" xfId="22828"/>
    <cellStyle name="Note 3 2 2 4 6" xfId="24314"/>
    <cellStyle name="Note 3 2 2 4 7" xfId="25897"/>
    <cellStyle name="Note 3 2 2 4 8" xfId="27361"/>
    <cellStyle name="Note 3 2 2 5" xfId="12827"/>
    <cellStyle name="Note 3 2 2 5 2" xfId="15118"/>
    <cellStyle name="Note 3 2 2 5 3" xfId="16513"/>
    <cellStyle name="Note 3 2 2 5 4" xfId="21572"/>
    <cellStyle name="Note 3 2 2 5 5" xfId="23110"/>
    <cellStyle name="Note 3 2 2 5 6" xfId="24581"/>
    <cellStyle name="Note 3 2 2 5 7" xfId="26138"/>
    <cellStyle name="Note 3 2 2 5 8" xfId="27601"/>
    <cellStyle name="Note 3 2 2 6" xfId="13087"/>
    <cellStyle name="Note 3 2 2 6 2" xfId="15345"/>
    <cellStyle name="Note 3 2 2 6 3" xfId="16732"/>
    <cellStyle name="Note 3 2 2 6 4" xfId="21825"/>
    <cellStyle name="Note 3 2 2 6 5" xfId="23360"/>
    <cellStyle name="Note 3 2 2 6 6" xfId="24805"/>
    <cellStyle name="Note 3 2 2 6 7" xfId="26362"/>
    <cellStyle name="Note 3 2 2 6 8" xfId="27820"/>
    <cellStyle name="Note 3 2 2 7" xfId="10489"/>
    <cellStyle name="Note 3 2 2 8" xfId="10467"/>
    <cellStyle name="Note 3 2 2 9" xfId="19289"/>
    <cellStyle name="Note 3 2 3" xfId="9754"/>
    <cellStyle name="Note 3 2 3 10" xfId="13154"/>
    <cellStyle name="Note 3 2 3 10 2" xfId="15412"/>
    <cellStyle name="Note 3 2 3 10 3" xfId="16799"/>
    <cellStyle name="Note 3 2 3 10 4" xfId="21892"/>
    <cellStyle name="Note 3 2 3 10 5" xfId="23427"/>
    <cellStyle name="Note 3 2 3 10 6" xfId="24872"/>
    <cellStyle name="Note 3 2 3 10 7" xfId="26429"/>
    <cellStyle name="Note 3 2 3 10 8" xfId="27887"/>
    <cellStyle name="Note 3 2 3 11" xfId="13204"/>
    <cellStyle name="Note 3 2 3 11 2" xfId="15462"/>
    <cellStyle name="Note 3 2 3 11 3" xfId="16849"/>
    <cellStyle name="Note 3 2 3 11 4" xfId="21942"/>
    <cellStyle name="Note 3 2 3 11 5" xfId="23477"/>
    <cellStyle name="Note 3 2 3 11 6" xfId="24922"/>
    <cellStyle name="Note 3 2 3 11 7" xfId="26479"/>
    <cellStyle name="Note 3 2 3 11 8" xfId="27937"/>
    <cellStyle name="Note 3 2 3 12" xfId="13229"/>
    <cellStyle name="Note 3 2 3 12 2" xfId="15487"/>
    <cellStyle name="Note 3 2 3 12 3" xfId="16874"/>
    <cellStyle name="Note 3 2 3 12 4" xfId="21967"/>
    <cellStyle name="Note 3 2 3 12 5" xfId="23502"/>
    <cellStyle name="Note 3 2 3 12 6" xfId="24947"/>
    <cellStyle name="Note 3 2 3 12 7" xfId="26504"/>
    <cellStyle name="Note 3 2 3 12 8" xfId="27962"/>
    <cellStyle name="Note 3 2 3 13" xfId="13318"/>
    <cellStyle name="Note 3 2 3 13 2" xfId="15576"/>
    <cellStyle name="Note 3 2 3 13 3" xfId="16963"/>
    <cellStyle name="Note 3 2 3 13 4" xfId="22056"/>
    <cellStyle name="Note 3 2 3 13 5" xfId="23591"/>
    <cellStyle name="Note 3 2 3 13 6" xfId="25036"/>
    <cellStyle name="Note 3 2 3 13 7" xfId="26593"/>
    <cellStyle name="Note 3 2 3 13 8" xfId="28051"/>
    <cellStyle name="Note 3 2 3 14" xfId="13363"/>
    <cellStyle name="Note 3 2 3 14 2" xfId="15621"/>
    <cellStyle name="Note 3 2 3 14 3" xfId="17008"/>
    <cellStyle name="Note 3 2 3 14 4" xfId="22101"/>
    <cellStyle name="Note 3 2 3 14 5" xfId="23636"/>
    <cellStyle name="Note 3 2 3 14 6" xfId="25081"/>
    <cellStyle name="Note 3 2 3 14 7" xfId="26638"/>
    <cellStyle name="Note 3 2 3 14 8" xfId="28096"/>
    <cellStyle name="Note 3 2 3 15" xfId="13404"/>
    <cellStyle name="Note 3 2 3 15 2" xfId="15662"/>
    <cellStyle name="Note 3 2 3 15 3" xfId="17049"/>
    <cellStyle name="Note 3 2 3 15 4" xfId="22142"/>
    <cellStyle name="Note 3 2 3 15 5" xfId="23677"/>
    <cellStyle name="Note 3 2 3 15 6" xfId="25122"/>
    <cellStyle name="Note 3 2 3 15 7" xfId="26679"/>
    <cellStyle name="Note 3 2 3 15 8" xfId="28137"/>
    <cellStyle name="Note 3 2 3 16" xfId="13430"/>
    <cellStyle name="Note 3 2 3 16 2" xfId="15688"/>
    <cellStyle name="Note 3 2 3 16 3" xfId="17075"/>
    <cellStyle name="Note 3 2 3 16 4" xfId="22168"/>
    <cellStyle name="Note 3 2 3 16 5" xfId="23703"/>
    <cellStyle name="Note 3 2 3 16 6" xfId="25148"/>
    <cellStyle name="Note 3 2 3 16 7" xfId="26705"/>
    <cellStyle name="Note 3 2 3 16 8" xfId="28163"/>
    <cellStyle name="Note 3 2 3 17" xfId="13454"/>
    <cellStyle name="Note 3 2 3 17 2" xfId="15712"/>
    <cellStyle name="Note 3 2 3 17 3" xfId="17099"/>
    <cellStyle name="Note 3 2 3 17 4" xfId="22192"/>
    <cellStyle name="Note 3 2 3 17 5" xfId="23727"/>
    <cellStyle name="Note 3 2 3 17 6" xfId="25172"/>
    <cellStyle name="Note 3 2 3 17 7" xfId="26729"/>
    <cellStyle name="Note 3 2 3 17 8" xfId="28187"/>
    <cellStyle name="Note 3 2 3 18" xfId="13501"/>
    <cellStyle name="Note 3 2 3 18 2" xfId="15759"/>
    <cellStyle name="Note 3 2 3 18 3" xfId="17143"/>
    <cellStyle name="Note 3 2 3 18 4" xfId="22239"/>
    <cellStyle name="Note 3 2 3 18 5" xfId="23774"/>
    <cellStyle name="Note 3 2 3 18 6" xfId="25219"/>
    <cellStyle name="Note 3 2 3 18 7" xfId="26774"/>
    <cellStyle name="Note 3 2 3 18 8" xfId="28231"/>
    <cellStyle name="Note 3 2 3 19" xfId="13533"/>
    <cellStyle name="Note 3 2 3 19 2" xfId="15791"/>
    <cellStyle name="Note 3 2 3 19 3" xfId="17171"/>
    <cellStyle name="Note 3 2 3 19 4" xfId="22270"/>
    <cellStyle name="Note 3 2 3 19 5" xfId="23806"/>
    <cellStyle name="Note 3 2 3 19 6" xfId="25251"/>
    <cellStyle name="Note 3 2 3 19 7" xfId="26805"/>
    <cellStyle name="Note 3 2 3 19 8" xfId="28259"/>
    <cellStyle name="Note 3 2 3 2" xfId="12522"/>
    <cellStyle name="Note 3 2 3 2 2" xfId="14935"/>
    <cellStyle name="Note 3 2 3 2 3" xfId="16329"/>
    <cellStyle name="Note 3 2 3 2 4" xfId="21304"/>
    <cellStyle name="Note 3 2 3 2 5" xfId="22887"/>
    <cellStyle name="Note 3 2 3 2 6" xfId="24371"/>
    <cellStyle name="Note 3 2 3 2 7" xfId="25954"/>
    <cellStyle name="Note 3 2 3 2 8" xfId="27418"/>
    <cellStyle name="Note 3 2 3 20" xfId="13565"/>
    <cellStyle name="Note 3 2 3 21" xfId="9844"/>
    <cellStyle name="Note 3 2 3 22" xfId="17917"/>
    <cellStyle name="Note 3 2 3 23" xfId="18039"/>
    <cellStyle name="Note 3 2 3 24" xfId="18778"/>
    <cellStyle name="Note 3 2 3 25" xfId="23068"/>
    <cellStyle name="Note 3 2 3 3" xfId="12603"/>
    <cellStyle name="Note 3 2 3 3 2" xfId="14974"/>
    <cellStyle name="Note 3 2 3 3 3" xfId="16369"/>
    <cellStyle name="Note 3 2 3 3 4" xfId="21378"/>
    <cellStyle name="Note 3 2 3 3 5" xfId="22928"/>
    <cellStyle name="Note 3 2 3 3 6" xfId="24412"/>
    <cellStyle name="Note 3 2 3 3 7" xfId="25994"/>
    <cellStyle name="Note 3 2 3 3 8" xfId="27457"/>
    <cellStyle name="Note 3 2 3 4" xfId="12700"/>
    <cellStyle name="Note 3 2 3 4 2" xfId="15046"/>
    <cellStyle name="Note 3 2 3 4 3" xfId="16441"/>
    <cellStyle name="Note 3 2 3 4 4" xfId="21471"/>
    <cellStyle name="Note 3 2 3 4 5" xfId="23014"/>
    <cellStyle name="Note 3 2 3 4 6" xfId="24484"/>
    <cellStyle name="Note 3 2 3 4 7" xfId="26066"/>
    <cellStyle name="Note 3 2 3 4 8" xfId="27529"/>
    <cellStyle name="Note 3 2 3 5" xfId="12802"/>
    <cellStyle name="Note 3 2 3 5 2" xfId="15094"/>
    <cellStyle name="Note 3 2 3 5 3" xfId="16489"/>
    <cellStyle name="Note 3 2 3 5 4" xfId="21547"/>
    <cellStyle name="Note 3 2 3 5 5" xfId="23086"/>
    <cellStyle name="Note 3 2 3 5 6" xfId="24557"/>
    <cellStyle name="Note 3 2 3 5 7" xfId="26114"/>
    <cellStyle name="Note 3 2 3 5 8" xfId="27577"/>
    <cellStyle name="Note 3 2 3 6" xfId="12965"/>
    <cellStyle name="Note 3 2 3 6 2" xfId="15223"/>
    <cellStyle name="Note 3 2 3 6 3" xfId="16618"/>
    <cellStyle name="Note 3 2 3 6 4" xfId="21704"/>
    <cellStyle name="Note 3 2 3 6 5" xfId="23240"/>
    <cellStyle name="Note 3 2 3 6 6" xfId="24687"/>
    <cellStyle name="Note 3 2 3 6 7" xfId="26243"/>
    <cellStyle name="Note 3 2 3 6 8" xfId="27706"/>
    <cellStyle name="Note 3 2 3 7" xfId="13007"/>
    <cellStyle name="Note 3 2 3 7 2" xfId="15265"/>
    <cellStyle name="Note 3 2 3 7 3" xfId="16657"/>
    <cellStyle name="Note 3 2 3 7 4" xfId="21746"/>
    <cellStyle name="Note 3 2 3 7 5" xfId="23281"/>
    <cellStyle name="Note 3 2 3 7 6" xfId="24727"/>
    <cellStyle name="Note 3 2 3 7 7" xfId="26283"/>
    <cellStyle name="Note 3 2 3 7 8" xfId="27745"/>
    <cellStyle name="Note 3 2 3 8" xfId="13050"/>
    <cellStyle name="Note 3 2 3 8 2" xfId="15308"/>
    <cellStyle name="Note 3 2 3 8 3" xfId="16695"/>
    <cellStyle name="Note 3 2 3 8 4" xfId="21788"/>
    <cellStyle name="Note 3 2 3 8 5" xfId="23323"/>
    <cellStyle name="Note 3 2 3 8 6" xfId="24768"/>
    <cellStyle name="Note 3 2 3 8 7" xfId="26325"/>
    <cellStyle name="Note 3 2 3 8 8" xfId="27783"/>
    <cellStyle name="Note 3 2 3 9" xfId="13122"/>
    <cellStyle name="Note 3 2 3 9 2" xfId="15380"/>
    <cellStyle name="Note 3 2 3 9 3" xfId="16767"/>
    <cellStyle name="Note 3 2 3 9 4" xfId="21860"/>
    <cellStyle name="Note 3 2 3 9 5" xfId="23395"/>
    <cellStyle name="Note 3 2 3 9 6" xfId="24840"/>
    <cellStyle name="Note 3 2 3 9 7" xfId="26397"/>
    <cellStyle name="Note 3 2 3 9 8" xfId="27855"/>
    <cellStyle name="Note 3 2 4" xfId="12471"/>
    <cellStyle name="Note 3 2 4 2" xfId="14909"/>
    <cellStyle name="Note 3 2 4 3" xfId="16303"/>
    <cellStyle name="Note 3 2 4 4" xfId="21253"/>
    <cellStyle name="Note 3 2 4 5" xfId="22859"/>
    <cellStyle name="Note 3 2 4 6" xfId="24345"/>
    <cellStyle name="Note 3 2 4 7" xfId="25928"/>
    <cellStyle name="Note 3 2 4 8" xfId="27392"/>
    <cellStyle name="Note 3 2 5" xfId="12479"/>
    <cellStyle name="Note 3 2 5 2" xfId="14915"/>
    <cellStyle name="Note 3 2 5 3" xfId="16309"/>
    <cellStyle name="Note 3 2 5 4" xfId="21261"/>
    <cellStyle name="Note 3 2 5 5" xfId="22865"/>
    <cellStyle name="Note 3 2 5 6" xfId="24351"/>
    <cellStyle name="Note 3 2 5 7" xfId="25934"/>
    <cellStyle name="Note 3 2 5 8" xfId="27398"/>
    <cellStyle name="Note 3 2 6" xfId="12841"/>
    <cellStyle name="Note 3 2 6 2" xfId="15132"/>
    <cellStyle name="Note 3 2 6 3" xfId="16527"/>
    <cellStyle name="Note 3 2 6 4" xfId="21586"/>
    <cellStyle name="Note 3 2 6 5" xfId="23124"/>
    <cellStyle name="Note 3 2 6 6" xfId="24595"/>
    <cellStyle name="Note 3 2 6 7" xfId="26152"/>
    <cellStyle name="Note 3 2 6 8" xfId="27615"/>
    <cellStyle name="Note 3 2 7" xfId="13103"/>
    <cellStyle name="Note 3 2 7 2" xfId="15361"/>
    <cellStyle name="Note 3 2 7 3" xfId="16748"/>
    <cellStyle name="Note 3 2 7 4" xfId="21841"/>
    <cellStyle name="Note 3 2 7 5" xfId="23376"/>
    <cellStyle name="Note 3 2 7 6" xfId="24821"/>
    <cellStyle name="Note 3 2 7 7" xfId="26378"/>
    <cellStyle name="Note 3 2 7 8" xfId="27836"/>
    <cellStyle name="Note 3 2 8" xfId="11070"/>
    <cellStyle name="Note 3 2 9" xfId="10495"/>
    <cellStyle name="Note 3 3" xfId="80"/>
    <cellStyle name="Note 3 3 10" xfId="19295"/>
    <cellStyle name="Note 3 3 11" xfId="21496"/>
    <cellStyle name="Note 3 3 12" xfId="22981"/>
    <cellStyle name="Note 3 3 13" xfId="24511"/>
    <cellStyle name="Note 3 3 2" xfId="9762"/>
    <cellStyle name="Note 3 3 2 10" xfId="13162"/>
    <cellStyle name="Note 3 3 2 10 2" xfId="15420"/>
    <cellStyle name="Note 3 3 2 10 3" xfId="16807"/>
    <cellStyle name="Note 3 3 2 10 4" xfId="21900"/>
    <cellStyle name="Note 3 3 2 10 5" xfId="23435"/>
    <cellStyle name="Note 3 3 2 10 6" xfId="24880"/>
    <cellStyle name="Note 3 3 2 10 7" xfId="26437"/>
    <cellStyle name="Note 3 3 2 10 8" xfId="27895"/>
    <cellStyle name="Note 3 3 2 11" xfId="13212"/>
    <cellStyle name="Note 3 3 2 11 2" xfId="15470"/>
    <cellStyle name="Note 3 3 2 11 3" xfId="16857"/>
    <cellStyle name="Note 3 3 2 11 4" xfId="21950"/>
    <cellStyle name="Note 3 3 2 11 5" xfId="23485"/>
    <cellStyle name="Note 3 3 2 11 6" xfId="24930"/>
    <cellStyle name="Note 3 3 2 11 7" xfId="26487"/>
    <cellStyle name="Note 3 3 2 11 8" xfId="27945"/>
    <cellStyle name="Note 3 3 2 12" xfId="13235"/>
    <cellStyle name="Note 3 3 2 12 2" xfId="15493"/>
    <cellStyle name="Note 3 3 2 12 3" xfId="16880"/>
    <cellStyle name="Note 3 3 2 12 4" xfId="21973"/>
    <cellStyle name="Note 3 3 2 12 5" xfId="23508"/>
    <cellStyle name="Note 3 3 2 12 6" xfId="24953"/>
    <cellStyle name="Note 3 3 2 12 7" xfId="26510"/>
    <cellStyle name="Note 3 3 2 12 8" xfId="27968"/>
    <cellStyle name="Note 3 3 2 13" xfId="13326"/>
    <cellStyle name="Note 3 3 2 13 2" xfId="15584"/>
    <cellStyle name="Note 3 3 2 13 3" xfId="16971"/>
    <cellStyle name="Note 3 3 2 13 4" xfId="22064"/>
    <cellStyle name="Note 3 3 2 13 5" xfId="23599"/>
    <cellStyle name="Note 3 3 2 13 6" xfId="25044"/>
    <cellStyle name="Note 3 3 2 13 7" xfId="26601"/>
    <cellStyle name="Note 3 3 2 13 8" xfId="28059"/>
    <cellStyle name="Note 3 3 2 14" xfId="13371"/>
    <cellStyle name="Note 3 3 2 14 2" xfId="15629"/>
    <cellStyle name="Note 3 3 2 14 3" xfId="17016"/>
    <cellStyle name="Note 3 3 2 14 4" xfId="22109"/>
    <cellStyle name="Note 3 3 2 14 5" xfId="23644"/>
    <cellStyle name="Note 3 3 2 14 6" xfId="25089"/>
    <cellStyle name="Note 3 3 2 14 7" xfId="26646"/>
    <cellStyle name="Note 3 3 2 14 8" xfId="28104"/>
    <cellStyle name="Note 3 3 2 15" xfId="13412"/>
    <cellStyle name="Note 3 3 2 15 2" xfId="15670"/>
    <cellStyle name="Note 3 3 2 15 3" xfId="17057"/>
    <cellStyle name="Note 3 3 2 15 4" xfId="22150"/>
    <cellStyle name="Note 3 3 2 15 5" xfId="23685"/>
    <cellStyle name="Note 3 3 2 15 6" xfId="25130"/>
    <cellStyle name="Note 3 3 2 15 7" xfId="26687"/>
    <cellStyle name="Note 3 3 2 15 8" xfId="28145"/>
    <cellStyle name="Note 3 3 2 16" xfId="13436"/>
    <cellStyle name="Note 3 3 2 16 2" xfId="15694"/>
    <cellStyle name="Note 3 3 2 16 3" xfId="17081"/>
    <cellStyle name="Note 3 3 2 16 4" xfId="22174"/>
    <cellStyle name="Note 3 3 2 16 5" xfId="23709"/>
    <cellStyle name="Note 3 3 2 16 6" xfId="25154"/>
    <cellStyle name="Note 3 3 2 16 7" xfId="26711"/>
    <cellStyle name="Note 3 3 2 16 8" xfId="28169"/>
    <cellStyle name="Note 3 3 2 17" xfId="13462"/>
    <cellStyle name="Note 3 3 2 17 2" xfId="15720"/>
    <cellStyle name="Note 3 3 2 17 3" xfId="17107"/>
    <cellStyle name="Note 3 3 2 17 4" xfId="22200"/>
    <cellStyle name="Note 3 3 2 17 5" xfId="23735"/>
    <cellStyle name="Note 3 3 2 17 6" xfId="25180"/>
    <cellStyle name="Note 3 3 2 17 7" xfId="26737"/>
    <cellStyle name="Note 3 3 2 17 8" xfId="28195"/>
    <cellStyle name="Note 3 3 2 18" xfId="13509"/>
    <cellStyle name="Note 3 3 2 18 2" xfId="15767"/>
    <cellStyle name="Note 3 3 2 18 3" xfId="17151"/>
    <cellStyle name="Note 3 3 2 18 4" xfId="22247"/>
    <cellStyle name="Note 3 3 2 18 5" xfId="23782"/>
    <cellStyle name="Note 3 3 2 18 6" xfId="25227"/>
    <cellStyle name="Note 3 3 2 18 7" xfId="26782"/>
    <cellStyle name="Note 3 3 2 18 8" xfId="28239"/>
    <cellStyle name="Note 3 3 2 19" xfId="13541"/>
    <cellStyle name="Note 3 3 2 19 2" xfId="15799"/>
    <cellStyle name="Note 3 3 2 19 3" xfId="17179"/>
    <cellStyle name="Note 3 3 2 19 4" xfId="22278"/>
    <cellStyle name="Note 3 3 2 19 5" xfId="23814"/>
    <cellStyle name="Note 3 3 2 19 6" xfId="25259"/>
    <cellStyle name="Note 3 3 2 19 7" xfId="26813"/>
    <cellStyle name="Note 3 3 2 19 8" xfId="28267"/>
    <cellStyle name="Note 3 3 2 2" xfId="12530"/>
    <cellStyle name="Note 3 3 2 2 2" xfId="14943"/>
    <cellStyle name="Note 3 3 2 2 3" xfId="16337"/>
    <cellStyle name="Note 3 3 2 2 4" xfId="21312"/>
    <cellStyle name="Note 3 3 2 2 5" xfId="22895"/>
    <cellStyle name="Note 3 3 2 2 6" xfId="24379"/>
    <cellStyle name="Note 3 3 2 2 7" xfId="25962"/>
    <cellStyle name="Note 3 3 2 2 8" xfId="27426"/>
    <cellStyle name="Note 3 3 2 20" xfId="13573"/>
    <cellStyle name="Note 3 3 2 21" xfId="9851"/>
    <cellStyle name="Note 3 3 2 22" xfId="17910"/>
    <cellStyle name="Note 3 3 2 23" xfId="17961"/>
    <cellStyle name="Note 3 3 2 24" xfId="24197"/>
    <cellStyle name="Note 3 3 2 25" xfId="25722"/>
    <cellStyle name="Note 3 3 2 3" xfId="12611"/>
    <cellStyle name="Note 3 3 2 3 2" xfId="14982"/>
    <cellStyle name="Note 3 3 2 3 3" xfId="16377"/>
    <cellStyle name="Note 3 3 2 3 4" xfId="21386"/>
    <cellStyle name="Note 3 3 2 3 5" xfId="22936"/>
    <cellStyle name="Note 3 3 2 3 6" xfId="24420"/>
    <cellStyle name="Note 3 3 2 3 7" xfId="26002"/>
    <cellStyle name="Note 3 3 2 3 8" xfId="27465"/>
    <cellStyle name="Note 3 3 2 4" xfId="12706"/>
    <cellStyle name="Note 3 3 2 4 2" xfId="15052"/>
    <cellStyle name="Note 3 3 2 4 3" xfId="16447"/>
    <cellStyle name="Note 3 3 2 4 4" xfId="21477"/>
    <cellStyle name="Note 3 3 2 4 5" xfId="23020"/>
    <cellStyle name="Note 3 3 2 4 6" xfId="24490"/>
    <cellStyle name="Note 3 3 2 4 7" xfId="26072"/>
    <cellStyle name="Note 3 3 2 4 8" xfId="27535"/>
    <cellStyle name="Note 3 3 2 5" xfId="12810"/>
    <cellStyle name="Note 3 3 2 5 2" xfId="15102"/>
    <cellStyle name="Note 3 3 2 5 3" xfId="16497"/>
    <cellStyle name="Note 3 3 2 5 4" xfId="21555"/>
    <cellStyle name="Note 3 3 2 5 5" xfId="23094"/>
    <cellStyle name="Note 3 3 2 5 6" xfId="24565"/>
    <cellStyle name="Note 3 3 2 5 7" xfId="26122"/>
    <cellStyle name="Note 3 3 2 5 8" xfId="27585"/>
    <cellStyle name="Note 3 3 2 6" xfId="12973"/>
    <cellStyle name="Note 3 3 2 6 2" xfId="15231"/>
    <cellStyle name="Note 3 3 2 6 3" xfId="16626"/>
    <cellStyle name="Note 3 3 2 6 4" xfId="21712"/>
    <cellStyle name="Note 3 3 2 6 5" xfId="23248"/>
    <cellStyle name="Note 3 3 2 6 6" xfId="24695"/>
    <cellStyle name="Note 3 3 2 6 7" xfId="26251"/>
    <cellStyle name="Note 3 3 2 6 8" xfId="27714"/>
    <cellStyle name="Note 3 3 2 7" xfId="13015"/>
    <cellStyle name="Note 3 3 2 7 2" xfId="15273"/>
    <cellStyle name="Note 3 3 2 7 3" xfId="16665"/>
    <cellStyle name="Note 3 3 2 7 4" xfId="21754"/>
    <cellStyle name="Note 3 3 2 7 5" xfId="23289"/>
    <cellStyle name="Note 3 3 2 7 6" xfId="24735"/>
    <cellStyle name="Note 3 3 2 7 7" xfId="26291"/>
    <cellStyle name="Note 3 3 2 7 8" xfId="27753"/>
    <cellStyle name="Note 3 3 2 8" xfId="13056"/>
    <cellStyle name="Note 3 3 2 8 2" xfId="15314"/>
    <cellStyle name="Note 3 3 2 8 3" xfId="16701"/>
    <cellStyle name="Note 3 3 2 8 4" xfId="21794"/>
    <cellStyle name="Note 3 3 2 8 5" xfId="23329"/>
    <cellStyle name="Note 3 3 2 8 6" xfId="24774"/>
    <cellStyle name="Note 3 3 2 8 7" xfId="26331"/>
    <cellStyle name="Note 3 3 2 8 8" xfId="27789"/>
    <cellStyle name="Note 3 3 2 9" xfId="13130"/>
    <cellStyle name="Note 3 3 2 9 2" xfId="15388"/>
    <cellStyle name="Note 3 3 2 9 3" xfId="16775"/>
    <cellStyle name="Note 3 3 2 9 4" xfId="21868"/>
    <cellStyle name="Note 3 3 2 9 5" xfId="23403"/>
    <cellStyle name="Note 3 3 2 9 6" xfId="24848"/>
    <cellStyle name="Note 3 3 2 9 7" xfId="26405"/>
    <cellStyle name="Note 3 3 2 9 8" xfId="27863"/>
    <cellStyle name="Note 3 3 3" xfId="12461"/>
    <cellStyle name="Note 3 3 3 2" xfId="14900"/>
    <cellStyle name="Note 3 3 3 3" xfId="16294"/>
    <cellStyle name="Note 3 3 3 4" xfId="21243"/>
    <cellStyle name="Note 3 3 3 5" xfId="22850"/>
    <cellStyle name="Note 3 3 3 6" xfId="24336"/>
    <cellStyle name="Note 3 3 3 7" xfId="25919"/>
    <cellStyle name="Note 3 3 3 8" xfId="27383"/>
    <cellStyle name="Note 3 3 4" xfId="12446"/>
    <cellStyle name="Note 3 3 4 2" xfId="14885"/>
    <cellStyle name="Note 3 3 4 3" xfId="16279"/>
    <cellStyle name="Note 3 3 4 4" xfId="21228"/>
    <cellStyle name="Note 3 3 4 5" xfId="22835"/>
    <cellStyle name="Note 3 3 4 6" xfId="24321"/>
    <cellStyle name="Note 3 3 4 7" xfId="25904"/>
    <cellStyle name="Note 3 3 4 8" xfId="27368"/>
    <cellStyle name="Note 3 3 5" xfId="12833"/>
    <cellStyle name="Note 3 3 5 2" xfId="15124"/>
    <cellStyle name="Note 3 3 5 3" xfId="16519"/>
    <cellStyle name="Note 3 3 5 4" xfId="21578"/>
    <cellStyle name="Note 3 3 5 5" xfId="23116"/>
    <cellStyle name="Note 3 3 5 6" xfId="24587"/>
    <cellStyle name="Note 3 3 5 7" xfId="26144"/>
    <cellStyle name="Note 3 3 5 8" xfId="27607"/>
    <cellStyle name="Note 3 3 6" xfId="13095"/>
    <cellStyle name="Note 3 3 6 2" xfId="15353"/>
    <cellStyle name="Note 3 3 6 3" xfId="16740"/>
    <cellStyle name="Note 3 3 6 4" xfId="21833"/>
    <cellStyle name="Note 3 3 6 5" xfId="23368"/>
    <cellStyle name="Note 3 3 6 6" xfId="24813"/>
    <cellStyle name="Note 3 3 6 7" xfId="26370"/>
    <cellStyle name="Note 3 3 6 8" xfId="27828"/>
    <cellStyle name="Note 3 3 7" xfId="11069"/>
    <cellStyle name="Note 3 3 8" xfId="10492"/>
    <cellStyle name="Note 3 3 9" xfId="10473"/>
    <cellStyle name="Note 3 4" xfId="9748"/>
    <cellStyle name="Note 3 4 10" xfId="13148"/>
    <cellStyle name="Note 3 4 10 2" xfId="15406"/>
    <cellStyle name="Note 3 4 10 3" xfId="16793"/>
    <cellStyle name="Note 3 4 10 4" xfId="21886"/>
    <cellStyle name="Note 3 4 10 5" xfId="23421"/>
    <cellStyle name="Note 3 4 10 6" xfId="24866"/>
    <cellStyle name="Note 3 4 10 7" xfId="26423"/>
    <cellStyle name="Note 3 4 10 8" xfId="27881"/>
    <cellStyle name="Note 3 4 11" xfId="13198"/>
    <cellStyle name="Note 3 4 11 2" xfId="15456"/>
    <cellStyle name="Note 3 4 11 3" xfId="16843"/>
    <cellStyle name="Note 3 4 11 4" xfId="21936"/>
    <cellStyle name="Note 3 4 11 5" xfId="23471"/>
    <cellStyle name="Note 3 4 11 6" xfId="24916"/>
    <cellStyle name="Note 3 4 11 7" xfId="26473"/>
    <cellStyle name="Note 3 4 11 8" xfId="27931"/>
    <cellStyle name="Note 3 4 12" xfId="12549"/>
    <cellStyle name="Note 3 4 12 2" xfId="14955"/>
    <cellStyle name="Note 3 4 12 3" xfId="16349"/>
    <cellStyle name="Note 3 4 12 4" xfId="21330"/>
    <cellStyle name="Note 3 4 12 5" xfId="22907"/>
    <cellStyle name="Note 3 4 12 6" xfId="24391"/>
    <cellStyle name="Note 3 4 12 7" xfId="25974"/>
    <cellStyle name="Note 3 4 12 8" xfId="27438"/>
    <cellStyle name="Note 3 4 13" xfId="13312"/>
    <cellStyle name="Note 3 4 13 2" xfId="15570"/>
    <cellStyle name="Note 3 4 13 3" xfId="16957"/>
    <cellStyle name="Note 3 4 13 4" xfId="22050"/>
    <cellStyle name="Note 3 4 13 5" xfId="23585"/>
    <cellStyle name="Note 3 4 13 6" xfId="25030"/>
    <cellStyle name="Note 3 4 13 7" xfId="26587"/>
    <cellStyle name="Note 3 4 13 8" xfId="28045"/>
    <cellStyle name="Note 3 4 14" xfId="13357"/>
    <cellStyle name="Note 3 4 14 2" xfId="15615"/>
    <cellStyle name="Note 3 4 14 3" xfId="17002"/>
    <cellStyle name="Note 3 4 14 4" xfId="22095"/>
    <cellStyle name="Note 3 4 14 5" xfId="23630"/>
    <cellStyle name="Note 3 4 14 6" xfId="25075"/>
    <cellStyle name="Note 3 4 14 7" xfId="26632"/>
    <cellStyle name="Note 3 4 14 8" xfId="28090"/>
    <cellStyle name="Note 3 4 15" xfId="13398"/>
    <cellStyle name="Note 3 4 15 2" xfId="15656"/>
    <cellStyle name="Note 3 4 15 3" xfId="17043"/>
    <cellStyle name="Note 3 4 15 4" xfId="22136"/>
    <cellStyle name="Note 3 4 15 5" xfId="23671"/>
    <cellStyle name="Note 3 4 15 6" xfId="25116"/>
    <cellStyle name="Note 3 4 15 7" xfId="26673"/>
    <cellStyle name="Note 3 4 15 8" xfId="28131"/>
    <cellStyle name="Note 3 4 16" xfId="13424"/>
    <cellStyle name="Note 3 4 16 2" xfId="15682"/>
    <cellStyle name="Note 3 4 16 3" xfId="17069"/>
    <cellStyle name="Note 3 4 16 4" xfId="22162"/>
    <cellStyle name="Note 3 4 16 5" xfId="23697"/>
    <cellStyle name="Note 3 4 16 6" xfId="25142"/>
    <cellStyle name="Note 3 4 16 7" xfId="26699"/>
    <cellStyle name="Note 3 4 16 8" xfId="28157"/>
    <cellStyle name="Note 3 4 17" xfId="13448"/>
    <cellStyle name="Note 3 4 17 2" xfId="15706"/>
    <cellStyle name="Note 3 4 17 3" xfId="17093"/>
    <cellStyle name="Note 3 4 17 4" xfId="22186"/>
    <cellStyle name="Note 3 4 17 5" xfId="23721"/>
    <cellStyle name="Note 3 4 17 6" xfId="25166"/>
    <cellStyle name="Note 3 4 17 7" xfId="26723"/>
    <cellStyle name="Note 3 4 17 8" xfId="28181"/>
    <cellStyle name="Note 3 4 18" xfId="13495"/>
    <cellStyle name="Note 3 4 18 2" xfId="15753"/>
    <cellStyle name="Note 3 4 18 3" xfId="17137"/>
    <cellStyle name="Note 3 4 18 4" xfId="22233"/>
    <cellStyle name="Note 3 4 18 5" xfId="23768"/>
    <cellStyle name="Note 3 4 18 6" xfId="25213"/>
    <cellStyle name="Note 3 4 18 7" xfId="26768"/>
    <cellStyle name="Note 3 4 18 8" xfId="28225"/>
    <cellStyle name="Note 3 4 19" xfId="13527"/>
    <cellStyle name="Note 3 4 19 2" xfId="15785"/>
    <cellStyle name="Note 3 4 19 3" xfId="17165"/>
    <cellStyle name="Note 3 4 19 4" xfId="22264"/>
    <cellStyle name="Note 3 4 19 5" xfId="23800"/>
    <cellStyle name="Note 3 4 19 6" xfId="25245"/>
    <cellStyle name="Note 3 4 19 7" xfId="26799"/>
    <cellStyle name="Note 3 4 19 8" xfId="28253"/>
    <cellStyle name="Note 3 4 2" xfId="12516"/>
    <cellStyle name="Note 3 4 2 2" xfId="14929"/>
    <cellStyle name="Note 3 4 2 3" xfId="16323"/>
    <cellStyle name="Note 3 4 2 4" xfId="21298"/>
    <cellStyle name="Note 3 4 2 5" xfId="22881"/>
    <cellStyle name="Note 3 4 2 6" xfId="24365"/>
    <cellStyle name="Note 3 4 2 7" xfId="25948"/>
    <cellStyle name="Note 3 4 2 8" xfId="27412"/>
    <cellStyle name="Note 3 4 20" xfId="13559"/>
    <cellStyle name="Note 3 4 21" xfId="9838"/>
    <cellStyle name="Note 3 4 22" xfId="17921"/>
    <cellStyle name="Note 3 4 23" xfId="23203"/>
    <cellStyle name="Note 3 4 24" xfId="18775"/>
    <cellStyle name="Note 3 4 25" xfId="18796"/>
    <cellStyle name="Note 3 4 3" xfId="12597"/>
    <cellStyle name="Note 3 4 3 2" xfId="14968"/>
    <cellStyle name="Note 3 4 3 3" xfId="16363"/>
    <cellStyle name="Note 3 4 3 4" xfId="21372"/>
    <cellStyle name="Note 3 4 3 5" xfId="22922"/>
    <cellStyle name="Note 3 4 3 6" xfId="24406"/>
    <cellStyle name="Note 3 4 3 7" xfId="25988"/>
    <cellStyle name="Note 3 4 3 8" xfId="27451"/>
    <cellStyle name="Note 3 4 4" xfId="12694"/>
    <cellStyle name="Note 3 4 4 2" xfId="15040"/>
    <cellStyle name="Note 3 4 4 3" xfId="16435"/>
    <cellStyle name="Note 3 4 4 4" xfId="21465"/>
    <cellStyle name="Note 3 4 4 5" xfId="23008"/>
    <cellStyle name="Note 3 4 4 6" xfId="24478"/>
    <cellStyle name="Note 3 4 4 7" xfId="26060"/>
    <cellStyle name="Note 3 4 4 8" xfId="27523"/>
    <cellStyle name="Note 3 4 5" xfId="12796"/>
    <cellStyle name="Note 3 4 5 2" xfId="15088"/>
    <cellStyle name="Note 3 4 5 3" xfId="16483"/>
    <cellStyle name="Note 3 4 5 4" xfId="21541"/>
    <cellStyle name="Note 3 4 5 5" xfId="23080"/>
    <cellStyle name="Note 3 4 5 6" xfId="24551"/>
    <cellStyle name="Note 3 4 5 7" xfId="26108"/>
    <cellStyle name="Note 3 4 5 8" xfId="27571"/>
    <cellStyle name="Note 3 4 6" xfId="12959"/>
    <cellStyle name="Note 3 4 6 2" xfId="15217"/>
    <cellStyle name="Note 3 4 6 3" xfId="16612"/>
    <cellStyle name="Note 3 4 6 4" xfId="21698"/>
    <cellStyle name="Note 3 4 6 5" xfId="23234"/>
    <cellStyle name="Note 3 4 6 6" xfId="24681"/>
    <cellStyle name="Note 3 4 6 7" xfId="26237"/>
    <cellStyle name="Note 3 4 6 8" xfId="27700"/>
    <cellStyle name="Note 3 4 7" xfId="13001"/>
    <cellStyle name="Note 3 4 7 2" xfId="15259"/>
    <cellStyle name="Note 3 4 7 3" xfId="16651"/>
    <cellStyle name="Note 3 4 7 4" xfId="21740"/>
    <cellStyle name="Note 3 4 7 5" xfId="23275"/>
    <cellStyle name="Note 3 4 7 6" xfId="24721"/>
    <cellStyle name="Note 3 4 7 7" xfId="26277"/>
    <cellStyle name="Note 3 4 7 8" xfId="27739"/>
    <cellStyle name="Note 3 4 8" xfId="13044"/>
    <cellStyle name="Note 3 4 8 2" xfId="15302"/>
    <cellStyle name="Note 3 4 8 3" xfId="16689"/>
    <cellStyle name="Note 3 4 8 4" xfId="21782"/>
    <cellStyle name="Note 3 4 8 5" xfId="23317"/>
    <cellStyle name="Note 3 4 8 6" xfId="24762"/>
    <cellStyle name="Note 3 4 8 7" xfId="26319"/>
    <cellStyle name="Note 3 4 8 8" xfId="27777"/>
    <cellStyle name="Note 3 4 9" xfId="13116"/>
    <cellStyle name="Note 3 4 9 2" xfId="15374"/>
    <cellStyle name="Note 3 4 9 3" xfId="16761"/>
    <cellStyle name="Note 3 4 9 4" xfId="21854"/>
    <cellStyle name="Note 3 4 9 5" xfId="23389"/>
    <cellStyle name="Note 3 4 9 6" xfId="24834"/>
    <cellStyle name="Note 3 4 9 7" xfId="26391"/>
    <cellStyle name="Note 3 4 9 8" xfId="27849"/>
    <cellStyle name="Note 3 5" xfId="12514"/>
    <cellStyle name="Note 3 5 2" xfId="14927"/>
    <cellStyle name="Note 3 5 3" xfId="16321"/>
    <cellStyle name="Note 3 5 4" xfId="21296"/>
    <cellStyle name="Note 3 5 5" xfId="22879"/>
    <cellStyle name="Note 3 5 6" xfId="24363"/>
    <cellStyle name="Note 3 5 7" xfId="25946"/>
    <cellStyle name="Note 3 5 8" xfId="27410"/>
    <cellStyle name="Note 3 6" xfId="12492"/>
    <cellStyle name="Note 3 6 2" xfId="14922"/>
    <cellStyle name="Note 3 6 3" xfId="16316"/>
    <cellStyle name="Note 3 6 4" xfId="21274"/>
    <cellStyle name="Note 3 6 5" xfId="22872"/>
    <cellStyle name="Note 3 6 6" xfId="24358"/>
    <cellStyle name="Note 3 6 7" xfId="25941"/>
    <cellStyle name="Note 3 6 8" xfId="27405"/>
    <cellStyle name="Note 3 7" xfId="12849"/>
    <cellStyle name="Note 3 7 2" xfId="15140"/>
    <cellStyle name="Note 3 7 3" xfId="16535"/>
    <cellStyle name="Note 3 7 4" xfId="21594"/>
    <cellStyle name="Note 3 7 5" xfId="23132"/>
    <cellStyle name="Note 3 7 6" xfId="24603"/>
    <cellStyle name="Note 3 7 7" xfId="26160"/>
    <cellStyle name="Note 3 7 8" xfId="27623"/>
    <cellStyle name="Note 3 8" xfId="13111"/>
    <cellStyle name="Note 3 8 2" xfId="15369"/>
    <cellStyle name="Note 3 8 3" xfId="16756"/>
    <cellStyle name="Note 3 8 4" xfId="21849"/>
    <cellStyle name="Note 3 8 5" xfId="23384"/>
    <cellStyle name="Note 3 8 6" xfId="24829"/>
    <cellStyle name="Note 3 8 7" xfId="26386"/>
    <cellStyle name="Note 3 8 8" xfId="27844"/>
    <cellStyle name="Note 3 9" xfId="11071"/>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 - Subtotal 10" xfId="10976"/>
    <cellStyle name="Nr 0 dec - Subtotal 10 2" xfId="14023"/>
    <cellStyle name="Nr 0 dec - Subtotal 10 3" xfId="10201"/>
    <cellStyle name="Nr 0 dec - Subtotal 10 4" xfId="19854"/>
    <cellStyle name="Nr 0 dec - Subtotal 10 5" xfId="17574"/>
    <cellStyle name="Nr 0 dec - Subtotal 10 6" xfId="18391"/>
    <cellStyle name="Nr 0 dec - Subtotal 10 7" xfId="19199"/>
    <cellStyle name="Nr 0 dec - Subtotal 10 8" xfId="21100"/>
    <cellStyle name="Nr 0 dec - Subtotal 11" xfId="11026"/>
    <cellStyle name="Nr 0 dec - Subtotal 11 2" xfId="14072"/>
    <cellStyle name="Nr 0 dec - Subtotal 11 3" xfId="10239"/>
    <cellStyle name="Nr 0 dec - Subtotal 11 4" xfId="19904"/>
    <cellStyle name="Nr 0 dec - Subtotal 11 5" xfId="17536"/>
    <cellStyle name="Nr 0 dec - Subtotal 11 6" xfId="18439"/>
    <cellStyle name="Nr 0 dec - Subtotal 11 7" xfId="19247"/>
    <cellStyle name="Nr 0 dec - Subtotal 11 8" xfId="21144"/>
    <cellStyle name="Nr 0 dec - Subtotal 12" xfId="10980"/>
    <cellStyle name="Nr 0 dec - Subtotal 12 2" xfId="14027"/>
    <cellStyle name="Nr 0 dec - Subtotal 12 3" xfId="10204"/>
    <cellStyle name="Nr 0 dec - Subtotal 12 4" xfId="19858"/>
    <cellStyle name="Nr 0 dec - Subtotal 12 5" xfId="17571"/>
    <cellStyle name="Nr 0 dec - Subtotal 12 6" xfId="18395"/>
    <cellStyle name="Nr 0 dec - Subtotal 12 7" xfId="19203"/>
    <cellStyle name="Nr 0 dec - Subtotal 12 8" xfId="21103"/>
    <cellStyle name="Nr 0 dec - Subtotal 13" xfId="11497"/>
    <cellStyle name="Nr 0 dec - Subtotal 13 2" xfId="14435"/>
    <cellStyle name="Nr 0 dec - Subtotal 13 3" xfId="15896"/>
    <cellStyle name="Nr 0 dec - Subtotal 13 4" xfId="20365"/>
    <cellStyle name="Nr 0 dec - Subtotal 13 5" xfId="22400"/>
    <cellStyle name="Nr 0 dec - Subtotal 13 6" xfId="23863"/>
    <cellStyle name="Nr 0 dec - Subtotal 13 7" xfId="25451"/>
    <cellStyle name="Nr 0 dec - Subtotal 13 8" xfId="26966"/>
    <cellStyle name="Nr 0 dec - Subtotal 14" xfId="10982"/>
    <cellStyle name="Nr 0 dec - Subtotal 14 2" xfId="14029"/>
    <cellStyle name="Nr 0 dec - Subtotal 14 3" xfId="10206"/>
    <cellStyle name="Nr 0 dec - Subtotal 14 4" xfId="19860"/>
    <cellStyle name="Nr 0 dec - Subtotal 14 5" xfId="17569"/>
    <cellStyle name="Nr 0 dec - Subtotal 14 6" xfId="18397"/>
    <cellStyle name="Nr 0 dec - Subtotal 14 7" xfId="19205"/>
    <cellStyle name="Nr 0 dec - Subtotal 14 8" xfId="21107"/>
    <cellStyle name="Nr 0 dec - Subtotal 15" xfId="11036"/>
    <cellStyle name="Nr 0 dec - Subtotal 15 2" xfId="14079"/>
    <cellStyle name="Nr 0 dec - Subtotal 15 3" xfId="10246"/>
    <cellStyle name="Nr 0 dec - Subtotal 15 4" xfId="19913"/>
    <cellStyle name="Nr 0 dec - Subtotal 15 5" xfId="17529"/>
    <cellStyle name="Nr 0 dec - Subtotal 15 6" xfId="18446"/>
    <cellStyle name="Nr 0 dec - Subtotal 15 7" xfId="19254"/>
    <cellStyle name="Nr 0 dec - Subtotal 15 8" xfId="21150"/>
    <cellStyle name="Nr 0 dec - Subtotal 16" xfId="10985"/>
    <cellStyle name="Nr 0 dec - Subtotal 16 2" xfId="14032"/>
    <cellStyle name="Nr 0 dec - Subtotal 16 3" xfId="10208"/>
    <cellStyle name="Nr 0 dec - Subtotal 16 4" xfId="19863"/>
    <cellStyle name="Nr 0 dec - Subtotal 16 5" xfId="17567"/>
    <cellStyle name="Nr 0 dec - Subtotal 16 6" xfId="18400"/>
    <cellStyle name="Nr 0 dec - Subtotal 16 7" xfId="19208"/>
    <cellStyle name="Nr 0 dec - Subtotal 16 8" xfId="21109"/>
    <cellStyle name="Nr 0 dec - Subtotal 17" xfId="11042"/>
    <cellStyle name="Nr 0 dec - Subtotal 17 2" xfId="14085"/>
    <cellStyle name="Nr 0 dec - Subtotal 17 3" xfId="10251"/>
    <cellStyle name="Nr 0 dec - Subtotal 17 4" xfId="19919"/>
    <cellStyle name="Nr 0 dec - Subtotal 17 5" xfId="17524"/>
    <cellStyle name="Nr 0 dec - Subtotal 17 6" xfId="18451"/>
    <cellStyle name="Nr 0 dec - Subtotal 17 7" xfId="19261"/>
    <cellStyle name="Nr 0 dec - Subtotal 17 8" xfId="21155"/>
    <cellStyle name="Nr 0 dec - Subtotal 18" xfId="10987"/>
    <cellStyle name="Nr 0 dec - Subtotal 18 2" xfId="14034"/>
    <cellStyle name="Nr 0 dec - Subtotal 18 3" xfId="10210"/>
    <cellStyle name="Nr 0 dec - Subtotal 18 4" xfId="19865"/>
    <cellStyle name="Nr 0 dec - Subtotal 18 5" xfId="17565"/>
    <cellStyle name="Nr 0 dec - Subtotal 18 6" xfId="18402"/>
    <cellStyle name="Nr 0 dec - Subtotal 18 7" xfId="19210"/>
    <cellStyle name="Nr 0 dec - Subtotal 18 8" xfId="23173"/>
    <cellStyle name="Nr 0 dec - Subtotal 19" xfId="11040"/>
    <cellStyle name="Nr 0 dec - Subtotal 19 2" xfId="14083"/>
    <cellStyle name="Nr 0 dec - Subtotal 19 3" xfId="10249"/>
    <cellStyle name="Nr 0 dec - Subtotal 19 4" xfId="19917"/>
    <cellStyle name="Nr 0 dec - Subtotal 19 5" xfId="17526"/>
    <cellStyle name="Nr 0 dec - Subtotal 19 6" xfId="18449"/>
    <cellStyle name="Nr 0 dec - Subtotal 19 7" xfId="19259"/>
    <cellStyle name="Nr 0 dec - Subtotal 19 8" xfId="21153"/>
    <cellStyle name="Nr 0 dec - Subtotal 2" xfId="11345"/>
    <cellStyle name="Nr 0 dec - Subtotal 2 2" xfId="14342"/>
    <cellStyle name="Nr 0 dec - Subtotal 2 3" xfId="15825"/>
    <cellStyle name="Nr 0 dec - Subtotal 2 4" xfId="20218"/>
    <cellStyle name="Nr 0 dec - Subtotal 2 5" xfId="17270"/>
    <cellStyle name="Nr 0 dec - Subtotal 2 6" xfId="19361"/>
    <cellStyle name="Nr 0 dec - Subtotal 2 7" xfId="25363"/>
    <cellStyle name="Nr 0 dec - Subtotal 2 8" xfId="26897"/>
    <cellStyle name="Nr 0 dec - Subtotal 20" xfId="10988"/>
    <cellStyle name="Nr 0 dec - Subtotal 20 2" xfId="14035"/>
    <cellStyle name="Nr 0 dec - Subtotal 20 3" xfId="10211"/>
    <cellStyle name="Nr 0 dec - Subtotal 20 4" xfId="19866"/>
    <cellStyle name="Nr 0 dec - Subtotal 20 5" xfId="17564"/>
    <cellStyle name="Nr 0 dec - Subtotal 20 6" xfId="18403"/>
    <cellStyle name="Nr 0 dec - Subtotal 20 7" xfId="19211"/>
    <cellStyle name="Nr 0 dec - Subtotal 20 8" xfId="21111"/>
    <cellStyle name="Nr 0 dec - Subtotal 21" xfId="11045"/>
    <cellStyle name="Nr 0 dec - Subtotal 21 2" xfId="14086"/>
    <cellStyle name="Nr 0 dec - Subtotal 21 3" xfId="10252"/>
    <cellStyle name="Nr 0 dec - Subtotal 21 4" xfId="19922"/>
    <cellStyle name="Nr 0 dec - Subtotal 21 5" xfId="17523"/>
    <cellStyle name="Nr 0 dec - Subtotal 21 6" xfId="18452"/>
    <cellStyle name="Nr 0 dec - Subtotal 21 7" xfId="19262"/>
    <cellStyle name="Nr 0 dec - Subtotal 21 8" xfId="21156"/>
    <cellStyle name="Nr 0 dec - Subtotal 22" xfId="10994"/>
    <cellStyle name="Nr 0 dec - Subtotal 22 2" xfId="14041"/>
    <cellStyle name="Nr 0 dec - Subtotal 22 3" xfId="10217"/>
    <cellStyle name="Nr 0 dec - Subtotal 22 4" xfId="19872"/>
    <cellStyle name="Nr 0 dec - Subtotal 22 5" xfId="17558"/>
    <cellStyle name="Nr 0 dec - Subtotal 22 6" xfId="18409"/>
    <cellStyle name="Nr 0 dec - Subtotal 22 7" xfId="19217"/>
    <cellStyle name="Nr 0 dec - Subtotal 22 8" xfId="21117"/>
    <cellStyle name="Nr 0 dec - Subtotal 23" xfId="11046"/>
    <cellStyle name="Nr 0 dec - Subtotal 23 2" xfId="14087"/>
    <cellStyle name="Nr 0 dec - Subtotal 23 3" xfId="10253"/>
    <cellStyle name="Nr 0 dec - Subtotal 23 4" xfId="19923"/>
    <cellStyle name="Nr 0 dec - Subtotal 23 5" xfId="17522"/>
    <cellStyle name="Nr 0 dec - Subtotal 23 6" xfId="18453"/>
    <cellStyle name="Nr 0 dec - Subtotal 23 7" xfId="19263"/>
    <cellStyle name="Nr 0 dec - Subtotal 23 8" xfId="21157"/>
    <cellStyle name="Nr 0 dec - Subtotal 24" xfId="10997"/>
    <cellStyle name="Nr 0 dec - Subtotal 24 2" xfId="14044"/>
    <cellStyle name="Nr 0 dec - Subtotal 24 3" xfId="10220"/>
    <cellStyle name="Nr 0 dec - Subtotal 24 4" xfId="19875"/>
    <cellStyle name="Nr 0 dec - Subtotal 24 5" xfId="17555"/>
    <cellStyle name="Nr 0 dec - Subtotal 24 6" xfId="18411"/>
    <cellStyle name="Nr 0 dec - Subtotal 24 7" xfId="19220"/>
    <cellStyle name="Nr 0 dec - Subtotal 24 8" xfId="21120"/>
    <cellStyle name="Nr 0 dec - Subtotal 25" xfId="11575"/>
    <cellStyle name="Nr 0 dec - Subtotal 25 2" xfId="14445"/>
    <cellStyle name="Nr 0 dec - Subtotal 25 3" xfId="15903"/>
    <cellStyle name="Nr 0 dec - Subtotal 25 4" xfId="20425"/>
    <cellStyle name="Nr 0 dec - Subtotal 25 5" xfId="22424"/>
    <cellStyle name="Nr 0 dec - Subtotal 25 6" xfId="23873"/>
    <cellStyle name="Nr 0 dec - Subtotal 25 7" xfId="25461"/>
    <cellStyle name="Nr 0 dec - Subtotal 25 8" xfId="26973"/>
    <cellStyle name="Nr 0 dec - Subtotal 26" xfId="11000"/>
    <cellStyle name="Nr 0 dec - Subtotal 26 2" xfId="14047"/>
    <cellStyle name="Nr 0 dec - Subtotal 26 3" xfId="10513"/>
    <cellStyle name="Nr 0 dec - Subtotal 26 4" xfId="19878"/>
    <cellStyle name="Nr 0 dec - Subtotal 26 5" xfId="17553"/>
    <cellStyle name="Nr 0 dec - Subtotal 26 6" xfId="18414"/>
    <cellStyle name="Nr 0 dec - Subtotal 26 7" xfId="19223"/>
    <cellStyle name="Nr 0 dec - Subtotal 26 8" xfId="21122"/>
    <cellStyle name="Nr 0 dec - Subtotal 27" xfId="11571"/>
    <cellStyle name="Nr 0 dec - Subtotal 27 2" xfId="14444"/>
    <cellStyle name="Nr 0 dec - Subtotal 27 3" xfId="15902"/>
    <cellStyle name="Nr 0 dec - Subtotal 27 4" xfId="20422"/>
    <cellStyle name="Nr 0 dec - Subtotal 27 5" xfId="22423"/>
    <cellStyle name="Nr 0 dec - Subtotal 27 6" xfId="23872"/>
    <cellStyle name="Nr 0 dec - Subtotal 27 7" xfId="25460"/>
    <cellStyle name="Nr 0 dec - Subtotal 27 8" xfId="26972"/>
    <cellStyle name="Nr 0 dec - Subtotal 28" xfId="11002"/>
    <cellStyle name="Nr 0 dec - Subtotal 28 2" xfId="14049"/>
    <cellStyle name="Nr 0 dec - Subtotal 28 3" xfId="10222"/>
    <cellStyle name="Nr 0 dec - Subtotal 28 4" xfId="19880"/>
    <cellStyle name="Nr 0 dec - Subtotal 28 5" xfId="17552"/>
    <cellStyle name="Nr 0 dec - Subtotal 28 6" xfId="18416"/>
    <cellStyle name="Nr 0 dec - Subtotal 28 7" xfId="19225"/>
    <cellStyle name="Nr 0 dec - Subtotal 28 8" xfId="21123"/>
    <cellStyle name="Nr 0 dec - Subtotal 29" xfId="11576"/>
    <cellStyle name="Nr 0 dec - Subtotal 29 2" xfId="14446"/>
    <cellStyle name="Nr 0 dec - Subtotal 29 3" xfId="15904"/>
    <cellStyle name="Nr 0 dec - Subtotal 29 4" xfId="20426"/>
    <cellStyle name="Nr 0 dec - Subtotal 29 5" xfId="22425"/>
    <cellStyle name="Nr 0 dec - Subtotal 29 6" xfId="23874"/>
    <cellStyle name="Nr 0 dec - Subtotal 29 7" xfId="25462"/>
    <cellStyle name="Nr 0 dec - Subtotal 29 8" xfId="26974"/>
    <cellStyle name="Nr 0 dec - Subtotal 3" xfId="11512"/>
    <cellStyle name="Nr 0 dec - Subtotal 3 2" xfId="14436"/>
    <cellStyle name="Nr 0 dec - Subtotal 3 3" xfId="15897"/>
    <cellStyle name="Nr 0 dec - Subtotal 3 4" xfId="20376"/>
    <cellStyle name="Nr 0 dec - Subtotal 3 5" xfId="22409"/>
    <cellStyle name="Nr 0 dec - Subtotal 3 6" xfId="23864"/>
    <cellStyle name="Nr 0 dec - Subtotal 3 7" xfId="25452"/>
    <cellStyle name="Nr 0 dec - Subtotal 3 8" xfId="26967"/>
    <cellStyle name="Nr 0 dec - Subtotal 30" xfId="11054"/>
    <cellStyle name="Nr 0 dec - Subtotal 30 2" xfId="14091"/>
    <cellStyle name="Nr 0 dec - Subtotal 30 3" xfId="10254"/>
    <cellStyle name="Nr 0 dec - Subtotal 30 4" xfId="19931"/>
    <cellStyle name="Nr 0 dec - Subtotal 30 5" xfId="17519"/>
    <cellStyle name="Nr 0 dec - Subtotal 30 6" xfId="18455"/>
    <cellStyle name="Nr 0 dec - Subtotal 30 7" xfId="19267"/>
    <cellStyle name="Nr 0 dec - Subtotal 30 8" xfId="21165"/>
    <cellStyle name="Nr 0 dec - Subtotal 31" xfId="11004"/>
    <cellStyle name="Nr 0 dec - Subtotal 31 2" xfId="14051"/>
    <cellStyle name="Nr 0 dec - Subtotal 31 3" xfId="10224"/>
    <cellStyle name="Nr 0 dec - Subtotal 31 4" xfId="19882"/>
    <cellStyle name="Nr 0 dec - Subtotal 31 5" xfId="17550"/>
    <cellStyle name="Nr 0 dec - Subtotal 31 6" xfId="18418"/>
    <cellStyle name="Nr 0 dec - Subtotal 31 7" xfId="19227"/>
    <cellStyle name="Nr 0 dec - Subtotal 31 8" xfId="21125"/>
    <cellStyle name="Nr 0 dec - Subtotal 32" xfId="11055"/>
    <cellStyle name="Nr 0 dec - Subtotal 32 2" xfId="14092"/>
    <cellStyle name="Nr 0 dec - Subtotal 32 3" xfId="10255"/>
    <cellStyle name="Nr 0 dec - Subtotal 32 4" xfId="19932"/>
    <cellStyle name="Nr 0 dec - Subtotal 32 5" xfId="17518"/>
    <cellStyle name="Nr 0 dec - Subtotal 32 6" xfId="18456"/>
    <cellStyle name="Nr 0 dec - Subtotal 32 7" xfId="19268"/>
    <cellStyle name="Nr 0 dec - Subtotal 32 8" xfId="21166"/>
    <cellStyle name="Nr 0 dec - Subtotal 33" xfId="11063"/>
    <cellStyle name="Nr 0 dec - Subtotal 33 2" xfId="14096"/>
    <cellStyle name="Nr 0 dec - Subtotal 33 3" xfId="10259"/>
    <cellStyle name="Nr 0 dec - Subtotal 33 4" xfId="19940"/>
    <cellStyle name="Nr 0 dec - Subtotal 33 5" xfId="17513"/>
    <cellStyle name="Nr 0 dec - Subtotal 33 6" xfId="18460"/>
    <cellStyle name="Nr 0 dec - Subtotal 33 7" xfId="19273"/>
    <cellStyle name="Nr 0 dec - Subtotal 33 8" xfId="21170"/>
    <cellStyle name="Nr 0 dec - Subtotal 34" xfId="9806"/>
    <cellStyle name="Nr 0 dec - Subtotal 35" xfId="9824"/>
    <cellStyle name="Nr 0 dec - Subtotal 36" xfId="9786"/>
    <cellStyle name="Nr 0 dec - Subtotal 37" xfId="17993"/>
    <cellStyle name="Nr 0 dec - Subtotal 38" xfId="17950"/>
    <cellStyle name="Nr 0 dec - Subtotal 39" xfId="17417"/>
    <cellStyle name="Nr 0 dec - Subtotal 4" xfId="10961"/>
    <cellStyle name="Nr 0 dec - Subtotal 4 2" xfId="14008"/>
    <cellStyle name="Nr 0 dec - Subtotal 4 3" xfId="10188"/>
    <cellStyle name="Nr 0 dec - Subtotal 4 4" xfId="19839"/>
    <cellStyle name="Nr 0 dec - Subtotal 4 5" xfId="17586"/>
    <cellStyle name="Nr 0 dec - Subtotal 4 6" xfId="18376"/>
    <cellStyle name="Nr 0 dec - Subtotal 4 7" xfId="19185"/>
    <cellStyle name="Nr 0 dec - Subtotal 4 8" xfId="21086"/>
    <cellStyle name="Nr 0 dec - Subtotal 40" xfId="17951"/>
    <cellStyle name="Nr 0 dec - Subtotal 41" xfId="28338"/>
    <cellStyle name="Nr 0 dec - Subtotal 42" xfId="28386"/>
    <cellStyle name="Nr 0 dec - Subtotal 5" xfId="11348"/>
    <cellStyle name="Nr 0 dec - Subtotal 5 2" xfId="14345"/>
    <cellStyle name="Nr 0 dec - Subtotal 5 3" xfId="15828"/>
    <cellStyle name="Nr 0 dec - Subtotal 5 4" xfId="20221"/>
    <cellStyle name="Nr 0 dec - Subtotal 5 5" xfId="17267"/>
    <cellStyle name="Nr 0 dec - Subtotal 5 6" xfId="18724"/>
    <cellStyle name="Nr 0 dec - Subtotal 5 7" xfId="25366"/>
    <cellStyle name="Nr 0 dec - Subtotal 5 8" xfId="26900"/>
    <cellStyle name="Nr 0 dec - Subtotal 6" xfId="10964"/>
    <cellStyle name="Nr 0 dec - Subtotal 6 2" xfId="14011"/>
    <cellStyle name="Nr 0 dec - Subtotal 6 3" xfId="10191"/>
    <cellStyle name="Nr 0 dec - Subtotal 6 4" xfId="19842"/>
    <cellStyle name="Nr 0 dec - Subtotal 6 5" xfId="17584"/>
    <cellStyle name="Nr 0 dec - Subtotal 6 6" xfId="18379"/>
    <cellStyle name="Nr 0 dec - Subtotal 6 7" xfId="19188"/>
    <cellStyle name="Nr 0 dec - Subtotal 6 8" xfId="21089"/>
    <cellStyle name="Nr 0 dec - Subtotal 7" xfId="11276"/>
    <cellStyle name="Nr 0 dec - Subtotal 7 2" xfId="14279"/>
    <cellStyle name="Nr 0 dec - Subtotal 7 3" xfId="10426"/>
    <cellStyle name="Nr 0 dec - Subtotal 7 4" xfId="20149"/>
    <cellStyle name="Nr 0 dec - Subtotal 7 5" xfId="17341"/>
    <cellStyle name="Nr 0 dec - Subtotal 7 6" xfId="18655"/>
    <cellStyle name="Nr 0 dec - Subtotal 7 7" xfId="25299"/>
    <cellStyle name="Nr 0 dec - Subtotal 7 8" xfId="26834"/>
    <cellStyle name="Nr 0 dec - Subtotal 8" xfId="10971"/>
    <cellStyle name="Nr 0 dec - Subtotal 8 2" xfId="14018"/>
    <cellStyle name="Nr 0 dec - Subtotal 8 3" xfId="10197"/>
    <cellStyle name="Nr 0 dec - Subtotal 8 4" xfId="19849"/>
    <cellStyle name="Nr 0 dec - Subtotal 8 5" xfId="17578"/>
    <cellStyle name="Nr 0 dec - Subtotal 8 6" xfId="18386"/>
    <cellStyle name="Nr 0 dec - Subtotal 8 7" xfId="19194"/>
    <cellStyle name="Nr 0 dec - Subtotal 8 8" xfId="21096"/>
    <cellStyle name="Nr 0 dec - Subtotal 9" xfId="11019"/>
    <cellStyle name="Nr 0 dec - Subtotal 9 2" xfId="14065"/>
    <cellStyle name="Nr 0 dec - Subtotal 9 3" xfId="10236"/>
    <cellStyle name="Nr 0 dec - Subtotal 9 4" xfId="19897"/>
    <cellStyle name="Nr 0 dec - Subtotal 9 5" xfId="17539"/>
    <cellStyle name="Nr 0 dec - Subtotal 9 6" xfId="18432"/>
    <cellStyle name="Nr 0 dec - Subtotal 9 7" xfId="19240"/>
    <cellStyle name="Nr 0 dec - Subtotal 9 8" xfId="21141"/>
    <cellStyle name="Nr 0 dec_Data" xfId="4601"/>
    <cellStyle name="Nr 1 dec" xfId="4602"/>
    <cellStyle name="Nr 1 dec - Input" xfId="4603"/>
    <cellStyle name="Nr 1 dec 2" xfId="11062"/>
    <cellStyle name="Nr 1 dec 3" xfId="28339"/>
    <cellStyle name="Nr 1 dec 4" xfId="28296"/>
    <cellStyle name="Nr 1 dec 5" xfId="28441"/>
    <cellStyle name="Nr 1 dec 6" xfId="28385"/>
    <cellStyle name="Nr, 0 dec" xfId="4604"/>
    <cellStyle name="Nr, 0 dec 2" xfId="11061"/>
    <cellStyle name="number" xfId="4605"/>
    <cellStyle name="Number, 1 dec" xfId="4606"/>
    <cellStyle name="Output (1dp#)" xfId="4607"/>
    <cellStyle name="Output (1dpx)_ Pies " xfId="4608"/>
    <cellStyle name="Output 2" xfId="57"/>
    <cellStyle name="Output 2 10" xfId="9750"/>
    <cellStyle name="Output 2 10 10" xfId="13003"/>
    <cellStyle name="Output 2 10 10 2" xfId="15261"/>
    <cellStyle name="Output 2 10 10 3" xfId="16653"/>
    <cellStyle name="Output 2 10 10 4" xfId="21742"/>
    <cellStyle name="Output 2 10 10 5" xfId="23277"/>
    <cellStyle name="Output 2 10 10 6" xfId="24723"/>
    <cellStyle name="Output 2 10 10 7" xfId="26279"/>
    <cellStyle name="Output 2 10 10 8" xfId="27741"/>
    <cellStyle name="Output 2 10 11" xfId="13046"/>
    <cellStyle name="Output 2 10 11 2" xfId="15304"/>
    <cellStyle name="Output 2 10 11 3" xfId="16691"/>
    <cellStyle name="Output 2 10 11 4" xfId="21784"/>
    <cellStyle name="Output 2 10 11 5" xfId="23319"/>
    <cellStyle name="Output 2 10 11 6" xfId="24764"/>
    <cellStyle name="Output 2 10 11 7" xfId="26321"/>
    <cellStyle name="Output 2 10 11 8" xfId="27779"/>
    <cellStyle name="Output 2 10 12" xfId="13070"/>
    <cellStyle name="Output 2 10 12 2" xfId="15328"/>
    <cellStyle name="Output 2 10 12 3" xfId="16715"/>
    <cellStyle name="Output 2 10 12 4" xfId="21808"/>
    <cellStyle name="Output 2 10 12 5" xfId="23343"/>
    <cellStyle name="Output 2 10 12 6" xfId="24788"/>
    <cellStyle name="Output 2 10 12 7" xfId="26345"/>
    <cellStyle name="Output 2 10 12 8" xfId="27803"/>
    <cellStyle name="Output 2 10 13" xfId="13118"/>
    <cellStyle name="Output 2 10 13 2" xfId="15376"/>
    <cellStyle name="Output 2 10 13 3" xfId="16763"/>
    <cellStyle name="Output 2 10 13 4" xfId="21856"/>
    <cellStyle name="Output 2 10 13 5" xfId="23391"/>
    <cellStyle name="Output 2 10 13 6" xfId="24836"/>
    <cellStyle name="Output 2 10 13 7" xfId="26393"/>
    <cellStyle name="Output 2 10 13 8" xfId="27851"/>
    <cellStyle name="Output 2 10 14" xfId="13150"/>
    <cellStyle name="Output 2 10 14 2" xfId="15408"/>
    <cellStyle name="Output 2 10 14 3" xfId="16795"/>
    <cellStyle name="Output 2 10 14 4" xfId="21888"/>
    <cellStyle name="Output 2 10 14 5" xfId="23423"/>
    <cellStyle name="Output 2 10 14 6" xfId="24868"/>
    <cellStyle name="Output 2 10 14 7" xfId="26425"/>
    <cellStyle name="Output 2 10 14 8" xfId="27883"/>
    <cellStyle name="Output 2 10 15" xfId="13200"/>
    <cellStyle name="Output 2 10 15 2" xfId="15458"/>
    <cellStyle name="Output 2 10 15 3" xfId="16845"/>
    <cellStyle name="Output 2 10 15 4" xfId="21938"/>
    <cellStyle name="Output 2 10 15 5" xfId="23473"/>
    <cellStyle name="Output 2 10 15 6" xfId="24918"/>
    <cellStyle name="Output 2 10 15 7" xfId="26475"/>
    <cellStyle name="Output 2 10 15 8" xfId="27933"/>
    <cellStyle name="Output 2 10 16" xfId="13225"/>
    <cellStyle name="Output 2 10 16 2" xfId="15483"/>
    <cellStyle name="Output 2 10 16 3" xfId="16870"/>
    <cellStyle name="Output 2 10 16 4" xfId="21963"/>
    <cellStyle name="Output 2 10 16 5" xfId="23498"/>
    <cellStyle name="Output 2 10 16 6" xfId="24943"/>
    <cellStyle name="Output 2 10 16 7" xfId="26500"/>
    <cellStyle name="Output 2 10 16 8" xfId="27958"/>
    <cellStyle name="Output 2 10 17" xfId="13251"/>
    <cellStyle name="Output 2 10 17 2" xfId="15509"/>
    <cellStyle name="Output 2 10 17 3" xfId="16896"/>
    <cellStyle name="Output 2 10 17 4" xfId="21989"/>
    <cellStyle name="Output 2 10 17 5" xfId="23524"/>
    <cellStyle name="Output 2 10 17 6" xfId="24969"/>
    <cellStyle name="Output 2 10 17 7" xfId="26526"/>
    <cellStyle name="Output 2 10 17 8" xfId="27984"/>
    <cellStyle name="Output 2 10 18" xfId="13292"/>
    <cellStyle name="Output 2 10 18 2" xfId="15550"/>
    <cellStyle name="Output 2 10 18 3" xfId="16937"/>
    <cellStyle name="Output 2 10 18 4" xfId="22030"/>
    <cellStyle name="Output 2 10 18 5" xfId="23565"/>
    <cellStyle name="Output 2 10 18 6" xfId="25010"/>
    <cellStyle name="Output 2 10 18 7" xfId="26567"/>
    <cellStyle name="Output 2 10 18 8" xfId="28025"/>
    <cellStyle name="Output 2 10 19" xfId="13314"/>
    <cellStyle name="Output 2 10 19 2" xfId="15572"/>
    <cellStyle name="Output 2 10 19 3" xfId="16959"/>
    <cellStyle name="Output 2 10 19 4" xfId="22052"/>
    <cellStyle name="Output 2 10 19 5" xfId="23587"/>
    <cellStyle name="Output 2 10 19 6" xfId="25032"/>
    <cellStyle name="Output 2 10 19 7" xfId="26589"/>
    <cellStyle name="Output 2 10 19 8" xfId="28047"/>
    <cellStyle name="Output 2 10 2" xfId="12518"/>
    <cellStyle name="Output 2 10 2 2" xfId="14931"/>
    <cellStyle name="Output 2 10 2 3" xfId="16325"/>
    <cellStyle name="Output 2 10 2 4" xfId="21300"/>
    <cellStyle name="Output 2 10 2 5" xfId="22883"/>
    <cellStyle name="Output 2 10 2 6" xfId="24367"/>
    <cellStyle name="Output 2 10 2 7" xfId="25950"/>
    <cellStyle name="Output 2 10 2 8" xfId="27414"/>
    <cellStyle name="Output 2 10 20" xfId="13359"/>
    <cellStyle name="Output 2 10 20 2" xfId="15617"/>
    <cellStyle name="Output 2 10 20 3" xfId="17004"/>
    <cellStyle name="Output 2 10 20 4" xfId="22097"/>
    <cellStyle name="Output 2 10 20 5" xfId="23632"/>
    <cellStyle name="Output 2 10 20 6" xfId="25077"/>
    <cellStyle name="Output 2 10 20 7" xfId="26634"/>
    <cellStyle name="Output 2 10 20 8" xfId="28092"/>
    <cellStyle name="Output 2 10 21" xfId="13400"/>
    <cellStyle name="Output 2 10 21 2" xfId="15658"/>
    <cellStyle name="Output 2 10 21 3" xfId="17045"/>
    <cellStyle name="Output 2 10 21 4" xfId="22138"/>
    <cellStyle name="Output 2 10 21 5" xfId="23673"/>
    <cellStyle name="Output 2 10 21 6" xfId="25118"/>
    <cellStyle name="Output 2 10 21 7" xfId="26675"/>
    <cellStyle name="Output 2 10 21 8" xfId="28133"/>
    <cellStyle name="Output 2 10 22" xfId="13426"/>
    <cellStyle name="Output 2 10 22 2" xfId="15684"/>
    <cellStyle name="Output 2 10 22 3" xfId="17071"/>
    <cellStyle name="Output 2 10 22 4" xfId="22164"/>
    <cellStyle name="Output 2 10 22 5" xfId="23699"/>
    <cellStyle name="Output 2 10 22 6" xfId="25144"/>
    <cellStyle name="Output 2 10 22 7" xfId="26701"/>
    <cellStyle name="Output 2 10 22 8" xfId="28159"/>
    <cellStyle name="Output 2 10 23" xfId="13450"/>
    <cellStyle name="Output 2 10 23 2" xfId="15708"/>
    <cellStyle name="Output 2 10 23 3" xfId="17095"/>
    <cellStyle name="Output 2 10 23 4" xfId="22188"/>
    <cellStyle name="Output 2 10 23 5" xfId="23723"/>
    <cellStyle name="Output 2 10 23 6" xfId="25168"/>
    <cellStyle name="Output 2 10 23 7" xfId="26725"/>
    <cellStyle name="Output 2 10 23 8" xfId="28183"/>
    <cellStyle name="Output 2 10 24" xfId="13476"/>
    <cellStyle name="Output 2 10 24 2" xfId="15734"/>
    <cellStyle name="Output 2 10 24 3" xfId="17119"/>
    <cellStyle name="Output 2 10 24 4" xfId="22214"/>
    <cellStyle name="Output 2 10 24 5" xfId="23749"/>
    <cellStyle name="Output 2 10 24 6" xfId="25194"/>
    <cellStyle name="Output 2 10 24 7" xfId="26750"/>
    <cellStyle name="Output 2 10 24 8" xfId="28207"/>
    <cellStyle name="Output 2 10 25" xfId="13497"/>
    <cellStyle name="Output 2 10 25 2" xfId="15755"/>
    <cellStyle name="Output 2 10 25 3" xfId="17139"/>
    <cellStyle name="Output 2 10 25 4" xfId="22235"/>
    <cellStyle name="Output 2 10 25 5" xfId="23770"/>
    <cellStyle name="Output 2 10 25 6" xfId="25215"/>
    <cellStyle name="Output 2 10 25 7" xfId="26770"/>
    <cellStyle name="Output 2 10 25 8" xfId="28227"/>
    <cellStyle name="Output 2 10 26" xfId="13529"/>
    <cellStyle name="Output 2 10 26 2" xfId="15787"/>
    <cellStyle name="Output 2 10 26 3" xfId="17167"/>
    <cellStyle name="Output 2 10 26 4" xfId="22266"/>
    <cellStyle name="Output 2 10 26 5" xfId="23802"/>
    <cellStyle name="Output 2 10 26 6" xfId="25247"/>
    <cellStyle name="Output 2 10 26 7" xfId="26801"/>
    <cellStyle name="Output 2 10 26 8" xfId="28255"/>
    <cellStyle name="Output 2 10 27" xfId="13561"/>
    <cellStyle name="Output 2 10 28" xfId="9840"/>
    <cellStyle name="Output 2 10 29" xfId="19378"/>
    <cellStyle name="Output 2 10 3" xfId="12599"/>
    <cellStyle name="Output 2 10 3 2" xfId="14970"/>
    <cellStyle name="Output 2 10 3 3" xfId="16365"/>
    <cellStyle name="Output 2 10 3 4" xfId="21374"/>
    <cellStyle name="Output 2 10 3 5" xfId="22924"/>
    <cellStyle name="Output 2 10 3 6" xfId="24408"/>
    <cellStyle name="Output 2 10 3 7" xfId="25990"/>
    <cellStyle name="Output 2 10 3 8" xfId="27453"/>
    <cellStyle name="Output 2 10 30" xfId="17920"/>
    <cellStyle name="Output 2 10 31" xfId="18037"/>
    <cellStyle name="Output 2 10 32" xfId="24140"/>
    <cellStyle name="Output 2 10 33" xfId="19271"/>
    <cellStyle name="Output 2 10 4" xfId="12696"/>
    <cellStyle name="Output 2 10 4 2" xfId="15042"/>
    <cellStyle name="Output 2 10 4 3" xfId="16437"/>
    <cellStyle name="Output 2 10 4 4" xfId="21467"/>
    <cellStyle name="Output 2 10 4 5" xfId="23010"/>
    <cellStyle name="Output 2 10 4 6" xfId="24480"/>
    <cellStyle name="Output 2 10 4 7" xfId="26062"/>
    <cellStyle name="Output 2 10 4 8" xfId="27525"/>
    <cellStyle name="Output 2 10 5" xfId="12143"/>
    <cellStyle name="Output 2 10 5 2" xfId="14813"/>
    <cellStyle name="Output 2 10 5 3" xfId="16207"/>
    <cellStyle name="Output 2 10 5 4" xfId="20961"/>
    <cellStyle name="Output 2 10 5 5" xfId="22763"/>
    <cellStyle name="Output 2 10 5 6" xfId="24248"/>
    <cellStyle name="Output 2 10 5 7" xfId="25832"/>
    <cellStyle name="Output 2 10 5 8" xfId="27296"/>
    <cellStyle name="Output 2 10 6" xfId="12798"/>
    <cellStyle name="Output 2 10 6 2" xfId="15090"/>
    <cellStyle name="Output 2 10 6 3" xfId="16485"/>
    <cellStyle name="Output 2 10 6 4" xfId="21543"/>
    <cellStyle name="Output 2 10 6 5" xfId="23082"/>
    <cellStyle name="Output 2 10 6 6" xfId="24553"/>
    <cellStyle name="Output 2 10 6 7" xfId="26110"/>
    <cellStyle name="Output 2 10 6 8" xfId="27573"/>
    <cellStyle name="Output 2 10 7" xfId="12858"/>
    <cellStyle name="Output 2 10 7 2" xfId="15149"/>
    <cellStyle name="Output 2 10 7 3" xfId="16544"/>
    <cellStyle name="Output 2 10 7 4" xfId="21603"/>
    <cellStyle name="Output 2 10 7 5" xfId="23141"/>
    <cellStyle name="Output 2 10 7 6" xfId="24612"/>
    <cellStyle name="Output 2 10 7 7" xfId="26169"/>
    <cellStyle name="Output 2 10 7 8" xfId="27632"/>
    <cellStyle name="Output 2 10 8" xfId="12908"/>
    <cellStyle name="Output 2 10 8 2" xfId="15184"/>
    <cellStyle name="Output 2 10 8 3" xfId="16579"/>
    <cellStyle name="Output 2 10 8 4" xfId="21653"/>
    <cellStyle name="Output 2 10 8 5" xfId="23185"/>
    <cellStyle name="Output 2 10 8 6" xfId="24648"/>
    <cellStyle name="Output 2 10 8 7" xfId="26204"/>
    <cellStyle name="Output 2 10 8 8" xfId="27667"/>
    <cellStyle name="Output 2 10 9" xfId="12961"/>
    <cellStyle name="Output 2 10 9 2" xfId="15219"/>
    <cellStyle name="Output 2 10 9 3" xfId="16614"/>
    <cellStyle name="Output 2 10 9 4" xfId="21700"/>
    <cellStyle name="Output 2 10 9 5" xfId="23236"/>
    <cellStyle name="Output 2 10 9 6" xfId="24683"/>
    <cellStyle name="Output 2 10 9 7" xfId="26239"/>
    <cellStyle name="Output 2 10 9 8" xfId="27702"/>
    <cellStyle name="Output 2 11" xfId="12435"/>
    <cellStyle name="Output 2 11 2" xfId="14874"/>
    <cellStyle name="Output 2 11 3" xfId="16268"/>
    <cellStyle name="Output 2 11 4" xfId="21217"/>
    <cellStyle name="Output 2 11 5" xfId="22824"/>
    <cellStyle name="Output 2 11 6" xfId="24310"/>
    <cellStyle name="Output 2 11 7" xfId="25893"/>
    <cellStyle name="Output 2 11 8" xfId="27357"/>
    <cellStyle name="Output 2 12" xfId="12497"/>
    <cellStyle name="Output 2 12 2" xfId="14923"/>
    <cellStyle name="Output 2 12 3" xfId="16317"/>
    <cellStyle name="Output 2 12 4" xfId="21279"/>
    <cellStyle name="Output 2 12 5" xfId="22873"/>
    <cellStyle name="Output 2 12 6" xfId="24359"/>
    <cellStyle name="Output 2 12 7" xfId="25942"/>
    <cellStyle name="Output 2 12 8" xfId="27406"/>
    <cellStyle name="Output 2 13" xfId="12490"/>
    <cellStyle name="Output 2 13 2" xfId="14920"/>
    <cellStyle name="Output 2 13 3" xfId="16314"/>
    <cellStyle name="Output 2 13 4" xfId="21272"/>
    <cellStyle name="Output 2 13 5" xfId="22870"/>
    <cellStyle name="Output 2 13 6" xfId="24356"/>
    <cellStyle name="Output 2 13 7" xfId="25939"/>
    <cellStyle name="Output 2 13 8" xfId="27403"/>
    <cellStyle name="Output 2 14" xfId="12644"/>
    <cellStyle name="Output 2 14 2" xfId="15013"/>
    <cellStyle name="Output 2 14 3" xfId="16408"/>
    <cellStyle name="Output 2 14 4" xfId="21418"/>
    <cellStyle name="Output 2 14 5" xfId="22967"/>
    <cellStyle name="Output 2 14 6" xfId="24451"/>
    <cellStyle name="Output 2 14 7" xfId="26033"/>
    <cellStyle name="Output 2 14 8" xfId="27496"/>
    <cellStyle name="Output 2 15" xfId="12689"/>
    <cellStyle name="Output 2 15 2" xfId="15035"/>
    <cellStyle name="Output 2 15 3" xfId="16430"/>
    <cellStyle name="Output 2 15 4" xfId="21460"/>
    <cellStyle name="Output 2 15 5" xfId="23003"/>
    <cellStyle name="Output 2 15 6" xfId="24473"/>
    <cellStyle name="Output 2 15 7" xfId="26055"/>
    <cellStyle name="Output 2 15 8" xfId="27518"/>
    <cellStyle name="Output 2 16" xfId="12847"/>
    <cellStyle name="Output 2 16 2" xfId="15138"/>
    <cellStyle name="Output 2 16 3" xfId="16533"/>
    <cellStyle name="Output 2 16 4" xfId="21592"/>
    <cellStyle name="Output 2 16 5" xfId="23130"/>
    <cellStyle name="Output 2 16 6" xfId="24601"/>
    <cellStyle name="Output 2 16 7" xfId="26158"/>
    <cellStyle name="Output 2 16 8" xfId="27621"/>
    <cellStyle name="Output 2 17" xfId="12888"/>
    <cellStyle name="Output 2 17 2" xfId="15176"/>
    <cellStyle name="Output 2 17 3" xfId="16571"/>
    <cellStyle name="Output 2 17 4" xfId="21633"/>
    <cellStyle name="Output 2 17 5" xfId="23171"/>
    <cellStyle name="Output 2 17 6" xfId="24639"/>
    <cellStyle name="Output 2 17 7" xfId="26196"/>
    <cellStyle name="Output 2 17 8" xfId="27659"/>
    <cellStyle name="Output 2 18" xfId="13109"/>
    <cellStyle name="Output 2 18 2" xfId="15367"/>
    <cellStyle name="Output 2 18 3" xfId="16754"/>
    <cellStyle name="Output 2 18 4" xfId="21847"/>
    <cellStyle name="Output 2 18 5" xfId="23382"/>
    <cellStyle name="Output 2 18 6" xfId="24827"/>
    <cellStyle name="Output 2 18 7" xfId="26384"/>
    <cellStyle name="Output 2 18 8" xfId="27842"/>
    <cellStyle name="Output 2 19" xfId="13189"/>
    <cellStyle name="Output 2 19 2" xfId="15447"/>
    <cellStyle name="Output 2 19 3" xfId="16834"/>
    <cellStyle name="Output 2 19 4" xfId="21927"/>
    <cellStyle name="Output 2 19 5" xfId="23462"/>
    <cellStyle name="Output 2 19 6" xfId="24907"/>
    <cellStyle name="Output 2 19 7" xfId="26464"/>
    <cellStyle name="Output 2 19 8" xfId="27922"/>
    <cellStyle name="Output 2 2" xfId="68"/>
    <cellStyle name="Output 2 2 10" xfId="12881"/>
    <cellStyle name="Output 2 2 10 2" xfId="15170"/>
    <cellStyle name="Output 2 2 10 3" xfId="16565"/>
    <cellStyle name="Output 2 2 10 4" xfId="21626"/>
    <cellStyle name="Output 2 2 10 5" xfId="23164"/>
    <cellStyle name="Output 2 2 10 6" xfId="24633"/>
    <cellStyle name="Output 2 2 10 7" xfId="26190"/>
    <cellStyle name="Output 2 2 10 8" xfId="27653"/>
    <cellStyle name="Output 2 2 11" xfId="13101"/>
    <cellStyle name="Output 2 2 11 2" xfId="15359"/>
    <cellStyle name="Output 2 2 11 3" xfId="16746"/>
    <cellStyle name="Output 2 2 11 4" xfId="21839"/>
    <cellStyle name="Output 2 2 11 5" xfId="23374"/>
    <cellStyle name="Output 2 2 11 6" xfId="24819"/>
    <cellStyle name="Output 2 2 11 7" xfId="26376"/>
    <cellStyle name="Output 2 2 11 8" xfId="27834"/>
    <cellStyle name="Output 2 2 12" xfId="13183"/>
    <cellStyle name="Output 2 2 12 2" xfId="15441"/>
    <cellStyle name="Output 2 2 12 3" xfId="16828"/>
    <cellStyle name="Output 2 2 12 4" xfId="21921"/>
    <cellStyle name="Output 2 2 12 5" xfId="23456"/>
    <cellStyle name="Output 2 2 12 6" xfId="24901"/>
    <cellStyle name="Output 2 2 12 7" xfId="26458"/>
    <cellStyle name="Output 2 2 12 8" xfId="27916"/>
    <cellStyle name="Output 2 2 13" xfId="13276"/>
    <cellStyle name="Output 2 2 13 2" xfId="15534"/>
    <cellStyle name="Output 2 2 13 3" xfId="16921"/>
    <cellStyle name="Output 2 2 13 4" xfId="22014"/>
    <cellStyle name="Output 2 2 13 5" xfId="23549"/>
    <cellStyle name="Output 2 2 13 6" xfId="24994"/>
    <cellStyle name="Output 2 2 13 7" xfId="26551"/>
    <cellStyle name="Output 2 2 13 8" xfId="28009"/>
    <cellStyle name="Output 2 2 14" xfId="13352"/>
    <cellStyle name="Output 2 2 14 2" xfId="15610"/>
    <cellStyle name="Output 2 2 14 3" xfId="16997"/>
    <cellStyle name="Output 2 2 14 4" xfId="22090"/>
    <cellStyle name="Output 2 2 14 5" xfId="23625"/>
    <cellStyle name="Output 2 2 14 6" xfId="25070"/>
    <cellStyle name="Output 2 2 14 7" xfId="26627"/>
    <cellStyle name="Output 2 2 14 8" xfId="28085"/>
    <cellStyle name="Output 2 2 15" xfId="10477"/>
    <cellStyle name="Output 2 2 16" xfId="19307"/>
    <cellStyle name="Output 2 2 17" xfId="21503"/>
    <cellStyle name="Output 2 2 18" xfId="23033"/>
    <cellStyle name="Output 2 2 19" xfId="24539"/>
    <cellStyle name="Output 2 2 2" xfId="88"/>
    <cellStyle name="Output 2 2 2 10" xfId="13081"/>
    <cellStyle name="Output 2 2 2 10 2" xfId="15339"/>
    <cellStyle name="Output 2 2 2 10 3" xfId="16726"/>
    <cellStyle name="Output 2 2 2 10 4" xfId="21819"/>
    <cellStyle name="Output 2 2 2 10 5" xfId="23354"/>
    <cellStyle name="Output 2 2 2 10 6" xfId="24799"/>
    <cellStyle name="Output 2 2 2 10 7" xfId="26356"/>
    <cellStyle name="Output 2 2 2 10 8" xfId="27814"/>
    <cellStyle name="Output 2 2 2 11" xfId="13173"/>
    <cellStyle name="Output 2 2 2 11 2" xfId="15431"/>
    <cellStyle name="Output 2 2 2 11 3" xfId="16818"/>
    <cellStyle name="Output 2 2 2 11 4" xfId="21911"/>
    <cellStyle name="Output 2 2 2 11 5" xfId="23446"/>
    <cellStyle name="Output 2 2 2 11 6" xfId="24891"/>
    <cellStyle name="Output 2 2 2 11 7" xfId="26448"/>
    <cellStyle name="Output 2 2 2 11 8" xfId="27906"/>
    <cellStyle name="Output 2 2 2 12" xfId="13249"/>
    <cellStyle name="Output 2 2 2 12 2" xfId="15507"/>
    <cellStyle name="Output 2 2 2 12 3" xfId="16894"/>
    <cellStyle name="Output 2 2 2 12 4" xfId="21987"/>
    <cellStyle name="Output 2 2 2 12 5" xfId="23522"/>
    <cellStyle name="Output 2 2 2 12 6" xfId="24967"/>
    <cellStyle name="Output 2 2 2 12 7" xfId="26524"/>
    <cellStyle name="Output 2 2 2 12 8" xfId="27982"/>
    <cellStyle name="Output 2 2 2 13" xfId="13340"/>
    <cellStyle name="Output 2 2 2 13 2" xfId="15598"/>
    <cellStyle name="Output 2 2 2 13 3" xfId="16985"/>
    <cellStyle name="Output 2 2 2 13 4" xfId="22078"/>
    <cellStyle name="Output 2 2 2 13 5" xfId="23613"/>
    <cellStyle name="Output 2 2 2 13 6" xfId="25058"/>
    <cellStyle name="Output 2 2 2 13 7" xfId="26615"/>
    <cellStyle name="Output 2 2 2 13 8" xfId="28073"/>
    <cellStyle name="Output 2 2 2 14" xfId="11059"/>
    <cellStyle name="Output 2 2 2 15" xfId="10465"/>
    <cellStyle name="Output 2 2 2 16" xfId="19287"/>
    <cellStyle name="Output 2 2 2 17" xfId="21446"/>
    <cellStyle name="Output 2 2 2 18" xfId="22970"/>
    <cellStyle name="Output 2 2 2 19" xfId="24503"/>
    <cellStyle name="Output 2 2 2 2" xfId="9770"/>
    <cellStyle name="Output 2 2 2 2 10" xfId="13023"/>
    <cellStyle name="Output 2 2 2 2 10 2" xfId="15281"/>
    <cellStyle name="Output 2 2 2 2 10 3" xfId="16673"/>
    <cellStyle name="Output 2 2 2 2 10 4" xfId="21762"/>
    <cellStyle name="Output 2 2 2 2 10 5" xfId="23297"/>
    <cellStyle name="Output 2 2 2 2 10 6" xfId="24743"/>
    <cellStyle name="Output 2 2 2 2 10 7" xfId="26299"/>
    <cellStyle name="Output 2 2 2 2 10 8" xfId="27761"/>
    <cellStyle name="Output 2 2 2 2 11" xfId="13064"/>
    <cellStyle name="Output 2 2 2 2 11 2" xfId="15322"/>
    <cellStyle name="Output 2 2 2 2 11 3" xfId="16709"/>
    <cellStyle name="Output 2 2 2 2 11 4" xfId="21802"/>
    <cellStyle name="Output 2 2 2 2 11 5" xfId="23337"/>
    <cellStyle name="Output 2 2 2 2 11 6" xfId="24782"/>
    <cellStyle name="Output 2 2 2 2 11 7" xfId="26339"/>
    <cellStyle name="Output 2 2 2 2 11 8" xfId="27797"/>
    <cellStyle name="Output 2 2 2 2 12" xfId="13089"/>
    <cellStyle name="Output 2 2 2 2 12 2" xfId="15347"/>
    <cellStyle name="Output 2 2 2 2 12 3" xfId="16734"/>
    <cellStyle name="Output 2 2 2 2 12 4" xfId="21827"/>
    <cellStyle name="Output 2 2 2 2 12 5" xfId="23362"/>
    <cellStyle name="Output 2 2 2 2 12 6" xfId="24807"/>
    <cellStyle name="Output 2 2 2 2 12 7" xfId="26364"/>
    <cellStyle name="Output 2 2 2 2 12 8" xfId="27822"/>
    <cellStyle name="Output 2 2 2 2 13" xfId="13138"/>
    <cellStyle name="Output 2 2 2 2 13 2" xfId="15396"/>
    <cellStyle name="Output 2 2 2 2 13 3" xfId="16783"/>
    <cellStyle name="Output 2 2 2 2 13 4" xfId="21876"/>
    <cellStyle name="Output 2 2 2 2 13 5" xfId="23411"/>
    <cellStyle name="Output 2 2 2 2 13 6" xfId="24856"/>
    <cellStyle name="Output 2 2 2 2 13 7" xfId="26413"/>
    <cellStyle name="Output 2 2 2 2 13 8" xfId="27871"/>
    <cellStyle name="Output 2 2 2 2 14" xfId="13170"/>
    <cellStyle name="Output 2 2 2 2 14 2" xfId="15428"/>
    <cellStyle name="Output 2 2 2 2 14 3" xfId="16815"/>
    <cellStyle name="Output 2 2 2 2 14 4" xfId="21908"/>
    <cellStyle name="Output 2 2 2 2 14 5" xfId="23443"/>
    <cellStyle name="Output 2 2 2 2 14 6" xfId="24888"/>
    <cellStyle name="Output 2 2 2 2 14 7" xfId="26445"/>
    <cellStyle name="Output 2 2 2 2 14 8" xfId="27903"/>
    <cellStyle name="Output 2 2 2 2 15" xfId="13220"/>
    <cellStyle name="Output 2 2 2 2 15 2" xfId="15478"/>
    <cellStyle name="Output 2 2 2 2 15 3" xfId="16865"/>
    <cellStyle name="Output 2 2 2 2 15 4" xfId="21958"/>
    <cellStyle name="Output 2 2 2 2 15 5" xfId="23493"/>
    <cellStyle name="Output 2 2 2 2 15 6" xfId="24938"/>
    <cellStyle name="Output 2 2 2 2 15 7" xfId="26495"/>
    <cellStyle name="Output 2 2 2 2 15 8" xfId="27953"/>
    <cellStyle name="Output 2 2 2 2 16" xfId="13243"/>
    <cellStyle name="Output 2 2 2 2 16 2" xfId="15501"/>
    <cellStyle name="Output 2 2 2 2 16 3" xfId="16888"/>
    <cellStyle name="Output 2 2 2 2 16 4" xfId="21981"/>
    <cellStyle name="Output 2 2 2 2 16 5" xfId="23516"/>
    <cellStyle name="Output 2 2 2 2 16 6" xfId="24961"/>
    <cellStyle name="Output 2 2 2 2 16 7" xfId="26518"/>
    <cellStyle name="Output 2 2 2 2 16 8" xfId="27976"/>
    <cellStyle name="Output 2 2 2 2 17" xfId="13269"/>
    <cellStyle name="Output 2 2 2 2 17 2" xfId="15527"/>
    <cellStyle name="Output 2 2 2 2 17 3" xfId="16914"/>
    <cellStyle name="Output 2 2 2 2 17 4" xfId="22007"/>
    <cellStyle name="Output 2 2 2 2 17 5" xfId="23542"/>
    <cellStyle name="Output 2 2 2 2 17 6" xfId="24987"/>
    <cellStyle name="Output 2 2 2 2 17 7" xfId="26544"/>
    <cellStyle name="Output 2 2 2 2 17 8" xfId="28002"/>
    <cellStyle name="Output 2 2 2 2 18" xfId="13306"/>
    <cellStyle name="Output 2 2 2 2 18 2" xfId="15564"/>
    <cellStyle name="Output 2 2 2 2 18 3" xfId="16951"/>
    <cellStyle name="Output 2 2 2 2 18 4" xfId="22044"/>
    <cellStyle name="Output 2 2 2 2 18 5" xfId="23579"/>
    <cellStyle name="Output 2 2 2 2 18 6" xfId="25024"/>
    <cellStyle name="Output 2 2 2 2 18 7" xfId="26581"/>
    <cellStyle name="Output 2 2 2 2 18 8" xfId="28039"/>
    <cellStyle name="Output 2 2 2 2 19" xfId="13334"/>
    <cellStyle name="Output 2 2 2 2 19 2" xfId="15592"/>
    <cellStyle name="Output 2 2 2 2 19 3" xfId="16979"/>
    <cellStyle name="Output 2 2 2 2 19 4" xfId="22072"/>
    <cellStyle name="Output 2 2 2 2 19 5" xfId="23607"/>
    <cellStyle name="Output 2 2 2 2 19 6" xfId="25052"/>
    <cellStyle name="Output 2 2 2 2 19 7" xfId="26609"/>
    <cellStyle name="Output 2 2 2 2 19 8" xfId="28067"/>
    <cellStyle name="Output 2 2 2 2 2" xfId="12538"/>
    <cellStyle name="Output 2 2 2 2 2 2" xfId="14951"/>
    <cellStyle name="Output 2 2 2 2 2 3" xfId="16345"/>
    <cellStyle name="Output 2 2 2 2 2 4" xfId="21320"/>
    <cellStyle name="Output 2 2 2 2 2 5" xfId="22903"/>
    <cellStyle name="Output 2 2 2 2 2 6" xfId="24387"/>
    <cellStyle name="Output 2 2 2 2 2 7" xfId="25970"/>
    <cellStyle name="Output 2 2 2 2 2 8" xfId="27434"/>
    <cellStyle name="Output 2 2 2 2 20" xfId="13379"/>
    <cellStyle name="Output 2 2 2 2 20 2" xfId="15637"/>
    <cellStyle name="Output 2 2 2 2 20 3" xfId="17024"/>
    <cellStyle name="Output 2 2 2 2 20 4" xfId="22117"/>
    <cellStyle name="Output 2 2 2 2 20 5" xfId="23652"/>
    <cellStyle name="Output 2 2 2 2 20 6" xfId="25097"/>
    <cellStyle name="Output 2 2 2 2 20 7" xfId="26654"/>
    <cellStyle name="Output 2 2 2 2 20 8" xfId="28112"/>
    <cellStyle name="Output 2 2 2 2 21" xfId="13420"/>
    <cellStyle name="Output 2 2 2 2 21 2" xfId="15678"/>
    <cellStyle name="Output 2 2 2 2 21 3" xfId="17065"/>
    <cellStyle name="Output 2 2 2 2 21 4" xfId="22158"/>
    <cellStyle name="Output 2 2 2 2 21 5" xfId="23693"/>
    <cellStyle name="Output 2 2 2 2 21 6" xfId="25138"/>
    <cellStyle name="Output 2 2 2 2 21 7" xfId="26695"/>
    <cellStyle name="Output 2 2 2 2 21 8" xfId="28153"/>
    <cellStyle name="Output 2 2 2 2 22" xfId="13444"/>
    <cellStyle name="Output 2 2 2 2 22 2" xfId="15702"/>
    <cellStyle name="Output 2 2 2 2 22 3" xfId="17089"/>
    <cellStyle name="Output 2 2 2 2 22 4" xfId="22182"/>
    <cellStyle name="Output 2 2 2 2 22 5" xfId="23717"/>
    <cellStyle name="Output 2 2 2 2 22 6" xfId="25162"/>
    <cellStyle name="Output 2 2 2 2 22 7" xfId="26719"/>
    <cellStyle name="Output 2 2 2 2 22 8" xfId="28177"/>
    <cellStyle name="Output 2 2 2 2 23" xfId="13470"/>
    <cellStyle name="Output 2 2 2 2 23 2" xfId="15728"/>
    <cellStyle name="Output 2 2 2 2 23 3" xfId="17115"/>
    <cellStyle name="Output 2 2 2 2 23 4" xfId="22208"/>
    <cellStyle name="Output 2 2 2 2 23 5" xfId="23743"/>
    <cellStyle name="Output 2 2 2 2 23 6" xfId="25188"/>
    <cellStyle name="Output 2 2 2 2 23 7" xfId="26745"/>
    <cellStyle name="Output 2 2 2 2 23 8" xfId="28203"/>
    <cellStyle name="Output 2 2 2 2 24" xfId="13490"/>
    <cellStyle name="Output 2 2 2 2 24 2" xfId="15748"/>
    <cellStyle name="Output 2 2 2 2 24 3" xfId="17133"/>
    <cellStyle name="Output 2 2 2 2 24 4" xfId="22228"/>
    <cellStyle name="Output 2 2 2 2 24 5" xfId="23763"/>
    <cellStyle name="Output 2 2 2 2 24 6" xfId="25208"/>
    <cellStyle name="Output 2 2 2 2 24 7" xfId="26764"/>
    <cellStyle name="Output 2 2 2 2 24 8" xfId="28221"/>
    <cellStyle name="Output 2 2 2 2 25" xfId="13517"/>
    <cellStyle name="Output 2 2 2 2 25 2" xfId="15775"/>
    <cellStyle name="Output 2 2 2 2 25 3" xfId="17159"/>
    <cellStyle name="Output 2 2 2 2 25 4" xfId="22255"/>
    <cellStyle name="Output 2 2 2 2 25 5" xfId="23790"/>
    <cellStyle name="Output 2 2 2 2 25 6" xfId="25235"/>
    <cellStyle name="Output 2 2 2 2 25 7" xfId="26790"/>
    <cellStyle name="Output 2 2 2 2 25 8" xfId="28247"/>
    <cellStyle name="Output 2 2 2 2 26" xfId="13549"/>
    <cellStyle name="Output 2 2 2 2 26 2" xfId="15807"/>
    <cellStyle name="Output 2 2 2 2 26 3" xfId="17187"/>
    <cellStyle name="Output 2 2 2 2 26 4" xfId="22286"/>
    <cellStyle name="Output 2 2 2 2 26 5" xfId="23822"/>
    <cellStyle name="Output 2 2 2 2 26 6" xfId="25267"/>
    <cellStyle name="Output 2 2 2 2 26 7" xfId="26821"/>
    <cellStyle name="Output 2 2 2 2 26 8" xfId="28275"/>
    <cellStyle name="Output 2 2 2 2 27" xfId="13581"/>
    <cellStyle name="Output 2 2 2 2 28" xfId="10490"/>
    <cellStyle name="Output 2 2 2 2 29" xfId="19398"/>
    <cellStyle name="Output 2 2 2 2 3" xfId="12619"/>
    <cellStyle name="Output 2 2 2 2 3 2" xfId="14990"/>
    <cellStyle name="Output 2 2 2 2 3 3" xfId="16385"/>
    <cellStyle name="Output 2 2 2 2 3 4" xfId="21394"/>
    <cellStyle name="Output 2 2 2 2 3 5" xfId="22944"/>
    <cellStyle name="Output 2 2 2 2 3 6" xfId="24428"/>
    <cellStyle name="Output 2 2 2 2 3 7" xfId="26010"/>
    <cellStyle name="Output 2 2 2 2 3 8" xfId="27473"/>
    <cellStyle name="Output 2 2 2 2 30" xfId="21695"/>
    <cellStyle name="Output 2 2 2 2 31" xfId="23215"/>
    <cellStyle name="Output 2 2 2 2 32" xfId="18783"/>
    <cellStyle name="Output 2 2 2 2 33" xfId="19322"/>
    <cellStyle name="Output 2 2 2 2 4" xfId="12714"/>
    <cellStyle name="Output 2 2 2 2 4 2" xfId="15060"/>
    <cellStyle name="Output 2 2 2 2 4 3" xfId="16455"/>
    <cellStyle name="Output 2 2 2 2 4 4" xfId="21485"/>
    <cellStyle name="Output 2 2 2 2 4 5" xfId="23028"/>
    <cellStyle name="Output 2 2 2 2 4 6" xfId="24498"/>
    <cellStyle name="Output 2 2 2 2 4 7" xfId="26080"/>
    <cellStyle name="Output 2 2 2 2 4 8" xfId="27543"/>
    <cellStyle name="Output 2 2 2 2 5" xfId="12759"/>
    <cellStyle name="Output 2 2 2 2 5 2" xfId="15080"/>
    <cellStyle name="Output 2 2 2 2 5 3" xfId="16475"/>
    <cellStyle name="Output 2 2 2 2 5 4" xfId="21524"/>
    <cellStyle name="Output 2 2 2 2 5 5" xfId="23060"/>
    <cellStyle name="Output 2 2 2 2 5 6" xfId="24532"/>
    <cellStyle name="Output 2 2 2 2 5 7" xfId="26100"/>
    <cellStyle name="Output 2 2 2 2 5 8" xfId="27563"/>
    <cellStyle name="Output 2 2 2 2 6" xfId="12818"/>
    <cellStyle name="Output 2 2 2 2 6 2" xfId="15110"/>
    <cellStyle name="Output 2 2 2 2 6 3" xfId="16505"/>
    <cellStyle name="Output 2 2 2 2 6 4" xfId="21563"/>
    <cellStyle name="Output 2 2 2 2 6 5" xfId="23102"/>
    <cellStyle name="Output 2 2 2 2 6 6" xfId="24573"/>
    <cellStyle name="Output 2 2 2 2 6 7" xfId="26130"/>
    <cellStyle name="Output 2 2 2 2 6 8" xfId="27593"/>
    <cellStyle name="Output 2 2 2 2 7" xfId="12876"/>
    <cellStyle name="Output 2 2 2 2 7 2" xfId="15167"/>
    <cellStyle name="Output 2 2 2 2 7 3" xfId="16562"/>
    <cellStyle name="Output 2 2 2 2 7 4" xfId="21621"/>
    <cellStyle name="Output 2 2 2 2 7 5" xfId="23159"/>
    <cellStyle name="Output 2 2 2 2 7 6" xfId="24630"/>
    <cellStyle name="Output 2 2 2 2 7 7" xfId="26187"/>
    <cellStyle name="Output 2 2 2 2 7 8" xfId="27650"/>
    <cellStyle name="Output 2 2 2 2 8" xfId="12928"/>
    <cellStyle name="Output 2 2 2 2 8 2" xfId="15198"/>
    <cellStyle name="Output 2 2 2 2 8 3" xfId="16593"/>
    <cellStyle name="Output 2 2 2 2 8 4" xfId="21672"/>
    <cellStyle name="Output 2 2 2 2 8 5" xfId="23204"/>
    <cellStyle name="Output 2 2 2 2 8 6" xfId="24662"/>
    <cellStyle name="Output 2 2 2 2 8 7" xfId="26218"/>
    <cellStyle name="Output 2 2 2 2 8 8" xfId="27681"/>
    <cellStyle name="Output 2 2 2 2 9" xfId="12981"/>
    <cellStyle name="Output 2 2 2 2 9 2" xfId="15239"/>
    <cellStyle name="Output 2 2 2 2 9 3" xfId="16634"/>
    <cellStyle name="Output 2 2 2 2 9 4" xfId="21720"/>
    <cellStyle name="Output 2 2 2 2 9 5" xfId="23256"/>
    <cellStyle name="Output 2 2 2 2 9 6" xfId="24703"/>
    <cellStyle name="Output 2 2 2 2 9 7" xfId="26259"/>
    <cellStyle name="Output 2 2 2 2 9 8" xfId="27722"/>
    <cellStyle name="Output 2 2 2 3" xfId="12414"/>
    <cellStyle name="Output 2 2 2 3 2" xfId="14856"/>
    <cellStyle name="Output 2 2 2 3 3" xfId="16250"/>
    <cellStyle name="Output 2 2 2 3 4" xfId="21196"/>
    <cellStyle name="Output 2 2 2 3 5" xfId="22806"/>
    <cellStyle name="Output 2 2 2 3 6" xfId="24292"/>
    <cellStyle name="Output 2 2 2 3 7" xfId="25875"/>
    <cellStyle name="Output 2 2 2 3 8" xfId="27339"/>
    <cellStyle name="Output 2 2 2 4" xfId="12453"/>
    <cellStyle name="Output 2 2 2 4 2" xfId="14892"/>
    <cellStyle name="Output 2 2 2 4 3" xfId="16286"/>
    <cellStyle name="Output 2 2 2 4 4" xfId="21235"/>
    <cellStyle name="Output 2 2 2 4 5" xfId="22842"/>
    <cellStyle name="Output 2 2 2 4 6" xfId="24328"/>
    <cellStyle name="Output 2 2 2 4 7" xfId="25911"/>
    <cellStyle name="Output 2 2 2 4 8" xfId="27375"/>
    <cellStyle name="Output 2 2 2 5" xfId="12437"/>
    <cellStyle name="Output 2 2 2 5 2" xfId="14876"/>
    <cellStyle name="Output 2 2 2 5 3" xfId="16270"/>
    <cellStyle name="Output 2 2 2 5 4" xfId="21219"/>
    <cellStyle name="Output 2 2 2 5 5" xfId="22826"/>
    <cellStyle name="Output 2 2 2 5 6" xfId="24312"/>
    <cellStyle name="Output 2 2 2 5 7" xfId="25895"/>
    <cellStyle name="Output 2 2 2 5 8" xfId="27359"/>
    <cellStyle name="Output 2 2 2 6" xfId="12626"/>
    <cellStyle name="Output 2 2 2 6 2" xfId="14995"/>
    <cellStyle name="Output 2 2 2 6 3" xfId="16390"/>
    <cellStyle name="Output 2 2 2 6 4" xfId="21400"/>
    <cellStyle name="Output 2 2 2 6 5" xfId="22949"/>
    <cellStyle name="Output 2 2 2 6 6" xfId="24433"/>
    <cellStyle name="Output 2 2 2 6 7" xfId="26015"/>
    <cellStyle name="Output 2 2 2 6 8" xfId="27478"/>
    <cellStyle name="Output 2 2 2 7" xfId="12624"/>
    <cellStyle name="Output 2 2 2 7 2" xfId="14993"/>
    <cellStyle name="Output 2 2 2 7 3" xfId="16388"/>
    <cellStyle name="Output 2 2 2 7 4" xfId="21398"/>
    <cellStyle name="Output 2 2 2 7 5" xfId="22947"/>
    <cellStyle name="Output 2 2 2 7 6" xfId="24431"/>
    <cellStyle name="Output 2 2 2 7 7" xfId="26013"/>
    <cellStyle name="Output 2 2 2 7 8" xfId="27476"/>
    <cellStyle name="Output 2 2 2 8" xfId="12825"/>
    <cellStyle name="Output 2 2 2 8 2" xfId="15116"/>
    <cellStyle name="Output 2 2 2 8 3" xfId="16511"/>
    <cellStyle name="Output 2 2 2 8 4" xfId="21570"/>
    <cellStyle name="Output 2 2 2 8 5" xfId="23108"/>
    <cellStyle name="Output 2 2 2 8 6" xfId="24579"/>
    <cellStyle name="Output 2 2 2 8 7" xfId="26136"/>
    <cellStyle name="Output 2 2 2 8 8" xfId="27599"/>
    <cellStyle name="Output 2 2 2 9" xfId="12821"/>
    <cellStyle name="Output 2 2 2 9 2" xfId="15113"/>
    <cellStyle name="Output 2 2 2 9 3" xfId="16508"/>
    <cellStyle name="Output 2 2 2 9 4" xfId="21566"/>
    <cellStyle name="Output 2 2 2 9 5" xfId="23105"/>
    <cellStyle name="Output 2 2 2 9 6" xfId="24576"/>
    <cellStyle name="Output 2 2 2 9 7" xfId="26133"/>
    <cellStyle name="Output 2 2 2 9 8" xfId="27596"/>
    <cellStyle name="Output 2 2 20" xfId="28341"/>
    <cellStyle name="Output 2 2 21" xfId="28443"/>
    <cellStyle name="Output 2 2 22" xfId="28383"/>
    <cellStyle name="Output 2 2 3" xfId="9756"/>
    <cellStyle name="Output 2 2 3 10" xfId="13009"/>
    <cellStyle name="Output 2 2 3 10 2" xfId="15267"/>
    <cellStyle name="Output 2 2 3 10 3" xfId="16659"/>
    <cellStyle name="Output 2 2 3 10 4" xfId="21748"/>
    <cellStyle name="Output 2 2 3 10 5" xfId="23283"/>
    <cellStyle name="Output 2 2 3 10 6" xfId="24729"/>
    <cellStyle name="Output 2 2 3 10 7" xfId="26285"/>
    <cellStyle name="Output 2 2 3 10 8" xfId="27747"/>
    <cellStyle name="Output 2 2 3 11" xfId="13052"/>
    <cellStyle name="Output 2 2 3 11 2" xfId="15310"/>
    <cellStyle name="Output 2 2 3 11 3" xfId="16697"/>
    <cellStyle name="Output 2 2 3 11 4" xfId="21790"/>
    <cellStyle name="Output 2 2 3 11 5" xfId="23325"/>
    <cellStyle name="Output 2 2 3 11 6" xfId="24770"/>
    <cellStyle name="Output 2 2 3 11 7" xfId="26327"/>
    <cellStyle name="Output 2 2 3 11 8" xfId="27785"/>
    <cellStyle name="Output 2 2 3 12" xfId="13075"/>
    <cellStyle name="Output 2 2 3 12 2" xfId="15333"/>
    <cellStyle name="Output 2 2 3 12 3" xfId="16720"/>
    <cellStyle name="Output 2 2 3 12 4" xfId="21813"/>
    <cellStyle name="Output 2 2 3 12 5" xfId="23348"/>
    <cellStyle name="Output 2 2 3 12 6" xfId="24793"/>
    <cellStyle name="Output 2 2 3 12 7" xfId="26350"/>
    <cellStyle name="Output 2 2 3 12 8" xfId="27808"/>
    <cellStyle name="Output 2 2 3 13" xfId="13124"/>
    <cellStyle name="Output 2 2 3 13 2" xfId="15382"/>
    <cellStyle name="Output 2 2 3 13 3" xfId="16769"/>
    <cellStyle name="Output 2 2 3 13 4" xfId="21862"/>
    <cellStyle name="Output 2 2 3 13 5" xfId="23397"/>
    <cellStyle name="Output 2 2 3 13 6" xfId="24842"/>
    <cellStyle name="Output 2 2 3 13 7" xfId="26399"/>
    <cellStyle name="Output 2 2 3 13 8" xfId="27857"/>
    <cellStyle name="Output 2 2 3 14" xfId="13156"/>
    <cellStyle name="Output 2 2 3 14 2" xfId="15414"/>
    <cellStyle name="Output 2 2 3 14 3" xfId="16801"/>
    <cellStyle name="Output 2 2 3 14 4" xfId="21894"/>
    <cellStyle name="Output 2 2 3 14 5" xfId="23429"/>
    <cellStyle name="Output 2 2 3 14 6" xfId="24874"/>
    <cellStyle name="Output 2 2 3 14 7" xfId="26431"/>
    <cellStyle name="Output 2 2 3 14 8" xfId="27889"/>
    <cellStyle name="Output 2 2 3 15" xfId="13206"/>
    <cellStyle name="Output 2 2 3 15 2" xfId="15464"/>
    <cellStyle name="Output 2 2 3 15 3" xfId="16851"/>
    <cellStyle name="Output 2 2 3 15 4" xfId="21944"/>
    <cellStyle name="Output 2 2 3 15 5" xfId="23479"/>
    <cellStyle name="Output 2 2 3 15 6" xfId="24924"/>
    <cellStyle name="Output 2 2 3 15 7" xfId="26481"/>
    <cellStyle name="Output 2 2 3 15 8" xfId="27939"/>
    <cellStyle name="Output 2 2 3 16" xfId="13231"/>
    <cellStyle name="Output 2 2 3 16 2" xfId="15489"/>
    <cellStyle name="Output 2 2 3 16 3" xfId="16876"/>
    <cellStyle name="Output 2 2 3 16 4" xfId="21969"/>
    <cellStyle name="Output 2 2 3 16 5" xfId="23504"/>
    <cellStyle name="Output 2 2 3 16 6" xfId="24949"/>
    <cellStyle name="Output 2 2 3 16 7" xfId="26506"/>
    <cellStyle name="Output 2 2 3 16 8" xfId="27964"/>
    <cellStyle name="Output 2 2 3 17" xfId="13257"/>
    <cellStyle name="Output 2 2 3 17 2" xfId="15515"/>
    <cellStyle name="Output 2 2 3 17 3" xfId="16902"/>
    <cellStyle name="Output 2 2 3 17 4" xfId="21995"/>
    <cellStyle name="Output 2 2 3 17 5" xfId="23530"/>
    <cellStyle name="Output 2 2 3 17 6" xfId="24975"/>
    <cellStyle name="Output 2 2 3 17 7" xfId="26532"/>
    <cellStyle name="Output 2 2 3 17 8" xfId="27990"/>
    <cellStyle name="Output 2 2 3 18" xfId="13296"/>
    <cellStyle name="Output 2 2 3 18 2" xfId="15554"/>
    <cellStyle name="Output 2 2 3 18 3" xfId="16941"/>
    <cellStyle name="Output 2 2 3 18 4" xfId="22034"/>
    <cellStyle name="Output 2 2 3 18 5" xfId="23569"/>
    <cellStyle name="Output 2 2 3 18 6" xfId="25014"/>
    <cellStyle name="Output 2 2 3 18 7" xfId="26571"/>
    <cellStyle name="Output 2 2 3 18 8" xfId="28029"/>
    <cellStyle name="Output 2 2 3 19" xfId="13320"/>
    <cellStyle name="Output 2 2 3 19 2" xfId="15578"/>
    <cellStyle name="Output 2 2 3 19 3" xfId="16965"/>
    <cellStyle name="Output 2 2 3 19 4" xfId="22058"/>
    <cellStyle name="Output 2 2 3 19 5" xfId="23593"/>
    <cellStyle name="Output 2 2 3 19 6" xfId="25038"/>
    <cellStyle name="Output 2 2 3 19 7" xfId="26595"/>
    <cellStyle name="Output 2 2 3 19 8" xfId="28053"/>
    <cellStyle name="Output 2 2 3 2" xfId="12524"/>
    <cellStyle name="Output 2 2 3 2 2" xfId="14937"/>
    <cellStyle name="Output 2 2 3 2 3" xfId="16331"/>
    <cellStyle name="Output 2 2 3 2 4" xfId="21306"/>
    <cellStyle name="Output 2 2 3 2 5" xfId="22889"/>
    <cellStyle name="Output 2 2 3 2 6" xfId="24373"/>
    <cellStyle name="Output 2 2 3 2 7" xfId="25956"/>
    <cellStyle name="Output 2 2 3 2 8" xfId="27420"/>
    <cellStyle name="Output 2 2 3 20" xfId="13365"/>
    <cellStyle name="Output 2 2 3 20 2" xfId="15623"/>
    <cellStyle name="Output 2 2 3 20 3" xfId="17010"/>
    <cellStyle name="Output 2 2 3 20 4" xfId="22103"/>
    <cellStyle name="Output 2 2 3 20 5" xfId="23638"/>
    <cellStyle name="Output 2 2 3 20 6" xfId="25083"/>
    <cellStyle name="Output 2 2 3 20 7" xfId="26640"/>
    <cellStyle name="Output 2 2 3 20 8" xfId="28098"/>
    <cellStyle name="Output 2 2 3 21" xfId="13406"/>
    <cellStyle name="Output 2 2 3 21 2" xfId="15664"/>
    <cellStyle name="Output 2 2 3 21 3" xfId="17051"/>
    <cellStyle name="Output 2 2 3 21 4" xfId="22144"/>
    <cellStyle name="Output 2 2 3 21 5" xfId="23679"/>
    <cellStyle name="Output 2 2 3 21 6" xfId="25124"/>
    <cellStyle name="Output 2 2 3 21 7" xfId="26681"/>
    <cellStyle name="Output 2 2 3 21 8" xfId="28139"/>
    <cellStyle name="Output 2 2 3 22" xfId="13432"/>
    <cellStyle name="Output 2 2 3 22 2" xfId="15690"/>
    <cellStyle name="Output 2 2 3 22 3" xfId="17077"/>
    <cellStyle name="Output 2 2 3 22 4" xfId="22170"/>
    <cellStyle name="Output 2 2 3 22 5" xfId="23705"/>
    <cellStyle name="Output 2 2 3 22 6" xfId="25150"/>
    <cellStyle name="Output 2 2 3 22 7" xfId="26707"/>
    <cellStyle name="Output 2 2 3 22 8" xfId="28165"/>
    <cellStyle name="Output 2 2 3 23" xfId="13456"/>
    <cellStyle name="Output 2 2 3 23 2" xfId="15714"/>
    <cellStyle name="Output 2 2 3 23 3" xfId="17101"/>
    <cellStyle name="Output 2 2 3 23 4" xfId="22194"/>
    <cellStyle name="Output 2 2 3 23 5" xfId="23729"/>
    <cellStyle name="Output 2 2 3 23 6" xfId="25174"/>
    <cellStyle name="Output 2 2 3 23 7" xfId="26731"/>
    <cellStyle name="Output 2 2 3 23 8" xfId="28189"/>
    <cellStyle name="Output 2 2 3 24" xfId="13480"/>
    <cellStyle name="Output 2 2 3 24 2" xfId="15738"/>
    <cellStyle name="Output 2 2 3 24 3" xfId="17123"/>
    <cellStyle name="Output 2 2 3 24 4" xfId="22218"/>
    <cellStyle name="Output 2 2 3 24 5" xfId="23753"/>
    <cellStyle name="Output 2 2 3 24 6" xfId="25198"/>
    <cellStyle name="Output 2 2 3 24 7" xfId="26754"/>
    <cellStyle name="Output 2 2 3 24 8" xfId="28211"/>
    <cellStyle name="Output 2 2 3 25" xfId="13503"/>
    <cellStyle name="Output 2 2 3 25 2" xfId="15761"/>
    <cellStyle name="Output 2 2 3 25 3" xfId="17145"/>
    <cellStyle name="Output 2 2 3 25 4" xfId="22241"/>
    <cellStyle name="Output 2 2 3 25 5" xfId="23776"/>
    <cellStyle name="Output 2 2 3 25 6" xfId="25221"/>
    <cellStyle name="Output 2 2 3 25 7" xfId="26776"/>
    <cellStyle name="Output 2 2 3 25 8" xfId="28233"/>
    <cellStyle name="Output 2 2 3 26" xfId="13535"/>
    <cellStyle name="Output 2 2 3 26 2" xfId="15793"/>
    <cellStyle name="Output 2 2 3 26 3" xfId="17173"/>
    <cellStyle name="Output 2 2 3 26 4" xfId="22272"/>
    <cellStyle name="Output 2 2 3 26 5" xfId="23808"/>
    <cellStyle name="Output 2 2 3 26 6" xfId="25253"/>
    <cellStyle name="Output 2 2 3 26 7" xfId="26807"/>
    <cellStyle name="Output 2 2 3 26 8" xfId="28261"/>
    <cellStyle name="Output 2 2 3 27" xfId="13567"/>
    <cellStyle name="Output 2 2 3 28" xfId="9846"/>
    <cellStyle name="Output 2 2 3 29" xfId="19384"/>
    <cellStyle name="Output 2 2 3 3" xfId="12605"/>
    <cellStyle name="Output 2 2 3 3 2" xfId="14976"/>
    <cellStyle name="Output 2 2 3 3 3" xfId="16371"/>
    <cellStyle name="Output 2 2 3 3 4" xfId="21380"/>
    <cellStyle name="Output 2 2 3 3 5" xfId="22930"/>
    <cellStyle name="Output 2 2 3 3 6" xfId="24414"/>
    <cellStyle name="Output 2 2 3 3 7" xfId="25996"/>
    <cellStyle name="Output 2 2 3 3 8" xfId="27459"/>
    <cellStyle name="Output 2 2 3 30" xfId="17915"/>
    <cellStyle name="Output 2 2 3 31" xfId="23206"/>
    <cellStyle name="Output 2 2 3 32" xfId="18780"/>
    <cellStyle name="Output 2 2 3 33" xfId="19303"/>
    <cellStyle name="Output 2 2 3 4" xfId="12702"/>
    <cellStyle name="Output 2 2 3 4 2" xfId="15048"/>
    <cellStyle name="Output 2 2 3 4 3" xfId="16443"/>
    <cellStyle name="Output 2 2 3 4 4" xfId="21473"/>
    <cellStyle name="Output 2 2 3 4 5" xfId="23016"/>
    <cellStyle name="Output 2 2 3 4 6" xfId="24486"/>
    <cellStyle name="Output 2 2 3 4 7" xfId="26068"/>
    <cellStyle name="Output 2 2 3 4 8" xfId="27531"/>
    <cellStyle name="Output 2 2 3 5" xfId="12749"/>
    <cellStyle name="Output 2 2 3 5 2" xfId="15070"/>
    <cellStyle name="Output 2 2 3 5 3" xfId="16465"/>
    <cellStyle name="Output 2 2 3 5 4" xfId="21514"/>
    <cellStyle name="Output 2 2 3 5 5" xfId="23050"/>
    <cellStyle name="Output 2 2 3 5 6" xfId="24522"/>
    <cellStyle name="Output 2 2 3 5 7" xfId="26090"/>
    <cellStyle name="Output 2 2 3 5 8" xfId="27553"/>
    <cellStyle name="Output 2 2 3 6" xfId="12804"/>
    <cellStyle name="Output 2 2 3 6 2" xfId="15096"/>
    <cellStyle name="Output 2 2 3 6 3" xfId="16491"/>
    <cellStyle name="Output 2 2 3 6 4" xfId="21549"/>
    <cellStyle name="Output 2 2 3 6 5" xfId="23088"/>
    <cellStyle name="Output 2 2 3 6 6" xfId="24559"/>
    <cellStyle name="Output 2 2 3 6 7" xfId="26116"/>
    <cellStyle name="Output 2 2 3 6 8" xfId="27579"/>
    <cellStyle name="Output 2 2 3 7" xfId="12862"/>
    <cellStyle name="Output 2 2 3 7 2" xfId="15153"/>
    <cellStyle name="Output 2 2 3 7 3" xfId="16548"/>
    <cellStyle name="Output 2 2 3 7 4" xfId="21607"/>
    <cellStyle name="Output 2 2 3 7 5" xfId="23145"/>
    <cellStyle name="Output 2 2 3 7 6" xfId="24616"/>
    <cellStyle name="Output 2 2 3 7 7" xfId="26173"/>
    <cellStyle name="Output 2 2 3 7 8" xfId="27636"/>
    <cellStyle name="Output 2 2 3 8" xfId="12914"/>
    <cellStyle name="Output 2 2 3 8 2" xfId="15188"/>
    <cellStyle name="Output 2 2 3 8 3" xfId="16583"/>
    <cellStyle name="Output 2 2 3 8 4" xfId="21659"/>
    <cellStyle name="Output 2 2 3 8 5" xfId="23190"/>
    <cellStyle name="Output 2 2 3 8 6" xfId="24652"/>
    <cellStyle name="Output 2 2 3 8 7" xfId="26208"/>
    <cellStyle name="Output 2 2 3 8 8" xfId="27671"/>
    <cellStyle name="Output 2 2 3 9" xfId="12967"/>
    <cellStyle name="Output 2 2 3 9 2" xfId="15225"/>
    <cellStyle name="Output 2 2 3 9 3" xfId="16620"/>
    <cellStyle name="Output 2 2 3 9 4" xfId="21706"/>
    <cellStyle name="Output 2 2 3 9 5" xfId="23242"/>
    <cellStyle name="Output 2 2 3 9 6" xfId="24689"/>
    <cellStyle name="Output 2 2 3 9 7" xfId="26245"/>
    <cellStyle name="Output 2 2 3 9 8" xfId="27708"/>
    <cellStyle name="Output 2 2 4" xfId="12429"/>
    <cellStyle name="Output 2 2 4 2" xfId="14868"/>
    <cellStyle name="Output 2 2 4 3" xfId="16262"/>
    <cellStyle name="Output 2 2 4 4" xfId="21211"/>
    <cellStyle name="Output 2 2 4 5" xfId="22818"/>
    <cellStyle name="Output 2 2 4 6" xfId="24304"/>
    <cellStyle name="Output 2 2 4 7" xfId="25887"/>
    <cellStyle name="Output 2 2 4 8" xfId="27351"/>
    <cellStyle name="Output 2 2 5" xfId="12469"/>
    <cellStyle name="Output 2 2 5 2" xfId="14907"/>
    <cellStyle name="Output 2 2 5 3" xfId="16301"/>
    <cellStyle name="Output 2 2 5 4" xfId="21251"/>
    <cellStyle name="Output 2 2 5 5" xfId="22857"/>
    <cellStyle name="Output 2 2 5 6" xfId="24343"/>
    <cellStyle name="Output 2 2 5 7" xfId="25926"/>
    <cellStyle name="Output 2 2 5 8" xfId="27390"/>
    <cellStyle name="Output 2 2 6" xfId="12451"/>
    <cellStyle name="Output 2 2 6 2" xfId="14890"/>
    <cellStyle name="Output 2 2 6 3" xfId="16284"/>
    <cellStyle name="Output 2 2 6 4" xfId="21233"/>
    <cellStyle name="Output 2 2 6 5" xfId="22840"/>
    <cellStyle name="Output 2 2 6 6" xfId="24326"/>
    <cellStyle name="Output 2 2 6 7" xfId="25909"/>
    <cellStyle name="Output 2 2 6 8" xfId="27373"/>
    <cellStyle name="Output 2 2 7" xfId="12636"/>
    <cellStyle name="Output 2 2 7 2" xfId="15005"/>
    <cellStyle name="Output 2 2 7 3" xfId="16400"/>
    <cellStyle name="Output 2 2 7 4" xfId="21410"/>
    <cellStyle name="Output 2 2 7 5" xfId="22959"/>
    <cellStyle name="Output 2 2 7 6" xfId="24443"/>
    <cellStyle name="Output 2 2 7 7" xfId="26025"/>
    <cellStyle name="Output 2 2 7 8" xfId="27488"/>
    <cellStyle name="Output 2 2 8" xfId="12683"/>
    <cellStyle name="Output 2 2 8 2" xfId="15029"/>
    <cellStyle name="Output 2 2 8 3" xfId="16424"/>
    <cellStyle name="Output 2 2 8 4" xfId="21454"/>
    <cellStyle name="Output 2 2 8 5" xfId="22997"/>
    <cellStyle name="Output 2 2 8 6" xfId="24467"/>
    <cellStyle name="Output 2 2 8 7" xfId="26049"/>
    <cellStyle name="Output 2 2 8 8" xfId="27512"/>
    <cellStyle name="Output 2 2 9" xfId="12839"/>
    <cellStyle name="Output 2 2 9 2" xfId="15130"/>
    <cellStyle name="Output 2 2 9 3" xfId="16525"/>
    <cellStyle name="Output 2 2 9 4" xfId="21584"/>
    <cellStyle name="Output 2 2 9 5" xfId="23122"/>
    <cellStyle name="Output 2 2 9 6" xfId="24593"/>
    <cellStyle name="Output 2 2 9 7" xfId="26150"/>
    <cellStyle name="Output 2 2 9 8" xfId="27613"/>
    <cellStyle name="Output 2 20" xfId="13284"/>
    <cellStyle name="Output 2 20 2" xfId="15542"/>
    <cellStyle name="Output 2 20 3" xfId="16929"/>
    <cellStyle name="Output 2 20 4" xfId="22022"/>
    <cellStyle name="Output 2 20 5" xfId="23557"/>
    <cellStyle name="Output 2 20 6" xfId="25002"/>
    <cellStyle name="Output 2 20 7" xfId="26559"/>
    <cellStyle name="Output 2 20 8" xfId="28017"/>
    <cellStyle name="Output 2 21" xfId="13386"/>
    <cellStyle name="Output 2 21 2" xfId="15644"/>
    <cellStyle name="Output 2 21 3" xfId="17031"/>
    <cellStyle name="Output 2 21 4" xfId="22124"/>
    <cellStyle name="Output 2 21 5" xfId="23659"/>
    <cellStyle name="Output 2 21 6" xfId="25104"/>
    <cellStyle name="Output 2 21 7" xfId="26661"/>
    <cellStyle name="Output 2 21 8" xfId="28119"/>
    <cellStyle name="Output 2 22" xfId="10483"/>
    <cellStyle name="Output 2 23" xfId="19318"/>
    <cellStyle name="Output 2 24" xfId="21533"/>
    <cellStyle name="Output 2 25" xfId="23041"/>
    <cellStyle name="Output 2 26" xfId="24545"/>
    <cellStyle name="Output 2 27" xfId="28340"/>
    <cellStyle name="Output 2 28" xfId="28442"/>
    <cellStyle name="Output 2 29" xfId="28384"/>
    <cellStyle name="Output 2 3" xfId="82"/>
    <cellStyle name="Output 2 3 10" xfId="13093"/>
    <cellStyle name="Output 2 3 10 2" xfId="15351"/>
    <cellStyle name="Output 2 3 10 3" xfId="16738"/>
    <cellStyle name="Output 2 3 10 4" xfId="21831"/>
    <cellStyle name="Output 2 3 10 5" xfId="23366"/>
    <cellStyle name="Output 2 3 10 6" xfId="24811"/>
    <cellStyle name="Output 2 3 10 7" xfId="26368"/>
    <cellStyle name="Output 2 3 10 8" xfId="27826"/>
    <cellStyle name="Output 2 3 11" xfId="13177"/>
    <cellStyle name="Output 2 3 11 2" xfId="15435"/>
    <cellStyle name="Output 2 3 11 3" xfId="16822"/>
    <cellStyle name="Output 2 3 11 4" xfId="21915"/>
    <cellStyle name="Output 2 3 11 5" xfId="23450"/>
    <cellStyle name="Output 2 3 11 6" xfId="24895"/>
    <cellStyle name="Output 2 3 11 7" xfId="26452"/>
    <cellStyle name="Output 2 3 11 8" xfId="27910"/>
    <cellStyle name="Output 2 3 12" xfId="13264"/>
    <cellStyle name="Output 2 3 12 2" xfId="15522"/>
    <cellStyle name="Output 2 3 12 3" xfId="16909"/>
    <cellStyle name="Output 2 3 12 4" xfId="22002"/>
    <cellStyle name="Output 2 3 12 5" xfId="23537"/>
    <cellStyle name="Output 2 3 12 6" xfId="24982"/>
    <cellStyle name="Output 2 3 12 7" xfId="26539"/>
    <cellStyle name="Output 2 3 12 8" xfId="27997"/>
    <cellStyle name="Output 2 3 13" xfId="13344"/>
    <cellStyle name="Output 2 3 13 2" xfId="15602"/>
    <cellStyle name="Output 2 3 13 3" xfId="16989"/>
    <cellStyle name="Output 2 3 13 4" xfId="22082"/>
    <cellStyle name="Output 2 3 13 5" xfId="23617"/>
    <cellStyle name="Output 2 3 13 6" xfId="25062"/>
    <cellStyle name="Output 2 3 13 7" xfId="26619"/>
    <cellStyle name="Output 2 3 13 8" xfId="28077"/>
    <cellStyle name="Output 2 3 14" xfId="10471"/>
    <cellStyle name="Output 2 3 15" xfId="19293"/>
    <cellStyle name="Output 2 3 16" xfId="21494"/>
    <cellStyle name="Output 2 3 17" xfId="22977"/>
    <cellStyle name="Output 2 3 18" xfId="24509"/>
    <cellStyle name="Output 2 3 19" xfId="28342"/>
    <cellStyle name="Output 2 3 2" xfId="9764"/>
    <cellStyle name="Output 2 3 2 10" xfId="13017"/>
    <cellStyle name="Output 2 3 2 10 2" xfId="15275"/>
    <cellStyle name="Output 2 3 2 10 3" xfId="16667"/>
    <cellStyle name="Output 2 3 2 10 4" xfId="21756"/>
    <cellStyle name="Output 2 3 2 10 5" xfId="23291"/>
    <cellStyle name="Output 2 3 2 10 6" xfId="24737"/>
    <cellStyle name="Output 2 3 2 10 7" xfId="26293"/>
    <cellStyle name="Output 2 3 2 10 8" xfId="27755"/>
    <cellStyle name="Output 2 3 2 11" xfId="13058"/>
    <cellStyle name="Output 2 3 2 11 2" xfId="15316"/>
    <cellStyle name="Output 2 3 2 11 3" xfId="16703"/>
    <cellStyle name="Output 2 3 2 11 4" xfId="21796"/>
    <cellStyle name="Output 2 3 2 11 5" xfId="23331"/>
    <cellStyle name="Output 2 3 2 11 6" xfId="24776"/>
    <cellStyle name="Output 2 3 2 11 7" xfId="26333"/>
    <cellStyle name="Output 2 3 2 11 8" xfId="27791"/>
    <cellStyle name="Output 2 3 2 12" xfId="13083"/>
    <cellStyle name="Output 2 3 2 12 2" xfId="15341"/>
    <cellStyle name="Output 2 3 2 12 3" xfId="16728"/>
    <cellStyle name="Output 2 3 2 12 4" xfId="21821"/>
    <cellStyle name="Output 2 3 2 12 5" xfId="23356"/>
    <cellStyle name="Output 2 3 2 12 6" xfId="24801"/>
    <cellStyle name="Output 2 3 2 12 7" xfId="26358"/>
    <cellStyle name="Output 2 3 2 12 8" xfId="27816"/>
    <cellStyle name="Output 2 3 2 13" xfId="13132"/>
    <cellStyle name="Output 2 3 2 13 2" xfId="15390"/>
    <cellStyle name="Output 2 3 2 13 3" xfId="16777"/>
    <cellStyle name="Output 2 3 2 13 4" xfId="21870"/>
    <cellStyle name="Output 2 3 2 13 5" xfId="23405"/>
    <cellStyle name="Output 2 3 2 13 6" xfId="24850"/>
    <cellStyle name="Output 2 3 2 13 7" xfId="26407"/>
    <cellStyle name="Output 2 3 2 13 8" xfId="27865"/>
    <cellStyle name="Output 2 3 2 14" xfId="13164"/>
    <cellStyle name="Output 2 3 2 14 2" xfId="15422"/>
    <cellStyle name="Output 2 3 2 14 3" xfId="16809"/>
    <cellStyle name="Output 2 3 2 14 4" xfId="21902"/>
    <cellStyle name="Output 2 3 2 14 5" xfId="23437"/>
    <cellStyle name="Output 2 3 2 14 6" xfId="24882"/>
    <cellStyle name="Output 2 3 2 14 7" xfId="26439"/>
    <cellStyle name="Output 2 3 2 14 8" xfId="27897"/>
    <cellStyle name="Output 2 3 2 15" xfId="13214"/>
    <cellStyle name="Output 2 3 2 15 2" xfId="15472"/>
    <cellStyle name="Output 2 3 2 15 3" xfId="16859"/>
    <cellStyle name="Output 2 3 2 15 4" xfId="21952"/>
    <cellStyle name="Output 2 3 2 15 5" xfId="23487"/>
    <cellStyle name="Output 2 3 2 15 6" xfId="24932"/>
    <cellStyle name="Output 2 3 2 15 7" xfId="26489"/>
    <cellStyle name="Output 2 3 2 15 8" xfId="27947"/>
    <cellStyle name="Output 2 3 2 16" xfId="13237"/>
    <cellStyle name="Output 2 3 2 16 2" xfId="15495"/>
    <cellStyle name="Output 2 3 2 16 3" xfId="16882"/>
    <cellStyle name="Output 2 3 2 16 4" xfId="21975"/>
    <cellStyle name="Output 2 3 2 16 5" xfId="23510"/>
    <cellStyle name="Output 2 3 2 16 6" xfId="24955"/>
    <cellStyle name="Output 2 3 2 16 7" xfId="26512"/>
    <cellStyle name="Output 2 3 2 16 8" xfId="27970"/>
    <cellStyle name="Output 2 3 2 17" xfId="13265"/>
    <cellStyle name="Output 2 3 2 17 2" xfId="15523"/>
    <cellStyle name="Output 2 3 2 17 3" xfId="16910"/>
    <cellStyle name="Output 2 3 2 17 4" xfId="22003"/>
    <cellStyle name="Output 2 3 2 17 5" xfId="23538"/>
    <cellStyle name="Output 2 3 2 17 6" xfId="24983"/>
    <cellStyle name="Output 2 3 2 17 7" xfId="26540"/>
    <cellStyle name="Output 2 3 2 17 8" xfId="27998"/>
    <cellStyle name="Output 2 3 2 18" xfId="13302"/>
    <cellStyle name="Output 2 3 2 18 2" xfId="15560"/>
    <cellStyle name="Output 2 3 2 18 3" xfId="16947"/>
    <cellStyle name="Output 2 3 2 18 4" xfId="22040"/>
    <cellStyle name="Output 2 3 2 18 5" xfId="23575"/>
    <cellStyle name="Output 2 3 2 18 6" xfId="25020"/>
    <cellStyle name="Output 2 3 2 18 7" xfId="26577"/>
    <cellStyle name="Output 2 3 2 18 8" xfId="28035"/>
    <cellStyle name="Output 2 3 2 19" xfId="13328"/>
    <cellStyle name="Output 2 3 2 19 2" xfId="15586"/>
    <cellStyle name="Output 2 3 2 19 3" xfId="16973"/>
    <cellStyle name="Output 2 3 2 19 4" xfId="22066"/>
    <cellStyle name="Output 2 3 2 19 5" xfId="23601"/>
    <cellStyle name="Output 2 3 2 19 6" xfId="25046"/>
    <cellStyle name="Output 2 3 2 19 7" xfId="26603"/>
    <cellStyle name="Output 2 3 2 19 8" xfId="28061"/>
    <cellStyle name="Output 2 3 2 2" xfId="12532"/>
    <cellStyle name="Output 2 3 2 2 2" xfId="14945"/>
    <cellStyle name="Output 2 3 2 2 3" xfId="16339"/>
    <cellStyle name="Output 2 3 2 2 4" xfId="21314"/>
    <cellStyle name="Output 2 3 2 2 5" xfId="22897"/>
    <cellStyle name="Output 2 3 2 2 6" xfId="24381"/>
    <cellStyle name="Output 2 3 2 2 7" xfId="25964"/>
    <cellStyle name="Output 2 3 2 2 8" xfId="27428"/>
    <cellStyle name="Output 2 3 2 20" xfId="13373"/>
    <cellStyle name="Output 2 3 2 20 2" xfId="15631"/>
    <cellStyle name="Output 2 3 2 20 3" xfId="17018"/>
    <cellStyle name="Output 2 3 2 20 4" xfId="22111"/>
    <cellStyle name="Output 2 3 2 20 5" xfId="23646"/>
    <cellStyle name="Output 2 3 2 20 6" xfId="25091"/>
    <cellStyle name="Output 2 3 2 20 7" xfId="26648"/>
    <cellStyle name="Output 2 3 2 20 8" xfId="28106"/>
    <cellStyle name="Output 2 3 2 21" xfId="13414"/>
    <cellStyle name="Output 2 3 2 21 2" xfId="15672"/>
    <cellStyle name="Output 2 3 2 21 3" xfId="17059"/>
    <cellStyle name="Output 2 3 2 21 4" xfId="22152"/>
    <cellStyle name="Output 2 3 2 21 5" xfId="23687"/>
    <cellStyle name="Output 2 3 2 21 6" xfId="25132"/>
    <cellStyle name="Output 2 3 2 21 7" xfId="26689"/>
    <cellStyle name="Output 2 3 2 21 8" xfId="28147"/>
    <cellStyle name="Output 2 3 2 22" xfId="13438"/>
    <cellStyle name="Output 2 3 2 22 2" xfId="15696"/>
    <cellStyle name="Output 2 3 2 22 3" xfId="17083"/>
    <cellStyle name="Output 2 3 2 22 4" xfId="22176"/>
    <cellStyle name="Output 2 3 2 22 5" xfId="23711"/>
    <cellStyle name="Output 2 3 2 22 6" xfId="25156"/>
    <cellStyle name="Output 2 3 2 22 7" xfId="26713"/>
    <cellStyle name="Output 2 3 2 22 8" xfId="28171"/>
    <cellStyle name="Output 2 3 2 23" xfId="13464"/>
    <cellStyle name="Output 2 3 2 23 2" xfId="15722"/>
    <cellStyle name="Output 2 3 2 23 3" xfId="17109"/>
    <cellStyle name="Output 2 3 2 23 4" xfId="22202"/>
    <cellStyle name="Output 2 3 2 23 5" xfId="23737"/>
    <cellStyle name="Output 2 3 2 23 6" xfId="25182"/>
    <cellStyle name="Output 2 3 2 23 7" xfId="26739"/>
    <cellStyle name="Output 2 3 2 23 8" xfId="28197"/>
    <cellStyle name="Output 2 3 2 24" xfId="13486"/>
    <cellStyle name="Output 2 3 2 24 2" xfId="15744"/>
    <cellStyle name="Output 2 3 2 24 3" xfId="17129"/>
    <cellStyle name="Output 2 3 2 24 4" xfId="22224"/>
    <cellStyle name="Output 2 3 2 24 5" xfId="23759"/>
    <cellStyle name="Output 2 3 2 24 6" xfId="25204"/>
    <cellStyle name="Output 2 3 2 24 7" xfId="26760"/>
    <cellStyle name="Output 2 3 2 24 8" xfId="28217"/>
    <cellStyle name="Output 2 3 2 25" xfId="13511"/>
    <cellStyle name="Output 2 3 2 25 2" xfId="15769"/>
    <cellStyle name="Output 2 3 2 25 3" xfId="17153"/>
    <cellStyle name="Output 2 3 2 25 4" xfId="22249"/>
    <cellStyle name="Output 2 3 2 25 5" xfId="23784"/>
    <cellStyle name="Output 2 3 2 25 6" xfId="25229"/>
    <cellStyle name="Output 2 3 2 25 7" xfId="26784"/>
    <cellStyle name="Output 2 3 2 25 8" xfId="28241"/>
    <cellStyle name="Output 2 3 2 26" xfId="13543"/>
    <cellStyle name="Output 2 3 2 26 2" xfId="15801"/>
    <cellStyle name="Output 2 3 2 26 3" xfId="17181"/>
    <cellStyle name="Output 2 3 2 26 4" xfId="22280"/>
    <cellStyle name="Output 2 3 2 26 5" xfId="23816"/>
    <cellStyle name="Output 2 3 2 26 6" xfId="25261"/>
    <cellStyle name="Output 2 3 2 26 7" xfId="26815"/>
    <cellStyle name="Output 2 3 2 26 8" xfId="28269"/>
    <cellStyle name="Output 2 3 2 27" xfId="13575"/>
    <cellStyle name="Output 2 3 2 28" xfId="9853"/>
    <cellStyle name="Output 2 3 2 29" xfId="19392"/>
    <cellStyle name="Output 2 3 2 3" xfId="12613"/>
    <cellStyle name="Output 2 3 2 3 2" xfId="14984"/>
    <cellStyle name="Output 2 3 2 3 3" xfId="16379"/>
    <cellStyle name="Output 2 3 2 3 4" xfId="21388"/>
    <cellStyle name="Output 2 3 2 3 5" xfId="22938"/>
    <cellStyle name="Output 2 3 2 3 6" xfId="24422"/>
    <cellStyle name="Output 2 3 2 3 7" xfId="26004"/>
    <cellStyle name="Output 2 3 2 3 8" xfId="27467"/>
    <cellStyle name="Output 2 3 2 30" xfId="17908"/>
    <cellStyle name="Output 2 3 2 31" xfId="17965"/>
    <cellStyle name="Output 2 3 2 32" xfId="17251"/>
    <cellStyle name="Output 2 3 2 33" xfId="19317"/>
    <cellStyle name="Output 2 3 2 4" xfId="12708"/>
    <cellStyle name="Output 2 3 2 4 2" xfId="15054"/>
    <cellStyle name="Output 2 3 2 4 3" xfId="16449"/>
    <cellStyle name="Output 2 3 2 4 4" xfId="21479"/>
    <cellStyle name="Output 2 3 2 4 5" xfId="23022"/>
    <cellStyle name="Output 2 3 2 4 6" xfId="24492"/>
    <cellStyle name="Output 2 3 2 4 7" xfId="26074"/>
    <cellStyle name="Output 2 3 2 4 8" xfId="27537"/>
    <cellStyle name="Output 2 3 2 5" xfId="12755"/>
    <cellStyle name="Output 2 3 2 5 2" xfId="15076"/>
    <cellStyle name="Output 2 3 2 5 3" xfId="16471"/>
    <cellStyle name="Output 2 3 2 5 4" xfId="21520"/>
    <cellStyle name="Output 2 3 2 5 5" xfId="23056"/>
    <cellStyle name="Output 2 3 2 5 6" xfId="24528"/>
    <cellStyle name="Output 2 3 2 5 7" xfId="26096"/>
    <cellStyle name="Output 2 3 2 5 8" xfId="27559"/>
    <cellStyle name="Output 2 3 2 6" xfId="12812"/>
    <cellStyle name="Output 2 3 2 6 2" xfId="15104"/>
    <cellStyle name="Output 2 3 2 6 3" xfId="16499"/>
    <cellStyle name="Output 2 3 2 6 4" xfId="21557"/>
    <cellStyle name="Output 2 3 2 6 5" xfId="23096"/>
    <cellStyle name="Output 2 3 2 6 6" xfId="24567"/>
    <cellStyle name="Output 2 3 2 6 7" xfId="26124"/>
    <cellStyle name="Output 2 3 2 6 8" xfId="27587"/>
    <cellStyle name="Output 2 3 2 7" xfId="12870"/>
    <cellStyle name="Output 2 3 2 7 2" xfId="15161"/>
    <cellStyle name="Output 2 3 2 7 3" xfId="16556"/>
    <cellStyle name="Output 2 3 2 7 4" xfId="21615"/>
    <cellStyle name="Output 2 3 2 7 5" xfId="23153"/>
    <cellStyle name="Output 2 3 2 7 6" xfId="24624"/>
    <cellStyle name="Output 2 3 2 7 7" xfId="26181"/>
    <cellStyle name="Output 2 3 2 7 8" xfId="27644"/>
    <cellStyle name="Output 2 3 2 8" xfId="12922"/>
    <cellStyle name="Output 2 3 2 8 2" xfId="15194"/>
    <cellStyle name="Output 2 3 2 8 3" xfId="16589"/>
    <cellStyle name="Output 2 3 2 8 4" xfId="21666"/>
    <cellStyle name="Output 2 3 2 8 5" xfId="23198"/>
    <cellStyle name="Output 2 3 2 8 6" xfId="24658"/>
    <cellStyle name="Output 2 3 2 8 7" xfId="26214"/>
    <cellStyle name="Output 2 3 2 8 8" xfId="27677"/>
    <cellStyle name="Output 2 3 2 9" xfId="12975"/>
    <cellStyle name="Output 2 3 2 9 2" xfId="15233"/>
    <cellStyle name="Output 2 3 2 9 3" xfId="16628"/>
    <cellStyle name="Output 2 3 2 9 4" xfId="21714"/>
    <cellStyle name="Output 2 3 2 9 5" xfId="23250"/>
    <cellStyle name="Output 2 3 2 9 6" xfId="24697"/>
    <cellStyle name="Output 2 3 2 9 7" xfId="26253"/>
    <cellStyle name="Output 2 3 2 9 8" xfId="27716"/>
    <cellStyle name="Output 2 3 20" xfId="28444"/>
    <cellStyle name="Output 2 3 21" xfId="28382"/>
    <cellStyle name="Output 2 3 3" xfId="12420"/>
    <cellStyle name="Output 2 3 3 2" xfId="14860"/>
    <cellStyle name="Output 2 3 3 3" xfId="16254"/>
    <cellStyle name="Output 2 3 3 4" xfId="21202"/>
    <cellStyle name="Output 2 3 3 5" xfId="22810"/>
    <cellStyle name="Output 2 3 3 6" xfId="24296"/>
    <cellStyle name="Output 2 3 3 7" xfId="25879"/>
    <cellStyle name="Output 2 3 3 8" xfId="27343"/>
    <cellStyle name="Output 2 3 4" xfId="12459"/>
    <cellStyle name="Output 2 3 4 2" xfId="14898"/>
    <cellStyle name="Output 2 3 4 3" xfId="16292"/>
    <cellStyle name="Output 2 3 4 4" xfId="21241"/>
    <cellStyle name="Output 2 3 4 5" xfId="22848"/>
    <cellStyle name="Output 2 3 4 6" xfId="24334"/>
    <cellStyle name="Output 2 3 4 7" xfId="25917"/>
    <cellStyle name="Output 2 3 4 8" xfId="27381"/>
    <cellStyle name="Output 2 3 5" xfId="12444"/>
    <cellStyle name="Output 2 3 5 2" xfId="14883"/>
    <cellStyle name="Output 2 3 5 3" xfId="16277"/>
    <cellStyle name="Output 2 3 5 4" xfId="21226"/>
    <cellStyle name="Output 2 3 5 5" xfId="22833"/>
    <cellStyle name="Output 2 3 5 6" xfId="24319"/>
    <cellStyle name="Output 2 3 5 7" xfId="25902"/>
    <cellStyle name="Output 2 3 5 8" xfId="27366"/>
    <cellStyle name="Output 2 3 6" xfId="12630"/>
    <cellStyle name="Output 2 3 6 2" xfId="14999"/>
    <cellStyle name="Output 2 3 6 3" xfId="16394"/>
    <cellStyle name="Output 2 3 6 4" xfId="21404"/>
    <cellStyle name="Output 2 3 6 5" xfId="22953"/>
    <cellStyle name="Output 2 3 6 6" xfId="24437"/>
    <cellStyle name="Output 2 3 6 7" xfId="26019"/>
    <cellStyle name="Output 2 3 6 8" xfId="27482"/>
    <cellStyle name="Output 2 3 7" xfId="12672"/>
    <cellStyle name="Output 2 3 7 2" xfId="15021"/>
    <cellStyle name="Output 2 3 7 3" xfId="16416"/>
    <cellStyle name="Output 2 3 7 4" xfId="21444"/>
    <cellStyle name="Output 2 3 7 5" xfId="22986"/>
    <cellStyle name="Output 2 3 7 6" xfId="24459"/>
    <cellStyle name="Output 2 3 7 7" xfId="26041"/>
    <cellStyle name="Output 2 3 7 8" xfId="27504"/>
    <cellStyle name="Output 2 3 8" xfId="12831"/>
    <cellStyle name="Output 2 3 8 2" xfId="15122"/>
    <cellStyle name="Output 2 3 8 3" xfId="16517"/>
    <cellStyle name="Output 2 3 8 4" xfId="21576"/>
    <cellStyle name="Output 2 3 8 5" xfId="23114"/>
    <cellStyle name="Output 2 3 8 6" xfId="24585"/>
    <cellStyle name="Output 2 3 8 7" xfId="26142"/>
    <cellStyle name="Output 2 3 8 8" xfId="27605"/>
    <cellStyle name="Output 2 3 9" xfId="12857"/>
    <cellStyle name="Output 2 3 9 2" xfId="15148"/>
    <cellStyle name="Output 2 3 9 3" xfId="16543"/>
    <cellStyle name="Output 2 3 9 4" xfId="21602"/>
    <cellStyle name="Output 2 3 9 5" xfId="23140"/>
    <cellStyle name="Output 2 3 9 6" xfId="24611"/>
    <cellStyle name="Output 2 3 9 7" xfId="26168"/>
    <cellStyle name="Output 2 3 9 8" xfId="27631"/>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10" xfId="10970"/>
    <cellStyle name="Percent [1] 10 2" xfId="14017"/>
    <cellStyle name="Percent [1] 10 3" xfId="10196"/>
    <cellStyle name="Percent [1] 10 4" xfId="19848"/>
    <cellStyle name="Percent [1] 10 5" xfId="17579"/>
    <cellStyle name="Percent [1] 10 6" xfId="18385"/>
    <cellStyle name="Percent [1] 10 7" xfId="19193"/>
    <cellStyle name="Percent [1] 10 8" xfId="21095"/>
    <cellStyle name="Percent [1] 11" xfId="10973"/>
    <cellStyle name="Percent [1] 11 2" xfId="14020"/>
    <cellStyle name="Percent [1] 11 3" xfId="10199"/>
    <cellStyle name="Percent [1] 11 4" xfId="19851"/>
    <cellStyle name="Percent [1] 11 5" xfId="17576"/>
    <cellStyle name="Percent [1] 11 6" xfId="18388"/>
    <cellStyle name="Percent [1] 11 7" xfId="19196"/>
    <cellStyle name="Percent [1] 11 8" xfId="21098"/>
    <cellStyle name="Percent [1] 12" xfId="10975"/>
    <cellStyle name="Percent [1] 12 2" xfId="14022"/>
    <cellStyle name="Percent [1] 12 3" xfId="10200"/>
    <cellStyle name="Percent [1] 12 4" xfId="19853"/>
    <cellStyle name="Percent [1] 12 5" xfId="17575"/>
    <cellStyle name="Percent [1] 12 6" xfId="18390"/>
    <cellStyle name="Percent [1] 12 7" xfId="19198"/>
    <cellStyle name="Percent [1] 12 8" xfId="21099"/>
    <cellStyle name="Percent [1] 13" xfId="10978"/>
    <cellStyle name="Percent [1] 13 2" xfId="14025"/>
    <cellStyle name="Percent [1] 13 3" xfId="10202"/>
    <cellStyle name="Percent [1] 13 4" xfId="19856"/>
    <cellStyle name="Percent [1] 13 5" xfId="17573"/>
    <cellStyle name="Percent [1] 13 6" xfId="18393"/>
    <cellStyle name="Percent [1] 13 7" xfId="19201"/>
    <cellStyle name="Percent [1] 13 8" xfId="21101"/>
    <cellStyle name="Percent [1] 14" xfId="10979"/>
    <cellStyle name="Percent [1] 14 2" xfId="14026"/>
    <cellStyle name="Percent [1] 14 3" xfId="10203"/>
    <cellStyle name="Percent [1] 14 4" xfId="19857"/>
    <cellStyle name="Percent [1] 14 5" xfId="17572"/>
    <cellStyle name="Percent [1] 14 6" xfId="18394"/>
    <cellStyle name="Percent [1] 14 7" xfId="19202"/>
    <cellStyle name="Percent [1] 14 8" xfId="21102"/>
    <cellStyle name="Percent [1] 15" xfId="11006"/>
    <cellStyle name="Percent [1] 15 2" xfId="14053"/>
    <cellStyle name="Percent [1] 15 3" xfId="10225"/>
    <cellStyle name="Percent [1] 15 4" xfId="19884"/>
    <cellStyle name="Percent [1] 15 5" xfId="17195"/>
    <cellStyle name="Percent [1] 15 6" xfId="18420"/>
    <cellStyle name="Percent [1] 15 7" xfId="19229"/>
    <cellStyle name="Percent [1] 15 8" xfId="21126"/>
    <cellStyle name="Percent [1] 16" xfId="10981"/>
    <cellStyle name="Percent [1] 16 2" xfId="14028"/>
    <cellStyle name="Percent [1] 16 3" xfId="10205"/>
    <cellStyle name="Percent [1] 16 4" xfId="19859"/>
    <cellStyle name="Percent [1] 16 5" xfId="17570"/>
    <cellStyle name="Percent [1] 16 6" xfId="18396"/>
    <cellStyle name="Percent [1] 16 7" xfId="19204"/>
    <cellStyle name="Percent [1] 16 8" xfId="21104"/>
    <cellStyle name="Percent [1] 17" xfId="11009"/>
    <cellStyle name="Percent [1] 17 2" xfId="14056"/>
    <cellStyle name="Percent [1] 17 3" xfId="10228"/>
    <cellStyle name="Percent [1] 17 4" xfId="19887"/>
    <cellStyle name="Percent [1] 17 5" xfId="17547"/>
    <cellStyle name="Percent [1] 17 6" xfId="18423"/>
    <cellStyle name="Percent [1] 17 7" xfId="19231"/>
    <cellStyle name="Percent [1] 17 8" xfId="21129"/>
    <cellStyle name="Percent [1] 18" xfId="10984"/>
    <cellStyle name="Percent [1] 18 2" xfId="14031"/>
    <cellStyle name="Percent [1] 18 3" xfId="10207"/>
    <cellStyle name="Percent [1] 18 4" xfId="19862"/>
    <cellStyle name="Percent [1] 18 5" xfId="17568"/>
    <cellStyle name="Percent [1] 18 6" xfId="18399"/>
    <cellStyle name="Percent [1] 18 7" xfId="19207"/>
    <cellStyle name="Percent [1] 18 8" xfId="21108"/>
    <cellStyle name="Percent [1] 19" xfId="11007"/>
    <cellStyle name="Percent [1] 19 2" xfId="14054"/>
    <cellStyle name="Percent [1] 19 3" xfId="10226"/>
    <cellStyle name="Percent [1] 19 4" xfId="19885"/>
    <cellStyle name="Percent [1] 19 5" xfId="17549"/>
    <cellStyle name="Percent [1] 19 6" xfId="18421"/>
    <cellStyle name="Percent [1] 19 7" xfId="19230"/>
    <cellStyle name="Percent [1] 19 8" xfId="21127"/>
    <cellStyle name="Percent [1] 2" xfId="11350"/>
    <cellStyle name="Percent [1] 2 2" xfId="14347"/>
    <cellStyle name="Percent [1] 2 3" xfId="15830"/>
    <cellStyle name="Percent [1] 2 4" xfId="20223"/>
    <cellStyle name="Percent [1] 2 5" xfId="22257"/>
    <cellStyle name="Percent [1] 2 6" xfId="18726"/>
    <cellStyle name="Percent [1] 2 7" xfId="25368"/>
    <cellStyle name="Percent [1] 2 8" xfId="26902"/>
    <cellStyle name="Percent [1] 20" xfId="10986"/>
    <cellStyle name="Percent [1] 20 2" xfId="14033"/>
    <cellStyle name="Percent [1] 20 3" xfId="10209"/>
    <cellStyle name="Percent [1] 20 4" xfId="19864"/>
    <cellStyle name="Percent [1] 20 5" xfId="17566"/>
    <cellStyle name="Percent [1] 20 6" xfId="18401"/>
    <cellStyle name="Percent [1] 20 7" xfId="19209"/>
    <cellStyle name="Percent [1] 20 8" xfId="21110"/>
    <cellStyle name="Percent [1] 21" xfId="10989"/>
    <cellStyle name="Percent [1] 21 2" xfId="14036"/>
    <cellStyle name="Percent [1] 21 3" xfId="10212"/>
    <cellStyle name="Percent [1] 21 4" xfId="19867"/>
    <cellStyle name="Percent [1] 21 5" xfId="17563"/>
    <cellStyle name="Percent [1] 21 6" xfId="18404"/>
    <cellStyle name="Percent [1] 21 7" xfId="19212"/>
    <cellStyle name="Percent [1] 21 8" xfId="21112"/>
    <cellStyle name="Percent [1] 22" xfId="10990"/>
    <cellStyle name="Percent [1] 22 2" xfId="14037"/>
    <cellStyle name="Percent [1] 22 3" xfId="10213"/>
    <cellStyle name="Percent [1] 22 4" xfId="19868"/>
    <cellStyle name="Percent [1] 22 5" xfId="17562"/>
    <cellStyle name="Percent [1] 22 6" xfId="18405"/>
    <cellStyle name="Percent [1] 22 7" xfId="19213"/>
    <cellStyle name="Percent [1] 22 8" xfId="21113"/>
    <cellStyle name="Percent [1] 23" xfId="11012"/>
    <cellStyle name="Percent [1] 23 2" xfId="14059"/>
    <cellStyle name="Percent [1] 23 3" xfId="10231"/>
    <cellStyle name="Percent [1] 23 4" xfId="19890"/>
    <cellStyle name="Percent [1] 23 5" xfId="17544"/>
    <cellStyle name="Percent [1] 23 6" xfId="18426"/>
    <cellStyle name="Percent [1] 23 7" xfId="19234"/>
    <cellStyle name="Percent [1] 23 8" xfId="21132"/>
    <cellStyle name="Percent [1] 24" xfId="10993"/>
    <cellStyle name="Percent [1] 24 2" xfId="14040"/>
    <cellStyle name="Percent [1] 24 3" xfId="10216"/>
    <cellStyle name="Percent [1] 24 4" xfId="19871"/>
    <cellStyle name="Percent [1] 24 5" xfId="17559"/>
    <cellStyle name="Percent [1] 24 6" xfId="18408"/>
    <cellStyle name="Percent [1] 24 7" xfId="19216"/>
    <cellStyle name="Percent [1] 24 8" xfId="21116"/>
    <cellStyle name="Percent [1] 25" xfId="10996"/>
    <cellStyle name="Percent [1] 25 2" xfId="14043"/>
    <cellStyle name="Percent [1] 25 3" xfId="10219"/>
    <cellStyle name="Percent [1] 25 4" xfId="19874"/>
    <cellStyle name="Percent [1] 25 5" xfId="17556"/>
    <cellStyle name="Percent [1] 25 6" xfId="18410"/>
    <cellStyle name="Percent [1] 25 7" xfId="19219"/>
    <cellStyle name="Percent [1] 25 8" xfId="21119"/>
    <cellStyle name="Percent [1] 26" xfId="11010"/>
    <cellStyle name="Percent [1] 26 2" xfId="14057"/>
    <cellStyle name="Percent [1] 26 3" xfId="10229"/>
    <cellStyle name="Percent [1] 26 4" xfId="19888"/>
    <cellStyle name="Percent [1] 26 5" xfId="17546"/>
    <cellStyle name="Percent [1] 26 6" xfId="18424"/>
    <cellStyle name="Percent [1] 26 7" xfId="19232"/>
    <cellStyle name="Percent [1] 26 8" xfId="21130"/>
    <cellStyle name="Percent [1] 27" xfId="10999"/>
    <cellStyle name="Percent [1] 27 2" xfId="14046"/>
    <cellStyle name="Percent [1] 27 3" xfId="10221"/>
    <cellStyle name="Percent [1] 27 4" xfId="19877"/>
    <cellStyle name="Percent [1] 27 5" xfId="17554"/>
    <cellStyle name="Percent [1] 27 6" xfId="18413"/>
    <cellStyle name="Percent [1] 27 7" xfId="19222"/>
    <cellStyle name="Percent [1] 27 8" xfId="21121"/>
    <cellStyle name="Percent [1] 28" xfId="11023"/>
    <cellStyle name="Percent [1] 28 2" xfId="14069"/>
    <cellStyle name="Percent [1] 28 3" xfId="10238"/>
    <cellStyle name="Percent [1] 28 4" xfId="19901"/>
    <cellStyle name="Percent [1] 28 5" xfId="17537"/>
    <cellStyle name="Percent [1] 28 6" xfId="18436"/>
    <cellStyle name="Percent [1] 28 7" xfId="19244"/>
    <cellStyle name="Percent [1] 28 8" xfId="21143"/>
    <cellStyle name="Percent [1] 29" xfId="11011"/>
    <cellStyle name="Percent [1] 29 2" xfId="14058"/>
    <cellStyle name="Percent [1] 29 3" xfId="10230"/>
    <cellStyle name="Percent [1] 29 4" xfId="19889"/>
    <cellStyle name="Percent [1] 29 5" xfId="17545"/>
    <cellStyle name="Percent [1] 29 6" xfId="18425"/>
    <cellStyle name="Percent [1] 29 7" xfId="19233"/>
    <cellStyle name="Percent [1] 29 8" xfId="21131"/>
    <cellStyle name="Percent [1] 3" xfId="10806"/>
    <cellStyle name="Percent [1] 3 2" xfId="13859"/>
    <cellStyle name="Percent [1] 3 3" xfId="10050"/>
    <cellStyle name="Percent [1] 3 4" xfId="19684"/>
    <cellStyle name="Percent [1] 3 5" xfId="17723"/>
    <cellStyle name="Percent [1] 3 6" xfId="18230"/>
    <cellStyle name="Percent [1] 3 7" xfId="19039"/>
    <cellStyle name="Percent [1] 3 8" xfId="20704"/>
    <cellStyle name="Percent [1] 30" xfId="11003"/>
    <cellStyle name="Percent [1] 30 2" xfId="14050"/>
    <cellStyle name="Percent [1] 30 3" xfId="10223"/>
    <cellStyle name="Percent [1] 30 4" xfId="19881"/>
    <cellStyle name="Percent [1] 30 5" xfId="17551"/>
    <cellStyle name="Percent [1] 30 6" xfId="18417"/>
    <cellStyle name="Percent [1] 30 7" xfId="19226"/>
    <cellStyle name="Percent [1] 30 8" xfId="21124"/>
    <cellStyle name="Percent [1] 31" xfId="11008"/>
    <cellStyle name="Percent [1] 31 2" xfId="14055"/>
    <cellStyle name="Percent [1] 31 3" xfId="10227"/>
    <cellStyle name="Percent [1] 31 4" xfId="19886"/>
    <cellStyle name="Percent [1] 31 5" xfId="17548"/>
    <cellStyle name="Percent [1] 31 6" xfId="18422"/>
    <cellStyle name="Percent [1] 31 7" xfId="21665"/>
    <cellStyle name="Percent [1] 31 8" xfId="21128"/>
    <cellStyle name="Percent [1] 32" xfId="11057"/>
    <cellStyle name="Percent [1] 32 2" xfId="14093"/>
    <cellStyle name="Percent [1] 32 3" xfId="10256"/>
    <cellStyle name="Percent [1] 32 4" xfId="19934"/>
    <cellStyle name="Percent [1] 32 5" xfId="17516"/>
    <cellStyle name="Percent [1] 32 6" xfId="18457"/>
    <cellStyle name="Percent [1] 32 7" xfId="19269"/>
    <cellStyle name="Percent [1] 32 8" xfId="21167"/>
    <cellStyle name="Percent [1] 33" xfId="9811"/>
    <cellStyle name="Percent [1] 34" xfId="17254"/>
    <cellStyle name="Percent [1] 35" xfId="17943"/>
    <cellStyle name="Percent [1] 36" xfId="17339"/>
    <cellStyle name="Percent [1] 37" xfId="17949"/>
    <cellStyle name="Percent [1] 38" xfId="28295"/>
    <cellStyle name="Percent [1] 39" xfId="28381"/>
    <cellStyle name="Percent [1] 4" xfId="10958"/>
    <cellStyle name="Percent [1] 4 2" xfId="14005"/>
    <cellStyle name="Percent [1] 4 3" xfId="10185"/>
    <cellStyle name="Percent [1] 4 4" xfId="19836"/>
    <cellStyle name="Percent [1] 4 5" xfId="17589"/>
    <cellStyle name="Percent [1] 4 6" xfId="18373"/>
    <cellStyle name="Percent [1] 4 7" xfId="19182"/>
    <cellStyle name="Percent [1] 4 8" xfId="21083"/>
    <cellStyle name="Percent [1] 5" xfId="10808"/>
    <cellStyle name="Percent [1] 5 2" xfId="13861"/>
    <cellStyle name="Percent [1] 5 3" xfId="10051"/>
    <cellStyle name="Percent [1] 5 4" xfId="19686"/>
    <cellStyle name="Percent [1] 5 5" xfId="17722"/>
    <cellStyle name="Percent [1] 5 6" xfId="18231"/>
    <cellStyle name="Percent [1] 5 7" xfId="19041"/>
    <cellStyle name="Percent [1] 5 8" xfId="20714"/>
    <cellStyle name="Percent [1] 6" xfId="10960"/>
    <cellStyle name="Percent [1] 6 2" xfId="14007"/>
    <cellStyle name="Percent [1] 6 3" xfId="10187"/>
    <cellStyle name="Percent [1] 6 4" xfId="19838"/>
    <cellStyle name="Percent [1] 6 5" xfId="17587"/>
    <cellStyle name="Percent [1] 6 6" xfId="18375"/>
    <cellStyle name="Percent [1] 6 7" xfId="19184"/>
    <cellStyle name="Percent [1] 6 8" xfId="21085"/>
    <cellStyle name="Percent [1] 7" xfId="10963"/>
    <cellStyle name="Percent [1] 7 2" xfId="14010"/>
    <cellStyle name="Percent [1] 7 3" xfId="10190"/>
    <cellStyle name="Percent [1] 7 4" xfId="19841"/>
    <cellStyle name="Percent [1] 7 5" xfId="17196"/>
    <cellStyle name="Percent [1] 7 6" xfId="18378"/>
    <cellStyle name="Percent [1] 7 7" xfId="19187"/>
    <cellStyle name="Percent [1] 7 8" xfId="21088"/>
    <cellStyle name="Percent [1] 8" xfId="10968"/>
    <cellStyle name="Percent [1] 8 2" xfId="14015"/>
    <cellStyle name="Percent [1] 8 3" xfId="10194"/>
    <cellStyle name="Percent [1] 8 4" xfId="19846"/>
    <cellStyle name="Percent [1] 8 5" xfId="17581"/>
    <cellStyle name="Percent [1] 8 6" xfId="18383"/>
    <cellStyle name="Percent [1] 8 7" xfId="19191"/>
    <cellStyle name="Percent [1] 8 8" xfId="21093"/>
    <cellStyle name="Percent [1] 9" xfId="10966"/>
    <cellStyle name="Percent [1] 9 2" xfId="14013"/>
    <cellStyle name="Percent [1] 9 3" xfId="10193"/>
    <cellStyle name="Percent [1] 9 4" xfId="19844"/>
    <cellStyle name="Percent [1] 9 5" xfId="17582"/>
    <cellStyle name="Percent [1] 9 6" xfId="18381"/>
    <cellStyle name="Percent [1] 9 7" xfId="19189"/>
    <cellStyle name="Percent [1] 9 8" xfId="21091"/>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3 2" xfId="11056"/>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Heading 2" xfId="11050"/>
    <cellStyle name="PSHeading 2 2" xfId="28363"/>
    <cellStyle name="PSHeading 3" xfId="17941"/>
    <cellStyle name="PSHeading 4" xfId="28445"/>
    <cellStyle name="PSInt" xfId="4790"/>
    <cellStyle name="PSSpacer" xfId="4791"/>
    <cellStyle name="RatioX" xfId="4792"/>
    <cellStyle name="Red font" xfId="4793"/>
    <cellStyle name="ref" xfId="4794"/>
    <cellStyle name="Right" xfId="4795"/>
    <cellStyle name="Salomon Logo" xfId="4796"/>
    <cellStyle name="Salomon Logo 2" xfId="9785"/>
    <cellStyle name="ScripFactor" xfId="4797"/>
    <cellStyle name="SectionHeading" xfId="4798"/>
    <cellStyle name="SectionHeading 10" xfId="10938"/>
    <cellStyle name="SectionHeading 10 2" xfId="13985"/>
    <cellStyle name="SectionHeading 10 3" xfId="10169"/>
    <cellStyle name="SectionHeading 10 4" xfId="19816"/>
    <cellStyle name="SectionHeading 10 5" xfId="17606"/>
    <cellStyle name="SectionHeading 10 6" xfId="18354"/>
    <cellStyle name="SectionHeading 10 7" xfId="19162"/>
    <cellStyle name="SectionHeading 10 8" xfId="23172"/>
    <cellStyle name="SectionHeading 11" xfId="10781"/>
    <cellStyle name="SectionHeading 11 2" xfId="13834"/>
    <cellStyle name="SectionHeading 11 3" xfId="10027"/>
    <cellStyle name="SectionHeading 11 4" xfId="19659"/>
    <cellStyle name="SectionHeading 11 5" xfId="17745"/>
    <cellStyle name="SectionHeading 11 6" xfId="18207"/>
    <cellStyle name="SectionHeading 11 7" xfId="19015"/>
    <cellStyle name="SectionHeading 11 8" xfId="20557"/>
    <cellStyle name="SectionHeading 12" xfId="10943"/>
    <cellStyle name="SectionHeading 12 2" xfId="13990"/>
    <cellStyle name="SectionHeading 12 3" xfId="10173"/>
    <cellStyle name="SectionHeading 12 4" xfId="19821"/>
    <cellStyle name="SectionHeading 12 5" xfId="17602"/>
    <cellStyle name="SectionHeading 12 6" xfId="18359"/>
    <cellStyle name="SectionHeading 12 7" xfId="19167"/>
    <cellStyle name="SectionHeading 12 8" xfId="21070"/>
    <cellStyle name="SectionHeading 13" xfId="10792"/>
    <cellStyle name="SectionHeading 13 2" xfId="13845"/>
    <cellStyle name="SectionHeading 13 3" xfId="10037"/>
    <cellStyle name="SectionHeading 13 4" xfId="19670"/>
    <cellStyle name="SectionHeading 13 5" xfId="17735"/>
    <cellStyle name="SectionHeading 13 6" xfId="18217"/>
    <cellStyle name="SectionHeading 13 7" xfId="19025"/>
    <cellStyle name="SectionHeading 13 8" xfId="20568"/>
    <cellStyle name="SectionHeading 14" xfId="10949"/>
    <cellStyle name="SectionHeading 14 2" xfId="13996"/>
    <cellStyle name="SectionHeading 14 3" xfId="10179"/>
    <cellStyle name="SectionHeading 14 4" xfId="19827"/>
    <cellStyle name="SectionHeading 14 5" xfId="17596"/>
    <cellStyle name="SectionHeading 14 6" xfId="18365"/>
    <cellStyle name="SectionHeading 14 7" xfId="19173"/>
    <cellStyle name="SectionHeading 14 8" xfId="21076"/>
    <cellStyle name="SectionHeading 15" xfId="10798"/>
    <cellStyle name="SectionHeading 15 2" xfId="13851"/>
    <cellStyle name="SectionHeading 15 3" xfId="10042"/>
    <cellStyle name="SectionHeading 15 4" xfId="19676"/>
    <cellStyle name="SectionHeading 15 5" xfId="17730"/>
    <cellStyle name="SectionHeading 15 6" xfId="18222"/>
    <cellStyle name="SectionHeading 15 7" xfId="19031"/>
    <cellStyle name="SectionHeading 15 8" xfId="20650"/>
    <cellStyle name="SectionHeading 16" xfId="10950"/>
    <cellStyle name="SectionHeading 16 2" xfId="13997"/>
    <cellStyle name="SectionHeading 16 3" xfId="10180"/>
    <cellStyle name="SectionHeading 16 4" xfId="19828"/>
    <cellStyle name="SectionHeading 16 5" xfId="17595"/>
    <cellStyle name="SectionHeading 16 6" xfId="18366"/>
    <cellStyle name="SectionHeading 16 7" xfId="19174"/>
    <cellStyle name="SectionHeading 16 8" xfId="21077"/>
    <cellStyle name="SectionHeading 17" xfId="10799"/>
    <cellStyle name="SectionHeading 17 2" xfId="13852"/>
    <cellStyle name="SectionHeading 17 3" xfId="10043"/>
    <cellStyle name="SectionHeading 17 4" xfId="19677"/>
    <cellStyle name="SectionHeading 17 5" xfId="17729"/>
    <cellStyle name="SectionHeading 17 6" xfId="18223"/>
    <cellStyle name="SectionHeading 17 7" xfId="19032"/>
    <cellStyle name="SectionHeading 17 8" xfId="20651"/>
    <cellStyle name="SectionHeading 18" xfId="10951"/>
    <cellStyle name="SectionHeading 18 2" xfId="13998"/>
    <cellStyle name="SectionHeading 18 3" xfId="10181"/>
    <cellStyle name="SectionHeading 18 4" xfId="19829"/>
    <cellStyle name="SectionHeading 18 5" xfId="17594"/>
    <cellStyle name="SectionHeading 18 6" xfId="18367"/>
    <cellStyle name="SectionHeading 18 7" xfId="19175"/>
    <cellStyle name="SectionHeading 18 8" xfId="21078"/>
    <cellStyle name="SectionHeading 19" xfId="10800"/>
    <cellStyle name="SectionHeading 19 2" xfId="13853"/>
    <cellStyle name="SectionHeading 19 3" xfId="10044"/>
    <cellStyle name="SectionHeading 19 4" xfId="19678"/>
    <cellStyle name="SectionHeading 19 5" xfId="17728"/>
    <cellStyle name="SectionHeading 19 6" xfId="18224"/>
    <cellStyle name="SectionHeading 19 7" xfId="19033"/>
    <cellStyle name="SectionHeading 19 8" xfId="20667"/>
    <cellStyle name="SectionHeading 2" xfId="11375"/>
    <cellStyle name="SectionHeading 2 2" xfId="14369"/>
    <cellStyle name="SectionHeading 2 3" xfId="15850"/>
    <cellStyle name="SectionHeading 2 4" xfId="20248"/>
    <cellStyle name="SectionHeading 2 5" xfId="17255"/>
    <cellStyle name="SectionHeading 2 6" xfId="18752"/>
    <cellStyle name="SectionHeading 2 7" xfId="25390"/>
    <cellStyle name="SectionHeading 2 8" xfId="26922"/>
    <cellStyle name="SectionHeading 20" xfId="10953"/>
    <cellStyle name="SectionHeading 20 2" xfId="14000"/>
    <cellStyle name="SectionHeading 20 3" xfId="10182"/>
    <cellStyle name="SectionHeading 20 4" xfId="19831"/>
    <cellStyle name="SectionHeading 20 5" xfId="17593"/>
    <cellStyle name="SectionHeading 20 6" xfId="18368"/>
    <cellStyle name="SectionHeading 20 7" xfId="19177"/>
    <cellStyle name="SectionHeading 20 8" xfId="21079"/>
    <cellStyle name="SectionHeading 21" xfId="10802"/>
    <cellStyle name="SectionHeading 21 2" xfId="13855"/>
    <cellStyle name="SectionHeading 21 3" xfId="10046"/>
    <cellStyle name="SectionHeading 21 4" xfId="19680"/>
    <cellStyle name="SectionHeading 21 5" xfId="17726"/>
    <cellStyle name="SectionHeading 21 6" xfId="18226"/>
    <cellStyle name="SectionHeading 21 7" xfId="19035"/>
    <cellStyle name="SectionHeading 21 8" xfId="20680"/>
    <cellStyle name="SectionHeading 22" xfId="10955"/>
    <cellStyle name="SectionHeading 22 2" xfId="14002"/>
    <cellStyle name="SectionHeading 22 3" xfId="10183"/>
    <cellStyle name="SectionHeading 22 4" xfId="19833"/>
    <cellStyle name="SectionHeading 22 5" xfId="17592"/>
    <cellStyle name="SectionHeading 22 6" xfId="18370"/>
    <cellStyle name="SectionHeading 22 7" xfId="19179"/>
    <cellStyle name="SectionHeading 22 8" xfId="21080"/>
    <cellStyle name="SectionHeading 23" xfId="10804"/>
    <cellStyle name="SectionHeading 23 2" xfId="13857"/>
    <cellStyle name="SectionHeading 23 3" xfId="10048"/>
    <cellStyle name="SectionHeading 23 4" xfId="19682"/>
    <cellStyle name="SectionHeading 23 5" xfId="17724"/>
    <cellStyle name="SectionHeading 23 6" xfId="18228"/>
    <cellStyle name="SectionHeading 23 7" xfId="19037"/>
    <cellStyle name="SectionHeading 23 8" xfId="20685"/>
    <cellStyle name="SectionHeading 24" xfId="10956"/>
    <cellStyle name="SectionHeading 24 2" xfId="14003"/>
    <cellStyle name="SectionHeading 24 3" xfId="10184"/>
    <cellStyle name="SectionHeading 24 4" xfId="19834"/>
    <cellStyle name="SectionHeading 24 5" xfId="17591"/>
    <cellStyle name="SectionHeading 24 6" xfId="18371"/>
    <cellStyle name="SectionHeading 24 7" xfId="19180"/>
    <cellStyle name="SectionHeading 24 8" xfId="21081"/>
    <cellStyle name="SectionHeading 25" xfId="10957"/>
    <cellStyle name="SectionHeading 25 2" xfId="14004"/>
    <cellStyle name="SectionHeading 25 3" xfId="10512"/>
    <cellStyle name="SectionHeading 25 4" xfId="19835"/>
    <cellStyle name="SectionHeading 25 5" xfId="17590"/>
    <cellStyle name="SectionHeading 25 6" xfId="18372"/>
    <cellStyle name="SectionHeading 25 7" xfId="19181"/>
    <cellStyle name="SectionHeading 25 8" xfId="21082"/>
    <cellStyle name="SectionHeading 26" xfId="10809"/>
    <cellStyle name="SectionHeading 26 2" xfId="13862"/>
    <cellStyle name="SectionHeading 26 3" xfId="10052"/>
    <cellStyle name="SectionHeading 26 4" xfId="19687"/>
    <cellStyle name="SectionHeading 26 5" xfId="17721"/>
    <cellStyle name="SectionHeading 26 6" xfId="18232"/>
    <cellStyle name="SectionHeading 26 7" xfId="19042"/>
    <cellStyle name="SectionHeading 26 8" xfId="23161"/>
    <cellStyle name="SectionHeading 27" xfId="10959"/>
    <cellStyle name="SectionHeading 27 2" xfId="14006"/>
    <cellStyle name="SectionHeading 27 3" xfId="10186"/>
    <cellStyle name="SectionHeading 27 4" xfId="19837"/>
    <cellStyle name="SectionHeading 27 5" xfId="17588"/>
    <cellStyle name="SectionHeading 27 6" xfId="18374"/>
    <cellStyle name="SectionHeading 27 7" xfId="19183"/>
    <cellStyle name="SectionHeading 27 8" xfId="21084"/>
    <cellStyle name="SectionHeading 28" xfId="10962"/>
    <cellStyle name="SectionHeading 28 2" xfId="14009"/>
    <cellStyle name="SectionHeading 28 3" xfId="10189"/>
    <cellStyle name="SectionHeading 28 4" xfId="19840"/>
    <cellStyle name="SectionHeading 28 5" xfId="17585"/>
    <cellStyle name="SectionHeading 28 6" xfId="18377"/>
    <cellStyle name="SectionHeading 28 7" xfId="19186"/>
    <cellStyle name="SectionHeading 28 8" xfId="21087"/>
    <cellStyle name="SectionHeading 29" xfId="10965"/>
    <cellStyle name="SectionHeading 29 2" xfId="14012"/>
    <cellStyle name="SectionHeading 29 3" xfId="10192"/>
    <cellStyle name="SectionHeading 29 4" xfId="19843"/>
    <cellStyle name="SectionHeading 29 5" xfId="17583"/>
    <cellStyle name="SectionHeading 29 6" xfId="18380"/>
    <cellStyle name="SectionHeading 29 7" xfId="21658"/>
    <cellStyle name="SectionHeading 29 8" xfId="21090"/>
    <cellStyle name="SectionHeading 3" xfId="10747"/>
    <cellStyle name="SectionHeading 3 2" xfId="13800"/>
    <cellStyle name="SectionHeading 3 3" xfId="9996"/>
    <cellStyle name="SectionHeading 3 4" xfId="19625"/>
    <cellStyle name="SectionHeading 3 5" xfId="17773"/>
    <cellStyle name="SectionHeading 3 6" xfId="18181"/>
    <cellStyle name="SectionHeading 3 7" xfId="18981"/>
    <cellStyle name="SectionHeading 3 8" xfId="20526"/>
    <cellStyle name="SectionHeading 30" xfId="10969"/>
    <cellStyle name="SectionHeading 30 2" xfId="14016"/>
    <cellStyle name="SectionHeading 30 3" xfId="10195"/>
    <cellStyle name="SectionHeading 30 4" xfId="19847"/>
    <cellStyle name="SectionHeading 30 5" xfId="17580"/>
    <cellStyle name="SectionHeading 30 6" xfId="18384"/>
    <cellStyle name="SectionHeading 30 7" xfId="19192"/>
    <cellStyle name="SectionHeading 30 8" xfId="21094"/>
    <cellStyle name="SectionHeading 31" xfId="10972"/>
    <cellStyle name="SectionHeading 31 2" xfId="14019"/>
    <cellStyle name="SectionHeading 31 3" xfId="10198"/>
    <cellStyle name="SectionHeading 31 4" xfId="19850"/>
    <cellStyle name="SectionHeading 31 5" xfId="17577"/>
    <cellStyle name="SectionHeading 31 6" xfId="18387"/>
    <cellStyle name="SectionHeading 31 7" xfId="19195"/>
    <cellStyle name="SectionHeading 31 8" xfId="21097"/>
    <cellStyle name="SectionHeading 32" xfId="11049"/>
    <cellStyle name="SectionHeading 32 2" xfId="14088"/>
    <cellStyle name="SectionHeading 32 3" xfId="10514"/>
    <cellStyle name="SectionHeading 32 4" xfId="19926"/>
    <cellStyle name="SectionHeading 32 5" xfId="17194"/>
    <cellStyle name="SectionHeading 32 6" xfId="18454"/>
    <cellStyle name="SectionHeading 32 7" xfId="19264"/>
    <cellStyle name="SectionHeading 32 8" xfId="21158"/>
    <cellStyle name="SectionHeading 33" xfId="9812"/>
    <cellStyle name="SectionHeading 34" xfId="17247"/>
    <cellStyle name="SectionHeading 35" xfId="17939"/>
    <cellStyle name="SectionHeading 36" xfId="17248"/>
    <cellStyle name="SectionHeading 37" xfId="17940"/>
    <cellStyle name="SectionHeading 38" xfId="28294"/>
    <cellStyle name="SectionHeading 39" xfId="28380"/>
    <cellStyle name="SectionHeading 4" xfId="10914"/>
    <cellStyle name="SectionHeading 4 2" xfId="13961"/>
    <cellStyle name="SectionHeading 4 3" xfId="10511"/>
    <cellStyle name="SectionHeading 4 4" xfId="19792"/>
    <cellStyle name="SectionHeading 4 5" xfId="17629"/>
    <cellStyle name="SectionHeading 4 6" xfId="18330"/>
    <cellStyle name="SectionHeading 4 7" xfId="19139"/>
    <cellStyle name="SectionHeading 4 8" xfId="21038"/>
    <cellStyle name="SectionHeading 5" xfId="10751"/>
    <cellStyle name="SectionHeading 5 2" xfId="13804"/>
    <cellStyle name="SectionHeading 5 3" xfId="10000"/>
    <cellStyle name="SectionHeading 5 4" xfId="19629"/>
    <cellStyle name="SectionHeading 5 5" xfId="17769"/>
    <cellStyle name="SectionHeading 5 6" xfId="19343"/>
    <cellStyle name="SectionHeading 5 7" xfId="18985"/>
    <cellStyle name="SectionHeading 5 8" xfId="20530"/>
    <cellStyle name="SectionHeading 6" xfId="10923"/>
    <cellStyle name="SectionHeading 6 2" xfId="13970"/>
    <cellStyle name="SectionHeading 6 3" xfId="10154"/>
    <cellStyle name="SectionHeading 6 4" xfId="19801"/>
    <cellStyle name="SectionHeading 6 5" xfId="17621"/>
    <cellStyle name="SectionHeading 6 6" xfId="18339"/>
    <cellStyle name="SectionHeading 6 7" xfId="19147"/>
    <cellStyle name="SectionHeading 6 8" xfId="21047"/>
    <cellStyle name="SectionHeading 7" xfId="10760"/>
    <cellStyle name="SectionHeading 7 2" xfId="13813"/>
    <cellStyle name="SectionHeading 7 3" xfId="10008"/>
    <cellStyle name="SectionHeading 7 4" xfId="19638"/>
    <cellStyle name="SectionHeading 7 5" xfId="17762"/>
    <cellStyle name="SectionHeading 7 6" xfId="18188"/>
    <cellStyle name="SectionHeading 7 7" xfId="18994"/>
    <cellStyle name="SectionHeading 7 8" xfId="20538"/>
    <cellStyle name="SectionHeading 8" xfId="10931"/>
    <cellStyle name="SectionHeading 8 2" xfId="13978"/>
    <cellStyle name="SectionHeading 8 3" xfId="10162"/>
    <cellStyle name="SectionHeading 8 4" xfId="19809"/>
    <cellStyle name="SectionHeading 8 5" xfId="17613"/>
    <cellStyle name="SectionHeading 8 6" xfId="18347"/>
    <cellStyle name="SectionHeading 8 7" xfId="19155"/>
    <cellStyle name="SectionHeading 8 8" xfId="21060"/>
    <cellStyle name="SectionHeading 9" xfId="10771"/>
    <cellStyle name="SectionHeading 9 2" xfId="13824"/>
    <cellStyle name="SectionHeading 9 3" xfId="10018"/>
    <cellStyle name="SectionHeading 9 4" xfId="19649"/>
    <cellStyle name="SectionHeading 9 5" xfId="17753"/>
    <cellStyle name="SectionHeading 9 6" xfId="18198"/>
    <cellStyle name="SectionHeading 9 7" xfId="19005"/>
    <cellStyle name="SectionHeading 9 8" xfId="20548"/>
    <cellStyle name="Shade" xfId="4799"/>
    <cellStyle name="Shade 2" xfId="9784"/>
    <cellStyle name="Shaded" xfId="4800"/>
    <cellStyle name="Single Accounting" xfId="4801"/>
    <cellStyle name="Single Accounting 2" xfId="11048"/>
    <cellStyle name="SingleLineAcctgn" xfId="4802"/>
    <cellStyle name="SingleLineAcctgn 2" xfId="11047"/>
    <cellStyle name="SingleLinePercent" xfId="4803"/>
    <cellStyle name="Source Superscript" xfId="4804"/>
    <cellStyle name="Source Text" xfId="4805"/>
    <cellStyle name="ssp " xfId="4806"/>
    <cellStyle name="ssp  10" xfId="10805"/>
    <cellStyle name="ssp  10 2" xfId="13858"/>
    <cellStyle name="ssp  10 3" xfId="19683"/>
    <cellStyle name="ssp  10 4" xfId="18229"/>
    <cellStyle name="ssp  10 5" xfId="19038"/>
    <cellStyle name="ssp  11" xfId="10807"/>
    <cellStyle name="ssp  11 2" xfId="13860"/>
    <cellStyle name="ssp  11 3" xfId="19685"/>
    <cellStyle name="ssp  11 4" xfId="19348"/>
    <cellStyle name="ssp  11 5" xfId="19040"/>
    <cellStyle name="ssp  12" xfId="10967"/>
    <cellStyle name="ssp  12 2" xfId="14014"/>
    <cellStyle name="ssp  12 3" xfId="19845"/>
    <cellStyle name="ssp  12 4" xfId="18382"/>
    <cellStyle name="ssp  12 5" xfId="19190"/>
    <cellStyle name="ssp  2" xfId="10909"/>
    <cellStyle name="ssp  2 2" xfId="13956"/>
    <cellStyle name="ssp  2 3" xfId="19787"/>
    <cellStyle name="ssp  2 4" xfId="19351"/>
    <cellStyle name="ssp  2 5" xfId="19134"/>
    <cellStyle name="ssp  3" xfId="10754"/>
    <cellStyle name="ssp  3 2" xfId="13807"/>
    <cellStyle name="ssp  3 3" xfId="19632"/>
    <cellStyle name="ssp  3 4" xfId="22721"/>
    <cellStyle name="ssp  3 5" xfId="18988"/>
    <cellStyle name="ssp  4" xfId="10766"/>
    <cellStyle name="ssp  4 2" xfId="13819"/>
    <cellStyle name="ssp  4 3" xfId="19644"/>
    <cellStyle name="ssp  4 4" xfId="18194"/>
    <cellStyle name="ssp  4 5" xfId="19000"/>
    <cellStyle name="ssp  5" xfId="10774"/>
    <cellStyle name="ssp  5 2" xfId="13827"/>
    <cellStyle name="ssp  5 3" xfId="19652"/>
    <cellStyle name="ssp  5 4" xfId="18201"/>
    <cellStyle name="ssp  5 5" xfId="19008"/>
    <cellStyle name="ssp  6" xfId="10939"/>
    <cellStyle name="ssp  6 2" xfId="13986"/>
    <cellStyle name="ssp  6 3" xfId="19817"/>
    <cellStyle name="ssp  6 4" xfId="18355"/>
    <cellStyle name="ssp  6 5" xfId="19163"/>
    <cellStyle name="ssp  7" xfId="10797"/>
    <cellStyle name="ssp  7 2" xfId="13850"/>
    <cellStyle name="ssp  7 3" xfId="19675"/>
    <cellStyle name="ssp  7 4" xfId="19347"/>
    <cellStyle name="ssp  7 5" xfId="19030"/>
    <cellStyle name="ssp  8" xfId="10952"/>
    <cellStyle name="ssp  8 2" xfId="13999"/>
    <cellStyle name="ssp  8 3" xfId="19830"/>
    <cellStyle name="ssp  8 4" xfId="19352"/>
    <cellStyle name="ssp  8 5" xfId="19176"/>
    <cellStyle name="ssp  9" xfId="10954"/>
    <cellStyle name="ssp  9 2" xfId="14001"/>
    <cellStyle name="ssp  9 3" xfId="19832"/>
    <cellStyle name="ssp  9 4" xfId="18369"/>
    <cellStyle name="ssp  9 5" xfId="19178"/>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8 2" xfId="1104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 2" xfId="11043"/>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10" xfId="10700"/>
    <cellStyle name="Style 21 10 2" xfId="13753"/>
    <cellStyle name="Style 21 10 3" xfId="9953"/>
    <cellStyle name="Style 21 10 4" xfId="19578"/>
    <cellStyle name="Style 21 10 5" xfId="17811"/>
    <cellStyle name="Style 21 10 6" xfId="18139"/>
    <cellStyle name="Style 21 10 7" xfId="18936"/>
    <cellStyle name="Style 21 10 8" xfId="20480"/>
    <cellStyle name="Style 21 11" xfId="10862"/>
    <cellStyle name="Style 21 11 2" xfId="13909"/>
    <cellStyle name="Style 21 11 3" xfId="10096"/>
    <cellStyle name="Style 21 11 4" xfId="19740"/>
    <cellStyle name="Style 21 11 5" xfId="17679"/>
    <cellStyle name="Style 21 11 6" xfId="18279"/>
    <cellStyle name="Style 21 11 7" xfId="19088"/>
    <cellStyle name="Style 21 11 8" xfId="20980"/>
    <cellStyle name="Style 21 12" xfId="10707"/>
    <cellStyle name="Style 21 12 2" xfId="13760"/>
    <cellStyle name="Style 21 12 3" xfId="9959"/>
    <cellStyle name="Style 21 12 4" xfId="19585"/>
    <cellStyle name="Style 21 12 5" xfId="17804"/>
    <cellStyle name="Style 21 12 6" xfId="18145"/>
    <cellStyle name="Style 21 12 7" xfId="18942"/>
    <cellStyle name="Style 21 12 8" xfId="20487"/>
    <cellStyle name="Style 21 13" xfId="10869"/>
    <cellStyle name="Style 21 13 2" xfId="13916"/>
    <cellStyle name="Style 21 13 3" xfId="10103"/>
    <cellStyle name="Style 21 13 4" xfId="19747"/>
    <cellStyle name="Style 21 13 5" xfId="17672"/>
    <cellStyle name="Style 21 13 6" xfId="18285"/>
    <cellStyle name="Style 21 13 7" xfId="19095"/>
    <cellStyle name="Style 21 13 8" xfId="20987"/>
    <cellStyle name="Style 21 14" xfId="10715"/>
    <cellStyle name="Style 21 14 2" xfId="13768"/>
    <cellStyle name="Style 21 14 3" xfId="9967"/>
    <cellStyle name="Style 21 14 4" xfId="19593"/>
    <cellStyle name="Style 21 14 5" xfId="17797"/>
    <cellStyle name="Style 21 14 6" xfId="18152"/>
    <cellStyle name="Style 21 14 7" xfId="18950"/>
    <cellStyle name="Style 21 14 8" xfId="20495"/>
    <cellStyle name="Style 21 15" xfId="10878"/>
    <cellStyle name="Style 21 15 2" xfId="13925"/>
    <cellStyle name="Style 21 15 3" xfId="10111"/>
    <cellStyle name="Style 21 15 4" xfId="19756"/>
    <cellStyle name="Style 21 15 5" xfId="17664"/>
    <cellStyle name="Style 21 15 6" xfId="18294"/>
    <cellStyle name="Style 21 15 7" xfId="19103"/>
    <cellStyle name="Style 21 15 8" xfId="21000"/>
    <cellStyle name="Style 21 16" xfId="10723"/>
    <cellStyle name="Style 21 16 2" xfId="13776"/>
    <cellStyle name="Style 21 16 3" xfId="9974"/>
    <cellStyle name="Style 21 16 4" xfId="19601"/>
    <cellStyle name="Style 21 16 5" xfId="20850"/>
    <cellStyle name="Style 21 16 6" xfId="18159"/>
    <cellStyle name="Style 21 16 7" xfId="18958"/>
    <cellStyle name="Style 21 16 8" xfId="23078"/>
    <cellStyle name="Style 21 17" xfId="10885"/>
    <cellStyle name="Style 21 17 2" xfId="13932"/>
    <cellStyle name="Style 21 17 3" xfId="10118"/>
    <cellStyle name="Style 21 17 4" xfId="19763"/>
    <cellStyle name="Style 21 17 5" xfId="17657"/>
    <cellStyle name="Style 21 17 6" xfId="18302"/>
    <cellStyle name="Style 21 17 7" xfId="19110"/>
    <cellStyle name="Style 21 17 8" xfId="21007"/>
    <cellStyle name="Style 21 18" xfId="10733"/>
    <cellStyle name="Style 21 18 2" xfId="13786"/>
    <cellStyle name="Style 21 18 3" xfId="9983"/>
    <cellStyle name="Style 21 18 4" xfId="19611"/>
    <cellStyle name="Style 21 18 5" xfId="17785"/>
    <cellStyle name="Style 21 18 6" xfId="18168"/>
    <cellStyle name="Style 21 18 7" xfId="18968"/>
    <cellStyle name="Style 21 18 8" xfId="20512"/>
    <cellStyle name="Style 21 19" xfId="10894"/>
    <cellStyle name="Style 21 19 2" xfId="13941"/>
    <cellStyle name="Style 21 19 3" xfId="10127"/>
    <cellStyle name="Style 21 19 4" xfId="19772"/>
    <cellStyle name="Style 21 19 5" xfId="17648"/>
    <cellStyle name="Style 21 19 6" xfId="18311"/>
    <cellStyle name="Style 21 19 7" xfId="19119"/>
    <cellStyle name="Style 21 19 8" xfId="21016"/>
    <cellStyle name="Style 21 2" xfId="4932"/>
    <cellStyle name="Style 21 20" xfId="10739"/>
    <cellStyle name="Style 21 20 2" xfId="13792"/>
    <cellStyle name="Style 21 20 3" xfId="9988"/>
    <cellStyle name="Style 21 20 4" xfId="19617"/>
    <cellStyle name="Style 21 20 5" xfId="17780"/>
    <cellStyle name="Style 21 20 6" xfId="18174"/>
    <cellStyle name="Style 21 20 7" xfId="18974"/>
    <cellStyle name="Style 21 20 8" xfId="20518"/>
    <cellStyle name="Style 21 21" xfId="10901"/>
    <cellStyle name="Style 21 21 2" xfId="13948"/>
    <cellStyle name="Style 21 21 3" xfId="10134"/>
    <cellStyle name="Style 21 21 4" xfId="19779"/>
    <cellStyle name="Style 21 21 5" xfId="17641"/>
    <cellStyle name="Style 21 21 6" xfId="18318"/>
    <cellStyle name="Style 21 21 7" xfId="19126"/>
    <cellStyle name="Style 21 21 8" xfId="21022"/>
    <cellStyle name="Style 21 22" xfId="10748"/>
    <cellStyle name="Style 21 22 2" xfId="13801"/>
    <cellStyle name="Style 21 22 3" xfId="9997"/>
    <cellStyle name="Style 21 22 4" xfId="19626"/>
    <cellStyle name="Style 21 22 5" xfId="17772"/>
    <cellStyle name="Style 21 22 6" xfId="18182"/>
    <cellStyle name="Style 21 22 7" xfId="18982"/>
    <cellStyle name="Style 21 22 8" xfId="20527"/>
    <cellStyle name="Style 21 23" xfId="10911"/>
    <cellStyle name="Style 21 23 2" xfId="13958"/>
    <cellStyle name="Style 21 23 3" xfId="10143"/>
    <cellStyle name="Style 21 23 4" xfId="19789"/>
    <cellStyle name="Style 21 23 5" xfId="17632"/>
    <cellStyle name="Style 21 23 6" xfId="18327"/>
    <cellStyle name="Style 21 23 7" xfId="19136"/>
    <cellStyle name="Style 21 23 8" xfId="21035"/>
    <cellStyle name="Style 21 24" xfId="10758"/>
    <cellStyle name="Style 21 24 2" xfId="13811"/>
    <cellStyle name="Style 21 24 3" xfId="10006"/>
    <cellStyle name="Style 21 24 4" xfId="19636"/>
    <cellStyle name="Style 21 24 5" xfId="17764"/>
    <cellStyle name="Style 21 24 6" xfId="18186"/>
    <cellStyle name="Style 21 24 7" xfId="18992"/>
    <cellStyle name="Style 21 24 8" xfId="20536"/>
    <cellStyle name="Style 21 25" xfId="10920"/>
    <cellStyle name="Style 21 25 2" xfId="13967"/>
    <cellStyle name="Style 21 25 3" xfId="10151"/>
    <cellStyle name="Style 21 25 4" xfId="19798"/>
    <cellStyle name="Style 21 25 5" xfId="17197"/>
    <cellStyle name="Style 21 25 6" xfId="18336"/>
    <cellStyle name="Style 21 25 7" xfId="19144"/>
    <cellStyle name="Style 21 25 8" xfId="21044"/>
    <cellStyle name="Style 21 26" xfId="10928"/>
    <cellStyle name="Style 21 26 2" xfId="13975"/>
    <cellStyle name="Style 21 26 3" xfId="10159"/>
    <cellStyle name="Style 21 26 4" xfId="19806"/>
    <cellStyle name="Style 21 26 5" xfId="17616"/>
    <cellStyle name="Style 21 26 6" xfId="18344"/>
    <cellStyle name="Style 21 26 7" xfId="19152"/>
    <cellStyle name="Style 21 26 8" xfId="21052"/>
    <cellStyle name="Style 21 27" xfId="10768"/>
    <cellStyle name="Style 21 27 2" xfId="13821"/>
    <cellStyle name="Style 21 27 3" xfId="10015"/>
    <cellStyle name="Style 21 27 4" xfId="19646"/>
    <cellStyle name="Style 21 27 5" xfId="17756"/>
    <cellStyle name="Style 21 27 6" xfId="18195"/>
    <cellStyle name="Style 21 27 7" xfId="19002"/>
    <cellStyle name="Style 21 27 8" xfId="20545"/>
    <cellStyle name="Style 21 28" xfId="10937"/>
    <cellStyle name="Style 21 28 2" xfId="13984"/>
    <cellStyle name="Style 21 28 3" xfId="10168"/>
    <cellStyle name="Style 21 28 4" xfId="19815"/>
    <cellStyle name="Style 21 28 5" xfId="17607"/>
    <cellStyle name="Style 21 28 6" xfId="18353"/>
    <cellStyle name="Style 21 28 7" xfId="19161"/>
    <cellStyle name="Style 21 28 8" xfId="21066"/>
    <cellStyle name="Style 21 29" xfId="10779"/>
    <cellStyle name="Style 21 29 2" xfId="13832"/>
    <cellStyle name="Style 21 29 3" xfId="10025"/>
    <cellStyle name="Style 21 29 4" xfId="19657"/>
    <cellStyle name="Style 21 29 5" xfId="17747"/>
    <cellStyle name="Style 21 29 6" xfId="18205"/>
    <cellStyle name="Style 21 29 7" xfId="19013"/>
    <cellStyle name="Style 21 29 8" xfId="20555"/>
    <cellStyle name="Style 21 3" xfId="11403"/>
    <cellStyle name="Style 21 3 2" xfId="14393"/>
    <cellStyle name="Style 21 3 3" xfId="15866"/>
    <cellStyle name="Style 21 3 4" xfId="20276"/>
    <cellStyle name="Style 21 3 5" xfId="22314"/>
    <cellStyle name="Style 21 3 6" xfId="18732"/>
    <cellStyle name="Style 21 3 7" xfId="25414"/>
    <cellStyle name="Style 21 3 8" xfId="26938"/>
    <cellStyle name="Style 21 30" xfId="10790"/>
    <cellStyle name="Style 21 30 2" xfId="13843"/>
    <cellStyle name="Style 21 30 3" xfId="10035"/>
    <cellStyle name="Style 21 30 4" xfId="19668"/>
    <cellStyle name="Style 21 30 5" xfId="17737"/>
    <cellStyle name="Style 21 30 6" xfId="18215"/>
    <cellStyle name="Style 21 30 7" xfId="19023"/>
    <cellStyle name="Style 21 30 8" xfId="20566"/>
    <cellStyle name="Style 21 31" xfId="10948"/>
    <cellStyle name="Style 21 31 2" xfId="13995"/>
    <cellStyle name="Style 21 31 3" xfId="10178"/>
    <cellStyle name="Style 21 31 4" xfId="19826"/>
    <cellStyle name="Style 21 31 5" xfId="17597"/>
    <cellStyle name="Style 21 31 6" xfId="18364"/>
    <cellStyle name="Style 21 31 7" xfId="19172"/>
    <cellStyle name="Style 21 31 8" xfId="21075"/>
    <cellStyle name="Style 21 32" xfId="10796"/>
    <cellStyle name="Style 21 32 2" xfId="13849"/>
    <cellStyle name="Style 21 32 3" xfId="10041"/>
    <cellStyle name="Style 21 32 4" xfId="19674"/>
    <cellStyle name="Style 21 32 5" xfId="17731"/>
    <cellStyle name="Style 21 32 6" xfId="18221"/>
    <cellStyle name="Style 21 32 7" xfId="19029"/>
    <cellStyle name="Style 21 32 8" xfId="20635"/>
    <cellStyle name="Style 21 33" xfId="11041"/>
    <cellStyle name="Style 21 33 2" xfId="14084"/>
    <cellStyle name="Style 21 33 3" xfId="10250"/>
    <cellStyle name="Style 21 33 4" xfId="19918"/>
    <cellStyle name="Style 21 33 5" xfId="17525"/>
    <cellStyle name="Style 21 33 6" xfId="18450"/>
    <cellStyle name="Style 21 33 7" xfId="19260"/>
    <cellStyle name="Style 21 33 8" xfId="21154"/>
    <cellStyle name="Style 21 34" xfId="9813"/>
    <cellStyle name="Style 21 35" xfId="17241"/>
    <cellStyle name="Style 21 36" xfId="17936"/>
    <cellStyle name="Style 21 37" xfId="17246"/>
    <cellStyle name="Style 21 38" xfId="17937"/>
    <cellStyle name="Style 21 39" xfId="28293"/>
    <cellStyle name="Style 21 4" xfId="10678"/>
    <cellStyle name="Style 21 4 2" xfId="13731"/>
    <cellStyle name="Style 21 4 3" xfId="9933"/>
    <cellStyle name="Style 21 4 4" xfId="19556"/>
    <cellStyle name="Style 21 4 5" xfId="17830"/>
    <cellStyle name="Style 21 4 6" xfId="22711"/>
    <cellStyle name="Style 21 4 7" xfId="18914"/>
    <cellStyle name="Style 21 4 8" xfId="20457"/>
    <cellStyle name="Style 21 40" xfId="28379"/>
    <cellStyle name="Style 21 5" xfId="10839"/>
    <cellStyle name="Style 21 5 2" xfId="13886"/>
    <cellStyle name="Style 21 5 3" xfId="10073"/>
    <cellStyle name="Style 21 5 4" xfId="19717"/>
    <cellStyle name="Style 21 5 5" xfId="17702"/>
    <cellStyle name="Style 21 5 6" xfId="18256"/>
    <cellStyle name="Style 21 5 7" xfId="19065"/>
    <cellStyle name="Style 21 5 8" xfId="20948"/>
    <cellStyle name="Style 21 6" xfId="10683"/>
    <cellStyle name="Style 21 6 2" xfId="13736"/>
    <cellStyle name="Style 21 6 3" xfId="9938"/>
    <cellStyle name="Style 21 6 4" xfId="19561"/>
    <cellStyle name="Style 21 6 5" xfId="17826"/>
    <cellStyle name="Style 21 6 6" xfId="22310"/>
    <cellStyle name="Style 21 6 7" xfId="18919"/>
    <cellStyle name="Style 21 6 8" xfId="20462"/>
    <cellStyle name="Style 21 7" xfId="10845"/>
    <cellStyle name="Style 21 7 2" xfId="13892"/>
    <cellStyle name="Style 21 7 3" xfId="10079"/>
    <cellStyle name="Style 21 7 4" xfId="19723"/>
    <cellStyle name="Style 21 7 5" xfId="17696"/>
    <cellStyle name="Style 21 7 6" xfId="18262"/>
    <cellStyle name="Style 21 7 7" xfId="19071"/>
    <cellStyle name="Style 21 7 8" xfId="20954"/>
    <cellStyle name="Style 21 8" xfId="10691"/>
    <cellStyle name="Style 21 8 2" xfId="13744"/>
    <cellStyle name="Style 21 8 3" xfId="9945"/>
    <cellStyle name="Style 21 8 4" xfId="19569"/>
    <cellStyle name="Style 21 8 5" xfId="17819"/>
    <cellStyle name="Style 21 8 6" xfId="18130"/>
    <cellStyle name="Style 21 8 7" xfId="18927"/>
    <cellStyle name="Style 21 8 8" xfId="20471"/>
    <cellStyle name="Style 21 9" xfId="10854"/>
    <cellStyle name="Style 21 9 2" xfId="13901"/>
    <cellStyle name="Style 21 9 3" xfId="10088"/>
    <cellStyle name="Style 21 9 4" xfId="19732"/>
    <cellStyle name="Style 21 9 5" xfId="17687"/>
    <cellStyle name="Style 21 9 6" xfId="18271"/>
    <cellStyle name="Style 21 9 7" xfId="19080"/>
    <cellStyle name="Style 21 9 8" xfId="20972"/>
    <cellStyle name="Style 22" xfId="4933"/>
    <cellStyle name="Style 22 10" xfId="10690"/>
    <cellStyle name="Style 22 10 2" xfId="13743"/>
    <cellStyle name="Style 22 10 3" xfId="9944"/>
    <cellStyle name="Style 22 10 4" xfId="19568"/>
    <cellStyle name="Style 22 10 5" xfId="17820"/>
    <cellStyle name="Style 22 10 6" xfId="23314"/>
    <cellStyle name="Style 22 10 7" xfId="18926"/>
    <cellStyle name="Style 22 10 8" xfId="20470"/>
    <cellStyle name="Style 22 11" xfId="10853"/>
    <cellStyle name="Style 22 11 2" xfId="13900"/>
    <cellStyle name="Style 22 11 3" xfId="10087"/>
    <cellStyle name="Style 22 11 4" xfId="19731"/>
    <cellStyle name="Style 22 11 5" xfId="17688"/>
    <cellStyle name="Style 22 11 6" xfId="18270"/>
    <cellStyle name="Style 22 11 7" xfId="19079"/>
    <cellStyle name="Style 22 11 8" xfId="20971"/>
    <cellStyle name="Style 22 12" xfId="10698"/>
    <cellStyle name="Style 22 12 2" xfId="13751"/>
    <cellStyle name="Style 22 12 3" xfId="9951"/>
    <cellStyle name="Style 22 12 4" xfId="19576"/>
    <cellStyle name="Style 22 12 5" xfId="17812"/>
    <cellStyle name="Style 22 12 6" xfId="18137"/>
    <cellStyle name="Style 22 12 7" xfId="18934"/>
    <cellStyle name="Style 22 12 8" xfId="20478"/>
    <cellStyle name="Style 22 13" xfId="10860"/>
    <cellStyle name="Style 22 13 2" xfId="13907"/>
    <cellStyle name="Style 22 13 3" xfId="10094"/>
    <cellStyle name="Style 22 13 4" xfId="19738"/>
    <cellStyle name="Style 22 13 5" xfId="17681"/>
    <cellStyle name="Style 22 13 6" xfId="18277"/>
    <cellStyle name="Style 22 13 7" xfId="19086"/>
    <cellStyle name="Style 22 13 8" xfId="20978"/>
    <cellStyle name="Style 22 14" xfId="10706"/>
    <cellStyle name="Style 22 14 2" xfId="13759"/>
    <cellStyle name="Style 22 14 3" xfId="10505"/>
    <cellStyle name="Style 22 14 4" xfId="19584"/>
    <cellStyle name="Style 22 14 5" xfId="17805"/>
    <cellStyle name="Style 22 14 6" xfId="18144"/>
    <cellStyle name="Style 22 14 7" xfId="18941"/>
    <cellStyle name="Style 22 14 8" xfId="20486"/>
    <cellStyle name="Style 22 15" xfId="10868"/>
    <cellStyle name="Style 22 15 2" xfId="13915"/>
    <cellStyle name="Style 22 15 3" xfId="10102"/>
    <cellStyle name="Style 22 15 4" xfId="19746"/>
    <cellStyle name="Style 22 15 5" xfId="17673"/>
    <cellStyle name="Style 22 15 6" xfId="18284"/>
    <cellStyle name="Style 22 15 7" xfId="19094"/>
    <cellStyle name="Style 22 15 8" xfId="20986"/>
    <cellStyle name="Style 22 16" xfId="10714"/>
    <cellStyle name="Style 22 16 2" xfId="13767"/>
    <cellStyle name="Style 22 16 3" xfId="9966"/>
    <cellStyle name="Style 22 16 4" xfId="19592"/>
    <cellStyle name="Style 22 16 5" xfId="17798"/>
    <cellStyle name="Style 22 16 6" xfId="18151"/>
    <cellStyle name="Style 22 16 7" xfId="18949"/>
    <cellStyle name="Style 22 16 8" xfId="20494"/>
    <cellStyle name="Style 22 17" xfId="10876"/>
    <cellStyle name="Style 22 17 2" xfId="13923"/>
    <cellStyle name="Style 22 17 3" xfId="10109"/>
    <cellStyle name="Style 22 17 4" xfId="19754"/>
    <cellStyle name="Style 22 17 5" xfId="17665"/>
    <cellStyle name="Style 22 17 6" xfId="18292"/>
    <cellStyle name="Style 22 17 7" xfId="19101"/>
    <cellStyle name="Style 22 17 8" xfId="20996"/>
    <cellStyle name="Style 22 18" xfId="10722"/>
    <cellStyle name="Style 22 18 2" xfId="13775"/>
    <cellStyle name="Style 22 18 3" xfId="9973"/>
    <cellStyle name="Style 22 18 4" xfId="19600"/>
    <cellStyle name="Style 22 18 5" xfId="20901"/>
    <cellStyle name="Style 22 18 6" xfId="18158"/>
    <cellStyle name="Style 22 18 7" xfId="18957"/>
    <cellStyle name="Style 22 18 8" xfId="20502"/>
    <cellStyle name="Style 22 19" xfId="10884"/>
    <cellStyle name="Style 22 19 2" xfId="13931"/>
    <cellStyle name="Style 22 19 3" xfId="10117"/>
    <cellStyle name="Style 22 19 4" xfId="19762"/>
    <cellStyle name="Style 22 19 5" xfId="17658"/>
    <cellStyle name="Style 22 19 6" xfId="18301"/>
    <cellStyle name="Style 22 19 7" xfId="19109"/>
    <cellStyle name="Style 22 19 8" xfId="21006"/>
    <cellStyle name="Style 22 2" xfId="4934"/>
    <cellStyle name="Style 22 2 10" xfId="10859"/>
    <cellStyle name="Style 22 2 10 2" xfId="13906"/>
    <cellStyle name="Style 22 2 10 3" xfId="10093"/>
    <cellStyle name="Style 22 2 10 4" xfId="19737"/>
    <cellStyle name="Style 22 2 10 5" xfId="17682"/>
    <cellStyle name="Style 22 2 10 6" xfId="18276"/>
    <cellStyle name="Style 22 2 10 7" xfId="19085"/>
    <cellStyle name="Style 22 2 10 8" xfId="20977"/>
    <cellStyle name="Style 22 2 11" xfId="10705"/>
    <cellStyle name="Style 22 2 11 2" xfId="13758"/>
    <cellStyle name="Style 22 2 11 3" xfId="9958"/>
    <cellStyle name="Style 22 2 11 4" xfId="19583"/>
    <cellStyle name="Style 22 2 11 5" xfId="17806"/>
    <cellStyle name="Style 22 2 11 6" xfId="18143"/>
    <cellStyle name="Style 22 2 11 7" xfId="18940"/>
    <cellStyle name="Style 22 2 11 8" xfId="20485"/>
    <cellStyle name="Style 22 2 12" xfId="10867"/>
    <cellStyle name="Style 22 2 12 2" xfId="13914"/>
    <cellStyle name="Style 22 2 12 3" xfId="10101"/>
    <cellStyle name="Style 22 2 12 4" xfId="19745"/>
    <cellStyle name="Style 22 2 12 5" xfId="17674"/>
    <cellStyle name="Style 22 2 12 6" xfId="18283"/>
    <cellStyle name="Style 22 2 12 7" xfId="19093"/>
    <cellStyle name="Style 22 2 12 8" xfId="20985"/>
    <cellStyle name="Style 22 2 13" xfId="10713"/>
    <cellStyle name="Style 22 2 13 2" xfId="13766"/>
    <cellStyle name="Style 22 2 13 3" xfId="9965"/>
    <cellStyle name="Style 22 2 13 4" xfId="19591"/>
    <cellStyle name="Style 22 2 13 5" xfId="17799"/>
    <cellStyle name="Style 22 2 13 6" xfId="18150"/>
    <cellStyle name="Style 22 2 13 7" xfId="18948"/>
    <cellStyle name="Style 22 2 13 8" xfId="20493"/>
    <cellStyle name="Style 22 2 14" xfId="10875"/>
    <cellStyle name="Style 22 2 14 2" xfId="13922"/>
    <cellStyle name="Style 22 2 14 3" xfId="10108"/>
    <cellStyle name="Style 22 2 14 4" xfId="19753"/>
    <cellStyle name="Style 22 2 14 5" xfId="17666"/>
    <cellStyle name="Style 22 2 14 6" xfId="18291"/>
    <cellStyle name="Style 22 2 14 7" xfId="19100"/>
    <cellStyle name="Style 22 2 14 8" xfId="20995"/>
    <cellStyle name="Style 22 2 15" xfId="10721"/>
    <cellStyle name="Style 22 2 15 2" xfId="13774"/>
    <cellStyle name="Style 22 2 15 3" xfId="9972"/>
    <cellStyle name="Style 22 2 15 4" xfId="19599"/>
    <cellStyle name="Style 22 2 15 5" xfId="20289"/>
    <cellStyle name="Style 22 2 15 6" xfId="19340"/>
    <cellStyle name="Style 22 2 15 7" xfId="18956"/>
    <cellStyle name="Style 22 2 15 8" xfId="20501"/>
    <cellStyle name="Style 22 2 16" xfId="10883"/>
    <cellStyle name="Style 22 2 16 2" xfId="13930"/>
    <cellStyle name="Style 22 2 16 3" xfId="10116"/>
    <cellStyle name="Style 22 2 16 4" xfId="19761"/>
    <cellStyle name="Style 22 2 16 5" xfId="17659"/>
    <cellStyle name="Style 22 2 16 6" xfId="18299"/>
    <cellStyle name="Style 22 2 16 7" xfId="19108"/>
    <cellStyle name="Style 22 2 16 8" xfId="21005"/>
    <cellStyle name="Style 22 2 17" xfId="10730"/>
    <cellStyle name="Style 22 2 17 2" xfId="13783"/>
    <cellStyle name="Style 22 2 17 3" xfId="9980"/>
    <cellStyle name="Style 22 2 17 4" xfId="19608"/>
    <cellStyle name="Style 22 2 17 5" xfId="17788"/>
    <cellStyle name="Style 22 2 17 6" xfId="18166"/>
    <cellStyle name="Style 22 2 17 7" xfId="18965"/>
    <cellStyle name="Style 22 2 17 8" xfId="20509"/>
    <cellStyle name="Style 22 2 18" xfId="10891"/>
    <cellStyle name="Style 22 2 18 2" xfId="13938"/>
    <cellStyle name="Style 22 2 18 3" xfId="10124"/>
    <cellStyle name="Style 22 2 18 4" xfId="19769"/>
    <cellStyle name="Style 22 2 18 5" xfId="17651"/>
    <cellStyle name="Style 22 2 18 6" xfId="18308"/>
    <cellStyle name="Style 22 2 18 7" xfId="19116"/>
    <cellStyle name="Style 22 2 18 8" xfId="21013"/>
    <cellStyle name="Style 22 2 19" xfId="10737"/>
    <cellStyle name="Style 22 2 19 2" xfId="13790"/>
    <cellStyle name="Style 22 2 19 3" xfId="9986"/>
    <cellStyle name="Style 22 2 19 4" xfId="19615"/>
    <cellStyle name="Style 22 2 19 5" xfId="17782"/>
    <cellStyle name="Style 22 2 19 6" xfId="18172"/>
    <cellStyle name="Style 22 2 19 7" xfId="18972"/>
    <cellStyle name="Style 22 2 19 8" xfId="20516"/>
    <cellStyle name="Style 22 2 2" xfId="11405"/>
    <cellStyle name="Style 22 2 2 2" xfId="14395"/>
    <cellStyle name="Style 22 2 2 2 2" xfId="28282"/>
    <cellStyle name="Style 22 2 2 2 3" xfId="28351"/>
    <cellStyle name="Style 22 2 2 3" xfId="15868"/>
    <cellStyle name="Style 22 2 2 4" xfId="20278"/>
    <cellStyle name="Style 22 2 2 5" xfId="22316"/>
    <cellStyle name="Style 22 2 2 6" xfId="18770"/>
    <cellStyle name="Style 22 2 2 7" xfId="25416"/>
    <cellStyle name="Style 22 2 2 8" xfId="26940"/>
    <cellStyle name="Style 22 2 20" xfId="10899"/>
    <cellStyle name="Style 22 2 20 2" xfId="13946"/>
    <cellStyle name="Style 22 2 20 3" xfId="10132"/>
    <cellStyle name="Style 22 2 20 4" xfId="19777"/>
    <cellStyle name="Style 22 2 20 5" xfId="17643"/>
    <cellStyle name="Style 22 2 20 6" xfId="18316"/>
    <cellStyle name="Style 22 2 20 7" xfId="19124"/>
    <cellStyle name="Style 22 2 20 8" xfId="21020"/>
    <cellStyle name="Style 22 2 21" xfId="10745"/>
    <cellStyle name="Style 22 2 21 2" xfId="13798"/>
    <cellStyle name="Style 22 2 21 3" xfId="9994"/>
    <cellStyle name="Style 22 2 21 4" xfId="19623"/>
    <cellStyle name="Style 22 2 21 5" xfId="17204"/>
    <cellStyle name="Style 22 2 21 6" xfId="18179"/>
    <cellStyle name="Style 22 2 21 7" xfId="18979"/>
    <cellStyle name="Style 22 2 21 8" xfId="20524"/>
    <cellStyle name="Style 22 2 22" xfId="10907"/>
    <cellStyle name="Style 22 2 22 2" xfId="13954"/>
    <cellStyle name="Style 22 2 22 3" xfId="10140"/>
    <cellStyle name="Style 22 2 22 4" xfId="19785"/>
    <cellStyle name="Style 22 2 22 5" xfId="17635"/>
    <cellStyle name="Style 22 2 22 6" xfId="18324"/>
    <cellStyle name="Style 22 2 22 7" xfId="19132"/>
    <cellStyle name="Style 22 2 22 8" xfId="21028"/>
    <cellStyle name="Style 22 2 23" xfId="10756"/>
    <cellStyle name="Style 22 2 23 2" xfId="13809"/>
    <cellStyle name="Style 22 2 23 3" xfId="10004"/>
    <cellStyle name="Style 22 2 23 4" xfId="19634"/>
    <cellStyle name="Style 22 2 23 5" xfId="17766"/>
    <cellStyle name="Style 22 2 23 6" xfId="17987"/>
    <cellStyle name="Style 22 2 23 7" xfId="18990"/>
    <cellStyle name="Style 22 2 23 8" xfId="20534"/>
    <cellStyle name="Style 22 2 24" xfId="10918"/>
    <cellStyle name="Style 22 2 24 2" xfId="13965"/>
    <cellStyle name="Style 22 2 24 3" xfId="10149"/>
    <cellStyle name="Style 22 2 24 4" xfId="19796"/>
    <cellStyle name="Style 22 2 24 5" xfId="17625"/>
    <cellStyle name="Style 22 2 24 6" xfId="18334"/>
    <cellStyle name="Style 22 2 24 7" xfId="19142"/>
    <cellStyle name="Style 22 2 24 8" xfId="21042"/>
    <cellStyle name="Style 22 2 25" xfId="10926"/>
    <cellStyle name="Style 22 2 25 2" xfId="13973"/>
    <cellStyle name="Style 22 2 25 3" xfId="10157"/>
    <cellStyle name="Style 22 2 25 4" xfId="19804"/>
    <cellStyle name="Style 22 2 25 5" xfId="17618"/>
    <cellStyle name="Style 22 2 25 6" xfId="18342"/>
    <cellStyle name="Style 22 2 25 7" xfId="19150"/>
    <cellStyle name="Style 22 2 25 8" xfId="21050"/>
    <cellStyle name="Style 22 2 26" xfId="10765"/>
    <cellStyle name="Style 22 2 26 2" xfId="13818"/>
    <cellStyle name="Style 22 2 26 3" xfId="10013"/>
    <cellStyle name="Style 22 2 26 4" xfId="19643"/>
    <cellStyle name="Style 22 2 26 5" xfId="17202"/>
    <cellStyle name="Style 22 2 26 6" xfId="18193"/>
    <cellStyle name="Style 22 2 26 7" xfId="18999"/>
    <cellStyle name="Style 22 2 26 8" xfId="20543"/>
    <cellStyle name="Style 22 2 27" xfId="10935"/>
    <cellStyle name="Style 22 2 27 2" xfId="13982"/>
    <cellStyle name="Style 22 2 27 3" xfId="10166"/>
    <cellStyle name="Style 22 2 27 4" xfId="19813"/>
    <cellStyle name="Style 22 2 27 5" xfId="17609"/>
    <cellStyle name="Style 22 2 27 6" xfId="18351"/>
    <cellStyle name="Style 22 2 27 7" xfId="19159"/>
    <cellStyle name="Style 22 2 27 8" xfId="21064"/>
    <cellStyle name="Style 22 2 28" xfId="10776"/>
    <cellStyle name="Style 22 2 28 2" xfId="13829"/>
    <cellStyle name="Style 22 2 28 3" xfId="10022"/>
    <cellStyle name="Style 22 2 28 4" xfId="19654"/>
    <cellStyle name="Style 22 2 28 5" xfId="17750"/>
    <cellStyle name="Style 22 2 28 6" xfId="18203"/>
    <cellStyle name="Style 22 2 28 7" xfId="19010"/>
    <cellStyle name="Style 22 2 28 8" xfId="20552"/>
    <cellStyle name="Style 22 2 29" xfId="10787"/>
    <cellStyle name="Style 22 2 29 2" xfId="13840"/>
    <cellStyle name="Style 22 2 29 3" xfId="10032"/>
    <cellStyle name="Style 22 2 29 4" xfId="19665"/>
    <cellStyle name="Style 22 2 29 5" xfId="17740"/>
    <cellStyle name="Style 22 2 29 6" xfId="19346"/>
    <cellStyle name="Style 22 2 29 7" xfId="21647"/>
    <cellStyle name="Style 22 2 29 8" xfId="20563"/>
    <cellStyle name="Style 22 2 3" xfId="10676"/>
    <cellStyle name="Style 22 2 3 2" xfId="13729"/>
    <cellStyle name="Style 22 2 3 3" xfId="9931"/>
    <cellStyle name="Style 22 2 3 4" xfId="19554"/>
    <cellStyle name="Style 22 2 3 5" xfId="17832"/>
    <cellStyle name="Style 22 2 3 6" xfId="22396"/>
    <cellStyle name="Style 22 2 3 7" xfId="18912"/>
    <cellStyle name="Style 22 2 3 8" xfId="20455"/>
    <cellStyle name="Style 22 2 30" xfId="10946"/>
    <cellStyle name="Style 22 2 30 2" xfId="13993"/>
    <cellStyle name="Style 22 2 30 3" xfId="10176"/>
    <cellStyle name="Style 22 2 30 4" xfId="19824"/>
    <cellStyle name="Style 22 2 30 5" xfId="17599"/>
    <cellStyle name="Style 22 2 30 6" xfId="18362"/>
    <cellStyle name="Style 22 2 30 7" xfId="19170"/>
    <cellStyle name="Style 22 2 30 8" xfId="21073"/>
    <cellStyle name="Style 22 2 31" xfId="10794"/>
    <cellStyle name="Style 22 2 31 2" xfId="13847"/>
    <cellStyle name="Style 22 2 31 3" xfId="10039"/>
    <cellStyle name="Style 22 2 31 4" xfId="19672"/>
    <cellStyle name="Style 22 2 31 5" xfId="17733"/>
    <cellStyle name="Style 22 2 31 6" xfId="18219"/>
    <cellStyle name="Style 22 2 31 7" xfId="19027"/>
    <cellStyle name="Style 22 2 31 8" xfId="20570"/>
    <cellStyle name="Style 22 2 32" xfId="11037"/>
    <cellStyle name="Style 22 2 32 2" xfId="14080"/>
    <cellStyle name="Style 22 2 32 3" xfId="10247"/>
    <cellStyle name="Style 22 2 32 4" xfId="19914"/>
    <cellStyle name="Style 22 2 32 5" xfId="17528"/>
    <cellStyle name="Style 22 2 32 6" xfId="18447"/>
    <cellStyle name="Style 22 2 32 7" xfId="19255"/>
    <cellStyle name="Style 22 2 32 8" xfId="21151"/>
    <cellStyle name="Style 22 2 33" xfId="9815"/>
    <cellStyle name="Style 22 2 34" xfId="17238"/>
    <cellStyle name="Style 22 2 35" xfId="17933"/>
    <cellStyle name="Style 22 2 36" xfId="17244"/>
    <cellStyle name="Style 22 2 37" xfId="17931"/>
    <cellStyle name="Style 22 2 38" xfId="28291"/>
    <cellStyle name="Style 22 2 39" xfId="28377"/>
    <cellStyle name="Style 22 2 4" xfId="10836"/>
    <cellStyle name="Style 22 2 4 2" xfId="13883"/>
    <cellStyle name="Style 22 2 4 3" xfId="10070"/>
    <cellStyle name="Style 22 2 4 4" xfId="19714"/>
    <cellStyle name="Style 22 2 4 5" xfId="17705"/>
    <cellStyle name="Style 22 2 4 6" xfId="18253"/>
    <cellStyle name="Style 22 2 4 7" xfId="19062"/>
    <cellStyle name="Style 22 2 4 8" xfId="20945"/>
    <cellStyle name="Style 22 2 5" xfId="10681"/>
    <cellStyle name="Style 22 2 5 2" xfId="13734"/>
    <cellStyle name="Style 22 2 5 3" xfId="9936"/>
    <cellStyle name="Style 22 2 5 4" xfId="19559"/>
    <cellStyle name="Style 22 2 5 5" xfId="17828"/>
    <cellStyle name="Style 22 2 5 6" xfId="18126"/>
    <cellStyle name="Style 22 2 5 7" xfId="18917"/>
    <cellStyle name="Style 22 2 5 8" xfId="20460"/>
    <cellStyle name="Style 22 2 6" xfId="10843"/>
    <cellStyle name="Style 22 2 6 2" xfId="13890"/>
    <cellStyle name="Style 22 2 6 3" xfId="10077"/>
    <cellStyle name="Style 22 2 6 4" xfId="19721"/>
    <cellStyle name="Style 22 2 6 5" xfId="17698"/>
    <cellStyle name="Style 22 2 6 6" xfId="18260"/>
    <cellStyle name="Style 22 2 6 7" xfId="19069"/>
    <cellStyle name="Style 22 2 6 8" xfId="20952"/>
    <cellStyle name="Style 22 2 7" xfId="10689"/>
    <cellStyle name="Style 22 2 7 2" xfId="13742"/>
    <cellStyle name="Style 22 2 7 3" xfId="9943"/>
    <cellStyle name="Style 22 2 7 4" xfId="19567"/>
    <cellStyle name="Style 22 2 7 5" xfId="17209"/>
    <cellStyle name="Style 22 2 7 6" xfId="18128"/>
    <cellStyle name="Style 22 2 7 7" xfId="18925"/>
    <cellStyle name="Style 22 2 7 8" xfId="20469"/>
    <cellStyle name="Style 22 2 8" xfId="10852"/>
    <cellStyle name="Style 22 2 8 2" xfId="13899"/>
    <cellStyle name="Style 22 2 8 3" xfId="10086"/>
    <cellStyle name="Style 22 2 8 4" xfId="19730"/>
    <cellStyle name="Style 22 2 8 5" xfId="17689"/>
    <cellStyle name="Style 22 2 8 6" xfId="18269"/>
    <cellStyle name="Style 22 2 8 7" xfId="19078"/>
    <cellStyle name="Style 22 2 8 8" xfId="23162"/>
    <cellStyle name="Style 22 2 9" xfId="10697"/>
    <cellStyle name="Style 22 2 9 2" xfId="13750"/>
    <cellStyle name="Style 22 2 9 3" xfId="9950"/>
    <cellStyle name="Style 22 2 9 4" xfId="19575"/>
    <cellStyle name="Style 22 2 9 5" xfId="17813"/>
    <cellStyle name="Style 22 2 9 6" xfId="18136"/>
    <cellStyle name="Style 22 2 9 7" xfId="18933"/>
    <cellStyle name="Style 22 2 9 8" xfId="20477"/>
    <cellStyle name="Style 22 20" xfId="10731"/>
    <cellStyle name="Style 22 20 2" xfId="13784"/>
    <cellStyle name="Style 22 20 3" xfId="9981"/>
    <cellStyle name="Style 22 20 4" xfId="19609"/>
    <cellStyle name="Style 22 20 5" xfId="17787"/>
    <cellStyle name="Style 22 20 6" xfId="19341"/>
    <cellStyle name="Style 22 20 7" xfId="18966"/>
    <cellStyle name="Style 22 20 8" xfId="20510"/>
    <cellStyle name="Style 22 21" xfId="10892"/>
    <cellStyle name="Style 22 21 2" xfId="13939"/>
    <cellStyle name="Style 22 21 3" xfId="10125"/>
    <cellStyle name="Style 22 21 4" xfId="19770"/>
    <cellStyle name="Style 22 21 5" xfId="17650"/>
    <cellStyle name="Style 22 21 6" xfId="18309"/>
    <cellStyle name="Style 22 21 7" xfId="19117"/>
    <cellStyle name="Style 22 21 8" xfId="21014"/>
    <cellStyle name="Style 22 22" xfId="10738"/>
    <cellStyle name="Style 22 22 2" xfId="13791"/>
    <cellStyle name="Style 22 22 3" xfId="9987"/>
    <cellStyle name="Style 22 22 4" xfId="19616"/>
    <cellStyle name="Style 22 22 5" xfId="17781"/>
    <cellStyle name="Style 22 22 6" xfId="18173"/>
    <cellStyle name="Style 22 22 7" xfId="18973"/>
    <cellStyle name="Style 22 22 8" xfId="20517"/>
    <cellStyle name="Style 22 23" xfId="10900"/>
    <cellStyle name="Style 22 23 2" xfId="13947"/>
    <cellStyle name="Style 22 23 3" xfId="10133"/>
    <cellStyle name="Style 22 23 4" xfId="19778"/>
    <cellStyle name="Style 22 23 5" xfId="17642"/>
    <cellStyle name="Style 22 23 6" xfId="18317"/>
    <cellStyle name="Style 22 23 7" xfId="19125"/>
    <cellStyle name="Style 22 23 8" xfId="21021"/>
    <cellStyle name="Style 22 24" xfId="10746"/>
    <cellStyle name="Style 22 24 2" xfId="13799"/>
    <cellStyle name="Style 22 24 3" xfId="9995"/>
    <cellStyle name="Style 22 24 4" xfId="19624"/>
    <cellStyle name="Style 22 24 5" xfId="17774"/>
    <cellStyle name="Style 22 24 6" xfId="18180"/>
    <cellStyle name="Style 22 24 7" xfId="18980"/>
    <cellStyle name="Style 22 24 8" xfId="20525"/>
    <cellStyle name="Style 22 25" xfId="10908"/>
    <cellStyle name="Style 22 25 2" xfId="13955"/>
    <cellStyle name="Style 22 25 3" xfId="10141"/>
    <cellStyle name="Style 22 25 4" xfId="19786"/>
    <cellStyle name="Style 22 25 5" xfId="17634"/>
    <cellStyle name="Style 22 25 6" xfId="18325"/>
    <cellStyle name="Style 22 25 7" xfId="19133"/>
    <cellStyle name="Style 22 25 8" xfId="21029"/>
    <cellStyle name="Style 22 26" xfId="10757"/>
    <cellStyle name="Style 22 26 2" xfId="13810"/>
    <cellStyle name="Style 22 26 3" xfId="10005"/>
    <cellStyle name="Style 22 26 4" xfId="19635"/>
    <cellStyle name="Style 22 26 5" xfId="17765"/>
    <cellStyle name="Style 22 26 6" xfId="18185"/>
    <cellStyle name="Style 22 26 7" xfId="18991"/>
    <cellStyle name="Style 22 26 8" xfId="20535"/>
    <cellStyle name="Style 22 27" xfId="10919"/>
    <cellStyle name="Style 22 27 2" xfId="13966"/>
    <cellStyle name="Style 22 27 3" xfId="10150"/>
    <cellStyle name="Style 22 27 4" xfId="19797"/>
    <cellStyle name="Style 22 27 5" xfId="17624"/>
    <cellStyle name="Style 22 27 6" xfId="18335"/>
    <cellStyle name="Style 22 27 7" xfId="19143"/>
    <cellStyle name="Style 22 27 8" xfId="21043"/>
    <cellStyle name="Style 22 28" xfId="10927"/>
    <cellStyle name="Style 22 28 2" xfId="13974"/>
    <cellStyle name="Style 22 28 3" xfId="10158"/>
    <cellStyle name="Style 22 28 4" xfId="19805"/>
    <cellStyle name="Style 22 28 5" xfId="17617"/>
    <cellStyle name="Style 22 28 6" xfId="18343"/>
    <cellStyle name="Style 22 28 7" xfId="19151"/>
    <cellStyle name="Style 22 28 8" xfId="21051"/>
    <cellStyle name="Style 22 29" xfId="10767"/>
    <cellStyle name="Style 22 29 2" xfId="13820"/>
    <cellStyle name="Style 22 29 3" xfId="10014"/>
    <cellStyle name="Style 22 29 4" xfId="19645"/>
    <cellStyle name="Style 22 29 5" xfId="17757"/>
    <cellStyle name="Style 22 29 6" xfId="19344"/>
    <cellStyle name="Style 22 29 7" xfId="19001"/>
    <cellStyle name="Style 22 29 8" xfId="20544"/>
    <cellStyle name="Style 22 3" xfId="4935"/>
    <cellStyle name="Style 22 3 10" xfId="10858"/>
    <cellStyle name="Style 22 3 10 2" xfId="13905"/>
    <cellStyle name="Style 22 3 10 3" xfId="10092"/>
    <cellStyle name="Style 22 3 10 4" xfId="19736"/>
    <cellStyle name="Style 22 3 10 5" xfId="17683"/>
    <cellStyle name="Style 22 3 10 6" xfId="18275"/>
    <cellStyle name="Style 22 3 10 7" xfId="19084"/>
    <cellStyle name="Style 22 3 10 8" xfId="20976"/>
    <cellStyle name="Style 22 3 11" xfId="10704"/>
    <cellStyle name="Style 22 3 11 2" xfId="13757"/>
    <cellStyle name="Style 22 3 11 3" xfId="9957"/>
    <cellStyle name="Style 22 3 11 4" xfId="19582"/>
    <cellStyle name="Style 22 3 11 5" xfId="17807"/>
    <cellStyle name="Style 22 3 11 6" xfId="18142"/>
    <cellStyle name="Style 22 3 11 7" xfId="18939"/>
    <cellStyle name="Style 22 3 11 8" xfId="20484"/>
    <cellStyle name="Style 22 3 12" xfId="10866"/>
    <cellStyle name="Style 22 3 12 2" xfId="13913"/>
    <cellStyle name="Style 22 3 12 3" xfId="10100"/>
    <cellStyle name="Style 22 3 12 4" xfId="19744"/>
    <cellStyle name="Style 22 3 12 5" xfId="17675"/>
    <cellStyle name="Style 22 3 12 6" xfId="19350"/>
    <cellStyle name="Style 22 3 12 7" xfId="19092"/>
    <cellStyle name="Style 22 3 12 8" xfId="20984"/>
    <cellStyle name="Style 22 3 13" xfId="10712"/>
    <cellStyle name="Style 22 3 13 2" xfId="13765"/>
    <cellStyle name="Style 22 3 13 3" xfId="9964"/>
    <cellStyle name="Style 22 3 13 4" xfId="19590"/>
    <cellStyle name="Style 22 3 13 5" xfId="17800"/>
    <cellStyle name="Style 22 3 13 6" xfId="18149"/>
    <cellStyle name="Style 22 3 13 7" xfId="18947"/>
    <cellStyle name="Style 22 3 13 8" xfId="20492"/>
    <cellStyle name="Style 22 3 14" xfId="10874"/>
    <cellStyle name="Style 22 3 14 2" xfId="13921"/>
    <cellStyle name="Style 22 3 14 3" xfId="10107"/>
    <cellStyle name="Style 22 3 14 4" xfId="19752"/>
    <cellStyle name="Style 22 3 14 5" xfId="17667"/>
    <cellStyle name="Style 22 3 14 6" xfId="18290"/>
    <cellStyle name="Style 22 3 14 7" xfId="19099"/>
    <cellStyle name="Style 22 3 14 8" xfId="20992"/>
    <cellStyle name="Style 22 3 15" xfId="10720"/>
    <cellStyle name="Style 22 3 15 2" xfId="13773"/>
    <cellStyle name="Style 22 3 15 3" xfId="9971"/>
    <cellStyle name="Style 22 3 15 4" xfId="19598"/>
    <cellStyle name="Style 22 3 15 5" xfId="20411"/>
    <cellStyle name="Style 22 3 15 6" xfId="18157"/>
    <cellStyle name="Style 22 3 15 7" xfId="18955"/>
    <cellStyle name="Style 22 3 15 8" xfId="20500"/>
    <cellStyle name="Style 22 3 16" xfId="10882"/>
    <cellStyle name="Style 22 3 16 2" xfId="13929"/>
    <cellStyle name="Style 22 3 16 3" xfId="10115"/>
    <cellStyle name="Style 22 3 16 4" xfId="19760"/>
    <cellStyle name="Style 22 3 16 5" xfId="17660"/>
    <cellStyle name="Style 22 3 16 6" xfId="18298"/>
    <cellStyle name="Style 22 3 16 7" xfId="19107"/>
    <cellStyle name="Style 22 3 16 8" xfId="21004"/>
    <cellStyle name="Style 22 3 17" xfId="10729"/>
    <cellStyle name="Style 22 3 17 2" xfId="13782"/>
    <cellStyle name="Style 22 3 17 3" xfId="9979"/>
    <cellStyle name="Style 22 3 17 4" xfId="19607"/>
    <cellStyle name="Style 22 3 17 5" xfId="17789"/>
    <cellStyle name="Style 22 3 17 6" xfId="18165"/>
    <cellStyle name="Style 22 3 17 7" xfId="18964"/>
    <cellStyle name="Style 22 3 17 8" xfId="20508"/>
    <cellStyle name="Style 22 3 18" xfId="10890"/>
    <cellStyle name="Style 22 3 18 2" xfId="13937"/>
    <cellStyle name="Style 22 3 18 3" xfId="10123"/>
    <cellStyle name="Style 22 3 18 4" xfId="19768"/>
    <cellStyle name="Style 22 3 18 5" xfId="17652"/>
    <cellStyle name="Style 22 3 18 6" xfId="18307"/>
    <cellStyle name="Style 22 3 18 7" xfId="19115"/>
    <cellStyle name="Style 22 3 18 8" xfId="21012"/>
    <cellStyle name="Style 22 3 19" xfId="10736"/>
    <cellStyle name="Style 22 3 19 2" xfId="13789"/>
    <cellStyle name="Style 22 3 19 3" xfId="10508"/>
    <cellStyle name="Style 22 3 19 4" xfId="19614"/>
    <cellStyle name="Style 22 3 19 5" xfId="17783"/>
    <cellStyle name="Style 22 3 19 6" xfId="18171"/>
    <cellStyle name="Style 22 3 19 7" xfId="18971"/>
    <cellStyle name="Style 22 3 19 8" xfId="20515"/>
    <cellStyle name="Style 22 3 2" xfId="11406"/>
    <cellStyle name="Style 22 3 2 2" xfId="14396"/>
    <cellStyle name="Style 22 3 2 3" xfId="15869"/>
    <cellStyle name="Style 22 3 2 4" xfId="20279"/>
    <cellStyle name="Style 22 3 2 5" xfId="22317"/>
    <cellStyle name="Style 22 3 2 6" xfId="18742"/>
    <cellStyle name="Style 22 3 2 7" xfId="25417"/>
    <cellStyle name="Style 22 3 2 8" xfId="26941"/>
    <cellStyle name="Style 22 3 20" xfId="10898"/>
    <cellStyle name="Style 22 3 20 2" xfId="13945"/>
    <cellStyle name="Style 22 3 20 3" xfId="10131"/>
    <cellStyle name="Style 22 3 20 4" xfId="19776"/>
    <cellStyle name="Style 22 3 20 5" xfId="17644"/>
    <cellStyle name="Style 22 3 20 6" xfId="18315"/>
    <cellStyle name="Style 22 3 20 7" xfId="19123"/>
    <cellStyle name="Style 22 3 20 8" xfId="21019"/>
    <cellStyle name="Style 22 3 21" xfId="10744"/>
    <cellStyle name="Style 22 3 21 2" xfId="13797"/>
    <cellStyle name="Style 22 3 21 3" xfId="9993"/>
    <cellStyle name="Style 22 3 21 4" xfId="19622"/>
    <cellStyle name="Style 22 3 21 5" xfId="17775"/>
    <cellStyle name="Style 22 3 21 6" xfId="18178"/>
    <cellStyle name="Style 22 3 21 7" xfId="21646"/>
    <cellStyle name="Style 22 3 21 8" xfId="20523"/>
    <cellStyle name="Style 22 3 22" xfId="10906"/>
    <cellStyle name="Style 22 3 22 2" xfId="13953"/>
    <cellStyle name="Style 22 3 22 3" xfId="10139"/>
    <cellStyle name="Style 22 3 22 4" xfId="19784"/>
    <cellStyle name="Style 22 3 22 5" xfId="17636"/>
    <cellStyle name="Style 22 3 22 6" xfId="18323"/>
    <cellStyle name="Style 22 3 22 7" xfId="19131"/>
    <cellStyle name="Style 22 3 22 8" xfId="21027"/>
    <cellStyle name="Style 22 3 23" xfId="10755"/>
    <cellStyle name="Style 22 3 23 2" xfId="13808"/>
    <cellStyle name="Style 22 3 23 3" xfId="10003"/>
    <cellStyle name="Style 22 3 23 4" xfId="19633"/>
    <cellStyle name="Style 22 3 23 5" xfId="17203"/>
    <cellStyle name="Style 22 3 23 6" xfId="22671"/>
    <cellStyle name="Style 22 3 23 7" xfId="18989"/>
    <cellStyle name="Style 22 3 23 8" xfId="20533"/>
    <cellStyle name="Style 22 3 24" xfId="10917"/>
    <cellStyle name="Style 22 3 24 2" xfId="13964"/>
    <cellStyle name="Style 22 3 24 3" xfId="10148"/>
    <cellStyle name="Style 22 3 24 4" xfId="19795"/>
    <cellStyle name="Style 22 3 24 5" xfId="17626"/>
    <cellStyle name="Style 22 3 24 6" xfId="18333"/>
    <cellStyle name="Style 22 3 24 7" xfId="19141"/>
    <cellStyle name="Style 22 3 24 8" xfId="21041"/>
    <cellStyle name="Style 22 3 25" xfId="10925"/>
    <cellStyle name="Style 22 3 25 2" xfId="13972"/>
    <cellStyle name="Style 22 3 25 3" xfId="10156"/>
    <cellStyle name="Style 22 3 25 4" xfId="19803"/>
    <cellStyle name="Style 22 3 25 5" xfId="17619"/>
    <cellStyle name="Style 22 3 25 6" xfId="18341"/>
    <cellStyle name="Style 22 3 25 7" xfId="19149"/>
    <cellStyle name="Style 22 3 25 8" xfId="21049"/>
    <cellStyle name="Style 22 3 26" xfId="10764"/>
    <cellStyle name="Style 22 3 26 2" xfId="13817"/>
    <cellStyle name="Style 22 3 26 3" xfId="10012"/>
    <cellStyle name="Style 22 3 26 4" xfId="19642"/>
    <cellStyle name="Style 22 3 26 5" xfId="17758"/>
    <cellStyle name="Style 22 3 26 6" xfId="18192"/>
    <cellStyle name="Style 22 3 26 7" xfId="18998"/>
    <cellStyle name="Style 22 3 26 8" xfId="20542"/>
    <cellStyle name="Style 22 3 27" xfId="10934"/>
    <cellStyle name="Style 22 3 27 2" xfId="13981"/>
    <cellStyle name="Style 22 3 27 3" xfId="10165"/>
    <cellStyle name="Style 22 3 27 4" xfId="19812"/>
    <cellStyle name="Style 22 3 27 5" xfId="17610"/>
    <cellStyle name="Style 22 3 27 6" xfId="18350"/>
    <cellStyle name="Style 22 3 27 7" xfId="19158"/>
    <cellStyle name="Style 22 3 27 8" xfId="21063"/>
    <cellStyle name="Style 22 3 28" xfId="10775"/>
    <cellStyle name="Style 22 3 28 2" xfId="13828"/>
    <cellStyle name="Style 22 3 28 3" xfId="10021"/>
    <cellStyle name="Style 22 3 28 4" xfId="19653"/>
    <cellStyle name="Style 22 3 28 5" xfId="17201"/>
    <cellStyle name="Style 22 3 28 6" xfId="18202"/>
    <cellStyle name="Style 22 3 28 7" xfId="19009"/>
    <cellStyle name="Style 22 3 28 8" xfId="20551"/>
    <cellStyle name="Style 22 3 29" xfId="10786"/>
    <cellStyle name="Style 22 3 29 2" xfId="13839"/>
    <cellStyle name="Style 22 3 29 3" xfId="10031"/>
    <cellStyle name="Style 22 3 29 4" xfId="19664"/>
    <cellStyle name="Style 22 3 29 5" xfId="17741"/>
    <cellStyle name="Style 22 3 29 6" xfId="18212"/>
    <cellStyle name="Style 22 3 29 7" xfId="19020"/>
    <cellStyle name="Style 22 3 29 8" xfId="20562"/>
    <cellStyle name="Style 22 3 3" xfId="10675"/>
    <cellStyle name="Style 22 3 3 2" xfId="13728"/>
    <cellStyle name="Style 22 3 3 3" xfId="9810"/>
    <cellStyle name="Style 22 3 3 4" xfId="19553"/>
    <cellStyle name="Style 22 3 3 5" xfId="17833"/>
    <cellStyle name="Style 22 3 3 6" xfId="23311"/>
    <cellStyle name="Style 22 3 3 7" xfId="18911"/>
    <cellStyle name="Style 22 3 3 8" xfId="20454"/>
    <cellStyle name="Style 22 3 30" xfId="10945"/>
    <cellStyle name="Style 22 3 30 2" xfId="13992"/>
    <cellStyle name="Style 22 3 30 3" xfId="10175"/>
    <cellStyle name="Style 22 3 30 4" xfId="19823"/>
    <cellStyle name="Style 22 3 30 5" xfId="17600"/>
    <cellStyle name="Style 22 3 30 6" xfId="18361"/>
    <cellStyle name="Style 22 3 30 7" xfId="19169"/>
    <cellStyle name="Style 22 3 30 8" xfId="21072"/>
    <cellStyle name="Style 22 3 31" xfId="10793"/>
    <cellStyle name="Style 22 3 31 2" xfId="13846"/>
    <cellStyle name="Style 22 3 31 3" xfId="10038"/>
    <cellStyle name="Style 22 3 31 4" xfId="19671"/>
    <cellStyle name="Style 22 3 31 5" xfId="17734"/>
    <cellStyle name="Style 22 3 31 6" xfId="18218"/>
    <cellStyle name="Style 22 3 31 7" xfId="19026"/>
    <cellStyle name="Style 22 3 31 8" xfId="20569"/>
    <cellStyle name="Style 22 3 32" xfId="11035"/>
    <cellStyle name="Style 22 3 32 2" xfId="14078"/>
    <cellStyle name="Style 22 3 32 3" xfId="10245"/>
    <cellStyle name="Style 22 3 32 4" xfId="19912"/>
    <cellStyle name="Style 22 3 32 5" xfId="17530"/>
    <cellStyle name="Style 22 3 32 6" xfId="18445"/>
    <cellStyle name="Style 22 3 32 7" xfId="19253"/>
    <cellStyle name="Style 22 3 32 8" xfId="21149"/>
    <cellStyle name="Style 22 3 33" xfId="9816"/>
    <cellStyle name="Style 22 3 34" xfId="17237"/>
    <cellStyle name="Style 22 3 35" xfId="17932"/>
    <cellStyle name="Style 22 3 36" xfId="17243"/>
    <cellStyle name="Style 22 3 37" xfId="17929"/>
    <cellStyle name="Style 22 3 38" xfId="28290"/>
    <cellStyle name="Style 22 3 39" xfId="28376"/>
    <cellStyle name="Style 22 3 4" xfId="10835"/>
    <cellStyle name="Style 22 3 4 2" xfId="13882"/>
    <cellStyle name="Style 22 3 4 3" xfId="10069"/>
    <cellStyle name="Style 22 3 4 4" xfId="19713"/>
    <cellStyle name="Style 22 3 4 5" xfId="17706"/>
    <cellStyle name="Style 22 3 4 6" xfId="18252"/>
    <cellStyle name="Style 22 3 4 7" xfId="19061"/>
    <cellStyle name="Style 22 3 4 8" xfId="20944"/>
    <cellStyle name="Style 22 3 5" xfId="10680"/>
    <cellStyle name="Style 22 3 5 2" xfId="13733"/>
    <cellStyle name="Style 22 3 5 3" xfId="9935"/>
    <cellStyle name="Style 22 3 5 4" xfId="19558"/>
    <cellStyle name="Style 22 3 5 5" xfId="17829"/>
    <cellStyle name="Style 22 3 5 6" xfId="17985"/>
    <cellStyle name="Style 22 3 5 7" xfId="18916"/>
    <cellStyle name="Style 22 3 5 8" xfId="20459"/>
    <cellStyle name="Style 22 3 6" xfId="10842"/>
    <cellStyle name="Style 22 3 6 2" xfId="13889"/>
    <cellStyle name="Style 22 3 6 3" xfId="10076"/>
    <cellStyle name="Style 22 3 6 4" xfId="19720"/>
    <cellStyle name="Style 22 3 6 5" xfId="17699"/>
    <cellStyle name="Style 22 3 6 6" xfId="18259"/>
    <cellStyle name="Style 22 3 6 7" xfId="19068"/>
    <cellStyle name="Style 22 3 6 8" xfId="20951"/>
    <cellStyle name="Style 22 3 7" xfId="10688"/>
    <cellStyle name="Style 22 3 7 2" xfId="13741"/>
    <cellStyle name="Style 22 3 7 3" xfId="9942"/>
    <cellStyle name="Style 22 3 7 4" xfId="19566"/>
    <cellStyle name="Style 22 3 7 5" xfId="17821"/>
    <cellStyle name="Style 22 3 7 6" xfId="23312"/>
    <cellStyle name="Style 22 3 7 7" xfId="18924"/>
    <cellStyle name="Style 22 3 7 8" xfId="20468"/>
    <cellStyle name="Style 22 3 8" xfId="10851"/>
    <cellStyle name="Style 22 3 8 2" xfId="13898"/>
    <cellStyle name="Style 22 3 8 3" xfId="10085"/>
    <cellStyle name="Style 22 3 8 4" xfId="19729"/>
    <cellStyle name="Style 22 3 8 5" xfId="17690"/>
    <cellStyle name="Style 22 3 8 6" xfId="18268"/>
    <cellStyle name="Style 22 3 8 7" xfId="19077"/>
    <cellStyle name="Style 22 3 8 8" xfId="20966"/>
    <cellStyle name="Style 22 3 9" xfId="10696"/>
    <cellStyle name="Style 22 3 9 2" xfId="13749"/>
    <cellStyle name="Style 22 3 9 3" xfId="10504"/>
    <cellStyle name="Style 22 3 9 4" xfId="19574"/>
    <cellStyle name="Style 22 3 9 5" xfId="17814"/>
    <cellStyle name="Style 22 3 9 6" xfId="18135"/>
    <cellStyle name="Style 22 3 9 7" xfId="18932"/>
    <cellStyle name="Style 22 3 9 8" xfId="20476"/>
    <cellStyle name="Style 22 30" xfId="10936"/>
    <cellStyle name="Style 22 30 2" xfId="13983"/>
    <cellStyle name="Style 22 30 3" xfId="10167"/>
    <cellStyle name="Style 22 30 4" xfId="19814"/>
    <cellStyle name="Style 22 30 5" xfId="17608"/>
    <cellStyle name="Style 22 30 6" xfId="18352"/>
    <cellStyle name="Style 22 30 7" xfId="19160"/>
    <cellStyle name="Style 22 30 8" xfId="21065"/>
    <cellStyle name="Style 22 31" xfId="10777"/>
    <cellStyle name="Style 22 31 2" xfId="13830"/>
    <cellStyle name="Style 22 31 3" xfId="10023"/>
    <cellStyle name="Style 22 31 4" xfId="19655"/>
    <cellStyle name="Style 22 31 5" xfId="17749"/>
    <cellStyle name="Style 22 31 6" xfId="19345"/>
    <cellStyle name="Style 22 31 7" xfId="19011"/>
    <cellStyle name="Style 22 31 8" xfId="20553"/>
    <cellStyle name="Style 22 32" xfId="10788"/>
    <cellStyle name="Style 22 32 2" xfId="13841"/>
    <cellStyle name="Style 22 32 3" xfId="10033"/>
    <cellStyle name="Style 22 32 4" xfId="19666"/>
    <cellStyle name="Style 22 32 5" xfId="17739"/>
    <cellStyle name="Style 22 32 6" xfId="18213"/>
    <cellStyle name="Style 22 32 7" xfId="19021"/>
    <cellStyle name="Style 22 32 8" xfId="20564"/>
    <cellStyle name="Style 22 33" xfId="10947"/>
    <cellStyle name="Style 22 33 2" xfId="13994"/>
    <cellStyle name="Style 22 33 3" xfId="10177"/>
    <cellStyle name="Style 22 33 4" xfId="19825"/>
    <cellStyle name="Style 22 33 5" xfId="17598"/>
    <cellStyle name="Style 22 33 6" xfId="18363"/>
    <cellStyle name="Style 22 33 7" xfId="19171"/>
    <cellStyle name="Style 22 33 8" xfId="21074"/>
    <cellStyle name="Style 22 34" xfId="10795"/>
    <cellStyle name="Style 22 34 2" xfId="13848"/>
    <cellStyle name="Style 22 34 3" xfId="10040"/>
    <cellStyle name="Style 22 34 4" xfId="19673"/>
    <cellStyle name="Style 22 34 5" xfId="17732"/>
    <cellStyle name="Style 22 34 6" xfId="18220"/>
    <cellStyle name="Style 22 34 7" xfId="19028"/>
    <cellStyle name="Style 22 34 8" xfId="20632"/>
    <cellStyle name="Style 22 35" xfId="11038"/>
    <cellStyle name="Style 22 35 2" xfId="14081"/>
    <cellStyle name="Style 22 35 3" xfId="10248"/>
    <cellStyle name="Style 22 35 4" xfId="19915"/>
    <cellStyle name="Style 22 35 5" xfId="17527"/>
    <cellStyle name="Style 22 35 6" xfId="19354"/>
    <cellStyle name="Style 22 35 7" xfId="19256"/>
    <cellStyle name="Style 22 35 8" xfId="21152"/>
    <cellStyle name="Style 22 36" xfId="9814"/>
    <cellStyle name="Style 22 37" xfId="17239"/>
    <cellStyle name="Style 22 38" xfId="17934"/>
    <cellStyle name="Style 22 39" xfId="17245"/>
    <cellStyle name="Style 22 4" xfId="4936"/>
    <cellStyle name="Style 22 40" xfId="17935"/>
    <cellStyle name="Style 22 41" xfId="28292"/>
    <cellStyle name="Style 22 42" xfId="28378"/>
    <cellStyle name="Style 22 5" xfId="11404"/>
    <cellStyle name="Style 22 5 10" xfId="28352"/>
    <cellStyle name="Style 22 5 16" xfId="28283"/>
    <cellStyle name="Style 22 5 16 2" xfId="28350"/>
    <cellStyle name="Style 22 5 2" xfId="14394"/>
    <cellStyle name="Style 22 5 3" xfId="15867"/>
    <cellStyle name="Style 22 5 4" xfId="20277"/>
    <cellStyle name="Style 22 5 5" xfId="22315"/>
    <cellStyle name="Style 22 5 6" xfId="18733"/>
    <cellStyle name="Style 22 5 7" xfId="25415"/>
    <cellStyle name="Style 22 5 8" xfId="26939"/>
    <cellStyle name="Style 22 5 9" xfId="28281"/>
    <cellStyle name="Style 22 6" xfId="10677"/>
    <cellStyle name="Style 22 6 2" xfId="13730"/>
    <cellStyle name="Style 22 6 3" xfId="9932"/>
    <cellStyle name="Style 22 6 4" xfId="19555"/>
    <cellStyle name="Style 22 6 5" xfId="17831"/>
    <cellStyle name="Style 22 6 6" xfId="22309"/>
    <cellStyle name="Style 22 6 7" xfId="18913"/>
    <cellStyle name="Style 22 6 8" xfId="20456"/>
    <cellStyle name="Style 22 7" xfId="10837"/>
    <cellStyle name="Style 22 7 2" xfId="13884"/>
    <cellStyle name="Style 22 7 3" xfId="10071"/>
    <cellStyle name="Style 22 7 4" xfId="19715"/>
    <cellStyle name="Style 22 7 5" xfId="17704"/>
    <cellStyle name="Style 22 7 6" xfId="18254"/>
    <cellStyle name="Style 22 7 7" xfId="19063"/>
    <cellStyle name="Style 22 7 8" xfId="20946"/>
    <cellStyle name="Style 22 8" xfId="10682"/>
    <cellStyle name="Style 22 8 2" xfId="13735"/>
    <cellStyle name="Style 22 8 3" xfId="9937"/>
    <cellStyle name="Style 22 8 4" xfId="19560"/>
    <cellStyle name="Style 22 8 5" xfId="17827"/>
    <cellStyle name="Style 22 8 6" xfId="22397"/>
    <cellStyle name="Style 22 8 7" xfId="18918"/>
    <cellStyle name="Style 22 8 8" xfId="20461"/>
    <cellStyle name="Style 22 9" xfId="10844"/>
    <cellStyle name="Style 22 9 2" xfId="13891"/>
    <cellStyle name="Style 22 9 3" xfId="10078"/>
    <cellStyle name="Style 22 9 4" xfId="19722"/>
    <cellStyle name="Style 22 9 5" xfId="17697"/>
    <cellStyle name="Style 22 9 6" xfId="18261"/>
    <cellStyle name="Style 22 9 7" xfId="19070"/>
    <cellStyle name="Style 22 9 8" xfId="20953"/>
    <cellStyle name="Style 23" xfId="59"/>
    <cellStyle name="Style 23 10" xfId="13027"/>
    <cellStyle name="Style 23 10 2" xfId="15285"/>
    <cellStyle name="Style 23 10 3" xfId="16677"/>
    <cellStyle name="Style 23 10 4" xfId="21766"/>
    <cellStyle name="Style 23 10 5" xfId="23301"/>
    <cellStyle name="Style 23 10 6" xfId="24747"/>
    <cellStyle name="Style 23 10 7" xfId="26303"/>
    <cellStyle name="Style 23 10 8" xfId="27765"/>
    <cellStyle name="Style 23 11" xfId="13108"/>
    <cellStyle name="Style 23 11 2" xfId="15366"/>
    <cellStyle name="Style 23 11 3" xfId="16753"/>
    <cellStyle name="Style 23 11 4" xfId="21846"/>
    <cellStyle name="Style 23 11 5" xfId="23381"/>
    <cellStyle name="Style 23 11 6" xfId="24826"/>
    <cellStyle name="Style 23 11 7" xfId="26383"/>
    <cellStyle name="Style 23 11 8" xfId="27841"/>
    <cellStyle name="Style 23 12" xfId="13188"/>
    <cellStyle name="Style 23 12 2" xfId="15446"/>
    <cellStyle name="Style 23 12 3" xfId="16833"/>
    <cellStyle name="Style 23 12 4" xfId="21926"/>
    <cellStyle name="Style 23 12 5" xfId="23461"/>
    <cellStyle name="Style 23 12 6" xfId="24906"/>
    <cellStyle name="Style 23 12 7" xfId="26463"/>
    <cellStyle name="Style 23 12 8" xfId="27921"/>
    <cellStyle name="Style 23 13" xfId="13283"/>
    <cellStyle name="Style 23 13 2" xfId="15541"/>
    <cellStyle name="Style 23 13 3" xfId="16928"/>
    <cellStyle name="Style 23 13 4" xfId="22021"/>
    <cellStyle name="Style 23 13 5" xfId="23556"/>
    <cellStyle name="Style 23 13 6" xfId="25001"/>
    <cellStyle name="Style 23 13 7" xfId="26558"/>
    <cellStyle name="Style 23 13 8" xfId="28016"/>
    <cellStyle name="Style 23 14" xfId="13385"/>
    <cellStyle name="Style 23 14 2" xfId="15643"/>
    <cellStyle name="Style 23 14 3" xfId="17030"/>
    <cellStyle name="Style 23 14 4" xfId="22123"/>
    <cellStyle name="Style 23 14 5" xfId="23658"/>
    <cellStyle name="Style 23 14 6" xfId="25103"/>
    <cellStyle name="Style 23 14 7" xfId="26660"/>
    <cellStyle name="Style 23 14 8" xfId="28118"/>
    <cellStyle name="Style 23 15" xfId="19316"/>
    <cellStyle name="Style 23 16" xfId="21532"/>
    <cellStyle name="Style 23 17" xfId="23040"/>
    <cellStyle name="Style 23 18" xfId="28289"/>
    <cellStyle name="Style 23 19" xfId="28375"/>
    <cellStyle name="Style 23 2" xfId="60"/>
    <cellStyle name="Style 23 2 10" xfId="13107"/>
    <cellStyle name="Style 23 2 10 2" xfId="15365"/>
    <cellStyle name="Style 23 2 10 3" xfId="16752"/>
    <cellStyle name="Style 23 2 10 4" xfId="21845"/>
    <cellStyle name="Style 23 2 10 5" xfId="23380"/>
    <cellStyle name="Style 23 2 10 6" xfId="24825"/>
    <cellStyle name="Style 23 2 10 7" xfId="26382"/>
    <cellStyle name="Style 23 2 10 8" xfId="27840"/>
    <cellStyle name="Style 23 2 11" xfId="13187"/>
    <cellStyle name="Style 23 2 11 2" xfId="15445"/>
    <cellStyle name="Style 23 2 11 3" xfId="16832"/>
    <cellStyle name="Style 23 2 11 4" xfId="21925"/>
    <cellStyle name="Style 23 2 11 5" xfId="23460"/>
    <cellStyle name="Style 23 2 11 6" xfId="24905"/>
    <cellStyle name="Style 23 2 11 7" xfId="26462"/>
    <cellStyle name="Style 23 2 11 8" xfId="27920"/>
    <cellStyle name="Style 23 2 12" xfId="13280"/>
    <cellStyle name="Style 23 2 12 2" xfId="15538"/>
    <cellStyle name="Style 23 2 12 3" xfId="16925"/>
    <cellStyle name="Style 23 2 12 4" xfId="22018"/>
    <cellStyle name="Style 23 2 12 5" xfId="23553"/>
    <cellStyle name="Style 23 2 12 6" xfId="24998"/>
    <cellStyle name="Style 23 2 12 7" xfId="26555"/>
    <cellStyle name="Style 23 2 12 8" xfId="28013"/>
    <cellStyle name="Style 23 2 13" xfId="13384"/>
    <cellStyle name="Style 23 2 13 2" xfId="15642"/>
    <cellStyle name="Style 23 2 13 3" xfId="17029"/>
    <cellStyle name="Style 23 2 13 4" xfId="22122"/>
    <cellStyle name="Style 23 2 13 5" xfId="23657"/>
    <cellStyle name="Style 23 2 13 6" xfId="25102"/>
    <cellStyle name="Style 23 2 13 7" xfId="26659"/>
    <cellStyle name="Style 23 2 13 8" xfId="28117"/>
    <cellStyle name="Style 23 2 14" xfId="19315"/>
    <cellStyle name="Style 23 2 15" xfId="21531"/>
    <cellStyle name="Style 23 2 16" xfId="23039"/>
    <cellStyle name="Style 23 2 17" xfId="28288"/>
    <cellStyle name="Style 23 2 18" xfId="28374"/>
    <cellStyle name="Style 23 2 2" xfId="76"/>
    <cellStyle name="Style 23 2 2 10" xfId="12955"/>
    <cellStyle name="Style 23 2 2 10 2" xfId="15214"/>
    <cellStyle name="Style 23 2 2 10 3" xfId="16609"/>
    <cellStyle name="Style 23 2 2 10 4" xfId="21694"/>
    <cellStyle name="Style 23 2 2 10 5" xfId="23230"/>
    <cellStyle name="Style 23 2 2 10 6" xfId="24678"/>
    <cellStyle name="Style 23 2 2 10 7" xfId="26234"/>
    <cellStyle name="Style 23 2 2 10 8" xfId="27697"/>
    <cellStyle name="Style 23 2 2 11" xfId="13099"/>
    <cellStyle name="Style 23 2 2 11 2" xfId="15357"/>
    <cellStyle name="Style 23 2 2 11 3" xfId="16744"/>
    <cellStyle name="Style 23 2 2 11 4" xfId="21837"/>
    <cellStyle name="Style 23 2 2 11 5" xfId="23372"/>
    <cellStyle name="Style 23 2 2 11 6" xfId="24817"/>
    <cellStyle name="Style 23 2 2 11 7" xfId="26374"/>
    <cellStyle name="Style 23 2 2 11 8" xfId="27832"/>
    <cellStyle name="Style 23 2 2 12" xfId="13181"/>
    <cellStyle name="Style 23 2 2 12 2" xfId="15439"/>
    <cellStyle name="Style 23 2 2 12 3" xfId="16826"/>
    <cellStyle name="Style 23 2 2 12 4" xfId="21919"/>
    <cellStyle name="Style 23 2 2 12 5" xfId="23454"/>
    <cellStyle name="Style 23 2 2 12 6" xfId="24899"/>
    <cellStyle name="Style 23 2 2 12 7" xfId="26456"/>
    <cellStyle name="Style 23 2 2 12 8" xfId="27914"/>
    <cellStyle name="Style 23 2 2 13" xfId="13274"/>
    <cellStyle name="Style 23 2 2 13 2" xfId="15532"/>
    <cellStyle name="Style 23 2 2 13 3" xfId="16919"/>
    <cellStyle name="Style 23 2 2 13 4" xfId="22012"/>
    <cellStyle name="Style 23 2 2 13 5" xfId="23547"/>
    <cellStyle name="Style 23 2 2 13 6" xfId="24992"/>
    <cellStyle name="Style 23 2 2 13 7" xfId="26549"/>
    <cellStyle name="Style 23 2 2 13 8" xfId="28007"/>
    <cellStyle name="Style 23 2 2 14" xfId="13348"/>
    <cellStyle name="Style 23 2 2 14 2" xfId="15606"/>
    <cellStyle name="Style 23 2 2 14 3" xfId="16993"/>
    <cellStyle name="Style 23 2 2 14 4" xfId="22086"/>
    <cellStyle name="Style 23 2 2 14 5" xfId="23621"/>
    <cellStyle name="Style 23 2 2 14 6" xfId="25066"/>
    <cellStyle name="Style 23 2 2 14 7" xfId="26623"/>
    <cellStyle name="Style 23 2 2 14 8" xfId="28081"/>
    <cellStyle name="Style 23 2 2 15" xfId="19299"/>
    <cellStyle name="Style 23 2 2 16" xfId="21500"/>
    <cellStyle name="Style 23 2 2 17" xfId="22989"/>
    <cellStyle name="Style 23 2 2 18" xfId="24515"/>
    <cellStyle name="Style 23 2 2 2" xfId="121"/>
    <cellStyle name="Style 23 2 2 2 10" xfId="12680"/>
    <cellStyle name="Style 23 2 2 2 10 2" xfId="15026"/>
    <cellStyle name="Style 23 2 2 2 10 3" xfId="16421"/>
    <cellStyle name="Style 23 2 2 2 10 4" xfId="21451"/>
    <cellStyle name="Style 23 2 2 2 10 5" xfId="22994"/>
    <cellStyle name="Style 23 2 2 2 10 6" xfId="24464"/>
    <cellStyle name="Style 23 2 2 2 10 7" xfId="26046"/>
    <cellStyle name="Style 23 2 2 2 10 8" xfId="27509"/>
    <cellStyle name="Style 23 2 2 2 11" xfId="12716"/>
    <cellStyle name="Style 23 2 2 2 11 2" xfId="15062"/>
    <cellStyle name="Style 23 2 2 2 11 3" xfId="16457"/>
    <cellStyle name="Style 23 2 2 2 11 4" xfId="21487"/>
    <cellStyle name="Style 23 2 2 2 11 5" xfId="23030"/>
    <cellStyle name="Style 23 2 2 2 11 6" xfId="24500"/>
    <cellStyle name="Style 23 2 2 2 11 7" xfId="26082"/>
    <cellStyle name="Style 23 2 2 2 11 8" xfId="27545"/>
    <cellStyle name="Style 23 2 2 2 12" xfId="12745"/>
    <cellStyle name="Style 23 2 2 2 12 2" xfId="15066"/>
    <cellStyle name="Style 23 2 2 2 12 3" xfId="16461"/>
    <cellStyle name="Style 23 2 2 2 12 4" xfId="21510"/>
    <cellStyle name="Style 23 2 2 2 12 5" xfId="23046"/>
    <cellStyle name="Style 23 2 2 2 12 6" xfId="24518"/>
    <cellStyle name="Style 23 2 2 2 12 7" xfId="26086"/>
    <cellStyle name="Style 23 2 2 2 12 8" xfId="27549"/>
    <cellStyle name="Style 23 2 2 2 13" xfId="12763"/>
    <cellStyle name="Style 23 2 2 2 13 2" xfId="15084"/>
    <cellStyle name="Style 23 2 2 2 13 3" xfId="16479"/>
    <cellStyle name="Style 23 2 2 2 13 4" xfId="21528"/>
    <cellStyle name="Style 23 2 2 2 13 5" xfId="23064"/>
    <cellStyle name="Style 23 2 2 2 13 6" xfId="24536"/>
    <cellStyle name="Style 23 2 2 2 13 7" xfId="26104"/>
    <cellStyle name="Style 23 2 2 2 13 8" xfId="27567"/>
    <cellStyle name="Style 23 2 2 2 14" xfId="12851"/>
    <cellStyle name="Style 23 2 2 2 14 2" xfId="15142"/>
    <cellStyle name="Style 23 2 2 2 14 3" xfId="16537"/>
    <cellStyle name="Style 23 2 2 2 14 4" xfId="21596"/>
    <cellStyle name="Style 23 2 2 2 14 5" xfId="23134"/>
    <cellStyle name="Style 23 2 2 2 14 6" xfId="24605"/>
    <cellStyle name="Style 23 2 2 2 14 7" xfId="26162"/>
    <cellStyle name="Style 23 2 2 2 14 8" xfId="27625"/>
    <cellStyle name="Style 23 2 2 2 15" xfId="12936"/>
    <cellStyle name="Style 23 2 2 2 15 2" xfId="15200"/>
    <cellStyle name="Style 23 2 2 2 15 3" xfId="16595"/>
    <cellStyle name="Style 23 2 2 2 15 4" xfId="21676"/>
    <cellStyle name="Style 23 2 2 2 15 5" xfId="23211"/>
    <cellStyle name="Style 23 2 2 2 15 6" xfId="24664"/>
    <cellStyle name="Style 23 2 2 2 15 7" xfId="26220"/>
    <cellStyle name="Style 23 2 2 2 15 8" xfId="27683"/>
    <cellStyle name="Style 23 2 2 2 16" xfId="12950"/>
    <cellStyle name="Style 23 2 2 2 16 2" xfId="15209"/>
    <cellStyle name="Style 23 2 2 2 16 3" xfId="16604"/>
    <cellStyle name="Style 23 2 2 2 16 4" xfId="21689"/>
    <cellStyle name="Style 23 2 2 2 16 5" xfId="23225"/>
    <cellStyle name="Style 23 2 2 2 16 6" xfId="24673"/>
    <cellStyle name="Style 23 2 2 2 16 7" xfId="26229"/>
    <cellStyle name="Style 23 2 2 2 16 8" xfId="27692"/>
    <cellStyle name="Style 23 2 2 2 17" xfId="13025"/>
    <cellStyle name="Style 23 2 2 2 17 2" xfId="15283"/>
    <cellStyle name="Style 23 2 2 2 17 3" xfId="16675"/>
    <cellStyle name="Style 23 2 2 2 17 4" xfId="21764"/>
    <cellStyle name="Style 23 2 2 2 17 5" xfId="23299"/>
    <cellStyle name="Style 23 2 2 2 17 6" xfId="24745"/>
    <cellStyle name="Style 23 2 2 2 17 7" xfId="26301"/>
    <cellStyle name="Style 23 2 2 2 17 8" xfId="27763"/>
    <cellStyle name="Style 23 2 2 2 18" xfId="13029"/>
    <cellStyle name="Style 23 2 2 2 18 2" xfId="15287"/>
    <cellStyle name="Style 23 2 2 2 18 3" xfId="16679"/>
    <cellStyle name="Style 23 2 2 2 18 4" xfId="21768"/>
    <cellStyle name="Style 23 2 2 2 18 5" xfId="23303"/>
    <cellStyle name="Style 23 2 2 2 18 6" xfId="24749"/>
    <cellStyle name="Style 23 2 2 2 18 7" xfId="26305"/>
    <cellStyle name="Style 23 2 2 2 18 8" xfId="27767"/>
    <cellStyle name="Style 23 2 2 2 19" xfId="13035"/>
    <cellStyle name="Style 23 2 2 2 19 2" xfId="15293"/>
    <cellStyle name="Style 23 2 2 2 19 3" xfId="16684"/>
    <cellStyle name="Style 23 2 2 2 19 4" xfId="21774"/>
    <cellStyle name="Style 23 2 2 2 19 5" xfId="23308"/>
    <cellStyle name="Style 23 2 2 2 19 6" xfId="24754"/>
    <cellStyle name="Style 23 2 2 2 19 7" xfId="26311"/>
    <cellStyle name="Style 23 2 2 2 19 8" xfId="27772"/>
    <cellStyle name="Style 23 2 2 2 2" xfId="10545"/>
    <cellStyle name="Style 23 2 2 2 2 2" xfId="13603"/>
    <cellStyle name="Style 23 2 2 2 2 3" xfId="9870"/>
    <cellStyle name="Style 23 2 2 2 2 4" xfId="19423"/>
    <cellStyle name="Style 23 2 2 2 2 5" xfId="17883"/>
    <cellStyle name="Style 23 2 2 2 2 6" xfId="18060"/>
    <cellStyle name="Style 23 2 2 2 2 7" xfId="18805"/>
    <cellStyle name="Style 23 2 2 2 2 8" xfId="19327"/>
    <cellStyle name="Style 23 2 2 2 20" xfId="13066"/>
    <cellStyle name="Style 23 2 2 2 20 2" xfId="15324"/>
    <cellStyle name="Style 23 2 2 2 20 3" xfId="16711"/>
    <cellStyle name="Style 23 2 2 2 20 4" xfId="21804"/>
    <cellStyle name="Style 23 2 2 2 20 5" xfId="23339"/>
    <cellStyle name="Style 23 2 2 2 20 6" xfId="24784"/>
    <cellStyle name="Style 23 2 2 2 20 7" xfId="26341"/>
    <cellStyle name="Style 23 2 2 2 20 8" xfId="27799"/>
    <cellStyle name="Style 23 2 2 2 21" xfId="13140"/>
    <cellStyle name="Style 23 2 2 2 21 2" xfId="15398"/>
    <cellStyle name="Style 23 2 2 2 21 3" xfId="16785"/>
    <cellStyle name="Style 23 2 2 2 21 4" xfId="21878"/>
    <cellStyle name="Style 23 2 2 2 21 5" xfId="23413"/>
    <cellStyle name="Style 23 2 2 2 21 6" xfId="24858"/>
    <cellStyle name="Style 23 2 2 2 21 7" xfId="26415"/>
    <cellStyle name="Style 23 2 2 2 21 8" xfId="27873"/>
    <cellStyle name="Style 23 2 2 2 22" xfId="13144"/>
    <cellStyle name="Style 23 2 2 2 22 2" xfId="15402"/>
    <cellStyle name="Style 23 2 2 2 22 3" xfId="16789"/>
    <cellStyle name="Style 23 2 2 2 22 4" xfId="21882"/>
    <cellStyle name="Style 23 2 2 2 22 5" xfId="23417"/>
    <cellStyle name="Style 23 2 2 2 22 6" xfId="24862"/>
    <cellStyle name="Style 23 2 2 2 22 7" xfId="26419"/>
    <cellStyle name="Style 23 2 2 2 22 8" xfId="27877"/>
    <cellStyle name="Style 23 2 2 2 23" xfId="13190"/>
    <cellStyle name="Style 23 2 2 2 23 2" xfId="15448"/>
    <cellStyle name="Style 23 2 2 2 23 3" xfId="16835"/>
    <cellStyle name="Style 23 2 2 2 23 4" xfId="21928"/>
    <cellStyle name="Style 23 2 2 2 23 5" xfId="23463"/>
    <cellStyle name="Style 23 2 2 2 23 6" xfId="24908"/>
    <cellStyle name="Style 23 2 2 2 23 7" xfId="26465"/>
    <cellStyle name="Style 23 2 2 2 23 8" xfId="27923"/>
    <cellStyle name="Style 23 2 2 2 24" xfId="13194"/>
    <cellStyle name="Style 23 2 2 2 24 2" xfId="15452"/>
    <cellStyle name="Style 23 2 2 2 24 3" xfId="16839"/>
    <cellStyle name="Style 23 2 2 2 24 4" xfId="21932"/>
    <cellStyle name="Style 23 2 2 2 24 5" xfId="23467"/>
    <cellStyle name="Style 23 2 2 2 24 6" xfId="24912"/>
    <cellStyle name="Style 23 2 2 2 24 7" xfId="26469"/>
    <cellStyle name="Style 23 2 2 2 24 8" xfId="27927"/>
    <cellStyle name="Style 23 2 2 2 25" xfId="13222"/>
    <cellStyle name="Style 23 2 2 2 25 2" xfId="15480"/>
    <cellStyle name="Style 23 2 2 2 25 3" xfId="16867"/>
    <cellStyle name="Style 23 2 2 2 25 4" xfId="21960"/>
    <cellStyle name="Style 23 2 2 2 25 5" xfId="23495"/>
    <cellStyle name="Style 23 2 2 2 25 6" xfId="24940"/>
    <cellStyle name="Style 23 2 2 2 25 7" xfId="26497"/>
    <cellStyle name="Style 23 2 2 2 25 8" xfId="27955"/>
    <cellStyle name="Style 23 2 2 2 26" xfId="13245"/>
    <cellStyle name="Style 23 2 2 2 26 2" xfId="15503"/>
    <cellStyle name="Style 23 2 2 2 26 3" xfId="16890"/>
    <cellStyle name="Style 23 2 2 2 26 4" xfId="21983"/>
    <cellStyle name="Style 23 2 2 2 26 5" xfId="23518"/>
    <cellStyle name="Style 23 2 2 2 26 6" xfId="24963"/>
    <cellStyle name="Style 23 2 2 2 26 7" xfId="26520"/>
    <cellStyle name="Style 23 2 2 2 26 8" xfId="27978"/>
    <cellStyle name="Style 23 2 2 2 27" xfId="13285"/>
    <cellStyle name="Style 23 2 2 2 27 2" xfId="15543"/>
    <cellStyle name="Style 23 2 2 2 27 3" xfId="16930"/>
    <cellStyle name="Style 23 2 2 2 27 4" xfId="22023"/>
    <cellStyle name="Style 23 2 2 2 27 5" xfId="23558"/>
    <cellStyle name="Style 23 2 2 2 27 6" xfId="25003"/>
    <cellStyle name="Style 23 2 2 2 27 7" xfId="26560"/>
    <cellStyle name="Style 23 2 2 2 27 8" xfId="28018"/>
    <cellStyle name="Style 23 2 2 2 28" xfId="13288"/>
    <cellStyle name="Style 23 2 2 2 28 2" xfId="15546"/>
    <cellStyle name="Style 23 2 2 2 28 3" xfId="16933"/>
    <cellStyle name="Style 23 2 2 2 28 4" xfId="22026"/>
    <cellStyle name="Style 23 2 2 2 28 5" xfId="23561"/>
    <cellStyle name="Style 23 2 2 2 28 6" xfId="25006"/>
    <cellStyle name="Style 23 2 2 2 28 7" xfId="26563"/>
    <cellStyle name="Style 23 2 2 2 28 8" xfId="28021"/>
    <cellStyle name="Style 23 2 2 2 29" xfId="13389"/>
    <cellStyle name="Style 23 2 2 2 29 2" xfId="15647"/>
    <cellStyle name="Style 23 2 2 2 29 3" xfId="17034"/>
    <cellStyle name="Style 23 2 2 2 29 4" xfId="22127"/>
    <cellStyle name="Style 23 2 2 2 29 5" xfId="23662"/>
    <cellStyle name="Style 23 2 2 2 29 6" xfId="25107"/>
    <cellStyle name="Style 23 2 2 2 29 7" xfId="26664"/>
    <cellStyle name="Style 23 2 2 2 29 8" xfId="28122"/>
    <cellStyle name="Style 23 2 2 2 3" xfId="12387"/>
    <cellStyle name="Style 23 2 2 2 3 2" xfId="14848"/>
    <cellStyle name="Style 23 2 2 2 3 3" xfId="16242"/>
    <cellStyle name="Style 23 2 2 2 3 4" xfId="21172"/>
    <cellStyle name="Style 23 2 2 2 3 5" xfId="22798"/>
    <cellStyle name="Style 23 2 2 2 3 6" xfId="24283"/>
    <cellStyle name="Style 23 2 2 2 3 7" xfId="25867"/>
    <cellStyle name="Style 23 2 2 2 3 8" xfId="27331"/>
    <cellStyle name="Style 23 2 2 2 30" xfId="13391"/>
    <cellStyle name="Style 23 2 2 2 30 2" xfId="15649"/>
    <cellStyle name="Style 23 2 2 2 30 3" xfId="17036"/>
    <cellStyle name="Style 23 2 2 2 30 4" xfId="22129"/>
    <cellStyle name="Style 23 2 2 2 30 5" xfId="23664"/>
    <cellStyle name="Style 23 2 2 2 30 6" xfId="25109"/>
    <cellStyle name="Style 23 2 2 2 30 7" xfId="26666"/>
    <cellStyle name="Style 23 2 2 2 30 8" xfId="28124"/>
    <cellStyle name="Style 23 2 2 2 31" xfId="13394"/>
    <cellStyle name="Style 23 2 2 2 31 2" xfId="15652"/>
    <cellStyle name="Style 23 2 2 2 31 3" xfId="17039"/>
    <cellStyle name="Style 23 2 2 2 31 4" xfId="22132"/>
    <cellStyle name="Style 23 2 2 2 31 5" xfId="23667"/>
    <cellStyle name="Style 23 2 2 2 31 6" xfId="25112"/>
    <cellStyle name="Style 23 2 2 2 31 7" xfId="26669"/>
    <cellStyle name="Style 23 2 2 2 31 8" xfId="28127"/>
    <cellStyle name="Style 23 2 2 2 32" xfId="9775"/>
    <cellStyle name="Style 23 2 2 2 33" xfId="19265"/>
    <cellStyle name="Style 23 2 2 2 34" xfId="21359"/>
    <cellStyle name="Style 23 2 2 2 35" xfId="22914"/>
    <cellStyle name="Style 23 2 2 2 36" xfId="24402"/>
    <cellStyle name="Style 23 2 2 2 4" xfId="12369"/>
    <cellStyle name="Style 23 2 2 2 4 2" xfId="14841"/>
    <cellStyle name="Style 23 2 2 2 4 3" xfId="16235"/>
    <cellStyle name="Style 23 2 2 2 4 4" xfId="21159"/>
    <cellStyle name="Style 23 2 2 2 4 5" xfId="22791"/>
    <cellStyle name="Style 23 2 2 2 4 6" xfId="24276"/>
    <cellStyle name="Style 23 2 2 2 4 7" xfId="25860"/>
    <cellStyle name="Style 23 2 2 2 4 8" xfId="27324"/>
    <cellStyle name="Style 23 2 2 2 5" xfId="12426"/>
    <cellStyle name="Style 23 2 2 2 5 2" xfId="14865"/>
    <cellStyle name="Style 23 2 2 2 5 3" xfId="16259"/>
    <cellStyle name="Style 23 2 2 2 5 4" xfId="21208"/>
    <cellStyle name="Style 23 2 2 2 5 5" xfId="22815"/>
    <cellStyle name="Style 23 2 2 2 5 6" xfId="24301"/>
    <cellStyle name="Style 23 2 2 2 5 7" xfId="25884"/>
    <cellStyle name="Style 23 2 2 2 5 8" xfId="27348"/>
    <cellStyle name="Style 23 2 2 2 6" xfId="12395"/>
    <cellStyle name="Style 23 2 2 2 6 2" xfId="14851"/>
    <cellStyle name="Style 23 2 2 2 6 3" xfId="16245"/>
    <cellStyle name="Style 23 2 2 2 6 4" xfId="21180"/>
    <cellStyle name="Style 23 2 2 2 6 5" xfId="22801"/>
    <cellStyle name="Style 23 2 2 2 6 6" xfId="24287"/>
    <cellStyle name="Style 23 2 2 2 6 7" xfId="25870"/>
    <cellStyle name="Style 23 2 2 2 6 8" xfId="27334"/>
    <cellStyle name="Style 23 2 2 2 7" xfId="12551"/>
    <cellStyle name="Style 23 2 2 2 7 2" xfId="14957"/>
    <cellStyle name="Style 23 2 2 2 7 3" xfId="16351"/>
    <cellStyle name="Style 23 2 2 2 7 4" xfId="21332"/>
    <cellStyle name="Style 23 2 2 2 7 5" xfId="22909"/>
    <cellStyle name="Style 23 2 2 2 7 6" xfId="24393"/>
    <cellStyle name="Style 23 2 2 2 7 7" xfId="25976"/>
    <cellStyle name="Style 23 2 2 2 7 8" xfId="27440"/>
    <cellStyle name="Style 23 2 2 2 8" xfId="12572"/>
    <cellStyle name="Style 23 2 2 2 8 2" xfId="14962"/>
    <cellStyle name="Style 23 2 2 2 8 3" xfId="16357"/>
    <cellStyle name="Style 23 2 2 2 8 4" xfId="21349"/>
    <cellStyle name="Style 23 2 2 2 8 5" xfId="22916"/>
    <cellStyle name="Style 23 2 2 2 8 6" xfId="24398"/>
    <cellStyle name="Style 23 2 2 2 8 7" xfId="25982"/>
    <cellStyle name="Style 23 2 2 2 8 8" xfId="27445"/>
    <cellStyle name="Style 23 2 2 2 9" xfId="12640"/>
    <cellStyle name="Style 23 2 2 2 9 2" xfId="15009"/>
    <cellStyle name="Style 23 2 2 2 9 3" xfId="16404"/>
    <cellStyle name="Style 23 2 2 2 9 4" xfId="21414"/>
    <cellStyle name="Style 23 2 2 2 9 5" xfId="22963"/>
    <cellStyle name="Style 23 2 2 2 9 6" xfId="24447"/>
    <cellStyle name="Style 23 2 2 2 9 7" xfId="26029"/>
    <cellStyle name="Style 23 2 2 2 9 8" xfId="27492"/>
    <cellStyle name="Style 23 2 2 3" xfId="9758"/>
    <cellStyle name="Style 23 2 2 3 10" xfId="13077"/>
    <cellStyle name="Style 23 2 2 3 10 2" xfId="15335"/>
    <cellStyle name="Style 23 2 2 3 10 3" xfId="16722"/>
    <cellStyle name="Style 23 2 2 3 10 4" xfId="21815"/>
    <cellStyle name="Style 23 2 2 3 10 5" xfId="23350"/>
    <cellStyle name="Style 23 2 2 3 10 6" xfId="24795"/>
    <cellStyle name="Style 23 2 2 3 10 7" xfId="26352"/>
    <cellStyle name="Style 23 2 2 3 10 8" xfId="27810"/>
    <cellStyle name="Style 23 2 2 3 11" xfId="13126"/>
    <cellStyle name="Style 23 2 2 3 11 2" xfId="15384"/>
    <cellStyle name="Style 23 2 2 3 11 3" xfId="16771"/>
    <cellStyle name="Style 23 2 2 3 11 4" xfId="21864"/>
    <cellStyle name="Style 23 2 2 3 11 5" xfId="23399"/>
    <cellStyle name="Style 23 2 2 3 11 6" xfId="24844"/>
    <cellStyle name="Style 23 2 2 3 11 7" xfId="26401"/>
    <cellStyle name="Style 23 2 2 3 11 8" xfId="27859"/>
    <cellStyle name="Style 23 2 2 3 12" xfId="13142"/>
    <cellStyle name="Style 23 2 2 3 12 2" xfId="15400"/>
    <cellStyle name="Style 23 2 2 3 12 3" xfId="16787"/>
    <cellStyle name="Style 23 2 2 3 12 4" xfId="21880"/>
    <cellStyle name="Style 23 2 2 3 12 5" xfId="23415"/>
    <cellStyle name="Style 23 2 2 3 12 6" xfId="24860"/>
    <cellStyle name="Style 23 2 2 3 12 7" xfId="26417"/>
    <cellStyle name="Style 23 2 2 3 12 8" xfId="27875"/>
    <cellStyle name="Style 23 2 2 3 13" xfId="13158"/>
    <cellStyle name="Style 23 2 2 3 13 2" xfId="15416"/>
    <cellStyle name="Style 23 2 2 3 13 3" xfId="16803"/>
    <cellStyle name="Style 23 2 2 3 13 4" xfId="21896"/>
    <cellStyle name="Style 23 2 2 3 13 5" xfId="23431"/>
    <cellStyle name="Style 23 2 2 3 13 6" xfId="24876"/>
    <cellStyle name="Style 23 2 2 3 13 7" xfId="26433"/>
    <cellStyle name="Style 23 2 2 3 13 8" xfId="27891"/>
    <cellStyle name="Style 23 2 2 3 14" xfId="13208"/>
    <cellStyle name="Style 23 2 2 3 14 2" xfId="15466"/>
    <cellStyle name="Style 23 2 2 3 14 3" xfId="16853"/>
    <cellStyle name="Style 23 2 2 3 14 4" xfId="21946"/>
    <cellStyle name="Style 23 2 2 3 14 5" xfId="23481"/>
    <cellStyle name="Style 23 2 2 3 14 6" xfId="24926"/>
    <cellStyle name="Style 23 2 2 3 14 7" xfId="26483"/>
    <cellStyle name="Style 23 2 2 3 14 8" xfId="27941"/>
    <cellStyle name="Style 23 2 2 3 15" xfId="13259"/>
    <cellStyle name="Style 23 2 2 3 15 2" xfId="15517"/>
    <cellStyle name="Style 23 2 2 3 15 3" xfId="16904"/>
    <cellStyle name="Style 23 2 2 3 15 4" xfId="21997"/>
    <cellStyle name="Style 23 2 2 3 15 5" xfId="23532"/>
    <cellStyle name="Style 23 2 2 3 15 6" xfId="24977"/>
    <cellStyle name="Style 23 2 2 3 15 7" xfId="26534"/>
    <cellStyle name="Style 23 2 2 3 15 8" xfId="27992"/>
    <cellStyle name="Style 23 2 2 3 16" xfId="13281"/>
    <cellStyle name="Style 23 2 2 3 16 2" xfId="15539"/>
    <cellStyle name="Style 23 2 2 3 16 3" xfId="16926"/>
    <cellStyle name="Style 23 2 2 3 16 4" xfId="22019"/>
    <cellStyle name="Style 23 2 2 3 16 5" xfId="23554"/>
    <cellStyle name="Style 23 2 2 3 16 6" xfId="24999"/>
    <cellStyle name="Style 23 2 2 3 16 7" xfId="26556"/>
    <cellStyle name="Style 23 2 2 3 16 8" xfId="28014"/>
    <cellStyle name="Style 23 2 2 3 17" xfId="13298"/>
    <cellStyle name="Style 23 2 2 3 17 2" xfId="15556"/>
    <cellStyle name="Style 23 2 2 3 17 3" xfId="16943"/>
    <cellStyle name="Style 23 2 2 3 17 4" xfId="22036"/>
    <cellStyle name="Style 23 2 2 3 17 5" xfId="23571"/>
    <cellStyle name="Style 23 2 2 3 17 6" xfId="25016"/>
    <cellStyle name="Style 23 2 2 3 17 7" xfId="26573"/>
    <cellStyle name="Style 23 2 2 3 17 8" xfId="28031"/>
    <cellStyle name="Style 23 2 2 3 18" xfId="13322"/>
    <cellStyle name="Style 23 2 2 3 18 2" xfId="15580"/>
    <cellStyle name="Style 23 2 2 3 18 3" xfId="16967"/>
    <cellStyle name="Style 23 2 2 3 18 4" xfId="22060"/>
    <cellStyle name="Style 23 2 2 3 18 5" xfId="23595"/>
    <cellStyle name="Style 23 2 2 3 18 6" xfId="25040"/>
    <cellStyle name="Style 23 2 2 3 18 7" xfId="26597"/>
    <cellStyle name="Style 23 2 2 3 18 8" xfId="28055"/>
    <cellStyle name="Style 23 2 2 3 19" xfId="13367"/>
    <cellStyle name="Style 23 2 2 3 19 2" xfId="15625"/>
    <cellStyle name="Style 23 2 2 3 19 3" xfId="17012"/>
    <cellStyle name="Style 23 2 2 3 19 4" xfId="22105"/>
    <cellStyle name="Style 23 2 2 3 19 5" xfId="23640"/>
    <cellStyle name="Style 23 2 2 3 19 6" xfId="25085"/>
    <cellStyle name="Style 23 2 2 3 19 7" xfId="26642"/>
    <cellStyle name="Style 23 2 2 3 19 8" xfId="28100"/>
    <cellStyle name="Style 23 2 2 3 2" xfId="12526"/>
    <cellStyle name="Style 23 2 2 3 2 2" xfId="14939"/>
    <cellStyle name="Style 23 2 2 3 2 3" xfId="16333"/>
    <cellStyle name="Style 23 2 2 3 2 4" xfId="21308"/>
    <cellStyle name="Style 23 2 2 3 2 5" xfId="22891"/>
    <cellStyle name="Style 23 2 2 3 2 6" xfId="24375"/>
    <cellStyle name="Style 23 2 2 3 2 7" xfId="25958"/>
    <cellStyle name="Style 23 2 2 3 2 8" xfId="27422"/>
    <cellStyle name="Style 23 2 2 3 20" xfId="13408"/>
    <cellStyle name="Style 23 2 2 3 20 2" xfId="15666"/>
    <cellStyle name="Style 23 2 2 3 20 3" xfId="17053"/>
    <cellStyle name="Style 23 2 2 3 20 4" xfId="22146"/>
    <cellStyle name="Style 23 2 2 3 20 5" xfId="23681"/>
    <cellStyle name="Style 23 2 2 3 20 6" xfId="25126"/>
    <cellStyle name="Style 23 2 2 3 20 7" xfId="26683"/>
    <cellStyle name="Style 23 2 2 3 20 8" xfId="28141"/>
    <cellStyle name="Style 23 2 2 3 21" xfId="13458"/>
    <cellStyle name="Style 23 2 2 3 21 2" xfId="15716"/>
    <cellStyle name="Style 23 2 2 3 21 3" xfId="17103"/>
    <cellStyle name="Style 23 2 2 3 21 4" xfId="22196"/>
    <cellStyle name="Style 23 2 2 3 21 5" xfId="23731"/>
    <cellStyle name="Style 23 2 2 3 21 6" xfId="25176"/>
    <cellStyle name="Style 23 2 2 3 21 7" xfId="26733"/>
    <cellStyle name="Style 23 2 2 3 21 8" xfId="28191"/>
    <cellStyle name="Style 23 2 2 3 22" xfId="13482"/>
    <cellStyle name="Style 23 2 2 3 22 2" xfId="15740"/>
    <cellStyle name="Style 23 2 2 3 22 3" xfId="17125"/>
    <cellStyle name="Style 23 2 2 3 22 4" xfId="22220"/>
    <cellStyle name="Style 23 2 2 3 22 5" xfId="23755"/>
    <cellStyle name="Style 23 2 2 3 22 6" xfId="25200"/>
    <cellStyle name="Style 23 2 2 3 22 7" xfId="26756"/>
    <cellStyle name="Style 23 2 2 3 22 8" xfId="28213"/>
    <cellStyle name="Style 23 2 2 3 23" xfId="13505"/>
    <cellStyle name="Style 23 2 2 3 23 2" xfId="15763"/>
    <cellStyle name="Style 23 2 2 3 23 3" xfId="17147"/>
    <cellStyle name="Style 23 2 2 3 23 4" xfId="22243"/>
    <cellStyle name="Style 23 2 2 3 23 5" xfId="23778"/>
    <cellStyle name="Style 23 2 2 3 23 6" xfId="25223"/>
    <cellStyle name="Style 23 2 2 3 23 7" xfId="26778"/>
    <cellStyle name="Style 23 2 2 3 23 8" xfId="28235"/>
    <cellStyle name="Style 23 2 2 3 24" xfId="13537"/>
    <cellStyle name="Style 23 2 2 3 24 2" xfId="15795"/>
    <cellStyle name="Style 23 2 2 3 24 3" xfId="17175"/>
    <cellStyle name="Style 23 2 2 3 24 4" xfId="22274"/>
    <cellStyle name="Style 23 2 2 3 24 5" xfId="23810"/>
    <cellStyle name="Style 23 2 2 3 24 6" xfId="25255"/>
    <cellStyle name="Style 23 2 2 3 24 7" xfId="26809"/>
    <cellStyle name="Style 23 2 2 3 24 8" xfId="28263"/>
    <cellStyle name="Style 23 2 2 3 25" xfId="13569"/>
    <cellStyle name="Style 23 2 2 3 26" xfId="9847"/>
    <cellStyle name="Style 23 2 2 3 27" xfId="19386"/>
    <cellStyle name="Style 23 2 2 3 28" xfId="17913"/>
    <cellStyle name="Style 23 2 2 3 29" xfId="19371"/>
    <cellStyle name="Style 23 2 2 3 3" xfId="12607"/>
    <cellStyle name="Style 23 2 2 3 3 2" xfId="14978"/>
    <cellStyle name="Style 23 2 2 3 3 3" xfId="16373"/>
    <cellStyle name="Style 23 2 2 3 3 4" xfId="21382"/>
    <cellStyle name="Style 23 2 2 3 3 5" xfId="22932"/>
    <cellStyle name="Style 23 2 2 3 3 6" xfId="24416"/>
    <cellStyle name="Style 23 2 2 3 3 7" xfId="25998"/>
    <cellStyle name="Style 23 2 2 3 3 8" xfId="27461"/>
    <cellStyle name="Style 23 2 2 3 30" xfId="24196"/>
    <cellStyle name="Style 23 2 2 3 31" xfId="19312"/>
    <cellStyle name="Style 23 2 2 3 4" xfId="12751"/>
    <cellStyle name="Style 23 2 2 3 4 2" xfId="15072"/>
    <cellStyle name="Style 23 2 2 3 4 3" xfId="16467"/>
    <cellStyle name="Style 23 2 2 3 4 4" xfId="21516"/>
    <cellStyle name="Style 23 2 2 3 4 5" xfId="23052"/>
    <cellStyle name="Style 23 2 2 3 4 6" xfId="24524"/>
    <cellStyle name="Style 23 2 2 3 4 7" xfId="26092"/>
    <cellStyle name="Style 23 2 2 3 4 8" xfId="27555"/>
    <cellStyle name="Style 23 2 2 3 5" xfId="12806"/>
    <cellStyle name="Style 23 2 2 3 5 2" xfId="15098"/>
    <cellStyle name="Style 23 2 2 3 5 3" xfId="16493"/>
    <cellStyle name="Style 23 2 2 3 5 4" xfId="21551"/>
    <cellStyle name="Style 23 2 2 3 5 5" xfId="23090"/>
    <cellStyle name="Style 23 2 2 3 5 6" xfId="24561"/>
    <cellStyle name="Style 23 2 2 3 5 7" xfId="26118"/>
    <cellStyle name="Style 23 2 2 3 5 8" xfId="27581"/>
    <cellStyle name="Style 23 2 2 3 6" xfId="12864"/>
    <cellStyle name="Style 23 2 2 3 6 2" xfId="15155"/>
    <cellStyle name="Style 23 2 2 3 6 3" xfId="16550"/>
    <cellStyle name="Style 23 2 2 3 6 4" xfId="21609"/>
    <cellStyle name="Style 23 2 2 3 6 5" xfId="23147"/>
    <cellStyle name="Style 23 2 2 3 6 6" xfId="24618"/>
    <cellStyle name="Style 23 2 2 3 6 7" xfId="26175"/>
    <cellStyle name="Style 23 2 2 3 6 8" xfId="27638"/>
    <cellStyle name="Style 23 2 2 3 7" xfId="12916"/>
    <cellStyle name="Style 23 2 2 3 7 2" xfId="15190"/>
    <cellStyle name="Style 23 2 2 3 7 3" xfId="16585"/>
    <cellStyle name="Style 23 2 2 3 7 4" xfId="21661"/>
    <cellStyle name="Style 23 2 2 3 7 5" xfId="23192"/>
    <cellStyle name="Style 23 2 2 3 7 6" xfId="24654"/>
    <cellStyle name="Style 23 2 2 3 7 7" xfId="26210"/>
    <cellStyle name="Style 23 2 2 3 7 8" xfId="27673"/>
    <cellStyle name="Style 23 2 2 3 8" xfId="12969"/>
    <cellStyle name="Style 23 2 2 3 8 2" xfId="15227"/>
    <cellStyle name="Style 23 2 2 3 8 3" xfId="16622"/>
    <cellStyle name="Style 23 2 2 3 8 4" xfId="21708"/>
    <cellStyle name="Style 23 2 2 3 8 5" xfId="23244"/>
    <cellStyle name="Style 23 2 2 3 8 6" xfId="24691"/>
    <cellStyle name="Style 23 2 2 3 8 7" xfId="26247"/>
    <cellStyle name="Style 23 2 2 3 8 8" xfId="27710"/>
    <cellStyle name="Style 23 2 2 3 9" xfId="13011"/>
    <cellStyle name="Style 23 2 2 3 9 2" xfId="15269"/>
    <cellStyle name="Style 23 2 2 3 9 3" xfId="16661"/>
    <cellStyle name="Style 23 2 2 3 9 4" xfId="21750"/>
    <cellStyle name="Style 23 2 2 3 9 5" xfId="23285"/>
    <cellStyle name="Style 23 2 2 3 9 6" xfId="24731"/>
    <cellStyle name="Style 23 2 2 3 9 7" xfId="26287"/>
    <cellStyle name="Style 23 2 2 3 9 8" xfId="27749"/>
    <cellStyle name="Style 23 2 2 4" xfId="12425"/>
    <cellStyle name="Style 23 2 2 4 2" xfId="14864"/>
    <cellStyle name="Style 23 2 2 4 3" xfId="16258"/>
    <cellStyle name="Style 23 2 2 4 4" xfId="21207"/>
    <cellStyle name="Style 23 2 2 4 5" xfId="22814"/>
    <cellStyle name="Style 23 2 2 4 6" xfId="24300"/>
    <cellStyle name="Style 23 2 2 4 7" xfId="25883"/>
    <cellStyle name="Style 23 2 2 4 8" xfId="27347"/>
    <cellStyle name="Style 23 2 2 5" xfId="12465"/>
    <cellStyle name="Style 23 2 2 5 2" xfId="14904"/>
    <cellStyle name="Style 23 2 2 5 3" xfId="16298"/>
    <cellStyle name="Style 23 2 2 5 4" xfId="21247"/>
    <cellStyle name="Style 23 2 2 5 5" xfId="22854"/>
    <cellStyle name="Style 23 2 2 5 6" xfId="24340"/>
    <cellStyle name="Style 23 2 2 5 7" xfId="25923"/>
    <cellStyle name="Style 23 2 2 5 8" xfId="27387"/>
    <cellStyle name="Style 23 2 2 6" xfId="12634"/>
    <cellStyle name="Style 23 2 2 6 2" xfId="15003"/>
    <cellStyle name="Style 23 2 2 6 3" xfId="16398"/>
    <cellStyle name="Style 23 2 2 6 4" xfId="21408"/>
    <cellStyle name="Style 23 2 2 6 5" xfId="22957"/>
    <cellStyle name="Style 23 2 2 6 6" xfId="24441"/>
    <cellStyle name="Style 23 2 2 6 7" xfId="26023"/>
    <cellStyle name="Style 23 2 2 6 8" xfId="27486"/>
    <cellStyle name="Style 23 2 2 7" xfId="12679"/>
    <cellStyle name="Style 23 2 2 7 2" xfId="15025"/>
    <cellStyle name="Style 23 2 2 7 3" xfId="16420"/>
    <cellStyle name="Style 23 2 2 7 4" xfId="21450"/>
    <cellStyle name="Style 23 2 2 7 5" xfId="22993"/>
    <cellStyle name="Style 23 2 2 7 6" xfId="24463"/>
    <cellStyle name="Style 23 2 2 7 7" xfId="26045"/>
    <cellStyle name="Style 23 2 2 7 8" xfId="27508"/>
    <cellStyle name="Style 23 2 2 8" xfId="12837"/>
    <cellStyle name="Style 23 2 2 8 2" xfId="15128"/>
    <cellStyle name="Style 23 2 2 8 3" xfId="16523"/>
    <cellStyle name="Style 23 2 2 8 4" xfId="21582"/>
    <cellStyle name="Style 23 2 2 8 5" xfId="23120"/>
    <cellStyle name="Style 23 2 2 8 6" xfId="24591"/>
    <cellStyle name="Style 23 2 2 8 7" xfId="26148"/>
    <cellStyle name="Style 23 2 2 8 8" xfId="27611"/>
    <cellStyle name="Style 23 2 2 9" xfId="12875"/>
    <cellStyle name="Style 23 2 2 9 2" xfId="15166"/>
    <cellStyle name="Style 23 2 2 9 3" xfId="16561"/>
    <cellStyle name="Style 23 2 2 9 4" xfId="21620"/>
    <cellStyle name="Style 23 2 2 9 5" xfId="23158"/>
    <cellStyle name="Style 23 2 2 9 6" xfId="24629"/>
    <cellStyle name="Style 23 2 2 9 7" xfId="26186"/>
    <cellStyle name="Style 23 2 2 9 8" xfId="27649"/>
    <cellStyle name="Style 23 2 3" xfId="12433"/>
    <cellStyle name="Style 23 2 3 2" xfId="14872"/>
    <cellStyle name="Style 23 2 3 3" xfId="16266"/>
    <cellStyle name="Style 23 2 3 4" xfId="21215"/>
    <cellStyle name="Style 23 2 3 5" xfId="22822"/>
    <cellStyle name="Style 23 2 3 6" xfId="24308"/>
    <cellStyle name="Style 23 2 3 7" xfId="25891"/>
    <cellStyle name="Style 23 2 3 8" xfId="27355"/>
    <cellStyle name="Style 23 2 4" xfId="12477"/>
    <cellStyle name="Style 23 2 4 2" xfId="14913"/>
    <cellStyle name="Style 23 2 4 3" xfId="16307"/>
    <cellStyle name="Style 23 2 4 4" xfId="21259"/>
    <cellStyle name="Style 23 2 4 5" xfId="22863"/>
    <cellStyle name="Style 23 2 4 6" xfId="24349"/>
    <cellStyle name="Style 23 2 4 7" xfId="25932"/>
    <cellStyle name="Style 23 2 4 8" xfId="27396"/>
    <cellStyle name="Style 23 2 5" xfId="12641"/>
    <cellStyle name="Style 23 2 5 2" xfId="15010"/>
    <cellStyle name="Style 23 2 5 3" xfId="16405"/>
    <cellStyle name="Style 23 2 5 4" xfId="21415"/>
    <cellStyle name="Style 23 2 5 5" xfId="22964"/>
    <cellStyle name="Style 23 2 5 6" xfId="24448"/>
    <cellStyle name="Style 23 2 5 7" xfId="26030"/>
    <cellStyle name="Style 23 2 5 8" xfId="27493"/>
    <cellStyle name="Style 23 2 6" xfId="12687"/>
    <cellStyle name="Style 23 2 6 2" xfId="15033"/>
    <cellStyle name="Style 23 2 6 3" xfId="16428"/>
    <cellStyle name="Style 23 2 6 4" xfId="21458"/>
    <cellStyle name="Style 23 2 6 5" xfId="23001"/>
    <cellStyle name="Style 23 2 6 6" xfId="24471"/>
    <cellStyle name="Style 23 2 6 7" xfId="26053"/>
    <cellStyle name="Style 23 2 6 8" xfId="27516"/>
    <cellStyle name="Style 23 2 7" xfId="12845"/>
    <cellStyle name="Style 23 2 7 2" xfId="15136"/>
    <cellStyle name="Style 23 2 7 3" xfId="16531"/>
    <cellStyle name="Style 23 2 7 4" xfId="21590"/>
    <cellStyle name="Style 23 2 7 5" xfId="23128"/>
    <cellStyle name="Style 23 2 7 6" xfId="24599"/>
    <cellStyle name="Style 23 2 7 7" xfId="26156"/>
    <cellStyle name="Style 23 2 7 8" xfId="27619"/>
    <cellStyle name="Style 23 2 8" xfId="12886"/>
    <cellStyle name="Style 23 2 8 2" xfId="15174"/>
    <cellStyle name="Style 23 2 8 3" xfId="16569"/>
    <cellStyle name="Style 23 2 8 4" xfId="21631"/>
    <cellStyle name="Style 23 2 8 5" xfId="23169"/>
    <cellStyle name="Style 23 2 8 6" xfId="24637"/>
    <cellStyle name="Style 23 2 8 7" xfId="26194"/>
    <cellStyle name="Style 23 2 8 8" xfId="27657"/>
    <cellStyle name="Style 23 2 9" xfId="13026"/>
    <cellStyle name="Style 23 2 9 2" xfId="15284"/>
    <cellStyle name="Style 23 2 9 3" xfId="16676"/>
    <cellStyle name="Style 23 2 9 4" xfId="21765"/>
    <cellStyle name="Style 23 2 9 5" xfId="23300"/>
    <cellStyle name="Style 23 2 9 6" xfId="24746"/>
    <cellStyle name="Style 23 2 9 7" xfId="26302"/>
    <cellStyle name="Style 23 2 9 8" xfId="27764"/>
    <cellStyle name="Style 23 3" xfId="77"/>
    <cellStyle name="Style 23 3 10" xfId="12954"/>
    <cellStyle name="Style 23 3 10 2" xfId="15213"/>
    <cellStyle name="Style 23 3 10 3" xfId="16608"/>
    <cellStyle name="Style 23 3 10 4" xfId="21693"/>
    <cellStyle name="Style 23 3 10 5" xfId="23229"/>
    <cellStyle name="Style 23 3 10 6" xfId="24677"/>
    <cellStyle name="Style 23 3 10 7" xfId="26233"/>
    <cellStyle name="Style 23 3 10 8" xfId="27696"/>
    <cellStyle name="Style 23 3 11" xfId="13098"/>
    <cellStyle name="Style 23 3 11 2" xfId="15356"/>
    <cellStyle name="Style 23 3 11 3" xfId="16743"/>
    <cellStyle name="Style 23 3 11 4" xfId="21836"/>
    <cellStyle name="Style 23 3 11 5" xfId="23371"/>
    <cellStyle name="Style 23 3 11 6" xfId="24816"/>
    <cellStyle name="Style 23 3 11 7" xfId="26373"/>
    <cellStyle name="Style 23 3 11 8" xfId="27831"/>
    <cellStyle name="Style 23 3 12" xfId="13180"/>
    <cellStyle name="Style 23 3 12 2" xfId="15438"/>
    <cellStyle name="Style 23 3 12 3" xfId="16825"/>
    <cellStyle name="Style 23 3 12 4" xfId="21918"/>
    <cellStyle name="Style 23 3 12 5" xfId="23453"/>
    <cellStyle name="Style 23 3 12 6" xfId="24898"/>
    <cellStyle name="Style 23 3 12 7" xfId="26455"/>
    <cellStyle name="Style 23 3 12 8" xfId="27913"/>
    <cellStyle name="Style 23 3 13" xfId="13273"/>
    <cellStyle name="Style 23 3 13 2" xfId="15531"/>
    <cellStyle name="Style 23 3 13 3" xfId="16918"/>
    <cellStyle name="Style 23 3 13 4" xfId="22011"/>
    <cellStyle name="Style 23 3 13 5" xfId="23546"/>
    <cellStyle name="Style 23 3 13 6" xfId="24991"/>
    <cellStyle name="Style 23 3 13 7" xfId="26548"/>
    <cellStyle name="Style 23 3 13 8" xfId="28006"/>
    <cellStyle name="Style 23 3 14" xfId="13347"/>
    <cellStyle name="Style 23 3 14 2" xfId="15605"/>
    <cellStyle name="Style 23 3 14 3" xfId="16992"/>
    <cellStyle name="Style 23 3 14 4" xfId="22085"/>
    <cellStyle name="Style 23 3 14 5" xfId="23620"/>
    <cellStyle name="Style 23 3 14 6" xfId="25065"/>
    <cellStyle name="Style 23 3 14 7" xfId="26622"/>
    <cellStyle name="Style 23 3 14 8" xfId="28080"/>
    <cellStyle name="Style 23 3 15" xfId="11034"/>
    <cellStyle name="Style 23 3 16" xfId="19298"/>
    <cellStyle name="Style 23 3 17" xfId="21499"/>
    <cellStyle name="Style 23 3 18" xfId="22988"/>
    <cellStyle name="Style 23 3 19" xfId="24514"/>
    <cellStyle name="Style 23 3 2" xfId="120"/>
    <cellStyle name="Style 23 3 2 10" xfId="12681"/>
    <cellStyle name="Style 23 3 2 10 2" xfId="15027"/>
    <cellStyle name="Style 23 3 2 10 3" xfId="16422"/>
    <cellStyle name="Style 23 3 2 10 4" xfId="21452"/>
    <cellStyle name="Style 23 3 2 10 5" xfId="22995"/>
    <cellStyle name="Style 23 3 2 10 6" xfId="24465"/>
    <cellStyle name="Style 23 3 2 10 7" xfId="26047"/>
    <cellStyle name="Style 23 3 2 10 8" xfId="27510"/>
    <cellStyle name="Style 23 3 2 11" xfId="12717"/>
    <cellStyle name="Style 23 3 2 11 2" xfId="15063"/>
    <cellStyle name="Style 23 3 2 11 3" xfId="16458"/>
    <cellStyle name="Style 23 3 2 11 4" xfId="21488"/>
    <cellStyle name="Style 23 3 2 11 5" xfId="23031"/>
    <cellStyle name="Style 23 3 2 11 6" xfId="24501"/>
    <cellStyle name="Style 23 3 2 11 7" xfId="26083"/>
    <cellStyle name="Style 23 3 2 11 8" xfId="27546"/>
    <cellStyle name="Style 23 3 2 12" xfId="12746"/>
    <cellStyle name="Style 23 3 2 12 2" xfId="15067"/>
    <cellStyle name="Style 23 3 2 12 3" xfId="16462"/>
    <cellStyle name="Style 23 3 2 12 4" xfId="21511"/>
    <cellStyle name="Style 23 3 2 12 5" xfId="23047"/>
    <cellStyle name="Style 23 3 2 12 6" xfId="24519"/>
    <cellStyle name="Style 23 3 2 12 7" xfId="26087"/>
    <cellStyle name="Style 23 3 2 12 8" xfId="27550"/>
    <cellStyle name="Style 23 3 2 13" xfId="12764"/>
    <cellStyle name="Style 23 3 2 13 2" xfId="15085"/>
    <cellStyle name="Style 23 3 2 13 3" xfId="16480"/>
    <cellStyle name="Style 23 3 2 13 4" xfId="21529"/>
    <cellStyle name="Style 23 3 2 13 5" xfId="23065"/>
    <cellStyle name="Style 23 3 2 13 6" xfId="24537"/>
    <cellStyle name="Style 23 3 2 13 7" xfId="26105"/>
    <cellStyle name="Style 23 3 2 13 8" xfId="27568"/>
    <cellStyle name="Style 23 3 2 14" xfId="12852"/>
    <cellStyle name="Style 23 3 2 14 2" xfId="15143"/>
    <cellStyle name="Style 23 3 2 14 3" xfId="16538"/>
    <cellStyle name="Style 23 3 2 14 4" xfId="21597"/>
    <cellStyle name="Style 23 3 2 14 5" xfId="23135"/>
    <cellStyle name="Style 23 3 2 14 6" xfId="24606"/>
    <cellStyle name="Style 23 3 2 14 7" xfId="26163"/>
    <cellStyle name="Style 23 3 2 14 8" xfId="27626"/>
    <cellStyle name="Style 23 3 2 15" xfId="12937"/>
    <cellStyle name="Style 23 3 2 15 2" xfId="15201"/>
    <cellStyle name="Style 23 3 2 15 3" xfId="16596"/>
    <cellStyle name="Style 23 3 2 15 4" xfId="21677"/>
    <cellStyle name="Style 23 3 2 15 5" xfId="23212"/>
    <cellStyle name="Style 23 3 2 15 6" xfId="24665"/>
    <cellStyle name="Style 23 3 2 15 7" xfId="26221"/>
    <cellStyle name="Style 23 3 2 15 8" xfId="27684"/>
    <cellStyle name="Style 23 3 2 16" xfId="12951"/>
    <cellStyle name="Style 23 3 2 16 2" xfId="15210"/>
    <cellStyle name="Style 23 3 2 16 3" xfId="16605"/>
    <cellStyle name="Style 23 3 2 16 4" xfId="21690"/>
    <cellStyle name="Style 23 3 2 16 5" xfId="23226"/>
    <cellStyle name="Style 23 3 2 16 6" xfId="24674"/>
    <cellStyle name="Style 23 3 2 16 7" xfId="26230"/>
    <cellStyle name="Style 23 3 2 16 8" xfId="27693"/>
    <cellStyle name="Style 23 3 2 17" xfId="13028"/>
    <cellStyle name="Style 23 3 2 17 2" xfId="15286"/>
    <cellStyle name="Style 23 3 2 17 3" xfId="16678"/>
    <cellStyle name="Style 23 3 2 17 4" xfId="21767"/>
    <cellStyle name="Style 23 3 2 17 5" xfId="23302"/>
    <cellStyle name="Style 23 3 2 17 6" xfId="24748"/>
    <cellStyle name="Style 23 3 2 17 7" xfId="26304"/>
    <cellStyle name="Style 23 3 2 17 8" xfId="27766"/>
    <cellStyle name="Style 23 3 2 18" xfId="13030"/>
    <cellStyle name="Style 23 3 2 18 2" xfId="15288"/>
    <cellStyle name="Style 23 3 2 18 3" xfId="16680"/>
    <cellStyle name="Style 23 3 2 18 4" xfId="21769"/>
    <cellStyle name="Style 23 3 2 18 5" xfId="23304"/>
    <cellStyle name="Style 23 3 2 18 6" xfId="24750"/>
    <cellStyle name="Style 23 3 2 18 7" xfId="26306"/>
    <cellStyle name="Style 23 3 2 18 8" xfId="27768"/>
    <cellStyle name="Style 23 3 2 19" xfId="13036"/>
    <cellStyle name="Style 23 3 2 19 2" xfId="15294"/>
    <cellStyle name="Style 23 3 2 19 3" xfId="16685"/>
    <cellStyle name="Style 23 3 2 19 4" xfId="21775"/>
    <cellStyle name="Style 23 3 2 19 5" xfId="23309"/>
    <cellStyle name="Style 23 3 2 19 6" xfId="24755"/>
    <cellStyle name="Style 23 3 2 19 7" xfId="26312"/>
    <cellStyle name="Style 23 3 2 19 8" xfId="27773"/>
    <cellStyle name="Style 23 3 2 2" xfId="10544"/>
    <cellStyle name="Style 23 3 2 2 2" xfId="13602"/>
    <cellStyle name="Style 23 3 2 2 3" xfId="9772"/>
    <cellStyle name="Style 23 3 2 2 4" xfId="19422"/>
    <cellStyle name="Style 23 3 2 2 5" xfId="17884"/>
    <cellStyle name="Style 23 3 2 2 6" xfId="18059"/>
    <cellStyle name="Style 23 3 2 2 7" xfId="18804"/>
    <cellStyle name="Style 23 3 2 2 8" xfId="17944"/>
    <cellStyle name="Style 23 3 2 20" xfId="13067"/>
    <cellStyle name="Style 23 3 2 20 2" xfId="15325"/>
    <cellStyle name="Style 23 3 2 20 3" xfId="16712"/>
    <cellStyle name="Style 23 3 2 20 4" xfId="21805"/>
    <cellStyle name="Style 23 3 2 20 5" xfId="23340"/>
    <cellStyle name="Style 23 3 2 20 6" xfId="24785"/>
    <cellStyle name="Style 23 3 2 20 7" xfId="26342"/>
    <cellStyle name="Style 23 3 2 20 8" xfId="27800"/>
    <cellStyle name="Style 23 3 2 21" xfId="13141"/>
    <cellStyle name="Style 23 3 2 21 2" xfId="15399"/>
    <cellStyle name="Style 23 3 2 21 3" xfId="16786"/>
    <cellStyle name="Style 23 3 2 21 4" xfId="21879"/>
    <cellStyle name="Style 23 3 2 21 5" xfId="23414"/>
    <cellStyle name="Style 23 3 2 21 6" xfId="24859"/>
    <cellStyle name="Style 23 3 2 21 7" xfId="26416"/>
    <cellStyle name="Style 23 3 2 21 8" xfId="27874"/>
    <cellStyle name="Style 23 3 2 22" xfId="13145"/>
    <cellStyle name="Style 23 3 2 22 2" xfId="15403"/>
    <cellStyle name="Style 23 3 2 22 3" xfId="16790"/>
    <cellStyle name="Style 23 3 2 22 4" xfId="21883"/>
    <cellStyle name="Style 23 3 2 22 5" xfId="23418"/>
    <cellStyle name="Style 23 3 2 22 6" xfId="24863"/>
    <cellStyle name="Style 23 3 2 22 7" xfId="26420"/>
    <cellStyle name="Style 23 3 2 22 8" xfId="27878"/>
    <cellStyle name="Style 23 3 2 23" xfId="13191"/>
    <cellStyle name="Style 23 3 2 23 2" xfId="15449"/>
    <cellStyle name="Style 23 3 2 23 3" xfId="16836"/>
    <cellStyle name="Style 23 3 2 23 4" xfId="21929"/>
    <cellStyle name="Style 23 3 2 23 5" xfId="23464"/>
    <cellStyle name="Style 23 3 2 23 6" xfId="24909"/>
    <cellStyle name="Style 23 3 2 23 7" xfId="26466"/>
    <cellStyle name="Style 23 3 2 23 8" xfId="27924"/>
    <cellStyle name="Style 23 3 2 24" xfId="13195"/>
    <cellStyle name="Style 23 3 2 24 2" xfId="15453"/>
    <cellStyle name="Style 23 3 2 24 3" xfId="16840"/>
    <cellStyle name="Style 23 3 2 24 4" xfId="21933"/>
    <cellStyle name="Style 23 3 2 24 5" xfId="23468"/>
    <cellStyle name="Style 23 3 2 24 6" xfId="24913"/>
    <cellStyle name="Style 23 3 2 24 7" xfId="26470"/>
    <cellStyle name="Style 23 3 2 24 8" xfId="27928"/>
    <cellStyle name="Style 23 3 2 25" xfId="13223"/>
    <cellStyle name="Style 23 3 2 25 2" xfId="15481"/>
    <cellStyle name="Style 23 3 2 25 3" xfId="16868"/>
    <cellStyle name="Style 23 3 2 25 4" xfId="21961"/>
    <cellStyle name="Style 23 3 2 25 5" xfId="23496"/>
    <cellStyle name="Style 23 3 2 25 6" xfId="24941"/>
    <cellStyle name="Style 23 3 2 25 7" xfId="26498"/>
    <cellStyle name="Style 23 3 2 25 8" xfId="27956"/>
    <cellStyle name="Style 23 3 2 26" xfId="13246"/>
    <cellStyle name="Style 23 3 2 26 2" xfId="15504"/>
    <cellStyle name="Style 23 3 2 26 3" xfId="16891"/>
    <cellStyle name="Style 23 3 2 26 4" xfId="21984"/>
    <cellStyle name="Style 23 3 2 26 5" xfId="23519"/>
    <cellStyle name="Style 23 3 2 26 6" xfId="24964"/>
    <cellStyle name="Style 23 3 2 26 7" xfId="26521"/>
    <cellStyle name="Style 23 3 2 26 8" xfId="27979"/>
    <cellStyle name="Style 23 3 2 27" xfId="13286"/>
    <cellStyle name="Style 23 3 2 27 2" xfId="15544"/>
    <cellStyle name="Style 23 3 2 27 3" xfId="16931"/>
    <cellStyle name="Style 23 3 2 27 4" xfId="22024"/>
    <cellStyle name="Style 23 3 2 27 5" xfId="23559"/>
    <cellStyle name="Style 23 3 2 27 6" xfId="25004"/>
    <cellStyle name="Style 23 3 2 27 7" xfId="26561"/>
    <cellStyle name="Style 23 3 2 27 8" xfId="28019"/>
    <cellStyle name="Style 23 3 2 28" xfId="13289"/>
    <cellStyle name="Style 23 3 2 28 2" xfId="15547"/>
    <cellStyle name="Style 23 3 2 28 3" xfId="16934"/>
    <cellStyle name="Style 23 3 2 28 4" xfId="22027"/>
    <cellStyle name="Style 23 3 2 28 5" xfId="23562"/>
    <cellStyle name="Style 23 3 2 28 6" xfId="25007"/>
    <cellStyle name="Style 23 3 2 28 7" xfId="26564"/>
    <cellStyle name="Style 23 3 2 28 8" xfId="28022"/>
    <cellStyle name="Style 23 3 2 29" xfId="13390"/>
    <cellStyle name="Style 23 3 2 29 2" xfId="15648"/>
    <cellStyle name="Style 23 3 2 29 3" xfId="17035"/>
    <cellStyle name="Style 23 3 2 29 4" xfId="22128"/>
    <cellStyle name="Style 23 3 2 29 5" xfId="23663"/>
    <cellStyle name="Style 23 3 2 29 6" xfId="25108"/>
    <cellStyle name="Style 23 3 2 29 7" xfId="26665"/>
    <cellStyle name="Style 23 3 2 29 8" xfId="28123"/>
    <cellStyle name="Style 23 3 2 3" xfId="12388"/>
    <cellStyle name="Style 23 3 2 3 2" xfId="14849"/>
    <cellStyle name="Style 23 3 2 3 3" xfId="16243"/>
    <cellStyle name="Style 23 3 2 3 4" xfId="21173"/>
    <cellStyle name="Style 23 3 2 3 5" xfId="22799"/>
    <cellStyle name="Style 23 3 2 3 6" xfId="24284"/>
    <cellStyle name="Style 23 3 2 3 7" xfId="25868"/>
    <cellStyle name="Style 23 3 2 3 8" xfId="27332"/>
    <cellStyle name="Style 23 3 2 30" xfId="13392"/>
    <cellStyle name="Style 23 3 2 30 2" xfId="15650"/>
    <cellStyle name="Style 23 3 2 30 3" xfId="17037"/>
    <cellStyle name="Style 23 3 2 30 4" xfId="22130"/>
    <cellStyle name="Style 23 3 2 30 5" xfId="23665"/>
    <cellStyle name="Style 23 3 2 30 6" xfId="25110"/>
    <cellStyle name="Style 23 3 2 30 7" xfId="26667"/>
    <cellStyle name="Style 23 3 2 30 8" xfId="28125"/>
    <cellStyle name="Style 23 3 2 31" xfId="13395"/>
    <cellStyle name="Style 23 3 2 31 2" xfId="15653"/>
    <cellStyle name="Style 23 3 2 31 3" xfId="17040"/>
    <cellStyle name="Style 23 3 2 31 4" xfId="22133"/>
    <cellStyle name="Style 23 3 2 31 5" xfId="23668"/>
    <cellStyle name="Style 23 3 2 31 6" xfId="25113"/>
    <cellStyle name="Style 23 3 2 31 7" xfId="26670"/>
    <cellStyle name="Style 23 3 2 31 8" xfId="28128"/>
    <cellStyle name="Style 23 3 2 32" xfId="9774"/>
    <cellStyle name="Style 23 3 2 33" xfId="19266"/>
    <cellStyle name="Style 23 3 2 34" xfId="21360"/>
    <cellStyle name="Style 23 3 2 35" xfId="22915"/>
    <cellStyle name="Style 23 3 2 36" xfId="24404"/>
    <cellStyle name="Style 23 3 2 4" xfId="12370"/>
    <cellStyle name="Style 23 3 2 4 2" xfId="14842"/>
    <cellStyle name="Style 23 3 2 4 3" xfId="16236"/>
    <cellStyle name="Style 23 3 2 4 4" xfId="21160"/>
    <cellStyle name="Style 23 3 2 4 5" xfId="22792"/>
    <cellStyle name="Style 23 3 2 4 6" xfId="24277"/>
    <cellStyle name="Style 23 3 2 4 7" xfId="25861"/>
    <cellStyle name="Style 23 3 2 4 8" xfId="27325"/>
    <cellStyle name="Style 23 3 2 5" xfId="12427"/>
    <cellStyle name="Style 23 3 2 5 2" xfId="14866"/>
    <cellStyle name="Style 23 3 2 5 3" xfId="16260"/>
    <cellStyle name="Style 23 3 2 5 4" xfId="21209"/>
    <cellStyle name="Style 23 3 2 5 5" xfId="22816"/>
    <cellStyle name="Style 23 3 2 5 6" xfId="24302"/>
    <cellStyle name="Style 23 3 2 5 7" xfId="25885"/>
    <cellStyle name="Style 23 3 2 5 8" xfId="27349"/>
    <cellStyle name="Style 23 3 2 6" xfId="12396"/>
    <cellStyle name="Style 23 3 2 6 2" xfId="14852"/>
    <cellStyle name="Style 23 3 2 6 3" xfId="16246"/>
    <cellStyle name="Style 23 3 2 6 4" xfId="21181"/>
    <cellStyle name="Style 23 3 2 6 5" xfId="22802"/>
    <cellStyle name="Style 23 3 2 6 6" xfId="24288"/>
    <cellStyle name="Style 23 3 2 6 7" xfId="25871"/>
    <cellStyle name="Style 23 3 2 6 8" xfId="27335"/>
    <cellStyle name="Style 23 3 2 7" xfId="12552"/>
    <cellStyle name="Style 23 3 2 7 2" xfId="14958"/>
    <cellStyle name="Style 23 3 2 7 3" xfId="16352"/>
    <cellStyle name="Style 23 3 2 7 4" xfId="21333"/>
    <cellStyle name="Style 23 3 2 7 5" xfId="22910"/>
    <cellStyle name="Style 23 3 2 7 6" xfId="24394"/>
    <cellStyle name="Style 23 3 2 7 7" xfId="25977"/>
    <cellStyle name="Style 23 3 2 7 8" xfId="27441"/>
    <cellStyle name="Style 23 3 2 8" xfId="12573"/>
    <cellStyle name="Style 23 3 2 8 2" xfId="14963"/>
    <cellStyle name="Style 23 3 2 8 3" xfId="16358"/>
    <cellStyle name="Style 23 3 2 8 4" xfId="21350"/>
    <cellStyle name="Style 23 3 2 8 5" xfId="22917"/>
    <cellStyle name="Style 23 3 2 8 6" xfId="24399"/>
    <cellStyle name="Style 23 3 2 8 7" xfId="25983"/>
    <cellStyle name="Style 23 3 2 8 8" xfId="27446"/>
    <cellStyle name="Style 23 3 2 9" xfId="12643"/>
    <cellStyle name="Style 23 3 2 9 2" xfId="15012"/>
    <cellStyle name="Style 23 3 2 9 3" xfId="16407"/>
    <cellStyle name="Style 23 3 2 9 4" xfId="21417"/>
    <cellStyle name="Style 23 3 2 9 5" xfId="22966"/>
    <cellStyle name="Style 23 3 2 9 6" xfId="24450"/>
    <cellStyle name="Style 23 3 2 9 7" xfId="26032"/>
    <cellStyle name="Style 23 3 2 9 8" xfId="27495"/>
    <cellStyle name="Style 23 3 3" xfId="9759"/>
    <cellStyle name="Style 23 3 3 10" xfId="13078"/>
    <cellStyle name="Style 23 3 3 10 2" xfId="15336"/>
    <cellStyle name="Style 23 3 3 10 3" xfId="16723"/>
    <cellStyle name="Style 23 3 3 10 4" xfId="21816"/>
    <cellStyle name="Style 23 3 3 10 5" xfId="23351"/>
    <cellStyle name="Style 23 3 3 10 6" xfId="24796"/>
    <cellStyle name="Style 23 3 3 10 7" xfId="26353"/>
    <cellStyle name="Style 23 3 3 10 8" xfId="27811"/>
    <cellStyle name="Style 23 3 3 11" xfId="13127"/>
    <cellStyle name="Style 23 3 3 11 2" xfId="15385"/>
    <cellStyle name="Style 23 3 3 11 3" xfId="16772"/>
    <cellStyle name="Style 23 3 3 11 4" xfId="21865"/>
    <cellStyle name="Style 23 3 3 11 5" xfId="23400"/>
    <cellStyle name="Style 23 3 3 11 6" xfId="24845"/>
    <cellStyle name="Style 23 3 3 11 7" xfId="26402"/>
    <cellStyle name="Style 23 3 3 11 8" xfId="27860"/>
    <cellStyle name="Style 23 3 3 12" xfId="13143"/>
    <cellStyle name="Style 23 3 3 12 2" xfId="15401"/>
    <cellStyle name="Style 23 3 3 12 3" xfId="16788"/>
    <cellStyle name="Style 23 3 3 12 4" xfId="21881"/>
    <cellStyle name="Style 23 3 3 12 5" xfId="23416"/>
    <cellStyle name="Style 23 3 3 12 6" xfId="24861"/>
    <cellStyle name="Style 23 3 3 12 7" xfId="26418"/>
    <cellStyle name="Style 23 3 3 12 8" xfId="27876"/>
    <cellStyle name="Style 23 3 3 13" xfId="13159"/>
    <cellStyle name="Style 23 3 3 13 2" xfId="15417"/>
    <cellStyle name="Style 23 3 3 13 3" xfId="16804"/>
    <cellStyle name="Style 23 3 3 13 4" xfId="21897"/>
    <cellStyle name="Style 23 3 3 13 5" xfId="23432"/>
    <cellStyle name="Style 23 3 3 13 6" xfId="24877"/>
    <cellStyle name="Style 23 3 3 13 7" xfId="26434"/>
    <cellStyle name="Style 23 3 3 13 8" xfId="27892"/>
    <cellStyle name="Style 23 3 3 14" xfId="13209"/>
    <cellStyle name="Style 23 3 3 14 2" xfId="15467"/>
    <cellStyle name="Style 23 3 3 14 3" xfId="16854"/>
    <cellStyle name="Style 23 3 3 14 4" xfId="21947"/>
    <cellStyle name="Style 23 3 3 14 5" xfId="23482"/>
    <cellStyle name="Style 23 3 3 14 6" xfId="24927"/>
    <cellStyle name="Style 23 3 3 14 7" xfId="26484"/>
    <cellStyle name="Style 23 3 3 14 8" xfId="27942"/>
    <cellStyle name="Style 23 3 3 15" xfId="13260"/>
    <cellStyle name="Style 23 3 3 15 2" xfId="15518"/>
    <cellStyle name="Style 23 3 3 15 3" xfId="16905"/>
    <cellStyle name="Style 23 3 3 15 4" xfId="21998"/>
    <cellStyle name="Style 23 3 3 15 5" xfId="23533"/>
    <cellStyle name="Style 23 3 3 15 6" xfId="24978"/>
    <cellStyle name="Style 23 3 3 15 7" xfId="26535"/>
    <cellStyle name="Style 23 3 3 15 8" xfId="27993"/>
    <cellStyle name="Style 23 3 3 16" xfId="13282"/>
    <cellStyle name="Style 23 3 3 16 2" xfId="15540"/>
    <cellStyle name="Style 23 3 3 16 3" xfId="16927"/>
    <cellStyle name="Style 23 3 3 16 4" xfId="22020"/>
    <cellStyle name="Style 23 3 3 16 5" xfId="23555"/>
    <cellStyle name="Style 23 3 3 16 6" xfId="25000"/>
    <cellStyle name="Style 23 3 3 16 7" xfId="26557"/>
    <cellStyle name="Style 23 3 3 16 8" xfId="28015"/>
    <cellStyle name="Style 23 3 3 17" xfId="13299"/>
    <cellStyle name="Style 23 3 3 17 2" xfId="15557"/>
    <cellStyle name="Style 23 3 3 17 3" xfId="16944"/>
    <cellStyle name="Style 23 3 3 17 4" xfId="22037"/>
    <cellStyle name="Style 23 3 3 17 5" xfId="23572"/>
    <cellStyle name="Style 23 3 3 17 6" xfId="25017"/>
    <cellStyle name="Style 23 3 3 17 7" xfId="26574"/>
    <cellStyle name="Style 23 3 3 17 8" xfId="28032"/>
    <cellStyle name="Style 23 3 3 18" xfId="13323"/>
    <cellStyle name="Style 23 3 3 18 2" xfId="15581"/>
    <cellStyle name="Style 23 3 3 18 3" xfId="16968"/>
    <cellStyle name="Style 23 3 3 18 4" xfId="22061"/>
    <cellStyle name="Style 23 3 3 18 5" xfId="23596"/>
    <cellStyle name="Style 23 3 3 18 6" xfId="25041"/>
    <cellStyle name="Style 23 3 3 18 7" xfId="26598"/>
    <cellStyle name="Style 23 3 3 18 8" xfId="28056"/>
    <cellStyle name="Style 23 3 3 19" xfId="13368"/>
    <cellStyle name="Style 23 3 3 19 2" xfId="15626"/>
    <cellStyle name="Style 23 3 3 19 3" xfId="17013"/>
    <cellStyle name="Style 23 3 3 19 4" xfId="22106"/>
    <cellStyle name="Style 23 3 3 19 5" xfId="23641"/>
    <cellStyle name="Style 23 3 3 19 6" xfId="25086"/>
    <cellStyle name="Style 23 3 3 19 7" xfId="26643"/>
    <cellStyle name="Style 23 3 3 19 8" xfId="28101"/>
    <cellStyle name="Style 23 3 3 2" xfId="12527"/>
    <cellStyle name="Style 23 3 3 2 2" xfId="14940"/>
    <cellStyle name="Style 23 3 3 2 3" xfId="16334"/>
    <cellStyle name="Style 23 3 3 2 4" xfId="21309"/>
    <cellStyle name="Style 23 3 3 2 5" xfId="22892"/>
    <cellStyle name="Style 23 3 3 2 6" xfId="24376"/>
    <cellStyle name="Style 23 3 3 2 7" xfId="25959"/>
    <cellStyle name="Style 23 3 3 2 8" xfId="27423"/>
    <cellStyle name="Style 23 3 3 20" xfId="13409"/>
    <cellStyle name="Style 23 3 3 20 2" xfId="15667"/>
    <cellStyle name="Style 23 3 3 20 3" xfId="17054"/>
    <cellStyle name="Style 23 3 3 20 4" xfId="22147"/>
    <cellStyle name="Style 23 3 3 20 5" xfId="23682"/>
    <cellStyle name="Style 23 3 3 20 6" xfId="25127"/>
    <cellStyle name="Style 23 3 3 20 7" xfId="26684"/>
    <cellStyle name="Style 23 3 3 20 8" xfId="28142"/>
    <cellStyle name="Style 23 3 3 21" xfId="13459"/>
    <cellStyle name="Style 23 3 3 21 2" xfId="15717"/>
    <cellStyle name="Style 23 3 3 21 3" xfId="17104"/>
    <cellStyle name="Style 23 3 3 21 4" xfId="22197"/>
    <cellStyle name="Style 23 3 3 21 5" xfId="23732"/>
    <cellStyle name="Style 23 3 3 21 6" xfId="25177"/>
    <cellStyle name="Style 23 3 3 21 7" xfId="26734"/>
    <cellStyle name="Style 23 3 3 21 8" xfId="28192"/>
    <cellStyle name="Style 23 3 3 22" xfId="13483"/>
    <cellStyle name="Style 23 3 3 22 2" xfId="15741"/>
    <cellStyle name="Style 23 3 3 22 3" xfId="17126"/>
    <cellStyle name="Style 23 3 3 22 4" xfId="22221"/>
    <cellStyle name="Style 23 3 3 22 5" xfId="23756"/>
    <cellStyle name="Style 23 3 3 22 6" xfId="25201"/>
    <cellStyle name="Style 23 3 3 22 7" xfId="26757"/>
    <cellStyle name="Style 23 3 3 22 8" xfId="28214"/>
    <cellStyle name="Style 23 3 3 23" xfId="13506"/>
    <cellStyle name="Style 23 3 3 23 2" xfId="15764"/>
    <cellStyle name="Style 23 3 3 23 3" xfId="17148"/>
    <cellStyle name="Style 23 3 3 23 4" xfId="22244"/>
    <cellStyle name="Style 23 3 3 23 5" xfId="23779"/>
    <cellStyle name="Style 23 3 3 23 6" xfId="25224"/>
    <cellStyle name="Style 23 3 3 23 7" xfId="26779"/>
    <cellStyle name="Style 23 3 3 23 8" xfId="28236"/>
    <cellStyle name="Style 23 3 3 24" xfId="13538"/>
    <cellStyle name="Style 23 3 3 24 2" xfId="15796"/>
    <cellStyle name="Style 23 3 3 24 3" xfId="17176"/>
    <cellStyle name="Style 23 3 3 24 4" xfId="22275"/>
    <cellStyle name="Style 23 3 3 24 5" xfId="23811"/>
    <cellStyle name="Style 23 3 3 24 6" xfId="25256"/>
    <cellStyle name="Style 23 3 3 24 7" xfId="26810"/>
    <cellStyle name="Style 23 3 3 24 8" xfId="28264"/>
    <cellStyle name="Style 23 3 3 25" xfId="13570"/>
    <cellStyle name="Style 23 3 3 26" xfId="9848"/>
    <cellStyle name="Style 23 3 3 27" xfId="19387"/>
    <cellStyle name="Style 23 3 3 28" xfId="21681"/>
    <cellStyle name="Style 23 3 3 29" xfId="22877"/>
    <cellStyle name="Style 23 3 3 3" xfId="12608"/>
    <cellStyle name="Style 23 3 3 3 2" xfId="14979"/>
    <cellStyle name="Style 23 3 3 3 3" xfId="16374"/>
    <cellStyle name="Style 23 3 3 3 4" xfId="21383"/>
    <cellStyle name="Style 23 3 3 3 5" xfId="22933"/>
    <cellStyle name="Style 23 3 3 3 6" xfId="24417"/>
    <cellStyle name="Style 23 3 3 3 7" xfId="25999"/>
    <cellStyle name="Style 23 3 3 3 8" xfId="27462"/>
    <cellStyle name="Style 23 3 3 30" xfId="24141"/>
    <cellStyle name="Style 23 3 3 31" xfId="26310"/>
    <cellStyle name="Style 23 3 3 4" xfId="12752"/>
    <cellStyle name="Style 23 3 3 4 2" xfId="15073"/>
    <cellStyle name="Style 23 3 3 4 3" xfId="16468"/>
    <cellStyle name="Style 23 3 3 4 4" xfId="21517"/>
    <cellStyle name="Style 23 3 3 4 5" xfId="23053"/>
    <cellStyle name="Style 23 3 3 4 6" xfId="24525"/>
    <cellStyle name="Style 23 3 3 4 7" xfId="26093"/>
    <cellStyle name="Style 23 3 3 4 8" xfId="27556"/>
    <cellStyle name="Style 23 3 3 5" xfId="12807"/>
    <cellStyle name="Style 23 3 3 5 2" xfId="15099"/>
    <cellStyle name="Style 23 3 3 5 3" xfId="16494"/>
    <cellStyle name="Style 23 3 3 5 4" xfId="21552"/>
    <cellStyle name="Style 23 3 3 5 5" xfId="23091"/>
    <cellStyle name="Style 23 3 3 5 6" xfId="24562"/>
    <cellStyle name="Style 23 3 3 5 7" xfId="26119"/>
    <cellStyle name="Style 23 3 3 5 8" xfId="27582"/>
    <cellStyle name="Style 23 3 3 6" xfId="12865"/>
    <cellStyle name="Style 23 3 3 6 2" xfId="15156"/>
    <cellStyle name="Style 23 3 3 6 3" xfId="16551"/>
    <cellStyle name="Style 23 3 3 6 4" xfId="21610"/>
    <cellStyle name="Style 23 3 3 6 5" xfId="23148"/>
    <cellStyle name="Style 23 3 3 6 6" xfId="24619"/>
    <cellStyle name="Style 23 3 3 6 7" xfId="26176"/>
    <cellStyle name="Style 23 3 3 6 8" xfId="27639"/>
    <cellStyle name="Style 23 3 3 7" xfId="12917"/>
    <cellStyle name="Style 23 3 3 7 2" xfId="15191"/>
    <cellStyle name="Style 23 3 3 7 3" xfId="16586"/>
    <cellStyle name="Style 23 3 3 7 4" xfId="21662"/>
    <cellStyle name="Style 23 3 3 7 5" xfId="23193"/>
    <cellStyle name="Style 23 3 3 7 6" xfId="24655"/>
    <cellStyle name="Style 23 3 3 7 7" xfId="26211"/>
    <cellStyle name="Style 23 3 3 7 8" xfId="27674"/>
    <cellStyle name="Style 23 3 3 8" xfId="12970"/>
    <cellStyle name="Style 23 3 3 8 2" xfId="15228"/>
    <cellStyle name="Style 23 3 3 8 3" xfId="16623"/>
    <cellStyle name="Style 23 3 3 8 4" xfId="21709"/>
    <cellStyle name="Style 23 3 3 8 5" xfId="23245"/>
    <cellStyle name="Style 23 3 3 8 6" xfId="24692"/>
    <cellStyle name="Style 23 3 3 8 7" xfId="26248"/>
    <cellStyle name="Style 23 3 3 8 8" xfId="27711"/>
    <cellStyle name="Style 23 3 3 9" xfId="13012"/>
    <cellStyle name="Style 23 3 3 9 2" xfId="15270"/>
    <cellStyle name="Style 23 3 3 9 3" xfId="16662"/>
    <cellStyle name="Style 23 3 3 9 4" xfId="21751"/>
    <cellStyle name="Style 23 3 3 9 5" xfId="23286"/>
    <cellStyle name="Style 23 3 3 9 6" xfId="24732"/>
    <cellStyle name="Style 23 3 3 9 7" xfId="26288"/>
    <cellStyle name="Style 23 3 3 9 8" xfId="27750"/>
    <cellStyle name="Style 23 3 4" xfId="12424"/>
    <cellStyle name="Style 23 3 4 2" xfId="14863"/>
    <cellStyle name="Style 23 3 4 3" xfId="16257"/>
    <cellStyle name="Style 23 3 4 4" xfId="21206"/>
    <cellStyle name="Style 23 3 4 5" xfId="22813"/>
    <cellStyle name="Style 23 3 4 6" xfId="24299"/>
    <cellStyle name="Style 23 3 4 7" xfId="25882"/>
    <cellStyle name="Style 23 3 4 8" xfId="27346"/>
    <cellStyle name="Style 23 3 5" xfId="12464"/>
    <cellStyle name="Style 23 3 5 2" xfId="14903"/>
    <cellStyle name="Style 23 3 5 3" xfId="16297"/>
    <cellStyle name="Style 23 3 5 4" xfId="21246"/>
    <cellStyle name="Style 23 3 5 5" xfId="22853"/>
    <cellStyle name="Style 23 3 5 6" xfId="24339"/>
    <cellStyle name="Style 23 3 5 7" xfId="25922"/>
    <cellStyle name="Style 23 3 5 8" xfId="27386"/>
    <cellStyle name="Style 23 3 6" xfId="12633"/>
    <cellStyle name="Style 23 3 6 2" xfId="15002"/>
    <cellStyle name="Style 23 3 6 3" xfId="16397"/>
    <cellStyle name="Style 23 3 6 4" xfId="21407"/>
    <cellStyle name="Style 23 3 6 5" xfId="22956"/>
    <cellStyle name="Style 23 3 6 6" xfId="24440"/>
    <cellStyle name="Style 23 3 6 7" xfId="26022"/>
    <cellStyle name="Style 23 3 6 8" xfId="27485"/>
    <cellStyle name="Style 23 3 7" xfId="12678"/>
    <cellStyle name="Style 23 3 7 2" xfId="15024"/>
    <cellStyle name="Style 23 3 7 3" xfId="16419"/>
    <cellStyle name="Style 23 3 7 4" xfId="21449"/>
    <cellStyle name="Style 23 3 7 5" xfId="22992"/>
    <cellStyle name="Style 23 3 7 6" xfId="24462"/>
    <cellStyle name="Style 23 3 7 7" xfId="26044"/>
    <cellStyle name="Style 23 3 7 8" xfId="27507"/>
    <cellStyle name="Style 23 3 8" xfId="12836"/>
    <cellStyle name="Style 23 3 8 2" xfId="15127"/>
    <cellStyle name="Style 23 3 8 3" xfId="16522"/>
    <cellStyle name="Style 23 3 8 4" xfId="21581"/>
    <cellStyle name="Style 23 3 8 5" xfId="23119"/>
    <cellStyle name="Style 23 3 8 6" xfId="24590"/>
    <cellStyle name="Style 23 3 8 7" xfId="26147"/>
    <cellStyle name="Style 23 3 8 8" xfId="27610"/>
    <cellStyle name="Style 23 3 9" xfId="12874"/>
    <cellStyle name="Style 23 3 9 2" xfId="15165"/>
    <cellStyle name="Style 23 3 9 3" xfId="16560"/>
    <cellStyle name="Style 23 3 9 4" xfId="21619"/>
    <cellStyle name="Style 23 3 9 5" xfId="23157"/>
    <cellStyle name="Style 23 3 9 6" xfId="24628"/>
    <cellStyle name="Style 23 3 9 7" xfId="26185"/>
    <cellStyle name="Style 23 3 9 8" xfId="27648"/>
    <cellStyle name="Style 23 4" xfId="12434"/>
    <cellStyle name="Style 23 4 2" xfId="14873"/>
    <cellStyle name="Style 23 4 3" xfId="16267"/>
    <cellStyle name="Style 23 4 4" xfId="21216"/>
    <cellStyle name="Style 23 4 5" xfId="22823"/>
    <cellStyle name="Style 23 4 6" xfId="24309"/>
    <cellStyle name="Style 23 4 7" xfId="25892"/>
    <cellStyle name="Style 23 4 8" xfId="27356"/>
    <cellStyle name="Style 23 5" xfId="12483"/>
    <cellStyle name="Style 23 5 2" xfId="14918"/>
    <cellStyle name="Style 23 5 3" xfId="16312"/>
    <cellStyle name="Style 23 5 4" xfId="21265"/>
    <cellStyle name="Style 23 5 5" xfId="22868"/>
    <cellStyle name="Style 23 5 6" xfId="24354"/>
    <cellStyle name="Style 23 5 7" xfId="25937"/>
    <cellStyle name="Style 23 5 8" xfId="27401"/>
    <cellStyle name="Style 23 6" xfId="12642"/>
    <cellStyle name="Style 23 6 2" xfId="15011"/>
    <cellStyle name="Style 23 6 3" xfId="16406"/>
    <cellStyle name="Style 23 6 4" xfId="21416"/>
    <cellStyle name="Style 23 6 5" xfId="22965"/>
    <cellStyle name="Style 23 6 6" xfId="24449"/>
    <cellStyle name="Style 23 6 7" xfId="26031"/>
    <cellStyle name="Style 23 6 8" xfId="27494"/>
    <cellStyle name="Style 23 7" xfId="12688"/>
    <cellStyle name="Style 23 7 2" xfId="15034"/>
    <cellStyle name="Style 23 7 3" xfId="16429"/>
    <cellStyle name="Style 23 7 4" xfId="21459"/>
    <cellStyle name="Style 23 7 5" xfId="23002"/>
    <cellStyle name="Style 23 7 6" xfId="24472"/>
    <cellStyle name="Style 23 7 7" xfId="26054"/>
    <cellStyle name="Style 23 7 8" xfId="27517"/>
    <cellStyle name="Style 23 8" xfId="12846"/>
    <cellStyle name="Style 23 8 2" xfId="15137"/>
    <cellStyle name="Style 23 8 3" xfId="16532"/>
    <cellStyle name="Style 23 8 4" xfId="21591"/>
    <cellStyle name="Style 23 8 5" xfId="23129"/>
    <cellStyle name="Style 23 8 6" xfId="24600"/>
    <cellStyle name="Style 23 8 7" xfId="26157"/>
    <cellStyle name="Style 23 8 8" xfId="27620"/>
    <cellStyle name="Style 23 9" xfId="12887"/>
    <cellStyle name="Style 23 9 2" xfId="15175"/>
    <cellStyle name="Style 23 9 3" xfId="16570"/>
    <cellStyle name="Style 23 9 4" xfId="21632"/>
    <cellStyle name="Style 23 9 5" xfId="23170"/>
    <cellStyle name="Style 23 9 6" xfId="24638"/>
    <cellStyle name="Style 23 9 7" xfId="26195"/>
    <cellStyle name="Style 23 9 8" xfId="27658"/>
    <cellStyle name="Style 24" xfId="4937"/>
    <cellStyle name="Style 24 10" xfId="10687"/>
    <cellStyle name="Style 24 10 2" xfId="13740"/>
    <cellStyle name="Style 24 10 3" xfId="9941"/>
    <cellStyle name="Style 24 10 4" xfId="19565"/>
    <cellStyle name="Style 24 10 5" xfId="17822"/>
    <cellStyle name="Style 24 10 6" xfId="18127"/>
    <cellStyle name="Style 24 10 7" xfId="18923"/>
    <cellStyle name="Style 24 10 8" xfId="20466"/>
    <cellStyle name="Style 24 11" xfId="10849"/>
    <cellStyle name="Style 24 11 2" xfId="13896"/>
    <cellStyle name="Style 24 11 3" xfId="10083"/>
    <cellStyle name="Style 24 11 4" xfId="19727"/>
    <cellStyle name="Style 24 11 5" xfId="17692"/>
    <cellStyle name="Style 24 11 6" xfId="18266"/>
    <cellStyle name="Style 24 11 7" xfId="19075"/>
    <cellStyle name="Style 24 11 8" xfId="20960"/>
    <cellStyle name="Style 24 12" xfId="10695"/>
    <cellStyle name="Style 24 12 2" xfId="13748"/>
    <cellStyle name="Style 24 12 3" xfId="9949"/>
    <cellStyle name="Style 24 12 4" xfId="19573"/>
    <cellStyle name="Style 24 12 5" xfId="17815"/>
    <cellStyle name="Style 24 12 6" xfId="18134"/>
    <cellStyle name="Style 24 12 7" xfId="18931"/>
    <cellStyle name="Style 24 12 8" xfId="20475"/>
    <cellStyle name="Style 24 13" xfId="10857"/>
    <cellStyle name="Style 24 13 2" xfId="13904"/>
    <cellStyle name="Style 24 13 3" xfId="10091"/>
    <cellStyle name="Style 24 13 4" xfId="19735"/>
    <cellStyle name="Style 24 13 5" xfId="17684"/>
    <cellStyle name="Style 24 13 6" xfId="18274"/>
    <cellStyle name="Style 24 13 7" xfId="19083"/>
    <cellStyle name="Style 24 13 8" xfId="20975"/>
    <cellStyle name="Style 24 14" xfId="10703"/>
    <cellStyle name="Style 24 14 2" xfId="13756"/>
    <cellStyle name="Style 24 14 3" xfId="9956"/>
    <cellStyle name="Style 24 14 4" xfId="19581"/>
    <cellStyle name="Style 24 14 5" xfId="17808"/>
    <cellStyle name="Style 24 14 6" xfId="18141"/>
    <cellStyle name="Style 24 14 7" xfId="18938"/>
    <cellStyle name="Style 24 14 8" xfId="20483"/>
    <cellStyle name="Style 24 15" xfId="10865"/>
    <cellStyle name="Style 24 15 2" xfId="13912"/>
    <cellStyle name="Style 24 15 3" xfId="10099"/>
    <cellStyle name="Style 24 15 4" xfId="19743"/>
    <cellStyle name="Style 24 15 5" xfId="17676"/>
    <cellStyle name="Style 24 15 6" xfId="18282"/>
    <cellStyle name="Style 24 15 7" xfId="19091"/>
    <cellStyle name="Style 24 15 8" xfId="20983"/>
    <cellStyle name="Style 24 16" xfId="10711"/>
    <cellStyle name="Style 24 16 2" xfId="13764"/>
    <cellStyle name="Style 24 16 3" xfId="9963"/>
    <cellStyle name="Style 24 16 4" xfId="19589"/>
    <cellStyle name="Style 24 16 5" xfId="17801"/>
    <cellStyle name="Style 24 16 6" xfId="19339"/>
    <cellStyle name="Style 24 16 7" xfId="18946"/>
    <cellStyle name="Style 24 16 8" xfId="20491"/>
    <cellStyle name="Style 24 17" xfId="10873"/>
    <cellStyle name="Style 24 17 2" xfId="13920"/>
    <cellStyle name="Style 24 17 3" xfId="10106"/>
    <cellStyle name="Style 24 17 4" xfId="19751"/>
    <cellStyle name="Style 24 17 5" xfId="17668"/>
    <cellStyle name="Style 24 17 6" xfId="18289"/>
    <cellStyle name="Style 24 17 7" xfId="21652"/>
    <cellStyle name="Style 24 17 8" xfId="20991"/>
    <cellStyle name="Style 24 18" xfId="10719"/>
    <cellStyle name="Style 24 18 2" xfId="13772"/>
    <cellStyle name="Style 24 18 3" xfId="9970"/>
    <cellStyle name="Style 24 18 4" xfId="19597"/>
    <cellStyle name="Style 24 18 5" xfId="17206"/>
    <cellStyle name="Style 24 18 6" xfId="18156"/>
    <cellStyle name="Style 24 18 7" xfId="18954"/>
    <cellStyle name="Style 24 18 8" xfId="20499"/>
    <cellStyle name="Style 24 19" xfId="10881"/>
    <cellStyle name="Style 24 19 2" xfId="13928"/>
    <cellStyle name="Style 24 19 3" xfId="10114"/>
    <cellStyle name="Style 24 19 4" xfId="19759"/>
    <cellStyle name="Style 24 19 5" xfId="17661"/>
    <cellStyle name="Style 24 19 6" xfId="18297"/>
    <cellStyle name="Style 24 19 7" xfId="19106"/>
    <cellStyle name="Style 24 19 8" xfId="21003"/>
    <cellStyle name="Style 24 2" xfId="4938"/>
    <cellStyle name="Style 24 20" xfId="10728"/>
    <cellStyle name="Style 24 20 2" xfId="13781"/>
    <cellStyle name="Style 24 20 3" xfId="9978"/>
    <cellStyle name="Style 24 20 4" xfId="19606"/>
    <cellStyle name="Style 24 20 5" xfId="17790"/>
    <cellStyle name="Style 24 20 6" xfId="18164"/>
    <cellStyle name="Style 24 20 7" xfId="18963"/>
    <cellStyle name="Style 24 20 8" xfId="20507"/>
    <cellStyle name="Style 24 21" xfId="10889"/>
    <cellStyle name="Style 24 21 2" xfId="13936"/>
    <cellStyle name="Style 24 21 3" xfId="10122"/>
    <cellStyle name="Style 24 21 4" xfId="19767"/>
    <cellStyle name="Style 24 21 5" xfId="17653"/>
    <cellStyle name="Style 24 21 6" xfId="18306"/>
    <cellStyle name="Style 24 21 7" xfId="19114"/>
    <cellStyle name="Style 24 21 8" xfId="21011"/>
    <cellStyle name="Style 24 22" xfId="10735"/>
    <cellStyle name="Style 24 22 2" xfId="13788"/>
    <cellStyle name="Style 24 22 3" xfId="9985"/>
    <cellStyle name="Style 24 22 4" xfId="19613"/>
    <cellStyle name="Style 24 22 5" xfId="17205"/>
    <cellStyle name="Style 24 22 6" xfId="18170"/>
    <cellStyle name="Style 24 22 7" xfId="18970"/>
    <cellStyle name="Style 24 22 8" xfId="20514"/>
    <cellStyle name="Style 24 23" xfId="10897"/>
    <cellStyle name="Style 24 23 2" xfId="13944"/>
    <cellStyle name="Style 24 23 3" xfId="10130"/>
    <cellStyle name="Style 24 23 4" xfId="19775"/>
    <cellStyle name="Style 24 23 5" xfId="17645"/>
    <cellStyle name="Style 24 23 6" xfId="18314"/>
    <cellStyle name="Style 24 23 7" xfId="19122"/>
    <cellStyle name="Style 24 23 8" xfId="21018"/>
    <cellStyle name="Style 24 24" xfId="10743"/>
    <cellStyle name="Style 24 24 2" xfId="13796"/>
    <cellStyle name="Style 24 24 3" xfId="9992"/>
    <cellStyle name="Style 24 24 4" xfId="19621"/>
    <cellStyle name="Style 24 24 5" xfId="17776"/>
    <cellStyle name="Style 24 24 6" xfId="18177"/>
    <cellStyle name="Style 24 24 7" xfId="18978"/>
    <cellStyle name="Style 24 24 8" xfId="20522"/>
    <cellStyle name="Style 24 25" xfId="10905"/>
    <cellStyle name="Style 24 25 2" xfId="13952"/>
    <cellStyle name="Style 24 25 3" xfId="10138"/>
    <cellStyle name="Style 24 25 4" xfId="19783"/>
    <cellStyle name="Style 24 25 5" xfId="17637"/>
    <cellStyle name="Style 24 25 6" xfId="18322"/>
    <cellStyle name="Style 24 25 7" xfId="19130"/>
    <cellStyle name="Style 24 25 8" xfId="21026"/>
    <cellStyle name="Style 24 26" xfId="10753"/>
    <cellStyle name="Style 24 26 2" xfId="13806"/>
    <cellStyle name="Style 24 26 3" xfId="10002"/>
    <cellStyle name="Style 24 26 4" xfId="19631"/>
    <cellStyle name="Style 24 26 5" xfId="17767"/>
    <cellStyle name="Style 24 26 6" xfId="22327"/>
    <cellStyle name="Style 24 26 7" xfId="18987"/>
    <cellStyle name="Style 24 26 8" xfId="20532"/>
    <cellStyle name="Style 24 27" xfId="10915"/>
    <cellStyle name="Style 24 27 2" xfId="13962"/>
    <cellStyle name="Style 24 27 3" xfId="10146"/>
    <cellStyle name="Style 24 27 4" xfId="19793"/>
    <cellStyle name="Style 24 27 5" xfId="17628"/>
    <cellStyle name="Style 24 27 6" xfId="18331"/>
    <cellStyle name="Style 24 27 7" xfId="19140"/>
    <cellStyle name="Style 24 27 8" xfId="21039"/>
    <cellStyle name="Style 24 28" xfId="10924"/>
    <cellStyle name="Style 24 28 2" xfId="13971"/>
    <cellStyle name="Style 24 28 3" xfId="10155"/>
    <cellStyle name="Style 24 28 4" xfId="19802"/>
    <cellStyle name="Style 24 28 5" xfId="17620"/>
    <cellStyle name="Style 24 28 6" xfId="18340"/>
    <cellStyle name="Style 24 28 7" xfId="19148"/>
    <cellStyle name="Style 24 28 8" xfId="21048"/>
    <cellStyle name="Style 24 29" xfId="10763"/>
    <cellStyle name="Style 24 29 2" xfId="13816"/>
    <cellStyle name="Style 24 29 3" xfId="10011"/>
    <cellStyle name="Style 24 29 4" xfId="19641"/>
    <cellStyle name="Style 24 29 5" xfId="17759"/>
    <cellStyle name="Style 24 29 6" xfId="18191"/>
    <cellStyle name="Style 24 29 7" xfId="18997"/>
    <cellStyle name="Style 24 29 8" xfId="20541"/>
    <cellStyle name="Style 24 3" xfId="4939"/>
    <cellStyle name="Style 24 30" xfId="10933"/>
    <cellStyle name="Style 24 30 2" xfId="13980"/>
    <cellStyle name="Style 24 30 3" xfId="10164"/>
    <cellStyle name="Style 24 30 4" xfId="19811"/>
    <cellStyle name="Style 24 30 5" xfId="17611"/>
    <cellStyle name="Style 24 30 6" xfId="18349"/>
    <cellStyle name="Style 24 30 7" xfId="19157"/>
    <cellStyle name="Style 24 30 8" xfId="21062"/>
    <cellStyle name="Style 24 31" xfId="10773"/>
    <cellStyle name="Style 24 31 2" xfId="13826"/>
    <cellStyle name="Style 24 31 3" xfId="10020"/>
    <cellStyle name="Style 24 31 4" xfId="19651"/>
    <cellStyle name="Style 24 31 5" xfId="17751"/>
    <cellStyle name="Style 24 31 6" xfId="18200"/>
    <cellStyle name="Style 24 31 7" xfId="19007"/>
    <cellStyle name="Style 24 31 8" xfId="20550"/>
    <cellStyle name="Style 24 32" xfId="10784"/>
    <cellStyle name="Style 24 32 2" xfId="13837"/>
    <cellStyle name="Style 24 32 3" xfId="10030"/>
    <cellStyle name="Style 24 32 4" xfId="19662"/>
    <cellStyle name="Style 24 32 5" xfId="17742"/>
    <cellStyle name="Style 24 32 6" xfId="18210"/>
    <cellStyle name="Style 24 32 7" xfId="19018"/>
    <cellStyle name="Style 24 32 8" xfId="20560"/>
    <cellStyle name="Style 24 33" xfId="10944"/>
    <cellStyle name="Style 24 33 2" xfId="13991"/>
    <cellStyle name="Style 24 33 3" xfId="10174"/>
    <cellStyle name="Style 24 33 4" xfId="19822"/>
    <cellStyle name="Style 24 33 5" xfId="17601"/>
    <cellStyle name="Style 24 33 6" xfId="18360"/>
    <cellStyle name="Style 24 33 7" xfId="19168"/>
    <cellStyle name="Style 24 33 8" xfId="21071"/>
    <cellStyle name="Style 24 34" xfId="10791"/>
    <cellStyle name="Style 24 34 2" xfId="13844"/>
    <cellStyle name="Style 24 34 3" xfId="10036"/>
    <cellStyle name="Style 24 34 4" xfId="19669"/>
    <cellStyle name="Style 24 34 5" xfId="17736"/>
    <cellStyle name="Style 24 34 6" xfId="18216"/>
    <cellStyle name="Style 24 34 7" xfId="19024"/>
    <cellStyle name="Style 24 34 8" xfId="20567"/>
    <cellStyle name="Style 24 35" xfId="11033"/>
    <cellStyle name="Style 24 35 2" xfId="14077"/>
    <cellStyle name="Style 24 35 3" xfId="10244"/>
    <cellStyle name="Style 24 35 4" xfId="19910"/>
    <cellStyle name="Style 24 35 5" xfId="17531"/>
    <cellStyle name="Style 24 35 6" xfId="18444"/>
    <cellStyle name="Style 24 35 7" xfId="19252"/>
    <cellStyle name="Style 24 35 8" xfId="21148"/>
    <cellStyle name="Style 24 36" xfId="9817"/>
    <cellStyle name="Style 24 37" xfId="17235"/>
    <cellStyle name="Style 24 38" xfId="17930"/>
    <cellStyle name="Style 24 39" xfId="17242"/>
    <cellStyle name="Style 24 4" xfId="4940"/>
    <cellStyle name="Style 24 40" xfId="17928"/>
    <cellStyle name="Style 24 41" xfId="28287"/>
    <cellStyle name="Style 24 42" xfId="28373"/>
    <cellStyle name="Style 24 5" xfId="11407"/>
    <cellStyle name="Style 24 5 2" xfId="14397"/>
    <cellStyle name="Style 24 5 3" xfId="15870"/>
    <cellStyle name="Style 24 5 4" xfId="20280"/>
    <cellStyle name="Style 24 5 5" xfId="22318"/>
    <cellStyle name="Style 24 5 6" xfId="23824"/>
    <cellStyle name="Style 24 5 7" xfId="25418"/>
    <cellStyle name="Style 24 5 8" xfId="26942"/>
    <cellStyle name="Style 24 6" xfId="10674"/>
    <cellStyle name="Style 24 6 2" xfId="13727"/>
    <cellStyle name="Style 24 6 3" xfId="14406"/>
    <cellStyle name="Style 24 6 4" xfId="19552"/>
    <cellStyle name="Style 24 6 5" xfId="17834"/>
    <cellStyle name="Style 24 6 6" xfId="18125"/>
    <cellStyle name="Style 24 6 7" xfId="18910"/>
    <cellStyle name="Style 24 6 8" xfId="23076"/>
    <cellStyle name="Style 24 7" xfId="10834"/>
    <cellStyle name="Style 24 7 2" xfId="13881"/>
    <cellStyle name="Style 24 7 3" xfId="10068"/>
    <cellStyle name="Style 24 7 4" xfId="19712"/>
    <cellStyle name="Style 24 7 5" xfId="17199"/>
    <cellStyle name="Style 24 7 6" xfId="18251"/>
    <cellStyle name="Style 24 7 7" xfId="19060"/>
    <cellStyle name="Style 24 7 8" xfId="20943"/>
    <cellStyle name="Style 24 8" xfId="10679"/>
    <cellStyle name="Style 24 8 2" xfId="13732"/>
    <cellStyle name="Style 24 8 3" xfId="9934"/>
    <cellStyle name="Style 24 8 4" xfId="19557"/>
    <cellStyle name="Style 24 8 5" xfId="17210"/>
    <cellStyle name="Style 24 8 6" xfId="22653"/>
    <cellStyle name="Style 24 8 7" xfId="18915"/>
    <cellStyle name="Style 24 8 8" xfId="20458"/>
    <cellStyle name="Style 24 9" xfId="10841"/>
    <cellStyle name="Style 24 9 2" xfId="13888"/>
    <cellStyle name="Style 24 9 3" xfId="10075"/>
    <cellStyle name="Style 24 9 4" xfId="19719"/>
    <cellStyle name="Style 24 9 5" xfId="17700"/>
    <cellStyle name="Style 24 9 6" xfId="18258"/>
    <cellStyle name="Style 24 9 7" xfId="19067"/>
    <cellStyle name="Style 24 9 8" xfId="20950"/>
    <cellStyle name="Style 25" xfId="4941"/>
    <cellStyle name="Style 25 10" xfId="10848"/>
    <cellStyle name="Style 25 10 2" xfId="13895"/>
    <cellStyle name="Style 25 10 3" xfId="10082"/>
    <cellStyle name="Style 25 10 4" xfId="19726"/>
    <cellStyle name="Style 25 10 5" xfId="17693"/>
    <cellStyle name="Style 25 10 6" xfId="18265"/>
    <cellStyle name="Style 25 10 7" xfId="19074"/>
    <cellStyle name="Style 25 10 8" xfId="20959"/>
    <cellStyle name="Style 25 11" xfId="10694"/>
    <cellStyle name="Style 25 11 2" xfId="13747"/>
    <cellStyle name="Style 25 11 3" xfId="9948"/>
    <cellStyle name="Style 25 11 4" xfId="19572"/>
    <cellStyle name="Style 25 11 5" xfId="17816"/>
    <cellStyle name="Style 25 11 6" xfId="18133"/>
    <cellStyle name="Style 25 11 7" xfId="18930"/>
    <cellStyle name="Style 25 11 8" xfId="20474"/>
    <cellStyle name="Style 25 12" xfId="10856"/>
    <cellStyle name="Style 25 12 2" xfId="13903"/>
    <cellStyle name="Style 25 12 3" xfId="10090"/>
    <cellStyle name="Style 25 12 4" xfId="19734"/>
    <cellStyle name="Style 25 12 5" xfId="17685"/>
    <cellStyle name="Style 25 12 6" xfId="18273"/>
    <cellStyle name="Style 25 12 7" xfId="19082"/>
    <cellStyle name="Style 25 12 8" xfId="20974"/>
    <cellStyle name="Style 25 13" xfId="10702"/>
    <cellStyle name="Style 25 13 2" xfId="13755"/>
    <cellStyle name="Style 25 13 3" xfId="9955"/>
    <cellStyle name="Style 25 13 4" xfId="19580"/>
    <cellStyle name="Style 25 13 5" xfId="17809"/>
    <cellStyle name="Style 25 13 6" xfId="18140"/>
    <cellStyle name="Style 25 13 7" xfId="18937"/>
    <cellStyle name="Style 25 13 8" xfId="20482"/>
    <cellStyle name="Style 25 14" xfId="10864"/>
    <cellStyle name="Style 25 14 2" xfId="13911"/>
    <cellStyle name="Style 25 14 3" xfId="10098"/>
    <cellStyle name="Style 25 14 4" xfId="19742"/>
    <cellStyle name="Style 25 14 5" xfId="17677"/>
    <cellStyle name="Style 25 14 6" xfId="18281"/>
    <cellStyle name="Style 25 14 7" xfId="19090"/>
    <cellStyle name="Style 25 14 8" xfId="20982"/>
    <cellStyle name="Style 25 15" xfId="10710"/>
    <cellStyle name="Style 25 15 2" xfId="13763"/>
    <cellStyle name="Style 25 15 3" xfId="9962"/>
    <cellStyle name="Style 25 15 4" xfId="19588"/>
    <cellStyle name="Style 25 15 5" xfId="17802"/>
    <cellStyle name="Style 25 15 6" xfId="18148"/>
    <cellStyle name="Style 25 15 7" xfId="18945"/>
    <cellStyle name="Style 25 15 8" xfId="20490"/>
    <cellStyle name="Style 25 16" xfId="10872"/>
    <cellStyle name="Style 25 16 2" xfId="13919"/>
    <cellStyle name="Style 25 16 3" xfId="10105"/>
    <cellStyle name="Style 25 16 4" xfId="19750"/>
    <cellStyle name="Style 25 16 5" xfId="17669"/>
    <cellStyle name="Style 25 16 6" xfId="18288"/>
    <cellStyle name="Style 25 16 7" xfId="19098"/>
    <cellStyle name="Style 25 16 8" xfId="20990"/>
    <cellStyle name="Style 25 17" xfId="10718"/>
    <cellStyle name="Style 25 17 2" xfId="13771"/>
    <cellStyle name="Style 25 17 3" xfId="9969"/>
    <cellStyle name="Style 25 17 4" xfId="19596"/>
    <cellStyle name="Style 25 17 5" xfId="17794"/>
    <cellStyle name="Style 25 17 6" xfId="18155"/>
    <cellStyle name="Style 25 17 7" xfId="18953"/>
    <cellStyle name="Style 25 17 8" xfId="20498"/>
    <cellStyle name="Style 25 18" xfId="10880"/>
    <cellStyle name="Style 25 18 2" xfId="13927"/>
    <cellStyle name="Style 25 18 3" xfId="10113"/>
    <cellStyle name="Style 25 18 4" xfId="19758"/>
    <cellStyle name="Style 25 18 5" xfId="17662"/>
    <cellStyle name="Style 25 18 6" xfId="18296"/>
    <cellStyle name="Style 25 18 7" xfId="19105"/>
    <cellStyle name="Style 25 18 8" xfId="21002"/>
    <cellStyle name="Style 25 19" xfId="10726"/>
    <cellStyle name="Style 25 19 2" xfId="13779"/>
    <cellStyle name="Style 25 19 3" xfId="10507"/>
    <cellStyle name="Style 25 19 4" xfId="19604"/>
    <cellStyle name="Style 25 19 5" xfId="17792"/>
    <cellStyle name="Style 25 19 6" xfId="18162"/>
    <cellStyle name="Style 25 19 7" xfId="18961"/>
    <cellStyle name="Style 25 19 8" xfId="20505"/>
    <cellStyle name="Style 25 2" xfId="4942"/>
    <cellStyle name="Style 25 2 10" xfId="10855"/>
    <cellStyle name="Style 25 2 10 2" xfId="13902"/>
    <cellStyle name="Style 25 2 10 3" xfId="10089"/>
    <cellStyle name="Style 25 2 10 4" xfId="19733"/>
    <cellStyle name="Style 25 2 10 5" xfId="17686"/>
    <cellStyle name="Style 25 2 10 6" xfId="18272"/>
    <cellStyle name="Style 25 2 10 7" xfId="19081"/>
    <cellStyle name="Style 25 2 10 8" xfId="20973"/>
    <cellStyle name="Style 25 2 11" xfId="10701"/>
    <cellStyle name="Style 25 2 11 2" xfId="13754"/>
    <cellStyle name="Style 25 2 11 3" xfId="9954"/>
    <cellStyle name="Style 25 2 11 4" xfId="19579"/>
    <cellStyle name="Style 25 2 11 5" xfId="17810"/>
    <cellStyle name="Style 25 2 11 6" xfId="19338"/>
    <cellStyle name="Style 25 2 11 7" xfId="21645"/>
    <cellStyle name="Style 25 2 11 8" xfId="20481"/>
    <cellStyle name="Style 25 2 12" xfId="10863"/>
    <cellStyle name="Style 25 2 12 2" xfId="13910"/>
    <cellStyle name="Style 25 2 12 3" xfId="10097"/>
    <cellStyle name="Style 25 2 12 4" xfId="19741"/>
    <cellStyle name="Style 25 2 12 5" xfId="17678"/>
    <cellStyle name="Style 25 2 12 6" xfId="18280"/>
    <cellStyle name="Style 25 2 12 7" xfId="19089"/>
    <cellStyle name="Style 25 2 12 8" xfId="20981"/>
    <cellStyle name="Style 25 2 13" xfId="10709"/>
    <cellStyle name="Style 25 2 13 2" xfId="13762"/>
    <cellStyle name="Style 25 2 13 3" xfId="9961"/>
    <cellStyle name="Style 25 2 13 4" xfId="19587"/>
    <cellStyle name="Style 25 2 13 5" xfId="17207"/>
    <cellStyle name="Style 25 2 13 6" xfId="18147"/>
    <cellStyle name="Style 25 2 13 7" xfId="18944"/>
    <cellStyle name="Style 25 2 13 8" xfId="20489"/>
    <cellStyle name="Style 25 2 14" xfId="10871"/>
    <cellStyle name="Style 25 2 14 2" xfId="13918"/>
    <cellStyle name="Style 25 2 14 3" xfId="10510"/>
    <cellStyle name="Style 25 2 14 4" xfId="19749"/>
    <cellStyle name="Style 25 2 14 5" xfId="17670"/>
    <cellStyle name="Style 25 2 14 6" xfId="18287"/>
    <cellStyle name="Style 25 2 14 7" xfId="19097"/>
    <cellStyle name="Style 25 2 14 8" xfId="20989"/>
    <cellStyle name="Style 25 2 15" xfId="10717"/>
    <cellStyle name="Style 25 2 15 2" xfId="13770"/>
    <cellStyle name="Style 25 2 15 3" xfId="9968"/>
    <cellStyle name="Style 25 2 15 4" xfId="19595"/>
    <cellStyle name="Style 25 2 15 5" xfId="17795"/>
    <cellStyle name="Style 25 2 15 6" xfId="18154"/>
    <cellStyle name="Style 25 2 15 7" xfId="18952"/>
    <cellStyle name="Style 25 2 15 8" xfId="20497"/>
    <cellStyle name="Style 25 2 16" xfId="10879"/>
    <cellStyle name="Style 25 2 16 2" xfId="13926"/>
    <cellStyle name="Style 25 2 16 3" xfId="10112"/>
    <cellStyle name="Style 25 2 16 4" xfId="19757"/>
    <cellStyle name="Style 25 2 16 5" xfId="17663"/>
    <cellStyle name="Style 25 2 16 6" xfId="18295"/>
    <cellStyle name="Style 25 2 16 7" xfId="19104"/>
    <cellStyle name="Style 25 2 16 8" xfId="21001"/>
    <cellStyle name="Style 25 2 17" xfId="10725"/>
    <cellStyle name="Style 25 2 17 2" xfId="13778"/>
    <cellStyle name="Style 25 2 17 3" xfId="9976"/>
    <cellStyle name="Style 25 2 17 4" xfId="19603"/>
    <cellStyle name="Style 25 2 17 5" xfId="17793"/>
    <cellStyle name="Style 25 2 17 6" xfId="18161"/>
    <cellStyle name="Style 25 2 17 7" xfId="18960"/>
    <cellStyle name="Style 25 2 17 8" xfId="20504"/>
    <cellStyle name="Style 25 2 18" xfId="10887"/>
    <cellStyle name="Style 25 2 18 2" xfId="13934"/>
    <cellStyle name="Style 25 2 18 3" xfId="10120"/>
    <cellStyle name="Style 25 2 18 4" xfId="19765"/>
    <cellStyle name="Style 25 2 18 5" xfId="17655"/>
    <cellStyle name="Style 25 2 18 6" xfId="18304"/>
    <cellStyle name="Style 25 2 18 7" xfId="19112"/>
    <cellStyle name="Style 25 2 18 8" xfId="21009"/>
    <cellStyle name="Style 25 2 19" xfId="10732"/>
    <cellStyle name="Style 25 2 19 2" xfId="13785"/>
    <cellStyle name="Style 25 2 19 3" xfId="9982"/>
    <cellStyle name="Style 25 2 19 4" xfId="19610"/>
    <cellStyle name="Style 25 2 19 5" xfId="17786"/>
    <cellStyle name="Style 25 2 19 6" xfId="18167"/>
    <cellStyle name="Style 25 2 19 7" xfId="18967"/>
    <cellStyle name="Style 25 2 19 8" xfId="20511"/>
    <cellStyle name="Style 25 2 2" xfId="11410"/>
    <cellStyle name="Style 25 2 2 2" xfId="14400"/>
    <cellStyle name="Style 25 2 2 3" xfId="15873"/>
    <cellStyle name="Style 25 2 2 4" xfId="20283"/>
    <cellStyle name="Style 25 2 2 5" xfId="22321"/>
    <cellStyle name="Style 25 2 2 6" xfId="23827"/>
    <cellStyle name="Style 25 2 2 7" xfId="25421"/>
    <cellStyle name="Style 25 2 2 8" xfId="26945"/>
    <cellStyle name="Style 25 2 20" xfId="10895"/>
    <cellStyle name="Style 25 2 20 2" xfId="13942"/>
    <cellStyle name="Style 25 2 20 3" xfId="10128"/>
    <cellStyle name="Style 25 2 20 4" xfId="19773"/>
    <cellStyle name="Style 25 2 20 5" xfId="17647"/>
    <cellStyle name="Style 25 2 20 6" xfId="18312"/>
    <cellStyle name="Style 25 2 20 7" xfId="19120"/>
    <cellStyle name="Style 25 2 20 8" xfId="23165"/>
    <cellStyle name="Style 25 2 21" xfId="10741"/>
    <cellStyle name="Style 25 2 21 2" xfId="13794"/>
    <cellStyle name="Style 25 2 21 3" xfId="9990"/>
    <cellStyle name="Style 25 2 21 4" xfId="19619"/>
    <cellStyle name="Style 25 2 21 5" xfId="17778"/>
    <cellStyle name="Style 25 2 21 6" xfId="19342"/>
    <cellStyle name="Style 25 2 21 7" xfId="18976"/>
    <cellStyle name="Style 25 2 21 8" xfId="20520"/>
    <cellStyle name="Style 25 2 22" xfId="10903"/>
    <cellStyle name="Style 25 2 22 2" xfId="13950"/>
    <cellStyle name="Style 25 2 22 3" xfId="10136"/>
    <cellStyle name="Style 25 2 22 4" xfId="19781"/>
    <cellStyle name="Style 25 2 22 5" xfId="17639"/>
    <cellStyle name="Style 25 2 22 6" xfId="18320"/>
    <cellStyle name="Style 25 2 22 7" xfId="19128"/>
    <cellStyle name="Style 25 2 22 8" xfId="21024"/>
    <cellStyle name="Style 25 2 23" xfId="10750"/>
    <cellStyle name="Style 25 2 23 2" xfId="13803"/>
    <cellStyle name="Style 25 2 23 3" xfId="9999"/>
    <cellStyle name="Style 25 2 23 4" xfId="19628"/>
    <cellStyle name="Style 25 2 23 5" xfId="17770"/>
    <cellStyle name="Style 25 2 23 6" xfId="18184"/>
    <cellStyle name="Style 25 2 23 7" xfId="18984"/>
    <cellStyle name="Style 25 2 23 8" xfId="20529"/>
    <cellStyle name="Style 25 2 24" xfId="10912"/>
    <cellStyle name="Style 25 2 24 2" xfId="13959"/>
    <cellStyle name="Style 25 2 24 3" xfId="10144"/>
    <cellStyle name="Style 25 2 24 4" xfId="19790"/>
    <cellStyle name="Style 25 2 24 5" xfId="17631"/>
    <cellStyle name="Style 25 2 24 6" xfId="18328"/>
    <cellStyle name="Style 25 2 24 7" xfId="19137"/>
    <cellStyle name="Style 25 2 24 8" xfId="21036"/>
    <cellStyle name="Style 25 2 25" xfId="10921"/>
    <cellStyle name="Style 25 2 25 2" xfId="13968"/>
    <cellStyle name="Style 25 2 25 3" xfId="10152"/>
    <cellStyle name="Style 25 2 25 4" xfId="19799"/>
    <cellStyle name="Style 25 2 25 5" xfId="17623"/>
    <cellStyle name="Style 25 2 25 6" xfId="18337"/>
    <cellStyle name="Style 25 2 25 7" xfId="19145"/>
    <cellStyle name="Style 25 2 25 8" xfId="21045"/>
    <cellStyle name="Style 25 2 26" xfId="10761"/>
    <cellStyle name="Style 25 2 26 2" xfId="13814"/>
    <cellStyle name="Style 25 2 26 3" xfId="10009"/>
    <cellStyle name="Style 25 2 26 4" xfId="19639"/>
    <cellStyle name="Style 25 2 26 5" xfId="17761"/>
    <cellStyle name="Style 25 2 26 6" xfId="18189"/>
    <cellStyle name="Style 25 2 26 7" xfId="18995"/>
    <cellStyle name="Style 25 2 26 8" xfId="20539"/>
    <cellStyle name="Style 25 2 27" xfId="10930"/>
    <cellStyle name="Style 25 2 27 2" xfId="13977"/>
    <cellStyle name="Style 25 2 27 3" xfId="10161"/>
    <cellStyle name="Style 25 2 27 4" xfId="19808"/>
    <cellStyle name="Style 25 2 27 5" xfId="17614"/>
    <cellStyle name="Style 25 2 27 6" xfId="18346"/>
    <cellStyle name="Style 25 2 27 7" xfId="19154"/>
    <cellStyle name="Style 25 2 27 8" xfId="21054"/>
    <cellStyle name="Style 25 2 28" xfId="10770"/>
    <cellStyle name="Style 25 2 28 2" xfId="13823"/>
    <cellStyle name="Style 25 2 28 3" xfId="10017"/>
    <cellStyle name="Style 25 2 28 4" xfId="19648"/>
    <cellStyle name="Style 25 2 28 5" xfId="17754"/>
    <cellStyle name="Style 25 2 28 6" xfId="18197"/>
    <cellStyle name="Style 25 2 28 7" xfId="19004"/>
    <cellStyle name="Style 25 2 28 8" xfId="20547"/>
    <cellStyle name="Style 25 2 29" xfId="10780"/>
    <cellStyle name="Style 25 2 29 2" xfId="13833"/>
    <cellStyle name="Style 25 2 29 3" xfId="10026"/>
    <cellStyle name="Style 25 2 29 4" xfId="19658"/>
    <cellStyle name="Style 25 2 29 5" xfId="17746"/>
    <cellStyle name="Style 25 2 29 6" xfId="18206"/>
    <cellStyle name="Style 25 2 29 7" xfId="19014"/>
    <cellStyle name="Style 25 2 29 8" xfId="20556"/>
    <cellStyle name="Style 25 2 3" xfId="10670"/>
    <cellStyle name="Style 25 2 3 2" xfId="13723"/>
    <cellStyle name="Style 25 2 3 3" xfId="9929"/>
    <cellStyle name="Style 25 2 3 4" xfId="19548"/>
    <cellStyle name="Style 25 2 3 5" xfId="17838"/>
    <cellStyle name="Style 25 2 3 6" xfId="22308"/>
    <cellStyle name="Style 25 2 3 7" xfId="18906"/>
    <cellStyle name="Style 25 2 3 8" xfId="20449"/>
    <cellStyle name="Style 25 2 30" xfId="10941"/>
    <cellStyle name="Style 25 2 30 2" xfId="13988"/>
    <cellStyle name="Style 25 2 30 3" xfId="10171"/>
    <cellStyle name="Style 25 2 30 4" xfId="19819"/>
    <cellStyle name="Style 25 2 30 5" xfId="17604"/>
    <cellStyle name="Style 25 2 30 6" xfId="18357"/>
    <cellStyle name="Style 25 2 30 7" xfId="19165"/>
    <cellStyle name="Style 25 2 30 8" xfId="21068"/>
    <cellStyle name="Style 25 2 31" xfId="10785"/>
    <cellStyle name="Style 25 2 31 2" xfId="13838"/>
    <cellStyle name="Style 25 2 31 3" xfId="10509"/>
    <cellStyle name="Style 25 2 31 4" xfId="19663"/>
    <cellStyle name="Style 25 2 31 5" xfId="17200"/>
    <cellStyle name="Style 25 2 31 6" xfId="18211"/>
    <cellStyle name="Style 25 2 31 7" xfId="19019"/>
    <cellStyle name="Style 25 2 31 8" xfId="20561"/>
    <cellStyle name="Style 25 2 32" xfId="11031"/>
    <cellStyle name="Style 25 2 32 2" xfId="14075"/>
    <cellStyle name="Style 25 2 32 3" xfId="10242"/>
    <cellStyle name="Style 25 2 32 4" xfId="19908"/>
    <cellStyle name="Style 25 2 32 5" xfId="17533"/>
    <cellStyle name="Style 25 2 32 6" xfId="18442"/>
    <cellStyle name="Style 25 2 32 7" xfId="19250"/>
    <cellStyle name="Style 25 2 32 8" xfId="21146"/>
    <cellStyle name="Style 25 2 33" xfId="9819"/>
    <cellStyle name="Style 25 2 34" xfId="17232"/>
    <cellStyle name="Style 25 2 35" xfId="17926"/>
    <cellStyle name="Style 25 2 36" xfId="17236"/>
    <cellStyle name="Style 25 2 37" xfId="17923"/>
    <cellStyle name="Style 25 2 38" xfId="28285"/>
    <cellStyle name="Style 25 2 39" xfId="28371"/>
    <cellStyle name="Style 25 2 4" xfId="10831"/>
    <cellStyle name="Style 25 2 4 2" xfId="13878"/>
    <cellStyle name="Style 25 2 4 3" xfId="10065"/>
    <cellStyle name="Style 25 2 4 4" xfId="19709"/>
    <cellStyle name="Style 25 2 4 5" xfId="17709"/>
    <cellStyle name="Style 25 2 4 6" xfId="18248"/>
    <cellStyle name="Style 25 2 4 7" xfId="19057"/>
    <cellStyle name="Style 25 2 4 8" xfId="20883"/>
    <cellStyle name="Style 25 2 5" xfId="10672"/>
    <cellStyle name="Style 25 2 5 2" xfId="13725"/>
    <cellStyle name="Style 25 2 5 3" xfId="10502"/>
    <cellStyle name="Style 25 2 5 4" xfId="19550"/>
    <cellStyle name="Style 25 2 5 5" xfId="17836"/>
    <cellStyle name="Style 25 2 5 6" xfId="22651"/>
    <cellStyle name="Style 25 2 5 7" xfId="18908"/>
    <cellStyle name="Style 25 2 5 8" xfId="20452"/>
    <cellStyle name="Style 25 2 6" xfId="10838"/>
    <cellStyle name="Style 25 2 6 2" xfId="13885"/>
    <cellStyle name="Style 25 2 6 3" xfId="10072"/>
    <cellStyle name="Style 25 2 6 4" xfId="19716"/>
    <cellStyle name="Style 25 2 6 5" xfId="17703"/>
    <cellStyle name="Style 25 2 6 6" xfId="18255"/>
    <cellStyle name="Style 25 2 6 7" xfId="19064"/>
    <cellStyle name="Style 25 2 6 8" xfId="20947"/>
    <cellStyle name="Style 25 2 7" xfId="10685"/>
    <cellStyle name="Style 25 2 7 2" xfId="13738"/>
    <cellStyle name="Style 25 2 7 3" xfId="9940"/>
    <cellStyle name="Style 25 2 7 4" xfId="19563"/>
    <cellStyle name="Style 25 2 7 5" xfId="17824"/>
    <cellStyle name="Style 25 2 7 6" xfId="22654"/>
    <cellStyle name="Style 25 2 7 7" xfId="18921"/>
    <cellStyle name="Style 25 2 7 8" xfId="20464"/>
    <cellStyle name="Style 25 2 8" xfId="10847"/>
    <cellStyle name="Style 25 2 8 2" xfId="13894"/>
    <cellStyle name="Style 25 2 8 3" xfId="10081"/>
    <cellStyle name="Style 25 2 8 4" xfId="19725"/>
    <cellStyle name="Style 25 2 8 5" xfId="17694"/>
    <cellStyle name="Style 25 2 8 6" xfId="18264"/>
    <cellStyle name="Style 25 2 8 7" xfId="19073"/>
    <cellStyle name="Style 25 2 8 8" xfId="20958"/>
    <cellStyle name="Style 25 2 9" xfId="10693"/>
    <cellStyle name="Style 25 2 9 2" xfId="13746"/>
    <cellStyle name="Style 25 2 9 3" xfId="9947"/>
    <cellStyle name="Style 25 2 9 4" xfId="19571"/>
    <cellStyle name="Style 25 2 9 5" xfId="17817"/>
    <cellStyle name="Style 25 2 9 6" xfId="18132"/>
    <cellStyle name="Style 25 2 9 7" xfId="18929"/>
    <cellStyle name="Style 25 2 9 8" xfId="20473"/>
    <cellStyle name="Style 25 20" xfId="10888"/>
    <cellStyle name="Style 25 20 2" xfId="13935"/>
    <cellStyle name="Style 25 20 3" xfId="10121"/>
    <cellStyle name="Style 25 20 4" xfId="19766"/>
    <cellStyle name="Style 25 20 5" xfId="17654"/>
    <cellStyle name="Style 25 20 6" xfId="18305"/>
    <cellStyle name="Style 25 20 7" xfId="19113"/>
    <cellStyle name="Style 25 20 8" xfId="21010"/>
    <cellStyle name="Style 25 21" xfId="10734"/>
    <cellStyle name="Style 25 21 2" xfId="13787"/>
    <cellStyle name="Style 25 21 3" xfId="9984"/>
    <cellStyle name="Style 25 21 4" xfId="19612"/>
    <cellStyle name="Style 25 21 5" xfId="17784"/>
    <cellStyle name="Style 25 21 6" xfId="18169"/>
    <cellStyle name="Style 25 21 7" xfId="18969"/>
    <cellStyle name="Style 25 21 8" xfId="20513"/>
    <cellStyle name="Style 25 22" xfId="10896"/>
    <cellStyle name="Style 25 22 2" xfId="13943"/>
    <cellStyle name="Style 25 22 3" xfId="10129"/>
    <cellStyle name="Style 25 22 4" xfId="19774"/>
    <cellStyle name="Style 25 22 5" xfId="17646"/>
    <cellStyle name="Style 25 22 6" xfId="18313"/>
    <cellStyle name="Style 25 22 7" xfId="19121"/>
    <cellStyle name="Style 25 22 8" xfId="21017"/>
    <cellStyle name="Style 25 23" xfId="10742"/>
    <cellStyle name="Style 25 23 2" xfId="13795"/>
    <cellStyle name="Style 25 23 3" xfId="9991"/>
    <cellStyle name="Style 25 23 4" xfId="19620"/>
    <cellStyle name="Style 25 23 5" xfId="17777"/>
    <cellStyle name="Style 25 23 6" xfId="18176"/>
    <cellStyle name="Style 25 23 7" xfId="18977"/>
    <cellStyle name="Style 25 23 8" xfId="20521"/>
    <cellStyle name="Style 25 24" xfId="10904"/>
    <cellStyle name="Style 25 24 2" xfId="13951"/>
    <cellStyle name="Style 25 24 3" xfId="10137"/>
    <cellStyle name="Style 25 24 4" xfId="19782"/>
    <cellStyle name="Style 25 24 5" xfId="17638"/>
    <cellStyle name="Style 25 24 6" xfId="18321"/>
    <cellStyle name="Style 25 24 7" xfId="19129"/>
    <cellStyle name="Style 25 24 8" xfId="21025"/>
    <cellStyle name="Style 25 25" xfId="10752"/>
    <cellStyle name="Style 25 25 2" xfId="13805"/>
    <cellStyle name="Style 25 25 3" xfId="10001"/>
    <cellStyle name="Style 25 25 4" xfId="19630"/>
    <cellStyle name="Style 25 25 5" xfId="17768"/>
    <cellStyle name="Style 25 25 6" xfId="22420"/>
    <cellStyle name="Style 25 25 7" xfId="18986"/>
    <cellStyle name="Style 25 25 8" xfId="20531"/>
    <cellStyle name="Style 25 26" xfId="10913"/>
    <cellStyle name="Style 25 26 2" xfId="13960"/>
    <cellStyle name="Style 25 26 3" xfId="10145"/>
    <cellStyle name="Style 25 26 4" xfId="19791"/>
    <cellStyle name="Style 25 26 5" xfId="17630"/>
    <cellStyle name="Style 25 26 6" xfId="18329"/>
    <cellStyle name="Style 25 26 7" xfId="19138"/>
    <cellStyle name="Style 25 26 8" xfId="21037"/>
    <cellStyle name="Style 25 27" xfId="10922"/>
    <cellStyle name="Style 25 27 2" xfId="13969"/>
    <cellStyle name="Style 25 27 3" xfId="10153"/>
    <cellStyle name="Style 25 27 4" xfId="19800"/>
    <cellStyle name="Style 25 27 5" xfId="17622"/>
    <cellStyle name="Style 25 27 6" xfId="18338"/>
    <cellStyle name="Style 25 27 7" xfId="19146"/>
    <cellStyle name="Style 25 27 8" xfId="21046"/>
    <cellStyle name="Style 25 28" xfId="10762"/>
    <cellStyle name="Style 25 28 2" xfId="13815"/>
    <cellStyle name="Style 25 28 3" xfId="10010"/>
    <cellStyle name="Style 25 28 4" xfId="19640"/>
    <cellStyle name="Style 25 28 5" xfId="17760"/>
    <cellStyle name="Style 25 28 6" xfId="18190"/>
    <cellStyle name="Style 25 28 7" xfId="18996"/>
    <cellStyle name="Style 25 28 8" xfId="20540"/>
    <cellStyle name="Style 25 29" xfId="10932"/>
    <cellStyle name="Style 25 29 2" xfId="13979"/>
    <cellStyle name="Style 25 29 3" xfId="10163"/>
    <cellStyle name="Style 25 29 4" xfId="19810"/>
    <cellStyle name="Style 25 29 5" xfId="17612"/>
    <cellStyle name="Style 25 29 6" xfId="18348"/>
    <cellStyle name="Style 25 29 7" xfId="19156"/>
    <cellStyle name="Style 25 29 8" xfId="21061"/>
    <cellStyle name="Style 25 3" xfId="4943"/>
    <cellStyle name="Style 25 30" xfId="10772"/>
    <cellStyle name="Style 25 30 2" xfId="13825"/>
    <cellStyle name="Style 25 30 3" xfId="10019"/>
    <cellStyle name="Style 25 30 4" xfId="19650"/>
    <cellStyle name="Style 25 30 5" xfId="17752"/>
    <cellStyle name="Style 25 30 6" xfId="18199"/>
    <cellStyle name="Style 25 30 7" xfId="19006"/>
    <cellStyle name="Style 25 30 8" xfId="20549"/>
    <cellStyle name="Style 25 31" xfId="10782"/>
    <cellStyle name="Style 25 31 2" xfId="13835"/>
    <cellStyle name="Style 25 31 3" xfId="10028"/>
    <cellStyle name="Style 25 31 4" xfId="19660"/>
    <cellStyle name="Style 25 31 5" xfId="17744"/>
    <cellStyle name="Style 25 31 6" xfId="18208"/>
    <cellStyle name="Style 25 31 7" xfId="19016"/>
    <cellStyle name="Style 25 31 8" xfId="20558"/>
    <cellStyle name="Style 25 32" xfId="10942"/>
    <cellStyle name="Style 25 32 2" xfId="13989"/>
    <cellStyle name="Style 25 32 3" xfId="10172"/>
    <cellStyle name="Style 25 32 4" xfId="19820"/>
    <cellStyle name="Style 25 32 5" xfId="17603"/>
    <cellStyle name="Style 25 32 6" xfId="18358"/>
    <cellStyle name="Style 25 32 7" xfId="19166"/>
    <cellStyle name="Style 25 32 8" xfId="21069"/>
    <cellStyle name="Style 25 33" xfId="10789"/>
    <cellStyle name="Style 25 33 2" xfId="13842"/>
    <cellStyle name="Style 25 33 3" xfId="10034"/>
    <cellStyle name="Style 25 33 4" xfId="19667"/>
    <cellStyle name="Style 25 33 5" xfId="17738"/>
    <cellStyle name="Style 25 33 6" xfId="18214"/>
    <cellStyle name="Style 25 33 7" xfId="19022"/>
    <cellStyle name="Style 25 33 8" xfId="20565"/>
    <cellStyle name="Style 25 34" xfId="11032"/>
    <cellStyle name="Style 25 34 2" xfId="14076"/>
    <cellStyle name="Style 25 34 3" xfId="10243"/>
    <cellStyle name="Style 25 34 4" xfId="19909"/>
    <cellStyle name="Style 25 34 5" xfId="17532"/>
    <cellStyle name="Style 25 34 6" xfId="18443"/>
    <cellStyle name="Style 25 34 7" xfId="19251"/>
    <cellStyle name="Style 25 34 8" xfId="21147"/>
    <cellStyle name="Style 25 35" xfId="9818"/>
    <cellStyle name="Style 25 36" xfId="17233"/>
    <cellStyle name="Style 25 37" xfId="17927"/>
    <cellStyle name="Style 25 38" xfId="17240"/>
    <cellStyle name="Style 25 39" xfId="17924"/>
    <cellStyle name="Style 25 4" xfId="11409"/>
    <cellStyle name="Style 25 4 2" xfId="14399"/>
    <cellStyle name="Style 25 4 3" xfId="15872"/>
    <cellStyle name="Style 25 4 4" xfId="20282"/>
    <cellStyle name="Style 25 4 5" xfId="22320"/>
    <cellStyle name="Style 25 4 6" xfId="23826"/>
    <cellStyle name="Style 25 4 7" xfId="25420"/>
    <cellStyle name="Style 25 4 8" xfId="26944"/>
    <cellStyle name="Style 25 40" xfId="28286"/>
    <cellStyle name="Style 25 41" xfId="28372"/>
    <cellStyle name="Style 25 5" xfId="10671"/>
    <cellStyle name="Style 25 5 2" xfId="13724"/>
    <cellStyle name="Style 25 5 3" xfId="9930"/>
    <cellStyle name="Style 25 5 4" xfId="19549"/>
    <cellStyle name="Style 25 5 5" xfId="17837"/>
    <cellStyle name="Style 25 5 6" xfId="22710"/>
    <cellStyle name="Style 25 5 7" xfId="18907"/>
    <cellStyle name="Style 25 5 8" xfId="20451"/>
    <cellStyle name="Style 25 6" xfId="10832"/>
    <cellStyle name="Style 25 6 2" xfId="13879"/>
    <cellStyle name="Style 25 6 3" xfId="10066"/>
    <cellStyle name="Style 25 6 4" xfId="19710"/>
    <cellStyle name="Style 25 6 5" xfId="17708"/>
    <cellStyle name="Style 25 6 6" xfId="18249"/>
    <cellStyle name="Style 25 6 7" xfId="19058"/>
    <cellStyle name="Style 25 6 8" xfId="20941"/>
    <cellStyle name="Style 25 7" xfId="10673"/>
    <cellStyle name="Style 25 7 2" xfId="13726"/>
    <cellStyle name="Style 25 7 3" xfId="14441"/>
    <cellStyle name="Style 25 7 4" xfId="19551"/>
    <cellStyle name="Style 25 7 5" xfId="17835"/>
    <cellStyle name="Style 25 7 6" xfId="17984"/>
    <cellStyle name="Style 25 7 7" xfId="18909"/>
    <cellStyle name="Style 25 7 8" xfId="20453"/>
    <cellStyle name="Style 25 8" xfId="10840"/>
    <cellStyle name="Style 25 8 2" xfId="13887"/>
    <cellStyle name="Style 25 8 3" xfId="10074"/>
    <cellStyle name="Style 25 8 4" xfId="19718"/>
    <cellStyle name="Style 25 8 5" xfId="17701"/>
    <cellStyle name="Style 25 8 6" xfId="18257"/>
    <cellStyle name="Style 25 8 7" xfId="19066"/>
    <cellStyle name="Style 25 8 8" xfId="20949"/>
    <cellStyle name="Style 25 9" xfId="10686"/>
    <cellStyle name="Style 25 9 2" xfId="13739"/>
    <cellStyle name="Style 25 9 3" xfId="10503"/>
    <cellStyle name="Style 25 9 4" xfId="19564"/>
    <cellStyle name="Style 25 9 5" xfId="17823"/>
    <cellStyle name="Style 25 9 6" xfId="17986"/>
    <cellStyle name="Style 25 9 7" xfId="18922"/>
    <cellStyle name="Style 25 9 8" xfId="20465"/>
    <cellStyle name="Style 26" xfId="4944"/>
    <cellStyle name="Style 26 10" xfId="10684"/>
    <cellStyle name="Style 26 10 2" xfId="13737"/>
    <cellStyle name="Style 26 10 3" xfId="9939"/>
    <cellStyle name="Style 26 10 4" xfId="19562"/>
    <cellStyle name="Style 26 10 5" xfId="17825"/>
    <cellStyle name="Style 26 10 6" xfId="22712"/>
    <cellStyle name="Style 26 10 7" xfId="18920"/>
    <cellStyle name="Style 26 10 8" xfId="20463"/>
    <cellStyle name="Style 26 11" xfId="10846"/>
    <cellStyle name="Style 26 11 2" xfId="13893"/>
    <cellStyle name="Style 26 11 3" xfId="10080"/>
    <cellStyle name="Style 26 11 4" xfId="19724"/>
    <cellStyle name="Style 26 11 5" xfId="17695"/>
    <cellStyle name="Style 26 11 6" xfId="18263"/>
    <cellStyle name="Style 26 11 7" xfId="19072"/>
    <cellStyle name="Style 26 11 8" xfId="20955"/>
    <cellStyle name="Style 26 12" xfId="10692"/>
    <cellStyle name="Style 26 12 2" xfId="13745"/>
    <cellStyle name="Style 26 12 3" xfId="9946"/>
    <cellStyle name="Style 26 12 4" xfId="19570"/>
    <cellStyle name="Style 26 12 5" xfId="17818"/>
    <cellStyle name="Style 26 12 6" xfId="18131"/>
    <cellStyle name="Style 26 12 7" xfId="18928"/>
    <cellStyle name="Style 26 12 8" xfId="20472"/>
    <cellStyle name="Style 26 13" xfId="10850"/>
    <cellStyle name="Style 26 13 2" xfId="13897"/>
    <cellStyle name="Style 26 13 3" xfId="10084"/>
    <cellStyle name="Style 26 13 4" xfId="19728"/>
    <cellStyle name="Style 26 13 5" xfId="17691"/>
    <cellStyle name="Style 26 13 6" xfId="18267"/>
    <cellStyle name="Style 26 13 7" xfId="19076"/>
    <cellStyle name="Style 26 13 8" xfId="20965"/>
    <cellStyle name="Style 26 14" xfId="10699"/>
    <cellStyle name="Style 26 14 2" xfId="13752"/>
    <cellStyle name="Style 26 14 3" xfId="9952"/>
    <cellStyle name="Style 26 14 4" xfId="19577"/>
    <cellStyle name="Style 26 14 5" xfId="17208"/>
    <cellStyle name="Style 26 14 6" xfId="18138"/>
    <cellStyle name="Style 26 14 7" xfId="18935"/>
    <cellStyle name="Style 26 14 8" xfId="20479"/>
    <cellStyle name="Style 26 15" xfId="10861"/>
    <cellStyle name="Style 26 15 2" xfId="13908"/>
    <cellStyle name="Style 26 15 3" xfId="10095"/>
    <cellStyle name="Style 26 15 4" xfId="19739"/>
    <cellStyle name="Style 26 15 5" xfId="17680"/>
    <cellStyle name="Style 26 15 6" xfId="18278"/>
    <cellStyle name="Style 26 15 7" xfId="19087"/>
    <cellStyle name="Style 26 15 8" xfId="20979"/>
    <cellStyle name="Style 26 16" xfId="10708"/>
    <cellStyle name="Style 26 16 2" xfId="13761"/>
    <cellStyle name="Style 26 16 3" xfId="9960"/>
    <cellStyle name="Style 26 16 4" xfId="19586"/>
    <cellStyle name="Style 26 16 5" xfId="17803"/>
    <cellStyle name="Style 26 16 6" xfId="18146"/>
    <cellStyle name="Style 26 16 7" xfId="18943"/>
    <cellStyle name="Style 26 16 8" xfId="20488"/>
    <cellStyle name="Style 26 17" xfId="10870"/>
    <cellStyle name="Style 26 17 2" xfId="13917"/>
    <cellStyle name="Style 26 17 3" xfId="10104"/>
    <cellStyle name="Style 26 17 4" xfId="19748"/>
    <cellStyle name="Style 26 17 5" xfId="17671"/>
    <cellStyle name="Style 26 17 6" xfId="18286"/>
    <cellStyle name="Style 26 17 7" xfId="19096"/>
    <cellStyle name="Style 26 17 8" xfId="20988"/>
    <cellStyle name="Style 26 18" xfId="10716"/>
    <cellStyle name="Style 26 18 2" xfId="13769"/>
    <cellStyle name="Style 26 18 3" xfId="10506"/>
    <cellStyle name="Style 26 18 4" xfId="19594"/>
    <cellStyle name="Style 26 18 5" xfId="17796"/>
    <cellStyle name="Style 26 18 6" xfId="18153"/>
    <cellStyle name="Style 26 18 7" xfId="18951"/>
    <cellStyle name="Style 26 18 8" xfId="20496"/>
    <cellStyle name="Style 26 19" xfId="10877"/>
    <cellStyle name="Style 26 19 2" xfId="13924"/>
    <cellStyle name="Style 26 19 3" xfId="10110"/>
    <cellStyle name="Style 26 19 4" xfId="19755"/>
    <cellStyle name="Style 26 19 5" xfId="17198"/>
    <cellStyle name="Style 26 19 6" xfId="18293"/>
    <cellStyle name="Style 26 19 7" xfId="19102"/>
    <cellStyle name="Style 26 19 8" xfId="20997"/>
    <cellStyle name="Style 26 2" xfId="4945"/>
    <cellStyle name="Style 26 20" xfId="10724"/>
    <cellStyle name="Style 26 20 2" xfId="13777"/>
    <cellStyle name="Style 26 20 3" xfId="9975"/>
    <cellStyle name="Style 26 20 4" xfId="19602"/>
    <cellStyle name="Style 26 20 5" xfId="17998"/>
    <cellStyle name="Style 26 20 6" xfId="18160"/>
    <cellStyle name="Style 26 20 7" xfId="18959"/>
    <cellStyle name="Style 26 20 8" xfId="20503"/>
    <cellStyle name="Style 26 21" xfId="10886"/>
    <cellStyle name="Style 26 21 2" xfId="13933"/>
    <cellStyle name="Style 26 21 3" xfId="10119"/>
    <cellStyle name="Style 26 21 4" xfId="19764"/>
    <cellStyle name="Style 26 21 5" xfId="17656"/>
    <cellStyle name="Style 26 21 6" xfId="18303"/>
    <cellStyle name="Style 26 21 7" xfId="19111"/>
    <cellStyle name="Style 26 21 8" xfId="21008"/>
    <cellStyle name="Style 26 22" xfId="10727"/>
    <cellStyle name="Style 26 22 2" xfId="13780"/>
    <cellStyle name="Style 26 22 3" xfId="9977"/>
    <cellStyle name="Style 26 22 4" xfId="19605"/>
    <cellStyle name="Style 26 22 5" xfId="17791"/>
    <cellStyle name="Style 26 22 6" xfId="18163"/>
    <cellStyle name="Style 26 22 7" xfId="18962"/>
    <cellStyle name="Style 26 22 8" xfId="20506"/>
    <cellStyle name="Style 26 23" xfId="10893"/>
    <cellStyle name="Style 26 23 2" xfId="13940"/>
    <cellStyle name="Style 26 23 3" xfId="10126"/>
    <cellStyle name="Style 26 23 4" xfId="19771"/>
    <cellStyle name="Style 26 23 5" xfId="17649"/>
    <cellStyle name="Style 26 23 6" xfId="18310"/>
    <cellStyle name="Style 26 23 7" xfId="19118"/>
    <cellStyle name="Style 26 23 8" xfId="21015"/>
    <cellStyle name="Style 26 24" xfId="10740"/>
    <cellStyle name="Style 26 24 2" xfId="13793"/>
    <cellStyle name="Style 26 24 3" xfId="9989"/>
    <cellStyle name="Style 26 24 4" xfId="19618"/>
    <cellStyle name="Style 26 24 5" xfId="17779"/>
    <cellStyle name="Style 26 24 6" xfId="18175"/>
    <cellStyle name="Style 26 24 7" xfId="18975"/>
    <cellStyle name="Style 26 24 8" xfId="20519"/>
    <cellStyle name="Style 26 25" xfId="10902"/>
    <cellStyle name="Style 26 25 2" xfId="13949"/>
    <cellStyle name="Style 26 25 3" xfId="10135"/>
    <cellStyle name="Style 26 25 4" xfId="19780"/>
    <cellStyle name="Style 26 25 5" xfId="17640"/>
    <cellStyle name="Style 26 25 6" xfId="18319"/>
    <cellStyle name="Style 26 25 7" xfId="19127"/>
    <cellStyle name="Style 26 25 8" xfId="21023"/>
    <cellStyle name="Style 26 26" xfId="10749"/>
    <cellStyle name="Style 26 26 2" xfId="13802"/>
    <cellStyle name="Style 26 26 3" xfId="9998"/>
    <cellStyle name="Style 26 26 4" xfId="19627"/>
    <cellStyle name="Style 26 26 5" xfId="17771"/>
    <cellStyle name="Style 26 26 6" xfId="18183"/>
    <cellStyle name="Style 26 26 7" xfId="18983"/>
    <cellStyle name="Style 26 26 8" xfId="20528"/>
    <cellStyle name="Style 26 27" xfId="10910"/>
    <cellStyle name="Style 26 27 2" xfId="13957"/>
    <cellStyle name="Style 26 27 3" xfId="10142"/>
    <cellStyle name="Style 26 27 4" xfId="19788"/>
    <cellStyle name="Style 26 27 5" xfId="17633"/>
    <cellStyle name="Style 26 27 6" xfId="18326"/>
    <cellStyle name="Style 26 27 7" xfId="19135"/>
    <cellStyle name="Style 26 27 8" xfId="21030"/>
    <cellStyle name="Style 26 28" xfId="10916"/>
    <cellStyle name="Style 26 28 2" xfId="13963"/>
    <cellStyle name="Style 26 28 3" xfId="10147"/>
    <cellStyle name="Style 26 28 4" xfId="19794"/>
    <cellStyle name="Style 26 28 5" xfId="17627"/>
    <cellStyle name="Style 26 28 6" xfId="18332"/>
    <cellStyle name="Style 26 28 7" xfId="21657"/>
    <cellStyle name="Style 26 28 8" xfId="21040"/>
    <cellStyle name="Style 26 29" xfId="10759"/>
    <cellStyle name="Style 26 29 2" xfId="13812"/>
    <cellStyle name="Style 26 29 3" xfId="10007"/>
    <cellStyle name="Style 26 29 4" xfId="19637"/>
    <cellStyle name="Style 26 29 5" xfId="17763"/>
    <cellStyle name="Style 26 29 6" xfId="18187"/>
    <cellStyle name="Style 26 29 7" xfId="18993"/>
    <cellStyle name="Style 26 29 8" xfId="20537"/>
    <cellStyle name="Style 26 3" xfId="4946"/>
    <cellStyle name="Style 26 30" xfId="10929"/>
    <cellStyle name="Style 26 30 2" xfId="13976"/>
    <cellStyle name="Style 26 30 3" xfId="10160"/>
    <cellStyle name="Style 26 30 4" xfId="19807"/>
    <cellStyle name="Style 26 30 5" xfId="17615"/>
    <cellStyle name="Style 26 30 6" xfId="18345"/>
    <cellStyle name="Style 26 30 7" xfId="19153"/>
    <cellStyle name="Style 26 30 8" xfId="21053"/>
    <cellStyle name="Style 26 31" xfId="10769"/>
    <cellStyle name="Style 26 31 2" xfId="13822"/>
    <cellStyle name="Style 26 31 3" xfId="10016"/>
    <cellStyle name="Style 26 31 4" xfId="19647"/>
    <cellStyle name="Style 26 31 5" xfId="17755"/>
    <cellStyle name="Style 26 31 6" xfId="18196"/>
    <cellStyle name="Style 26 31 7" xfId="19003"/>
    <cellStyle name="Style 26 31 8" xfId="20546"/>
    <cellStyle name="Style 26 32" xfId="10778"/>
    <cellStyle name="Style 26 32 2" xfId="13831"/>
    <cellStyle name="Style 26 32 3" xfId="10024"/>
    <cellStyle name="Style 26 32 4" xfId="19656"/>
    <cellStyle name="Style 26 32 5" xfId="17748"/>
    <cellStyle name="Style 26 32 6" xfId="18204"/>
    <cellStyle name="Style 26 32 7" xfId="19012"/>
    <cellStyle name="Style 26 32 8" xfId="20554"/>
    <cellStyle name="Style 26 33" xfId="10940"/>
    <cellStyle name="Style 26 33 2" xfId="13987"/>
    <cellStyle name="Style 26 33 3" xfId="10170"/>
    <cellStyle name="Style 26 33 4" xfId="19818"/>
    <cellStyle name="Style 26 33 5" xfId="17605"/>
    <cellStyle name="Style 26 33 6" xfId="18356"/>
    <cellStyle name="Style 26 33 7" xfId="19164"/>
    <cellStyle name="Style 26 33 8" xfId="21067"/>
    <cellStyle name="Style 26 34" xfId="10783"/>
    <cellStyle name="Style 26 34 2" xfId="13836"/>
    <cellStyle name="Style 26 34 3" xfId="10029"/>
    <cellStyle name="Style 26 34 4" xfId="19661"/>
    <cellStyle name="Style 26 34 5" xfId="17743"/>
    <cellStyle name="Style 26 34 6" xfId="18209"/>
    <cellStyle name="Style 26 34 7" xfId="19017"/>
    <cellStyle name="Style 26 34 8" xfId="20559"/>
    <cellStyle name="Style 26 35" xfId="11030"/>
    <cellStyle name="Style 26 35 2" xfId="14074"/>
    <cellStyle name="Style 26 35 3" xfId="10241"/>
    <cellStyle name="Style 26 35 4" xfId="19907"/>
    <cellStyle name="Style 26 35 5" xfId="17534"/>
    <cellStyle name="Style 26 35 6" xfId="18441"/>
    <cellStyle name="Style 26 35 7" xfId="19249"/>
    <cellStyle name="Style 26 35 8" xfId="23174"/>
    <cellStyle name="Style 26 36" xfId="9820"/>
    <cellStyle name="Style 26 37" xfId="17231"/>
    <cellStyle name="Style 26 38" xfId="17925"/>
    <cellStyle name="Style 26 39" xfId="17234"/>
    <cellStyle name="Style 26 4" xfId="4947"/>
    <cellStyle name="Style 26 40" xfId="17922"/>
    <cellStyle name="Style 26 41" xfId="28284"/>
    <cellStyle name="Style 26 42" xfId="28370"/>
    <cellStyle name="Style 26 5" xfId="11411"/>
    <cellStyle name="Style 26 5 2" xfId="14401"/>
    <cellStyle name="Style 26 5 3" xfId="15874"/>
    <cellStyle name="Style 26 5 4" xfId="20284"/>
    <cellStyle name="Style 26 5 5" xfId="22322"/>
    <cellStyle name="Style 26 5 6" xfId="23828"/>
    <cellStyle name="Style 26 5 7" xfId="25422"/>
    <cellStyle name="Style 26 5 8" xfId="26946"/>
    <cellStyle name="Style 26 6" xfId="10668"/>
    <cellStyle name="Style 26 6 2" xfId="13721"/>
    <cellStyle name="Style 26 6 3" xfId="9927"/>
    <cellStyle name="Style 26 6 4" xfId="19546"/>
    <cellStyle name="Style 26 6 5" xfId="17839"/>
    <cellStyle name="Style 26 6 6" xfId="18124"/>
    <cellStyle name="Style 26 6 7" xfId="18904"/>
    <cellStyle name="Style 26 6 8" xfId="20446"/>
    <cellStyle name="Style 26 7" xfId="10830"/>
    <cellStyle name="Style 26 7 2" xfId="13877"/>
    <cellStyle name="Style 26 7 3" xfId="10064"/>
    <cellStyle name="Style 26 7 4" xfId="19708"/>
    <cellStyle name="Style 26 7 5" xfId="17710"/>
    <cellStyle name="Style 26 7 6" xfId="18247"/>
    <cellStyle name="Style 26 7 7" xfId="21649"/>
    <cellStyle name="Style 26 7 8" xfId="20856"/>
    <cellStyle name="Style 26 8" xfId="10669"/>
    <cellStyle name="Style 26 8 2" xfId="13722"/>
    <cellStyle name="Style 26 8 3" xfId="9928"/>
    <cellStyle name="Style 26 8 4" xfId="19547"/>
    <cellStyle name="Style 26 8 5" xfId="17211"/>
    <cellStyle name="Style 26 8 6" xfId="22395"/>
    <cellStyle name="Style 26 8 7" xfId="18905"/>
    <cellStyle name="Style 26 8 8" xfId="20447"/>
    <cellStyle name="Style 26 9" xfId="10833"/>
    <cellStyle name="Style 26 9 2" xfId="13880"/>
    <cellStyle name="Style 26 9 3" xfId="10067"/>
    <cellStyle name="Style 26 9 4" xfId="19711"/>
    <cellStyle name="Style 26 9 5" xfId="17707"/>
    <cellStyle name="Style 26 9 6" xfId="18250"/>
    <cellStyle name="Style 26 9 7" xfId="19059"/>
    <cellStyle name="Style 26 9 8" xfId="20942"/>
    <cellStyle name="Style 27" xfId="4948"/>
    <cellStyle name="Style 28" xfId="4949"/>
    <cellStyle name="Style 29" xfId="4950"/>
    <cellStyle name="Style 3" xfId="4951"/>
    <cellStyle name="Style 3 2" xfId="11029"/>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 2" xfId="11028"/>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10" xfId="11025"/>
    <cellStyle name="Table Head Aligned 10 2" xfId="14071"/>
    <cellStyle name="Table Head Aligned 10 3" xfId="19903"/>
    <cellStyle name="Table Head Aligned 10 4" xfId="18438"/>
    <cellStyle name="Table Head Aligned 10 5" xfId="19246"/>
    <cellStyle name="Table Head Aligned 2" xfId="6209"/>
    <cellStyle name="Table Head Aligned 2 2" xfId="11700"/>
    <cellStyle name="Table Head Aligned 2 3" xfId="9825"/>
    <cellStyle name="Table Head Aligned 2 4" xfId="17994"/>
    <cellStyle name="Table Head Aligned 3" xfId="10633"/>
    <cellStyle name="Table Head Aligned 3 2" xfId="13689"/>
    <cellStyle name="Table Head Aligned 3 3" xfId="18107"/>
    <cellStyle name="Table Head Aligned 4" xfId="10646"/>
    <cellStyle name="Table Head Aligned 4 2" xfId="20833"/>
    <cellStyle name="Table Head Aligned 4 3" xfId="20435"/>
    <cellStyle name="Table Head Aligned 5" xfId="10813"/>
    <cellStyle name="Table Head Aligned 5 2" xfId="13866"/>
    <cellStyle name="Table Head Aligned 5 3" xfId="17718"/>
    <cellStyle name="Table Head Aligned 5 4" xfId="19046"/>
    <cellStyle name="Table Head Aligned 6" xfId="10653"/>
    <cellStyle name="Table Head Aligned 6 2" xfId="13706"/>
    <cellStyle name="Table Head Aligned 6 3" xfId="19531"/>
    <cellStyle name="Table Head Aligned 6 4" xfId="22306"/>
    <cellStyle name="Table Head Aligned 6 5" xfId="18889"/>
    <cellStyle name="Table Head Aligned 7" xfId="10656"/>
    <cellStyle name="Table Head Aligned 7 2" xfId="13709"/>
    <cellStyle name="Table Head Aligned 7 3" xfId="19534"/>
    <cellStyle name="Table Head Aligned 7 4" xfId="18892"/>
    <cellStyle name="Table Head Aligned 8" xfId="10826"/>
    <cellStyle name="Table Head Aligned 8 2" xfId="10062"/>
    <cellStyle name="Table Head Aligned 8 3" xfId="18245"/>
    <cellStyle name="Table Head Aligned 9" xfId="10829"/>
    <cellStyle name="Table Head Blue" xfId="5038"/>
    <cellStyle name="Table Head Green" xfId="5039"/>
    <cellStyle name="Table Head Green 10" xfId="11024"/>
    <cellStyle name="Table Head Green 10 2" xfId="14070"/>
    <cellStyle name="Table Head Green 10 3" xfId="19902"/>
    <cellStyle name="Table Head Green 10 4" xfId="18437"/>
    <cellStyle name="Table Head Green 10 5" xfId="19245"/>
    <cellStyle name="Table Head Green 2" xfId="6211"/>
    <cellStyle name="Table Head Green 2 2" xfId="11702"/>
    <cellStyle name="Table Head Green 2 3" xfId="9826"/>
    <cellStyle name="Table Head Green 2 4" xfId="17995"/>
    <cellStyle name="Table Head Green 3" xfId="10631"/>
    <cellStyle name="Table Head Green 3 2" xfId="13687"/>
    <cellStyle name="Table Head Green 3 3" xfId="18105"/>
    <cellStyle name="Table Head Green 4" xfId="10645"/>
    <cellStyle name="Table Head Green 4 2" xfId="20891"/>
    <cellStyle name="Table Head Green 4 3" xfId="20434"/>
    <cellStyle name="Table Head Green 5" xfId="10811"/>
    <cellStyle name="Table Head Green 5 2" xfId="13864"/>
    <cellStyle name="Table Head Green 5 3" xfId="17719"/>
    <cellStyle name="Table Head Green 5 4" xfId="19044"/>
    <cellStyle name="Table Head Green 6" xfId="10652"/>
    <cellStyle name="Table Head Green 6 2" xfId="13705"/>
    <cellStyle name="Table Head Green 6 3" xfId="19530"/>
    <cellStyle name="Table Head Green 6 4" xfId="22390"/>
    <cellStyle name="Table Head Green 6 5" xfId="21644"/>
    <cellStyle name="Table Head Green 7" xfId="10655"/>
    <cellStyle name="Table Head Green 7 2" xfId="13708"/>
    <cellStyle name="Table Head Green 7 3" xfId="19533"/>
    <cellStyle name="Table Head Green 7 4" xfId="18891"/>
    <cellStyle name="Table Head Green 8" xfId="10825"/>
    <cellStyle name="Table Head Green 8 2" xfId="10061"/>
    <cellStyle name="Table Head Green 8 3" xfId="18244"/>
    <cellStyle name="Table Head Green 9" xfId="10828"/>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Border 10" xfId="10662"/>
    <cellStyle name="TableBorder 10 2" xfId="13715"/>
    <cellStyle name="TableBorder 10 3" xfId="19540"/>
    <cellStyle name="TableBorder 10 4" xfId="23310"/>
    <cellStyle name="TableBorder 10 5" xfId="18898"/>
    <cellStyle name="TableBorder 11" xfId="10667"/>
    <cellStyle name="TableBorder 11 2" xfId="13720"/>
    <cellStyle name="TableBorder 11 3" xfId="19545"/>
    <cellStyle name="TableBorder 11 4" xfId="17983"/>
    <cellStyle name="TableBorder 11 5" xfId="18903"/>
    <cellStyle name="TableBorder 2" xfId="10620"/>
    <cellStyle name="TableBorder 2 2" xfId="13676"/>
    <cellStyle name="TableBorder 2 3" xfId="19498"/>
    <cellStyle name="TableBorder 2 4" xfId="17521"/>
    <cellStyle name="TableBorder 2 5" xfId="18865"/>
    <cellStyle name="TableBorder 3" xfId="10630"/>
    <cellStyle name="TableBorder 3 2" xfId="13686"/>
    <cellStyle name="TableBorder 3 3" xfId="19508"/>
    <cellStyle name="TableBorder 3 4" xfId="18104"/>
    <cellStyle name="TableBorder 3 5" xfId="18874"/>
    <cellStyle name="TableBorder 4" xfId="10636"/>
    <cellStyle name="TableBorder 4 2" xfId="13692"/>
    <cellStyle name="TableBorder 4 3" xfId="19514"/>
    <cellStyle name="TableBorder 4 4" xfId="18110"/>
    <cellStyle name="TableBorder 4 5" xfId="18877"/>
    <cellStyle name="TableBorder 5" xfId="10572"/>
    <cellStyle name="TableBorder 5 2" xfId="13629"/>
    <cellStyle name="TableBorder 5 3" xfId="19450"/>
    <cellStyle name="TableBorder 5 4" xfId="18084"/>
    <cellStyle name="TableBorder 5 5" xfId="18828"/>
    <cellStyle name="TableBorder 6" xfId="10644"/>
    <cellStyle name="TableBorder 6 2" xfId="13699"/>
    <cellStyle name="TableBorder 6 3" xfId="19522"/>
    <cellStyle name="TableBorder 6 4" xfId="18116"/>
    <cellStyle name="TableBorder 6 5" xfId="18883"/>
    <cellStyle name="TableBorder 7" xfId="10814"/>
    <cellStyle name="TableBorder 7 2" xfId="13867"/>
    <cellStyle name="TableBorder 7 3" xfId="19692"/>
    <cellStyle name="TableBorder 7 4" xfId="18235"/>
    <cellStyle name="TableBorder 7 5" xfId="19047"/>
    <cellStyle name="TableBorder 8" xfId="10817"/>
    <cellStyle name="TableBorder 8 2" xfId="13870"/>
    <cellStyle name="TableBorder 8 3" xfId="19695"/>
    <cellStyle name="TableBorder 8 4" xfId="19349"/>
    <cellStyle name="TableBorder 8 5" xfId="19050"/>
    <cellStyle name="TableBorder 9" xfId="10659"/>
    <cellStyle name="TableBorder 9 2" xfId="13712"/>
    <cellStyle name="TableBorder 9 3" xfId="19537"/>
    <cellStyle name="TableBorder 9 4" xfId="18121"/>
    <cellStyle name="TableBorder 9 5" xfId="18895"/>
    <cellStyle name="TableColumnHeader" xfId="5047"/>
    <cellStyle name="TableColumnHeader 10" xfId="10629"/>
    <cellStyle name="TableColumnHeader 10 2" xfId="13685"/>
    <cellStyle name="TableColumnHeader 10 3" xfId="9911"/>
    <cellStyle name="TableColumnHeader 10 4" xfId="19507"/>
    <cellStyle name="TableColumnHeader 10 5" xfId="21776"/>
    <cellStyle name="TableColumnHeader 10 6" xfId="17982"/>
    <cellStyle name="TableColumnHeader 10 7" xfId="18873"/>
    <cellStyle name="TableColumnHeader 10 8" xfId="20421"/>
    <cellStyle name="TableColumnHeader 11" xfId="10567"/>
    <cellStyle name="TableColumnHeader 11 2" xfId="13624"/>
    <cellStyle name="TableColumnHeader 11 3" xfId="9883"/>
    <cellStyle name="TableColumnHeader 11 4" xfId="19445"/>
    <cellStyle name="TableColumnHeader 11 5" xfId="20881"/>
    <cellStyle name="TableColumnHeader 11 6" xfId="18079"/>
    <cellStyle name="TableColumnHeader 11 7" xfId="18824"/>
    <cellStyle name="TableColumnHeader 11 8" xfId="20271"/>
    <cellStyle name="TableColumnHeader 12" xfId="10635"/>
    <cellStyle name="TableColumnHeader 12 2" xfId="13691"/>
    <cellStyle name="TableColumnHeader 12 3" xfId="9912"/>
    <cellStyle name="TableColumnHeader 12 4" xfId="19513"/>
    <cellStyle name="TableColumnHeader 12 5" xfId="17846"/>
    <cellStyle name="TableColumnHeader 12 6" xfId="18109"/>
    <cellStyle name="TableColumnHeader 12 7" xfId="18876"/>
    <cellStyle name="TableColumnHeader 12 8" xfId="20424"/>
    <cellStyle name="TableColumnHeader 13" xfId="10571"/>
    <cellStyle name="TableColumnHeader 13 2" xfId="13628"/>
    <cellStyle name="TableColumnHeader 13 3" xfId="9886"/>
    <cellStyle name="TableColumnHeader 13 4" xfId="19449"/>
    <cellStyle name="TableColumnHeader 13 5" xfId="20334"/>
    <cellStyle name="TableColumnHeader 13 6" xfId="18083"/>
    <cellStyle name="TableColumnHeader 13 7" xfId="18827"/>
    <cellStyle name="TableColumnHeader 13 8" xfId="20298"/>
    <cellStyle name="TableColumnHeader 14" xfId="10641"/>
    <cellStyle name="TableColumnHeader 14 2" xfId="13696"/>
    <cellStyle name="TableColumnHeader 14 3" xfId="9916"/>
    <cellStyle name="TableColumnHeader 14 4" xfId="19519"/>
    <cellStyle name="TableColumnHeader 14 5" xfId="17845"/>
    <cellStyle name="TableColumnHeader 14 6" xfId="18113"/>
    <cellStyle name="TableColumnHeader 14 7" xfId="18881"/>
    <cellStyle name="TableColumnHeader 14 8" xfId="20432"/>
    <cellStyle name="TableColumnHeader 15" xfId="10575"/>
    <cellStyle name="TableColumnHeader 15 2" xfId="13632"/>
    <cellStyle name="TableColumnHeader 15 3" xfId="9800"/>
    <cellStyle name="TableColumnHeader 15 4" xfId="19453"/>
    <cellStyle name="TableColumnHeader 15 5" xfId="20847"/>
    <cellStyle name="TableColumnHeader 15 6" xfId="19336"/>
    <cellStyle name="TableColumnHeader 15 7" xfId="18831"/>
    <cellStyle name="TableColumnHeader 15 8" xfId="20377"/>
    <cellStyle name="TableColumnHeader 16" xfId="10643"/>
    <cellStyle name="TableColumnHeader 16 2" xfId="13698"/>
    <cellStyle name="TableColumnHeader 16 3" xfId="9917"/>
    <cellStyle name="TableColumnHeader 16 4" xfId="19521"/>
    <cellStyle name="TableColumnHeader 16 5" xfId="20361"/>
    <cellStyle name="TableColumnHeader 16 6" xfId="18115"/>
    <cellStyle name="TableColumnHeader 16 7" xfId="18882"/>
    <cellStyle name="TableColumnHeader 16 8" xfId="20433"/>
    <cellStyle name="TableColumnHeader 17" xfId="10647"/>
    <cellStyle name="TableColumnHeader 17 2" xfId="13700"/>
    <cellStyle name="TableColumnHeader 17 3" xfId="9918"/>
    <cellStyle name="TableColumnHeader 17 4" xfId="19525"/>
    <cellStyle name="TableColumnHeader 17 5" xfId="17999"/>
    <cellStyle name="TableColumnHeader 17 6" xfId="22305"/>
    <cellStyle name="TableColumnHeader 17 7" xfId="18884"/>
    <cellStyle name="TableColumnHeader 17 8" xfId="20437"/>
    <cellStyle name="TableColumnHeader 18" xfId="10810"/>
    <cellStyle name="TableColumnHeader 18 2" xfId="13863"/>
    <cellStyle name="TableColumnHeader 18 3" xfId="10053"/>
    <cellStyle name="TableColumnHeader 18 4" xfId="19688"/>
    <cellStyle name="TableColumnHeader 18 5" xfId="17720"/>
    <cellStyle name="TableColumnHeader 18 6" xfId="18233"/>
    <cellStyle name="TableColumnHeader 18 7" xfId="19043"/>
    <cellStyle name="TableColumnHeader 18 8" xfId="20715"/>
    <cellStyle name="TableColumnHeader 19" xfId="10649"/>
    <cellStyle name="TableColumnHeader 19 2" xfId="13702"/>
    <cellStyle name="TableColumnHeader 19 3" xfId="9919"/>
    <cellStyle name="TableColumnHeader 19 4" xfId="19527"/>
    <cellStyle name="TableColumnHeader 19 5" xfId="20362"/>
    <cellStyle name="TableColumnHeader 19 6" xfId="22649"/>
    <cellStyle name="TableColumnHeader 19 7" xfId="18886"/>
    <cellStyle name="TableColumnHeader 19 8" xfId="20438"/>
    <cellStyle name="TableColumnHeader 2" xfId="8566"/>
    <cellStyle name="TableColumnHeader 2 10" xfId="11272"/>
    <cellStyle name="TableColumnHeader 2 10 2" xfId="14276"/>
    <cellStyle name="TableColumnHeader 2 10 3" xfId="10421"/>
    <cellStyle name="TableColumnHeader 2 10 4" xfId="20145"/>
    <cellStyle name="TableColumnHeader 2 10 5" xfId="17344"/>
    <cellStyle name="TableColumnHeader 2 10 6" xfId="18651"/>
    <cellStyle name="TableColumnHeader 2 10 7" xfId="25296"/>
    <cellStyle name="TableColumnHeader 2 10 8" xfId="26831"/>
    <cellStyle name="TableColumnHeader 2 11" xfId="11967"/>
    <cellStyle name="TableColumnHeader 2 11 2" xfId="14659"/>
    <cellStyle name="TableColumnHeader 2 11 3" xfId="16085"/>
    <cellStyle name="TableColumnHeader 2 11 4" xfId="20789"/>
    <cellStyle name="TableColumnHeader 2 11 5" xfId="22610"/>
    <cellStyle name="TableColumnHeader 2 11 6" xfId="24103"/>
    <cellStyle name="TableColumnHeader 2 11 7" xfId="25685"/>
    <cellStyle name="TableColumnHeader 2 11 8" xfId="27172"/>
    <cellStyle name="TableColumnHeader 2 12" xfId="11283"/>
    <cellStyle name="TableColumnHeader 2 12 2" xfId="14284"/>
    <cellStyle name="TableColumnHeader 2 12 3" xfId="10438"/>
    <cellStyle name="TableColumnHeader 2 12 4" xfId="20156"/>
    <cellStyle name="TableColumnHeader 2 12 5" xfId="17335"/>
    <cellStyle name="TableColumnHeader 2 12 6" xfId="18662"/>
    <cellStyle name="TableColumnHeader 2 12 7" xfId="25305"/>
    <cellStyle name="TableColumnHeader 2 12 8" xfId="26840"/>
    <cellStyle name="TableColumnHeader 2 13" xfId="11971"/>
    <cellStyle name="TableColumnHeader 2 13 2" xfId="14663"/>
    <cellStyle name="TableColumnHeader 2 13 3" xfId="16089"/>
    <cellStyle name="TableColumnHeader 2 13 4" xfId="20793"/>
    <cellStyle name="TableColumnHeader 2 13 5" xfId="22614"/>
    <cellStyle name="TableColumnHeader 2 13 6" xfId="24107"/>
    <cellStyle name="TableColumnHeader 2 13 7" xfId="25689"/>
    <cellStyle name="TableColumnHeader 2 13 8" xfId="27176"/>
    <cellStyle name="TableColumnHeader 2 14" xfId="11295"/>
    <cellStyle name="TableColumnHeader 2 14 2" xfId="14294"/>
    <cellStyle name="TableColumnHeader 2 14 3" xfId="10447"/>
    <cellStyle name="TableColumnHeader 2 14 4" xfId="20168"/>
    <cellStyle name="TableColumnHeader 2 14 5" xfId="17325"/>
    <cellStyle name="TableColumnHeader 2 14 6" xfId="18673"/>
    <cellStyle name="TableColumnHeader 2 14 7" xfId="25315"/>
    <cellStyle name="TableColumnHeader 2 14 8" xfId="26850"/>
    <cellStyle name="TableColumnHeader 2 15" xfId="11976"/>
    <cellStyle name="TableColumnHeader 2 15 2" xfId="14668"/>
    <cellStyle name="TableColumnHeader 2 15 3" xfId="16094"/>
    <cellStyle name="TableColumnHeader 2 15 4" xfId="20798"/>
    <cellStyle name="TableColumnHeader 2 15 5" xfId="22619"/>
    <cellStyle name="TableColumnHeader 2 15 6" xfId="24112"/>
    <cellStyle name="TableColumnHeader 2 15 7" xfId="25694"/>
    <cellStyle name="TableColumnHeader 2 15 8" xfId="27181"/>
    <cellStyle name="TableColumnHeader 2 16" xfId="11299"/>
    <cellStyle name="TableColumnHeader 2 16 2" xfId="14297"/>
    <cellStyle name="TableColumnHeader 2 16 3" xfId="10450"/>
    <cellStyle name="TableColumnHeader 2 16 4" xfId="20172"/>
    <cellStyle name="TableColumnHeader 2 16 5" xfId="17322"/>
    <cellStyle name="TableColumnHeader 2 16 6" xfId="18677"/>
    <cellStyle name="TableColumnHeader 2 16 7" xfId="25318"/>
    <cellStyle name="TableColumnHeader 2 16 8" xfId="26853"/>
    <cellStyle name="TableColumnHeader 2 17" xfId="11978"/>
    <cellStyle name="TableColumnHeader 2 17 2" xfId="14670"/>
    <cellStyle name="TableColumnHeader 2 17 3" xfId="16096"/>
    <cellStyle name="TableColumnHeader 2 17 4" xfId="20800"/>
    <cellStyle name="TableColumnHeader 2 17 5" xfId="22621"/>
    <cellStyle name="TableColumnHeader 2 17 6" xfId="24114"/>
    <cellStyle name="TableColumnHeader 2 17 7" xfId="25696"/>
    <cellStyle name="TableColumnHeader 2 17 8" xfId="27183"/>
    <cellStyle name="TableColumnHeader 2 18" xfId="11305"/>
    <cellStyle name="TableColumnHeader 2 18 2" xfId="14302"/>
    <cellStyle name="TableColumnHeader 2 18 3" xfId="10453"/>
    <cellStyle name="TableColumnHeader 2 18 4" xfId="20178"/>
    <cellStyle name="TableColumnHeader 2 18 5" xfId="17316"/>
    <cellStyle name="TableColumnHeader 2 18 6" xfId="18682"/>
    <cellStyle name="TableColumnHeader 2 18 7" xfId="25323"/>
    <cellStyle name="TableColumnHeader 2 18 8" xfId="26858"/>
    <cellStyle name="TableColumnHeader 2 19" xfId="11982"/>
    <cellStyle name="TableColumnHeader 2 19 2" xfId="14674"/>
    <cellStyle name="TableColumnHeader 2 19 3" xfId="16100"/>
    <cellStyle name="TableColumnHeader 2 19 4" xfId="20804"/>
    <cellStyle name="TableColumnHeader 2 19 5" xfId="22625"/>
    <cellStyle name="TableColumnHeader 2 19 6" xfId="24118"/>
    <cellStyle name="TableColumnHeader 2 19 7" xfId="25700"/>
    <cellStyle name="TableColumnHeader 2 19 8" xfId="27187"/>
    <cellStyle name="TableColumnHeader 2 2" xfId="12061"/>
    <cellStyle name="TableColumnHeader 2 2 2" xfId="14749"/>
    <cellStyle name="TableColumnHeader 2 2 3" xfId="16160"/>
    <cellStyle name="TableColumnHeader 2 2 4" xfId="20879"/>
    <cellStyle name="TableColumnHeader 2 2 5" xfId="22699"/>
    <cellStyle name="TableColumnHeader 2 2 6" xfId="24188"/>
    <cellStyle name="TableColumnHeader 2 2 7" xfId="25768"/>
    <cellStyle name="TableColumnHeader 2 2 8" xfId="27249"/>
    <cellStyle name="TableColumnHeader 2 20" xfId="11308"/>
    <cellStyle name="TableColumnHeader 2 20 2" xfId="14305"/>
    <cellStyle name="TableColumnHeader 2 20 3" xfId="10456"/>
    <cellStyle name="TableColumnHeader 2 20 4" xfId="20181"/>
    <cellStyle name="TableColumnHeader 2 20 5" xfId="17313"/>
    <cellStyle name="TableColumnHeader 2 20 6" xfId="18685"/>
    <cellStyle name="TableColumnHeader 2 20 7" xfId="25326"/>
    <cellStyle name="TableColumnHeader 2 20 8" xfId="26861"/>
    <cellStyle name="TableColumnHeader 2 21" xfId="11321"/>
    <cellStyle name="TableColumnHeader 2 21 2" xfId="14318"/>
    <cellStyle name="TableColumnHeader 2 21 3" xfId="10429"/>
    <cellStyle name="TableColumnHeader 2 21 4" xfId="20194"/>
    <cellStyle name="TableColumnHeader 2 21 5" xfId="17301"/>
    <cellStyle name="TableColumnHeader 2 21 6" xfId="18698"/>
    <cellStyle name="TableColumnHeader 2 21 7" xfId="25339"/>
    <cellStyle name="TableColumnHeader 2 21 8" xfId="26874"/>
    <cellStyle name="TableColumnHeader 2 22" xfId="11993"/>
    <cellStyle name="TableColumnHeader 2 22 2" xfId="14683"/>
    <cellStyle name="TableColumnHeader 2 22 3" xfId="16109"/>
    <cellStyle name="TableColumnHeader 2 22 4" xfId="20814"/>
    <cellStyle name="TableColumnHeader 2 22 5" xfId="22634"/>
    <cellStyle name="TableColumnHeader 2 22 6" xfId="24127"/>
    <cellStyle name="TableColumnHeader 2 22 7" xfId="25709"/>
    <cellStyle name="TableColumnHeader 2 22 8" xfId="27196"/>
    <cellStyle name="TableColumnHeader 2 23" xfId="11325"/>
    <cellStyle name="TableColumnHeader 2 23 2" xfId="14322"/>
    <cellStyle name="TableColumnHeader 2 23 3" xfId="10425"/>
    <cellStyle name="TableColumnHeader 2 23 4" xfId="20198"/>
    <cellStyle name="TableColumnHeader 2 23 5" xfId="17295"/>
    <cellStyle name="TableColumnHeader 2 23 6" xfId="18702"/>
    <cellStyle name="TableColumnHeader 2 23 7" xfId="25343"/>
    <cellStyle name="TableColumnHeader 2 23 8" xfId="26878"/>
    <cellStyle name="TableColumnHeader 2 24" xfId="11995"/>
    <cellStyle name="TableColumnHeader 2 24 2" xfId="14685"/>
    <cellStyle name="TableColumnHeader 2 24 3" xfId="16111"/>
    <cellStyle name="TableColumnHeader 2 24 4" xfId="20816"/>
    <cellStyle name="TableColumnHeader 2 24 5" xfId="22636"/>
    <cellStyle name="TableColumnHeader 2 24 6" xfId="24129"/>
    <cellStyle name="TableColumnHeader 2 24 7" xfId="25711"/>
    <cellStyle name="TableColumnHeader 2 24 8" xfId="27198"/>
    <cellStyle name="TableColumnHeader 2 25" xfId="11334"/>
    <cellStyle name="TableColumnHeader 2 25 2" xfId="14331"/>
    <cellStyle name="TableColumnHeader 2 25 3" xfId="15815"/>
    <cellStyle name="TableColumnHeader 2 25 4" xfId="20207"/>
    <cellStyle name="TableColumnHeader 2 25 5" xfId="17280"/>
    <cellStyle name="TableColumnHeader 2 25 6" xfId="18711"/>
    <cellStyle name="TableColumnHeader 2 25 7" xfId="25352"/>
    <cellStyle name="TableColumnHeader 2 25 8" xfId="26887"/>
    <cellStyle name="TableColumnHeader 2 26" xfId="11343"/>
    <cellStyle name="TableColumnHeader 2 26 2" xfId="14340"/>
    <cellStyle name="TableColumnHeader 2 26 3" xfId="15823"/>
    <cellStyle name="TableColumnHeader 2 26 4" xfId="20216"/>
    <cellStyle name="TableColumnHeader 2 26 5" xfId="17272"/>
    <cellStyle name="TableColumnHeader 2 26 6" xfId="18720"/>
    <cellStyle name="TableColumnHeader 2 26 7" xfId="25361"/>
    <cellStyle name="TableColumnHeader 2 26 8" xfId="26895"/>
    <cellStyle name="TableColumnHeader 2 27" xfId="12017"/>
    <cellStyle name="TableColumnHeader 2 27 2" xfId="14706"/>
    <cellStyle name="TableColumnHeader 2 27 3" xfId="16124"/>
    <cellStyle name="TableColumnHeader 2 27 4" xfId="20835"/>
    <cellStyle name="TableColumnHeader 2 27 5" xfId="22656"/>
    <cellStyle name="TableColumnHeader 2 27 6" xfId="24147"/>
    <cellStyle name="TableColumnHeader 2 27 7" xfId="25729"/>
    <cellStyle name="TableColumnHeader 2 27 8" xfId="27211"/>
    <cellStyle name="TableColumnHeader 2 28" xfId="11355"/>
    <cellStyle name="TableColumnHeader 2 28 2" xfId="14351"/>
    <cellStyle name="TableColumnHeader 2 28 3" xfId="15834"/>
    <cellStyle name="TableColumnHeader 2 28 4" xfId="20228"/>
    <cellStyle name="TableColumnHeader 2 28 5" xfId="17263"/>
    <cellStyle name="TableColumnHeader 2 28 6" xfId="18729"/>
    <cellStyle name="TableColumnHeader 2 28 7" xfId="25372"/>
    <cellStyle name="TableColumnHeader 2 28 8" xfId="26906"/>
    <cellStyle name="TableColumnHeader 2 29" xfId="12033"/>
    <cellStyle name="TableColumnHeader 2 29 2" xfId="14722"/>
    <cellStyle name="TableColumnHeader 2 29 3" xfId="16136"/>
    <cellStyle name="TableColumnHeader 2 29 4" xfId="20851"/>
    <cellStyle name="TableColumnHeader 2 29 5" xfId="22672"/>
    <cellStyle name="TableColumnHeader 2 29 6" xfId="24163"/>
    <cellStyle name="TableColumnHeader 2 29 7" xfId="25743"/>
    <cellStyle name="TableColumnHeader 2 29 8" xfId="27223"/>
    <cellStyle name="TableColumnHeader 2 3" xfId="11963"/>
    <cellStyle name="TableColumnHeader 2 3 2" xfId="14655"/>
    <cellStyle name="TableColumnHeader 2 3 3" xfId="16081"/>
    <cellStyle name="TableColumnHeader 2 3 4" xfId="20785"/>
    <cellStyle name="TableColumnHeader 2 3 5" xfId="22606"/>
    <cellStyle name="TableColumnHeader 2 3 6" xfId="24099"/>
    <cellStyle name="TableColumnHeader 2 3 7" xfId="25681"/>
    <cellStyle name="TableColumnHeader 2 3 8" xfId="27168"/>
    <cellStyle name="TableColumnHeader 2 30" xfId="11359"/>
    <cellStyle name="TableColumnHeader 2 30 2" xfId="14354"/>
    <cellStyle name="TableColumnHeader 2 30 3" xfId="15837"/>
    <cellStyle name="TableColumnHeader 2 30 4" xfId="20232"/>
    <cellStyle name="TableColumnHeader 2 30 5" xfId="17260"/>
    <cellStyle name="TableColumnHeader 2 30 6" xfId="18735"/>
    <cellStyle name="TableColumnHeader 2 30 7" xfId="25375"/>
    <cellStyle name="TableColumnHeader 2 30 8" xfId="26909"/>
    <cellStyle name="TableColumnHeader 2 31" xfId="11368"/>
    <cellStyle name="TableColumnHeader 2 31 2" xfId="14362"/>
    <cellStyle name="TableColumnHeader 2 31 3" xfId="15843"/>
    <cellStyle name="TableColumnHeader 2 31 4" xfId="20241"/>
    <cellStyle name="TableColumnHeader 2 31 5" xfId="17287"/>
    <cellStyle name="TableColumnHeader 2 31 6" xfId="18746"/>
    <cellStyle name="TableColumnHeader 2 31 7" xfId="25383"/>
    <cellStyle name="TableColumnHeader 2 31 8" xfId="26915"/>
    <cellStyle name="TableColumnHeader 2 32" xfId="10049"/>
    <cellStyle name="TableColumnHeader 2 33" xfId="9834"/>
    <cellStyle name="TableColumnHeader 2 34" xfId="18300"/>
    <cellStyle name="TableColumnHeader 2 35" xfId="17952"/>
    <cellStyle name="TableColumnHeader 2 36" xfId="22605"/>
    <cellStyle name="TableColumnHeader 2 37" xfId="23881"/>
    <cellStyle name="TableColumnHeader 2 38" xfId="18029"/>
    <cellStyle name="TableColumnHeader 2 4" xfId="11232"/>
    <cellStyle name="TableColumnHeader 2 4 2" xfId="14243"/>
    <cellStyle name="TableColumnHeader 2 4 3" xfId="10393"/>
    <cellStyle name="TableColumnHeader 2 4 4" xfId="20105"/>
    <cellStyle name="TableColumnHeader 2 4 5" xfId="17375"/>
    <cellStyle name="TableColumnHeader 2 4 6" xfId="18613"/>
    <cellStyle name="TableColumnHeader 2 4 7" xfId="25238"/>
    <cellStyle name="TableColumnHeader 2 4 8" xfId="22404"/>
    <cellStyle name="TableColumnHeader 2 5" xfId="11958"/>
    <cellStyle name="TableColumnHeader 2 5 2" xfId="14651"/>
    <cellStyle name="TableColumnHeader 2 5 3" xfId="16079"/>
    <cellStyle name="TableColumnHeader 2 5 4" xfId="20780"/>
    <cellStyle name="TableColumnHeader 2 5 5" xfId="22603"/>
    <cellStyle name="TableColumnHeader 2 5 6" xfId="24094"/>
    <cellStyle name="TableColumnHeader 2 5 7" xfId="25677"/>
    <cellStyle name="TableColumnHeader 2 5 8" xfId="27166"/>
    <cellStyle name="TableColumnHeader 2 6" xfId="11249"/>
    <cellStyle name="TableColumnHeader 2 6 2" xfId="14256"/>
    <cellStyle name="TableColumnHeader 2 6 3" xfId="10404"/>
    <cellStyle name="TableColumnHeader 2 6 4" xfId="20122"/>
    <cellStyle name="TableColumnHeader 2 6 5" xfId="17361"/>
    <cellStyle name="TableColumnHeader 2 6 6" xfId="18629"/>
    <cellStyle name="TableColumnHeader 2 6 7" xfId="25274"/>
    <cellStyle name="TableColumnHeader 2 6 8" xfId="22415"/>
    <cellStyle name="TableColumnHeader 2 7" xfId="11956"/>
    <cellStyle name="TableColumnHeader 2 7 2" xfId="14649"/>
    <cellStyle name="TableColumnHeader 2 7 3" xfId="16077"/>
    <cellStyle name="TableColumnHeader 2 7 4" xfId="20778"/>
    <cellStyle name="TableColumnHeader 2 7 5" xfId="22601"/>
    <cellStyle name="TableColumnHeader 2 7 6" xfId="24092"/>
    <cellStyle name="TableColumnHeader 2 7 7" xfId="25675"/>
    <cellStyle name="TableColumnHeader 2 7 8" xfId="27164"/>
    <cellStyle name="TableColumnHeader 2 8" xfId="11255"/>
    <cellStyle name="TableColumnHeader 2 8 2" xfId="14261"/>
    <cellStyle name="TableColumnHeader 2 8 3" xfId="10407"/>
    <cellStyle name="TableColumnHeader 2 8 4" xfId="20128"/>
    <cellStyle name="TableColumnHeader 2 8 5" xfId="17358"/>
    <cellStyle name="TableColumnHeader 2 8 6" xfId="18635"/>
    <cellStyle name="TableColumnHeader 2 8 7" xfId="25280"/>
    <cellStyle name="TableColumnHeader 2 8 8" xfId="22383"/>
    <cellStyle name="TableColumnHeader 2 9" xfId="11965"/>
    <cellStyle name="TableColumnHeader 2 9 2" xfId="14657"/>
    <cellStyle name="TableColumnHeader 2 9 3" xfId="16083"/>
    <cellStyle name="TableColumnHeader 2 9 4" xfId="20787"/>
    <cellStyle name="TableColumnHeader 2 9 5" xfId="22608"/>
    <cellStyle name="TableColumnHeader 2 9 6" xfId="24101"/>
    <cellStyle name="TableColumnHeader 2 9 7" xfId="25683"/>
    <cellStyle name="TableColumnHeader 2 9 8" xfId="27170"/>
    <cellStyle name="TableColumnHeader 20" xfId="10816"/>
    <cellStyle name="TableColumnHeader 20 2" xfId="13869"/>
    <cellStyle name="TableColumnHeader 20 3" xfId="10054"/>
    <cellStyle name="TableColumnHeader 20 4" xfId="19694"/>
    <cellStyle name="TableColumnHeader 20 5" xfId="17717"/>
    <cellStyle name="TableColumnHeader 20 6" xfId="18237"/>
    <cellStyle name="TableColumnHeader 20 7" xfId="19049"/>
    <cellStyle name="TableColumnHeader 20 8" xfId="20748"/>
    <cellStyle name="TableColumnHeader 21" xfId="10651"/>
    <cellStyle name="TableColumnHeader 21 2" xfId="13704"/>
    <cellStyle name="TableColumnHeader 21 3" xfId="9920"/>
    <cellStyle name="TableColumnHeader 21 4" xfId="19529"/>
    <cellStyle name="TableColumnHeader 21 5" xfId="20892"/>
    <cellStyle name="TableColumnHeader 21 6" xfId="18118"/>
    <cellStyle name="TableColumnHeader 21 7" xfId="18888"/>
    <cellStyle name="TableColumnHeader 21 8" xfId="20439"/>
    <cellStyle name="TableColumnHeader 22" xfId="10818"/>
    <cellStyle name="TableColumnHeader 22 2" xfId="13871"/>
    <cellStyle name="TableColumnHeader 22 3" xfId="10055"/>
    <cellStyle name="TableColumnHeader 22 4" xfId="19696"/>
    <cellStyle name="TableColumnHeader 22 5" xfId="17716"/>
    <cellStyle name="TableColumnHeader 22 6" xfId="18238"/>
    <cellStyle name="TableColumnHeader 22 7" xfId="19051"/>
    <cellStyle name="TableColumnHeader 22 8" xfId="20757"/>
    <cellStyle name="TableColumnHeader 23" xfId="10654"/>
    <cellStyle name="TableColumnHeader 23 2" xfId="13707"/>
    <cellStyle name="TableColumnHeader 23 3" xfId="9921"/>
    <cellStyle name="TableColumnHeader 23 4" xfId="19532"/>
    <cellStyle name="TableColumnHeader 23 5" xfId="17844"/>
    <cellStyle name="TableColumnHeader 23 6" xfId="22708"/>
    <cellStyle name="TableColumnHeader 23 7" xfId="18890"/>
    <cellStyle name="TableColumnHeader 23 8" xfId="23075"/>
    <cellStyle name="TableColumnHeader 24" xfId="10658"/>
    <cellStyle name="TableColumnHeader 24 2" xfId="13711"/>
    <cellStyle name="TableColumnHeader 24 3" xfId="9922"/>
    <cellStyle name="TableColumnHeader 24 4" xfId="19536"/>
    <cellStyle name="TableColumnHeader 24 5" xfId="21779"/>
    <cellStyle name="TableColumnHeader 24 6" xfId="18120"/>
    <cellStyle name="TableColumnHeader 24 7" xfId="18894"/>
    <cellStyle name="TableColumnHeader 24 8" xfId="20440"/>
    <cellStyle name="TableColumnHeader 25" xfId="10820"/>
    <cellStyle name="TableColumnHeader 25 2" xfId="13872"/>
    <cellStyle name="TableColumnHeader 25 3" xfId="10057"/>
    <cellStyle name="TableColumnHeader 25 4" xfId="19698"/>
    <cellStyle name="TableColumnHeader 25 5" xfId="17715"/>
    <cellStyle name="TableColumnHeader 25 6" xfId="18240"/>
    <cellStyle name="TableColumnHeader 25 7" xfId="19052"/>
    <cellStyle name="TableColumnHeader 25 8" xfId="20771"/>
    <cellStyle name="TableColumnHeader 26" xfId="10661"/>
    <cellStyle name="TableColumnHeader 26 2" xfId="13714"/>
    <cellStyle name="TableColumnHeader 26 3" xfId="9923"/>
    <cellStyle name="TableColumnHeader 26 4" xfId="19539"/>
    <cellStyle name="TableColumnHeader 26 5" xfId="17843"/>
    <cellStyle name="TableColumnHeader 26 6" xfId="18123"/>
    <cellStyle name="TableColumnHeader 26 7" xfId="18897"/>
    <cellStyle name="TableColumnHeader 26 8" xfId="20442"/>
    <cellStyle name="TableColumnHeader 27" xfId="10824"/>
    <cellStyle name="TableColumnHeader 27 2" xfId="13875"/>
    <cellStyle name="TableColumnHeader 27 3" xfId="10060"/>
    <cellStyle name="TableColumnHeader 27 4" xfId="19702"/>
    <cellStyle name="TableColumnHeader 27 5" xfId="17712"/>
    <cellStyle name="TableColumnHeader 27 6" xfId="18243"/>
    <cellStyle name="TableColumnHeader 27 7" xfId="19055"/>
    <cellStyle name="TableColumnHeader 27 8" xfId="20807"/>
    <cellStyle name="TableColumnHeader 28" xfId="10663"/>
    <cellStyle name="TableColumnHeader 28 2" xfId="13716"/>
    <cellStyle name="TableColumnHeader 28 3" xfId="9924"/>
    <cellStyle name="TableColumnHeader 28 4" xfId="19541"/>
    <cellStyle name="TableColumnHeader 28 5" xfId="17842"/>
    <cellStyle name="TableColumnHeader 28 6" xfId="22394"/>
    <cellStyle name="TableColumnHeader 28 7" xfId="18899"/>
    <cellStyle name="TableColumnHeader 28 8" xfId="20443"/>
    <cellStyle name="TableColumnHeader 29" xfId="10827"/>
    <cellStyle name="TableColumnHeader 29 2" xfId="13876"/>
    <cellStyle name="TableColumnHeader 29 3" xfId="10063"/>
    <cellStyle name="TableColumnHeader 29 4" xfId="19705"/>
    <cellStyle name="TableColumnHeader 29 5" xfId="17711"/>
    <cellStyle name="TableColumnHeader 29 6" xfId="18246"/>
    <cellStyle name="TableColumnHeader 29 7" xfId="19056"/>
    <cellStyle name="TableColumnHeader 29 8" xfId="20829"/>
    <cellStyle name="TableColumnHeader 3" xfId="11446"/>
    <cellStyle name="TableColumnHeader 3 2" xfId="14421"/>
    <cellStyle name="TableColumnHeader 3 3" xfId="15891"/>
    <cellStyle name="TableColumnHeader 3 4" xfId="20317"/>
    <cellStyle name="TableColumnHeader 3 5" xfId="22353"/>
    <cellStyle name="TableColumnHeader 3 6" xfId="23848"/>
    <cellStyle name="TableColumnHeader 3 7" xfId="25440"/>
    <cellStyle name="TableColumnHeader 3 8" xfId="26961"/>
    <cellStyle name="TableColumnHeader 30" xfId="10665"/>
    <cellStyle name="TableColumnHeader 30 2" xfId="13718"/>
    <cellStyle name="TableColumnHeader 30 3" xfId="9925"/>
    <cellStyle name="TableColumnHeader 30 4" xfId="19543"/>
    <cellStyle name="TableColumnHeader 30 5" xfId="17841"/>
    <cellStyle name="TableColumnHeader 30 6" xfId="22709"/>
    <cellStyle name="TableColumnHeader 30 7" xfId="18901"/>
    <cellStyle name="TableColumnHeader 30 8" xfId="20444"/>
    <cellStyle name="TableColumnHeader 31" xfId="10666"/>
    <cellStyle name="TableColumnHeader 31 2" xfId="13719"/>
    <cellStyle name="TableColumnHeader 31 3" xfId="9926"/>
    <cellStyle name="TableColumnHeader 31 4" xfId="19544"/>
    <cellStyle name="TableColumnHeader 31 5" xfId="17840"/>
    <cellStyle name="TableColumnHeader 31 6" xfId="22650"/>
    <cellStyle name="TableColumnHeader 31 7" xfId="18902"/>
    <cellStyle name="TableColumnHeader 31 8" xfId="20445"/>
    <cellStyle name="TableColumnHeader 32" xfId="11022"/>
    <cellStyle name="TableColumnHeader 32 2" xfId="14068"/>
    <cellStyle name="TableColumnHeader 32 3" xfId="10237"/>
    <cellStyle name="TableColumnHeader 32 4" xfId="19900"/>
    <cellStyle name="TableColumnHeader 32 5" xfId="17538"/>
    <cellStyle name="TableColumnHeader 32 6" xfId="18435"/>
    <cellStyle name="TableColumnHeader 32 7" xfId="19243"/>
    <cellStyle name="TableColumnHeader 32 8" xfId="21142"/>
    <cellStyle name="TableColumnHeader 33" xfId="9823"/>
    <cellStyle name="TableColumnHeader 34" xfId="9776"/>
    <cellStyle name="TableColumnHeader 35" xfId="17991"/>
    <cellStyle name="TableColumnHeader 36" xfId="17229"/>
    <cellStyle name="TableColumnHeader 37" xfId="17230"/>
    <cellStyle name="TableColumnHeader 38" xfId="17253"/>
    <cellStyle name="TableColumnHeader 39" xfId="28343"/>
    <cellStyle name="TableColumnHeader 4" xfId="10558"/>
    <cellStyle name="TableColumnHeader 4 2" xfId="13615"/>
    <cellStyle name="TableColumnHeader 4 3" xfId="14384"/>
    <cellStyle name="TableColumnHeader 4 4" xfId="19436"/>
    <cellStyle name="TableColumnHeader 4 5" xfId="17876"/>
    <cellStyle name="TableColumnHeader 4 6" xfId="18071"/>
    <cellStyle name="TableColumnHeader 4 7" xfId="21623"/>
    <cellStyle name="TableColumnHeader 4 8" xfId="19366"/>
    <cellStyle name="TableColumnHeader 40" xfId="28448"/>
    <cellStyle name="TableColumnHeader 41" xfId="28455"/>
    <cellStyle name="TableColumnHeader 5" xfId="10615"/>
    <cellStyle name="TableColumnHeader 5 2" xfId="13671"/>
    <cellStyle name="TableColumnHeader 5 3" xfId="9902"/>
    <cellStyle name="TableColumnHeader 5 4" xfId="19493"/>
    <cellStyle name="TableColumnHeader 5 5" xfId="20887"/>
    <cellStyle name="TableColumnHeader 5 6" xfId="22373"/>
    <cellStyle name="TableColumnHeader 5 7" xfId="18861"/>
    <cellStyle name="TableColumnHeader 5 8" xfId="20408"/>
    <cellStyle name="TableColumnHeader 6" xfId="10560"/>
    <cellStyle name="TableColumnHeader 6 2" xfId="13617"/>
    <cellStyle name="TableColumnHeader 6 3" xfId="9876"/>
    <cellStyle name="TableColumnHeader 6 4" xfId="19438"/>
    <cellStyle name="TableColumnHeader 6 5" xfId="17874"/>
    <cellStyle name="TableColumnHeader 6 6" xfId="18073"/>
    <cellStyle name="TableColumnHeader 6 7" xfId="18817"/>
    <cellStyle name="TableColumnHeader 6 8" xfId="19367"/>
    <cellStyle name="TableColumnHeader 7" xfId="10619"/>
    <cellStyle name="TableColumnHeader 7 2" xfId="13675"/>
    <cellStyle name="TableColumnHeader 7 3" xfId="9904"/>
    <cellStyle name="TableColumnHeader 7 4" xfId="19497"/>
    <cellStyle name="TableColumnHeader 7 5" xfId="20355"/>
    <cellStyle name="TableColumnHeader 7 6" xfId="22670"/>
    <cellStyle name="TableColumnHeader 7 7" xfId="18864"/>
    <cellStyle name="TableColumnHeader 7 8" xfId="20412"/>
    <cellStyle name="TableColumnHeader 8" xfId="10563"/>
    <cellStyle name="TableColumnHeader 8 2" xfId="13620"/>
    <cellStyle name="TableColumnHeader 8 3" xfId="9879"/>
    <cellStyle name="TableColumnHeader 8 4" xfId="19441"/>
    <cellStyle name="TableColumnHeader 8 5" xfId="17871"/>
    <cellStyle name="TableColumnHeader 8 6" xfId="19335"/>
    <cellStyle name="TableColumnHeader 8 7" xfId="18820"/>
    <cellStyle name="TableColumnHeader 8 8" xfId="19370"/>
    <cellStyle name="TableColumnHeader 9" xfId="10623"/>
    <cellStyle name="TableColumnHeader 9 2" xfId="13679"/>
    <cellStyle name="TableColumnHeader 9 3" xfId="9906"/>
    <cellStyle name="TableColumnHeader 9 4" xfId="19501"/>
    <cellStyle name="TableColumnHeader 9 5" xfId="18001"/>
    <cellStyle name="TableColumnHeader 9 6" xfId="18102"/>
    <cellStyle name="TableColumnHeader 9 7" xfId="18867"/>
    <cellStyle name="TableColumnHeader 9 8" xfId="20415"/>
    <cellStyle name="TableHeading" xfId="5048"/>
    <cellStyle name="TableHeading 10" xfId="10660"/>
    <cellStyle name="TableHeading 10 2" xfId="13713"/>
    <cellStyle name="TableHeading 10 3" xfId="19538"/>
    <cellStyle name="TableHeading 10 4" xfId="18122"/>
    <cellStyle name="TableHeading 10 5" xfId="18896"/>
    <cellStyle name="TableHeading 11" xfId="10664"/>
    <cellStyle name="TableHeading 11 2" xfId="13717"/>
    <cellStyle name="TableHeading 11 3" xfId="19542"/>
    <cellStyle name="TableHeading 11 4" xfId="22307"/>
    <cellStyle name="TableHeading 11 5" xfId="18900"/>
    <cellStyle name="TableHeading 2" xfId="10618"/>
    <cellStyle name="TableHeading 2 2" xfId="13674"/>
    <cellStyle name="TableHeading 2 3" xfId="19496"/>
    <cellStyle name="TableHeading 2 4" xfId="22725"/>
    <cellStyle name="TableHeading 2 5" xfId="18863"/>
    <cellStyle name="TableHeading 3" xfId="10628"/>
    <cellStyle name="TableHeading 3 2" xfId="13684"/>
    <cellStyle name="TableHeading 3 3" xfId="19506"/>
    <cellStyle name="TableHeading 3 4" xfId="22646"/>
    <cellStyle name="TableHeading 3 5" xfId="18872"/>
    <cellStyle name="TableHeading 4" xfId="10634"/>
    <cellStyle name="TableHeading 4 2" xfId="13690"/>
    <cellStyle name="TableHeading 4 3" xfId="19512"/>
    <cellStyle name="TableHeading 4 4" xfId="18108"/>
    <cellStyle name="TableHeading 4 5" xfId="18875"/>
    <cellStyle name="TableHeading 5" xfId="10570"/>
    <cellStyle name="TableHeading 5 2" xfId="13627"/>
    <cellStyle name="TableHeading 5 3" xfId="19448"/>
    <cellStyle name="TableHeading 5 4" xfId="18082"/>
    <cellStyle name="TableHeading 5 5" xfId="18826"/>
    <cellStyle name="TableHeading 6" xfId="10642"/>
    <cellStyle name="TableHeading 6 2" xfId="13697"/>
    <cellStyle name="TableHeading 6 3" xfId="19520"/>
    <cellStyle name="TableHeading 6 4" xfId="18114"/>
    <cellStyle name="TableHeading 6 5" xfId="21641"/>
    <cellStyle name="TableHeading 7" xfId="10812"/>
    <cellStyle name="TableHeading 7 2" xfId="13865"/>
    <cellStyle name="TableHeading 7 3" xfId="19690"/>
    <cellStyle name="TableHeading 7 4" xfId="18234"/>
    <cellStyle name="TableHeading 7 5" xfId="19045"/>
    <cellStyle name="TableHeading 8" xfId="10815"/>
    <cellStyle name="TableHeading 8 2" xfId="13868"/>
    <cellStyle name="TableHeading 8 3" xfId="19693"/>
    <cellStyle name="TableHeading 8 4" xfId="18236"/>
    <cellStyle name="TableHeading 8 5" xfId="19048"/>
    <cellStyle name="TableHeading 9" xfId="10657"/>
    <cellStyle name="TableHeading 9 2" xfId="13710"/>
    <cellStyle name="TableHeading 9 3" xfId="19535"/>
    <cellStyle name="TableHeading 9 4" xfId="18119"/>
    <cellStyle name="TableHeading 9 5" xfId="18893"/>
    <cellStyle name="TableHighlight" xfId="5049"/>
    <cellStyle name="TableNote" xfId="5050"/>
    <cellStyle name="test a style" xfId="5051"/>
    <cellStyle name="test a style 10" xfId="11021"/>
    <cellStyle name="test a style 10 2" xfId="14067"/>
    <cellStyle name="test a style 10 3" xfId="19899"/>
    <cellStyle name="test a style 10 4" xfId="18434"/>
    <cellStyle name="test a style 10 5" xfId="19242"/>
    <cellStyle name="test a style 2" xfId="6212"/>
    <cellStyle name="test a style 2 2" xfId="11703"/>
    <cellStyle name="test a style 2 3" xfId="9827"/>
    <cellStyle name="test a style 2 4" xfId="17996"/>
    <cellStyle name="test a style 3" xfId="10616"/>
    <cellStyle name="test a style 3 2" xfId="13672"/>
    <cellStyle name="test a style 3 3" xfId="22336"/>
    <cellStyle name="test a style 4" xfId="10637"/>
    <cellStyle name="test a style 4 2" xfId="20270"/>
    <cellStyle name="test a style 4 3" xfId="20428"/>
    <cellStyle name="test a style 5" xfId="10574"/>
    <cellStyle name="test a style 5 2" xfId="13631"/>
    <cellStyle name="test a style 5 3" xfId="20872"/>
    <cellStyle name="test a style 5 4" xfId="18830"/>
    <cellStyle name="test a style 6" xfId="10648"/>
    <cellStyle name="test a style 6 2" xfId="13701"/>
    <cellStyle name="test a style 6 3" xfId="19526"/>
    <cellStyle name="test a style 6 4" xfId="22707"/>
    <cellStyle name="test a style 6 5" xfId="18885"/>
    <cellStyle name="test a style 7" xfId="10650"/>
    <cellStyle name="test a style 7 2" xfId="13703"/>
    <cellStyle name="test a style 7 3" xfId="19528"/>
    <cellStyle name="test a style 7 4" xfId="18887"/>
    <cellStyle name="test a style 8" xfId="10819"/>
    <cellStyle name="test a style 8 2" xfId="10056"/>
    <cellStyle name="test a style 8 3" xfId="18239"/>
    <cellStyle name="test a style 9" xfId="10821"/>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1 10" xfId="13004"/>
    <cellStyle name="Total 2 11 10 2" xfId="15262"/>
    <cellStyle name="Total 2 11 10 3" xfId="16654"/>
    <cellStyle name="Total 2 11 10 4" xfId="21743"/>
    <cellStyle name="Total 2 11 10 5" xfId="23278"/>
    <cellStyle name="Total 2 11 10 6" xfId="24724"/>
    <cellStyle name="Total 2 11 10 7" xfId="26280"/>
    <cellStyle name="Total 2 11 10 8" xfId="27742"/>
    <cellStyle name="Total 2 11 11" xfId="13047"/>
    <cellStyle name="Total 2 11 11 2" xfId="15305"/>
    <cellStyle name="Total 2 11 11 3" xfId="16692"/>
    <cellStyle name="Total 2 11 11 4" xfId="21785"/>
    <cellStyle name="Total 2 11 11 5" xfId="23320"/>
    <cellStyle name="Total 2 11 11 6" xfId="24765"/>
    <cellStyle name="Total 2 11 11 7" xfId="26322"/>
    <cellStyle name="Total 2 11 11 8" xfId="27780"/>
    <cellStyle name="Total 2 11 12" xfId="13071"/>
    <cellStyle name="Total 2 11 12 2" xfId="15329"/>
    <cellStyle name="Total 2 11 12 3" xfId="16716"/>
    <cellStyle name="Total 2 11 12 4" xfId="21809"/>
    <cellStyle name="Total 2 11 12 5" xfId="23344"/>
    <cellStyle name="Total 2 11 12 6" xfId="24789"/>
    <cellStyle name="Total 2 11 12 7" xfId="26346"/>
    <cellStyle name="Total 2 11 12 8" xfId="27804"/>
    <cellStyle name="Total 2 11 13" xfId="13119"/>
    <cellStyle name="Total 2 11 13 2" xfId="15377"/>
    <cellStyle name="Total 2 11 13 3" xfId="16764"/>
    <cellStyle name="Total 2 11 13 4" xfId="21857"/>
    <cellStyle name="Total 2 11 13 5" xfId="23392"/>
    <cellStyle name="Total 2 11 13 6" xfId="24837"/>
    <cellStyle name="Total 2 11 13 7" xfId="26394"/>
    <cellStyle name="Total 2 11 13 8" xfId="27852"/>
    <cellStyle name="Total 2 11 14" xfId="13151"/>
    <cellStyle name="Total 2 11 14 2" xfId="15409"/>
    <cellStyle name="Total 2 11 14 3" xfId="16796"/>
    <cellStyle name="Total 2 11 14 4" xfId="21889"/>
    <cellStyle name="Total 2 11 14 5" xfId="23424"/>
    <cellStyle name="Total 2 11 14 6" xfId="24869"/>
    <cellStyle name="Total 2 11 14 7" xfId="26426"/>
    <cellStyle name="Total 2 11 14 8" xfId="27884"/>
    <cellStyle name="Total 2 11 15" xfId="13201"/>
    <cellStyle name="Total 2 11 15 2" xfId="15459"/>
    <cellStyle name="Total 2 11 15 3" xfId="16846"/>
    <cellStyle name="Total 2 11 15 4" xfId="21939"/>
    <cellStyle name="Total 2 11 15 5" xfId="23474"/>
    <cellStyle name="Total 2 11 15 6" xfId="24919"/>
    <cellStyle name="Total 2 11 15 7" xfId="26476"/>
    <cellStyle name="Total 2 11 15 8" xfId="27934"/>
    <cellStyle name="Total 2 11 16" xfId="13226"/>
    <cellStyle name="Total 2 11 16 2" xfId="15484"/>
    <cellStyle name="Total 2 11 16 3" xfId="16871"/>
    <cellStyle name="Total 2 11 16 4" xfId="21964"/>
    <cellStyle name="Total 2 11 16 5" xfId="23499"/>
    <cellStyle name="Total 2 11 16 6" xfId="24944"/>
    <cellStyle name="Total 2 11 16 7" xfId="26501"/>
    <cellStyle name="Total 2 11 16 8" xfId="27959"/>
    <cellStyle name="Total 2 11 17" xfId="13252"/>
    <cellStyle name="Total 2 11 17 2" xfId="15510"/>
    <cellStyle name="Total 2 11 17 3" xfId="16897"/>
    <cellStyle name="Total 2 11 17 4" xfId="21990"/>
    <cellStyle name="Total 2 11 17 5" xfId="23525"/>
    <cellStyle name="Total 2 11 17 6" xfId="24970"/>
    <cellStyle name="Total 2 11 17 7" xfId="26527"/>
    <cellStyle name="Total 2 11 17 8" xfId="27985"/>
    <cellStyle name="Total 2 11 18" xfId="13293"/>
    <cellStyle name="Total 2 11 18 2" xfId="15551"/>
    <cellStyle name="Total 2 11 18 3" xfId="16938"/>
    <cellStyle name="Total 2 11 18 4" xfId="22031"/>
    <cellStyle name="Total 2 11 18 5" xfId="23566"/>
    <cellStyle name="Total 2 11 18 6" xfId="25011"/>
    <cellStyle name="Total 2 11 18 7" xfId="26568"/>
    <cellStyle name="Total 2 11 18 8" xfId="28026"/>
    <cellStyle name="Total 2 11 19" xfId="13315"/>
    <cellStyle name="Total 2 11 19 2" xfId="15573"/>
    <cellStyle name="Total 2 11 19 3" xfId="16960"/>
    <cellStyle name="Total 2 11 19 4" xfId="22053"/>
    <cellStyle name="Total 2 11 19 5" xfId="23588"/>
    <cellStyle name="Total 2 11 19 6" xfId="25033"/>
    <cellStyle name="Total 2 11 19 7" xfId="26590"/>
    <cellStyle name="Total 2 11 19 8" xfId="28048"/>
    <cellStyle name="Total 2 11 2" xfId="12519"/>
    <cellStyle name="Total 2 11 2 2" xfId="14932"/>
    <cellStyle name="Total 2 11 2 3" xfId="16326"/>
    <cellStyle name="Total 2 11 2 4" xfId="21301"/>
    <cellStyle name="Total 2 11 2 5" xfId="22884"/>
    <cellStyle name="Total 2 11 2 6" xfId="24368"/>
    <cellStyle name="Total 2 11 2 7" xfId="25951"/>
    <cellStyle name="Total 2 11 2 8" xfId="27415"/>
    <cellStyle name="Total 2 11 20" xfId="13360"/>
    <cellStyle name="Total 2 11 20 2" xfId="15618"/>
    <cellStyle name="Total 2 11 20 3" xfId="17005"/>
    <cellStyle name="Total 2 11 20 4" xfId="22098"/>
    <cellStyle name="Total 2 11 20 5" xfId="23633"/>
    <cellStyle name="Total 2 11 20 6" xfId="25078"/>
    <cellStyle name="Total 2 11 20 7" xfId="26635"/>
    <cellStyle name="Total 2 11 20 8" xfId="28093"/>
    <cellStyle name="Total 2 11 21" xfId="13401"/>
    <cellStyle name="Total 2 11 21 2" xfId="15659"/>
    <cellStyle name="Total 2 11 21 3" xfId="17046"/>
    <cellStyle name="Total 2 11 21 4" xfId="22139"/>
    <cellStyle name="Total 2 11 21 5" xfId="23674"/>
    <cellStyle name="Total 2 11 21 6" xfId="25119"/>
    <cellStyle name="Total 2 11 21 7" xfId="26676"/>
    <cellStyle name="Total 2 11 21 8" xfId="28134"/>
    <cellStyle name="Total 2 11 22" xfId="13427"/>
    <cellStyle name="Total 2 11 22 2" xfId="15685"/>
    <cellStyle name="Total 2 11 22 3" xfId="17072"/>
    <cellStyle name="Total 2 11 22 4" xfId="22165"/>
    <cellStyle name="Total 2 11 22 5" xfId="23700"/>
    <cellStyle name="Total 2 11 22 6" xfId="25145"/>
    <cellStyle name="Total 2 11 22 7" xfId="26702"/>
    <cellStyle name="Total 2 11 22 8" xfId="28160"/>
    <cellStyle name="Total 2 11 23" xfId="13451"/>
    <cellStyle name="Total 2 11 23 2" xfId="15709"/>
    <cellStyle name="Total 2 11 23 3" xfId="17096"/>
    <cellStyle name="Total 2 11 23 4" xfId="22189"/>
    <cellStyle name="Total 2 11 23 5" xfId="23724"/>
    <cellStyle name="Total 2 11 23 6" xfId="25169"/>
    <cellStyle name="Total 2 11 23 7" xfId="26726"/>
    <cellStyle name="Total 2 11 23 8" xfId="28184"/>
    <cellStyle name="Total 2 11 24" xfId="13477"/>
    <cellStyle name="Total 2 11 24 2" xfId="15735"/>
    <cellStyle name="Total 2 11 24 3" xfId="17120"/>
    <cellStyle name="Total 2 11 24 4" xfId="22215"/>
    <cellStyle name="Total 2 11 24 5" xfId="23750"/>
    <cellStyle name="Total 2 11 24 6" xfId="25195"/>
    <cellStyle name="Total 2 11 24 7" xfId="26751"/>
    <cellStyle name="Total 2 11 24 8" xfId="28208"/>
    <cellStyle name="Total 2 11 25" xfId="13498"/>
    <cellStyle name="Total 2 11 25 2" xfId="15756"/>
    <cellStyle name="Total 2 11 25 3" xfId="17140"/>
    <cellStyle name="Total 2 11 25 4" xfId="22236"/>
    <cellStyle name="Total 2 11 25 5" xfId="23771"/>
    <cellStyle name="Total 2 11 25 6" xfId="25216"/>
    <cellStyle name="Total 2 11 25 7" xfId="26771"/>
    <cellStyle name="Total 2 11 25 8" xfId="28228"/>
    <cellStyle name="Total 2 11 26" xfId="13530"/>
    <cellStyle name="Total 2 11 26 2" xfId="15788"/>
    <cellStyle name="Total 2 11 26 3" xfId="17168"/>
    <cellStyle name="Total 2 11 26 4" xfId="22267"/>
    <cellStyle name="Total 2 11 26 5" xfId="23803"/>
    <cellStyle name="Total 2 11 26 6" xfId="25248"/>
    <cellStyle name="Total 2 11 26 7" xfId="26802"/>
    <cellStyle name="Total 2 11 26 8" xfId="28256"/>
    <cellStyle name="Total 2 11 27" xfId="13562"/>
    <cellStyle name="Total 2 11 28" xfId="9841"/>
    <cellStyle name="Total 2 11 29" xfId="19379"/>
    <cellStyle name="Total 2 11 3" xfId="12600"/>
    <cellStyle name="Total 2 11 3 2" xfId="14971"/>
    <cellStyle name="Total 2 11 3 3" xfId="16366"/>
    <cellStyle name="Total 2 11 3 4" xfId="21375"/>
    <cellStyle name="Total 2 11 3 5" xfId="22925"/>
    <cellStyle name="Total 2 11 3 6" xfId="24409"/>
    <cellStyle name="Total 2 11 3 7" xfId="25991"/>
    <cellStyle name="Total 2 11 3 8" xfId="27454"/>
    <cellStyle name="Total 2 11 30" xfId="17919"/>
    <cellStyle name="Total 2 11 31" xfId="23202"/>
    <cellStyle name="Total 2 11 32" xfId="19362"/>
    <cellStyle name="Total 2 11 33" xfId="19285"/>
    <cellStyle name="Total 2 11 4" xfId="12697"/>
    <cellStyle name="Total 2 11 4 2" xfId="15043"/>
    <cellStyle name="Total 2 11 4 3" xfId="16438"/>
    <cellStyle name="Total 2 11 4 4" xfId="21468"/>
    <cellStyle name="Total 2 11 4 5" xfId="23011"/>
    <cellStyle name="Total 2 11 4 6" xfId="24481"/>
    <cellStyle name="Total 2 11 4 7" xfId="26063"/>
    <cellStyle name="Total 2 11 4 8" xfId="27526"/>
    <cellStyle name="Total 2 11 5" xfId="12144"/>
    <cellStyle name="Total 2 11 5 2" xfId="14814"/>
    <cellStyle name="Total 2 11 5 3" xfId="16208"/>
    <cellStyle name="Total 2 11 5 4" xfId="20962"/>
    <cellStyle name="Total 2 11 5 5" xfId="22764"/>
    <cellStyle name="Total 2 11 5 6" xfId="24249"/>
    <cellStyle name="Total 2 11 5 7" xfId="25833"/>
    <cellStyle name="Total 2 11 5 8" xfId="27297"/>
    <cellStyle name="Total 2 11 6" xfId="12799"/>
    <cellStyle name="Total 2 11 6 2" xfId="15091"/>
    <cellStyle name="Total 2 11 6 3" xfId="16486"/>
    <cellStyle name="Total 2 11 6 4" xfId="21544"/>
    <cellStyle name="Total 2 11 6 5" xfId="23083"/>
    <cellStyle name="Total 2 11 6 6" xfId="24554"/>
    <cellStyle name="Total 2 11 6 7" xfId="26111"/>
    <cellStyle name="Total 2 11 6 8" xfId="27574"/>
    <cellStyle name="Total 2 11 7" xfId="12859"/>
    <cellStyle name="Total 2 11 7 2" xfId="15150"/>
    <cellStyle name="Total 2 11 7 3" xfId="16545"/>
    <cellStyle name="Total 2 11 7 4" xfId="21604"/>
    <cellStyle name="Total 2 11 7 5" xfId="23142"/>
    <cellStyle name="Total 2 11 7 6" xfId="24613"/>
    <cellStyle name="Total 2 11 7 7" xfId="26170"/>
    <cellStyle name="Total 2 11 7 8" xfId="27633"/>
    <cellStyle name="Total 2 11 8" xfId="12909"/>
    <cellStyle name="Total 2 11 8 2" xfId="15185"/>
    <cellStyle name="Total 2 11 8 3" xfId="16580"/>
    <cellStyle name="Total 2 11 8 4" xfId="21654"/>
    <cellStyle name="Total 2 11 8 5" xfId="23186"/>
    <cellStyle name="Total 2 11 8 6" xfId="24649"/>
    <cellStyle name="Total 2 11 8 7" xfId="26205"/>
    <cellStyle name="Total 2 11 8 8" xfId="27668"/>
    <cellStyle name="Total 2 11 9" xfId="12962"/>
    <cellStyle name="Total 2 11 9 2" xfId="15220"/>
    <cellStyle name="Total 2 11 9 3" xfId="16615"/>
    <cellStyle name="Total 2 11 9 4" xfId="21701"/>
    <cellStyle name="Total 2 11 9 5" xfId="23237"/>
    <cellStyle name="Total 2 11 9 6" xfId="24684"/>
    <cellStyle name="Total 2 11 9 7" xfId="26240"/>
    <cellStyle name="Total 2 11 9 8" xfId="27703"/>
    <cellStyle name="Total 2 12" xfId="12432"/>
    <cellStyle name="Total 2 12 2" xfId="14871"/>
    <cellStyle name="Total 2 12 3" xfId="16265"/>
    <cellStyle name="Total 2 12 4" xfId="21214"/>
    <cellStyle name="Total 2 12 5" xfId="22821"/>
    <cellStyle name="Total 2 12 6" xfId="24307"/>
    <cellStyle name="Total 2 12 7" xfId="25890"/>
    <cellStyle name="Total 2 12 8" xfId="27354"/>
    <cellStyle name="Total 2 13" xfId="12475"/>
    <cellStyle name="Total 2 13 2" xfId="14912"/>
    <cellStyle name="Total 2 13 3" xfId="16306"/>
    <cellStyle name="Total 2 13 4" xfId="21257"/>
    <cellStyle name="Total 2 13 5" xfId="22862"/>
    <cellStyle name="Total 2 13 6" xfId="24348"/>
    <cellStyle name="Total 2 13 7" xfId="25931"/>
    <cellStyle name="Total 2 13 8" xfId="27395"/>
    <cellStyle name="Total 2 14" xfId="12484"/>
    <cellStyle name="Total 2 14 2" xfId="14919"/>
    <cellStyle name="Total 2 14 3" xfId="16313"/>
    <cellStyle name="Total 2 14 4" xfId="21266"/>
    <cellStyle name="Total 2 14 5" xfId="22869"/>
    <cellStyle name="Total 2 14 6" xfId="24355"/>
    <cellStyle name="Total 2 14 7" xfId="25938"/>
    <cellStyle name="Total 2 14 8" xfId="27402"/>
    <cellStyle name="Total 2 15" xfId="12639"/>
    <cellStyle name="Total 2 15 2" xfId="15008"/>
    <cellStyle name="Total 2 15 3" xfId="16403"/>
    <cellStyle name="Total 2 15 4" xfId="21413"/>
    <cellStyle name="Total 2 15 5" xfId="22962"/>
    <cellStyle name="Total 2 15 6" xfId="24446"/>
    <cellStyle name="Total 2 15 7" xfId="26028"/>
    <cellStyle name="Total 2 15 8" xfId="27491"/>
    <cellStyle name="Total 2 16" xfId="12686"/>
    <cellStyle name="Total 2 16 2" xfId="15032"/>
    <cellStyle name="Total 2 16 3" xfId="16427"/>
    <cellStyle name="Total 2 16 4" xfId="21457"/>
    <cellStyle name="Total 2 16 5" xfId="23000"/>
    <cellStyle name="Total 2 16 6" xfId="24470"/>
    <cellStyle name="Total 2 16 7" xfId="26052"/>
    <cellStyle name="Total 2 16 8" xfId="27515"/>
    <cellStyle name="Total 2 17" xfId="12844"/>
    <cellStyle name="Total 2 17 2" xfId="15135"/>
    <cellStyle name="Total 2 17 3" xfId="16530"/>
    <cellStyle name="Total 2 17 4" xfId="21589"/>
    <cellStyle name="Total 2 17 5" xfId="23127"/>
    <cellStyle name="Total 2 17 6" xfId="24598"/>
    <cellStyle name="Total 2 17 7" xfId="26155"/>
    <cellStyle name="Total 2 17 8" xfId="27618"/>
    <cellStyle name="Total 2 18" xfId="12885"/>
    <cellStyle name="Total 2 18 2" xfId="15173"/>
    <cellStyle name="Total 2 18 3" xfId="16568"/>
    <cellStyle name="Total 2 18 4" xfId="21630"/>
    <cellStyle name="Total 2 18 5" xfId="23168"/>
    <cellStyle name="Total 2 18 6" xfId="24636"/>
    <cellStyle name="Total 2 18 7" xfId="26193"/>
    <cellStyle name="Total 2 18 8" xfId="27656"/>
    <cellStyle name="Total 2 19" xfId="13106"/>
    <cellStyle name="Total 2 19 2" xfId="15364"/>
    <cellStyle name="Total 2 19 3" xfId="16751"/>
    <cellStyle name="Total 2 19 4" xfId="21844"/>
    <cellStyle name="Total 2 19 5" xfId="23379"/>
    <cellStyle name="Total 2 19 6" xfId="24824"/>
    <cellStyle name="Total 2 19 7" xfId="26381"/>
    <cellStyle name="Total 2 19 8" xfId="27839"/>
    <cellStyle name="Total 2 2" xfId="69"/>
    <cellStyle name="Total 2 2 10" xfId="12880"/>
    <cellStyle name="Total 2 2 10 2" xfId="15169"/>
    <cellStyle name="Total 2 2 10 3" xfId="16564"/>
    <cellStyle name="Total 2 2 10 4" xfId="21625"/>
    <cellStyle name="Total 2 2 10 5" xfId="23163"/>
    <cellStyle name="Total 2 2 10 6" xfId="24632"/>
    <cellStyle name="Total 2 2 10 7" xfId="26189"/>
    <cellStyle name="Total 2 2 10 8" xfId="27652"/>
    <cellStyle name="Total 2 2 11" xfId="13100"/>
    <cellStyle name="Total 2 2 11 2" xfId="15358"/>
    <cellStyle name="Total 2 2 11 3" xfId="16745"/>
    <cellStyle name="Total 2 2 11 4" xfId="21838"/>
    <cellStyle name="Total 2 2 11 5" xfId="23373"/>
    <cellStyle name="Total 2 2 11 6" xfId="24818"/>
    <cellStyle name="Total 2 2 11 7" xfId="26375"/>
    <cellStyle name="Total 2 2 11 8" xfId="27833"/>
    <cellStyle name="Total 2 2 12" xfId="13182"/>
    <cellStyle name="Total 2 2 12 2" xfId="15440"/>
    <cellStyle name="Total 2 2 12 3" xfId="16827"/>
    <cellStyle name="Total 2 2 12 4" xfId="21920"/>
    <cellStyle name="Total 2 2 12 5" xfId="23455"/>
    <cellStyle name="Total 2 2 12 6" xfId="24900"/>
    <cellStyle name="Total 2 2 12 7" xfId="26457"/>
    <cellStyle name="Total 2 2 12 8" xfId="27915"/>
    <cellStyle name="Total 2 2 13" xfId="13275"/>
    <cellStyle name="Total 2 2 13 2" xfId="15533"/>
    <cellStyle name="Total 2 2 13 3" xfId="16920"/>
    <cellStyle name="Total 2 2 13 4" xfId="22013"/>
    <cellStyle name="Total 2 2 13 5" xfId="23548"/>
    <cellStyle name="Total 2 2 13 6" xfId="24993"/>
    <cellStyle name="Total 2 2 13 7" xfId="26550"/>
    <cellStyle name="Total 2 2 13 8" xfId="28008"/>
    <cellStyle name="Total 2 2 14" xfId="13351"/>
    <cellStyle name="Total 2 2 14 2" xfId="15609"/>
    <cellStyle name="Total 2 2 14 3" xfId="16996"/>
    <cellStyle name="Total 2 2 14 4" xfId="22089"/>
    <cellStyle name="Total 2 2 14 5" xfId="23624"/>
    <cellStyle name="Total 2 2 14 6" xfId="25069"/>
    <cellStyle name="Total 2 2 14 7" xfId="26626"/>
    <cellStyle name="Total 2 2 14 8" xfId="28084"/>
    <cellStyle name="Total 2 2 15" xfId="10476"/>
    <cellStyle name="Total 2 2 16" xfId="19306"/>
    <cellStyle name="Total 2 2 17" xfId="21502"/>
    <cellStyle name="Total 2 2 18" xfId="23032"/>
    <cellStyle name="Total 2 2 19" xfId="24538"/>
    <cellStyle name="Total 2 2 2" xfId="89"/>
    <cellStyle name="Total 2 2 2 10" xfId="13074"/>
    <cellStyle name="Total 2 2 2 10 2" xfId="15332"/>
    <cellStyle name="Total 2 2 2 10 3" xfId="16719"/>
    <cellStyle name="Total 2 2 2 10 4" xfId="21812"/>
    <cellStyle name="Total 2 2 2 10 5" xfId="23347"/>
    <cellStyle name="Total 2 2 2 10 6" xfId="24792"/>
    <cellStyle name="Total 2 2 2 10 7" xfId="26349"/>
    <cellStyle name="Total 2 2 2 10 8" xfId="27807"/>
    <cellStyle name="Total 2 2 2 11" xfId="13172"/>
    <cellStyle name="Total 2 2 2 11 2" xfId="15430"/>
    <cellStyle name="Total 2 2 2 11 3" xfId="16817"/>
    <cellStyle name="Total 2 2 2 11 4" xfId="21910"/>
    <cellStyle name="Total 2 2 2 11 5" xfId="23445"/>
    <cellStyle name="Total 2 2 2 11 6" xfId="24890"/>
    <cellStyle name="Total 2 2 2 11 7" xfId="26447"/>
    <cellStyle name="Total 2 2 2 11 8" xfId="27905"/>
    <cellStyle name="Total 2 2 2 12" xfId="13247"/>
    <cellStyle name="Total 2 2 2 12 2" xfId="15505"/>
    <cellStyle name="Total 2 2 2 12 3" xfId="16892"/>
    <cellStyle name="Total 2 2 2 12 4" xfId="21985"/>
    <cellStyle name="Total 2 2 2 12 5" xfId="23520"/>
    <cellStyle name="Total 2 2 2 12 6" xfId="24965"/>
    <cellStyle name="Total 2 2 2 12 7" xfId="26522"/>
    <cellStyle name="Total 2 2 2 12 8" xfId="27980"/>
    <cellStyle name="Total 2 2 2 13" xfId="13339"/>
    <cellStyle name="Total 2 2 2 13 2" xfId="15597"/>
    <cellStyle name="Total 2 2 2 13 3" xfId="16984"/>
    <cellStyle name="Total 2 2 2 13 4" xfId="22077"/>
    <cellStyle name="Total 2 2 2 13 5" xfId="23612"/>
    <cellStyle name="Total 2 2 2 13 6" xfId="25057"/>
    <cellStyle name="Total 2 2 2 13 7" xfId="26614"/>
    <cellStyle name="Total 2 2 2 13 8" xfId="28072"/>
    <cellStyle name="Total 2 2 2 14" xfId="11018"/>
    <cellStyle name="Total 2 2 2 15" xfId="10464"/>
    <cellStyle name="Total 2 2 2 16" xfId="19286"/>
    <cellStyle name="Total 2 2 2 17" xfId="21445"/>
    <cellStyle name="Total 2 2 2 18" xfId="22969"/>
    <cellStyle name="Total 2 2 2 19" xfId="24502"/>
    <cellStyle name="Total 2 2 2 2" xfId="9771"/>
    <cellStyle name="Total 2 2 2 2 10" xfId="13024"/>
    <cellStyle name="Total 2 2 2 2 10 2" xfId="15282"/>
    <cellStyle name="Total 2 2 2 2 10 3" xfId="16674"/>
    <cellStyle name="Total 2 2 2 2 10 4" xfId="21763"/>
    <cellStyle name="Total 2 2 2 2 10 5" xfId="23298"/>
    <cellStyle name="Total 2 2 2 2 10 6" xfId="24744"/>
    <cellStyle name="Total 2 2 2 2 10 7" xfId="26300"/>
    <cellStyle name="Total 2 2 2 2 10 8" xfId="27762"/>
    <cellStyle name="Total 2 2 2 2 11" xfId="13065"/>
    <cellStyle name="Total 2 2 2 2 11 2" xfId="15323"/>
    <cellStyle name="Total 2 2 2 2 11 3" xfId="16710"/>
    <cellStyle name="Total 2 2 2 2 11 4" xfId="21803"/>
    <cellStyle name="Total 2 2 2 2 11 5" xfId="23338"/>
    <cellStyle name="Total 2 2 2 2 11 6" xfId="24783"/>
    <cellStyle name="Total 2 2 2 2 11 7" xfId="26340"/>
    <cellStyle name="Total 2 2 2 2 11 8" xfId="27798"/>
    <cellStyle name="Total 2 2 2 2 12" xfId="13090"/>
    <cellStyle name="Total 2 2 2 2 12 2" xfId="15348"/>
    <cellStyle name="Total 2 2 2 2 12 3" xfId="16735"/>
    <cellStyle name="Total 2 2 2 2 12 4" xfId="21828"/>
    <cellStyle name="Total 2 2 2 2 12 5" xfId="23363"/>
    <cellStyle name="Total 2 2 2 2 12 6" xfId="24808"/>
    <cellStyle name="Total 2 2 2 2 12 7" xfId="26365"/>
    <cellStyle name="Total 2 2 2 2 12 8" xfId="27823"/>
    <cellStyle name="Total 2 2 2 2 13" xfId="13139"/>
    <cellStyle name="Total 2 2 2 2 13 2" xfId="15397"/>
    <cellStyle name="Total 2 2 2 2 13 3" xfId="16784"/>
    <cellStyle name="Total 2 2 2 2 13 4" xfId="21877"/>
    <cellStyle name="Total 2 2 2 2 13 5" xfId="23412"/>
    <cellStyle name="Total 2 2 2 2 13 6" xfId="24857"/>
    <cellStyle name="Total 2 2 2 2 13 7" xfId="26414"/>
    <cellStyle name="Total 2 2 2 2 13 8" xfId="27872"/>
    <cellStyle name="Total 2 2 2 2 14" xfId="13171"/>
    <cellStyle name="Total 2 2 2 2 14 2" xfId="15429"/>
    <cellStyle name="Total 2 2 2 2 14 3" xfId="16816"/>
    <cellStyle name="Total 2 2 2 2 14 4" xfId="21909"/>
    <cellStyle name="Total 2 2 2 2 14 5" xfId="23444"/>
    <cellStyle name="Total 2 2 2 2 14 6" xfId="24889"/>
    <cellStyle name="Total 2 2 2 2 14 7" xfId="26446"/>
    <cellStyle name="Total 2 2 2 2 14 8" xfId="27904"/>
    <cellStyle name="Total 2 2 2 2 15" xfId="13221"/>
    <cellStyle name="Total 2 2 2 2 15 2" xfId="15479"/>
    <cellStyle name="Total 2 2 2 2 15 3" xfId="16866"/>
    <cellStyle name="Total 2 2 2 2 15 4" xfId="21959"/>
    <cellStyle name="Total 2 2 2 2 15 5" xfId="23494"/>
    <cellStyle name="Total 2 2 2 2 15 6" xfId="24939"/>
    <cellStyle name="Total 2 2 2 2 15 7" xfId="26496"/>
    <cellStyle name="Total 2 2 2 2 15 8" xfId="27954"/>
    <cellStyle name="Total 2 2 2 2 16" xfId="13244"/>
    <cellStyle name="Total 2 2 2 2 16 2" xfId="15502"/>
    <cellStyle name="Total 2 2 2 2 16 3" xfId="16889"/>
    <cellStyle name="Total 2 2 2 2 16 4" xfId="21982"/>
    <cellStyle name="Total 2 2 2 2 16 5" xfId="23517"/>
    <cellStyle name="Total 2 2 2 2 16 6" xfId="24962"/>
    <cellStyle name="Total 2 2 2 2 16 7" xfId="26519"/>
    <cellStyle name="Total 2 2 2 2 16 8" xfId="27977"/>
    <cellStyle name="Total 2 2 2 2 17" xfId="13270"/>
    <cellStyle name="Total 2 2 2 2 17 2" xfId="15528"/>
    <cellStyle name="Total 2 2 2 2 17 3" xfId="16915"/>
    <cellStyle name="Total 2 2 2 2 17 4" xfId="22008"/>
    <cellStyle name="Total 2 2 2 2 17 5" xfId="23543"/>
    <cellStyle name="Total 2 2 2 2 17 6" xfId="24988"/>
    <cellStyle name="Total 2 2 2 2 17 7" xfId="26545"/>
    <cellStyle name="Total 2 2 2 2 17 8" xfId="28003"/>
    <cellStyle name="Total 2 2 2 2 18" xfId="13307"/>
    <cellStyle name="Total 2 2 2 2 18 2" xfId="15565"/>
    <cellStyle name="Total 2 2 2 2 18 3" xfId="16952"/>
    <cellStyle name="Total 2 2 2 2 18 4" xfId="22045"/>
    <cellStyle name="Total 2 2 2 2 18 5" xfId="23580"/>
    <cellStyle name="Total 2 2 2 2 18 6" xfId="25025"/>
    <cellStyle name="Total 2 2 2 2 18 7" xfId="26582"/>
    <cellStyle name="Total 2 2 2 2 18 8" xfId="28040"/>
    <cellStyle name="Total 2 2 2 2 19" xfId="13335"/>
    <cellStyle name="Total 2 2 2 2 19 2" xfId="15593"/>
    <cellStyle name="Total 2 2 2 2 19 3" xfId="16980"/>
    <cellStyle name="Total 2 2 2 2 19 4" xfId="22073"/>
    <cellStyle name="Total 2 2 2 2 19 5" xfId="23608"/>
    <cellStyle name="Total 2 2 2 2 19 6" xfId="25053"/>
    <cellStyle name="Total 2 2 2 2 19 7" xfId="26610"/>
    <cellStyle name="Total 2 2 2 2 19 8" xfId="28068"/>
    <cellStyle name="Total 2 2 2 2 2" xfId="12539"/>
    <cellStyle name="Total 2 2 2 2 2 2" xfId="14952"/>
    <cellStyle name="Total 2 2 2 2 2 3" xfId="16346"/>
    <cellStyle name="Total 2 2 2 2 2 4" xfId="21321"/>
    <cellStyle name="Total 2 2 2 2 2 5" xfId="22904"/>
    <cellStyle name="Total 2 2 2 2 2 6" xfId="24388"/>
    <cellStyle name="Total 2 2 2 2 2 7" xfId="25971"/>
    <cellStyle name="Total 2 2 2 2 2 8" xfId="27435"/>
    <cellStyle name="Total 2 2 2 2 20" xfId="13380"/>
    <cellStyle name="Total 2 2 2 2 20 2" xfId="15638"/>
    <cellStyle name="Total 2 2 2 2 20 3" xfId="17025"/>
    <cellStyle name="Total 2 2 2 2 20 4" xfId="22118"/>
    <cellStyle name="Total 2 2 2 2 20 5" xfId="23653"/>
    <cellStyle name="Total 2 2 2 2 20 6" xfId="25098"/>
    <cellStyle name="Total 2 2 2 2 20 7" xfId="26655"/>
    <cellStyle name="Total 2 2 2 2 20 8" xfId="28113"/>
    <cellStyle name="Total 2 2 2 2 21" xfId="13421"/>
    <cellStyle name="Total 2 2 2 2 21 2" xfId="15679"/>
    <cellStyle name="Total 2 2 2 2 21 3" xfId="17066"/>
    <cellStyle name="Total 2 2 2 2 21 4" xfId="22159"/>
    <cellStyle name="Total 2 2 2 2 21 5" xfId="23694"/>
    <cellStyle name="Total 2 2 2 2 21 6" xfId="25139"/>
    <cellStyle name="Total 2 2 2 2 21 7" xfId="26696"/>
    <cellStyle name="Total 2 2 2 2 21 8" xfId="28154"/>
    <cellStyle name="Total 2 2 2 2 22" xfId="13445"/>
    <cellStyle name="Total 2 2 2 2 22 2" xfId="15703"/>
    <cellStyle name="Total 2 2 2 2 22 3" xfId="17090"/>
    <cellStyle name="Total 2 2 2 2 22 4" xfId="22183"/>
    <cellStyle name="Total 2 2 2 2 22 5" xfId="23718"/>
    <cellStyle name="Total 2 2 2 2 22 6" xfId="25163"/>
    <cellStyle name="Total 2 2 2 2 22 7" xfId="26720"/>
    <cellStyle name="Total 2 2 2 2 22 8" xfId="28178"/>
    <cellStyle name="Total 2 2 2 2 23" xfId="13471"/>
    <cellStyle name="Total 2 2 2 2 23 2" xfId="15729"/>
    <cellStyle name="Total 2 2 2 2 23 3" xfId="17116"/>
    <cellStyle name="Total 2 2 2 2 23 4" xfId="22209"/>
    <cellStyle name="Total 2 2 2 2 23 5" xfId="23744"/>
    <cellStyle name="Total 2 2 2 2 23 6" xfId="25189"/>
    <cellStyle name="Total 2 2 2 2 23 7" xfId="26746"/>
    <cellStyle name="Total 2 2 2 2 23 8" xfId="28204"/>
    <cellStyle name="Total 2 2 2 2 24" xfId="13491"/>
    <cellStyle name="Total 2 2 2 2 24 2" xfId="15749"/>
    <cellStyle name="Total 2 2 2 2 24 3" xfId="17134"/>
    <cellStyle name="Total 2 2 2 2 24 4" xfId="22229"/>
    <cellStyle name="Total 2 2 2 2 24 5" xfId="23764"/>
    <cellStyle name="Total 2 2 2 2 24 6" xfId="25209"/>
    <cellStyle name="Total 2 2 2 2 24 7" xfId="26765"/>
    <cellStyle name="Total 2 2 2 2 24 8" xfId="28222"/>
    <cellStyle name="Total 2 2 2 2 25" xfId="13518"/>
    <cellStyle name="Total 2 2 2 2 25 2" xfId="15776"/>
    <cellStyle name="Total 2 2 2 2 25 3" xfId="17160"/>
    <cellStyle name="Total 2 2 2 2 25 4" xfId="22256"/>
    <cellStyle name="Total 2 2 2 2 25 5" xfId="23791"/>
    <cellStyle name="Total 2 2 2 2 25 6" xfId="25236"/>
    <cellStyle name="Total 2 2 2 2 25 7" xfId="26791"/>
    <cellStyle name="Total 2 2 2 2 25 8" xfId="28248"/>
    <cellStyle name="Total 2 2 2 2 26" xfId="13550"/>
    <cellStyle name="Total 2 2 2 2 26 2" xfId="15808"/>
    <cellStyle name="Total 2 2 2 2 26 3" xfId="17188"/>
    <cellStyle name="Total 2 2 2 2 26 4" xfId="22287"/>
    <cellStyle name="Total 2 2 2 2 26 5" xfId="23823"/>
    <cellStyle name="Total 2 2 2 2 26 6" xfId="25268"/>
    <cellStyle name="Total 2 2 2 2 26 7" xfId="26822"/>
    <cellStyle name="Total 2 2 2 2 26 8" xfId="28276"/>
    <cellStyle name="Total 2 2 2 2 27" xfId="13582"/>
    <cellStyle name="Total 2 2 2 2 28" xfId="10496"/>
    <cellStyle name="Total 2 2 2 2 29" xfId="19399"/>
    <cellStyle name="Total 2 2 2 2 3" xfId="12620"/>
    <cellStyle name="Total 2 2 2 2 3 2" xfId="14991"/>
    <cellStyle name="Total 2 2 2 2 3 3" xfId="16386"/>
    <cellStyle name="Total 2 2 2 2 3 4" xfId="21395"/>
    <cellStyle name="Total 2 2 2 2 3 5" xfId="22945"/>
    <cellStyle name="Total 2 2 2 2 3 6" xfId="24429"/>
    <cellStyle name="Total 2 2 2 2 3 7" xfId="26011"/>
    <cellStyle name="Total 2 2 2 2 3 8" xfId="27474"/>
    <cellStyle name="Total 2 2 2 2 30" xfId="17903"/>
    <cellStyle name="Total 2 2 2 2 31" xfId="23209"/>
    <cellStyle name="Total 2 2 2 2 32" xfId="24199"/>
    <cellStyle name="Total 2 2 2 2 33" xfId="19323"/>
    <cellStyle name="Total 2 2 2 2 4" xfId="12715"/>
    <cellStyle name="Total 2 2 2 2 4 2" xfId="15061"/>
    <cellStyle name="Total 2 2 2 2 4 3" xfId="16456"/>
    <cellStyle name="Total 2 2 2 2 4 4" xfId="21486"/>
    <cellStyle name="Total 2 2 2 2 4 5" xfId="23029"/>
    <cellStyle name="Total 2 2 2 2 4 6" xfId="24499"/>
    <cellStyle name="Total 2 2 2 2 4 7" xfId="26081"/>
    <cellStyle name="Total 2 2 2 2 4 8" xfId="27544"/>
    <cellStyle name="Total 2 2 2 2 5" xfId="12760"/>
    <cellStyle name="Total 2 2 2 2 5 2" xfId="15081"/>
    <cellStyle name="Total 2 2 2 2 5 3" xfId="16476"/>
    <cellStyle name="Total 2 2 2 2 5 4" xfId="21525"/>
    <cellStyle name="Total 2 2 2 2 5 5" xfId="23061"/>
    <cellStyle name="Total 2 2 2 2 5 6" xfId="24533"/>
    <cellStyle name="Total 2 2 2 2 5 7" xfId="26101"/>
    <cellStyle name="Total 2 2 2 2 5 8" xfId="27564"/>
    <cellStyle name="Total 2 2 2 2 6" xfId="12819"/>
    <cellStyle name="Total 2 2 2 2 6 2" xfId="15111"/>
    <cellStyle name="Total 2 2 2 2 6 3" xfId="16506"/>
    <cellStyle name="Total 2 2 2 2 6 4" xfId="21564"/>
    <cellStyle name="Total 2 2 2 2 6 5" xfId="23103"/>
    <cellStyle name="Total 2 2 2 2 6 6" xfId="24574"/>
    <cellStyle name="Total 2 2 2 2 6 7" xfId="26131"/>
    <cellStyle name="Total 2 2 2 2 6 8" xfId="27594"/>
    <cellStyle name="Total 2 2 2 2 7" xfId="12877"/>
    <cellStyle name="Total 2 2 2 2 7 2" xfId="15168"/>
    <cellStyle name="Total 2 2 2 2 7 3" xfId="16563"/>
    <cellStyle name="Total 2 2 2 2 7 4" xfId="21622"/>
    <cellStyle name="Total 2 2 2 2 7 5" xfId="23160"/>
    <cellStyle name="Total 2 2 2 2 7 6" xfId="24631"/>
    <cellStyle name="Total 2 2 2 2 7 7" xfId="26188"/>
    <cellStyle name="Total 2 2 2 2 7 8" xfId="27651"/>
    <cellStyle name="Total 2 2 2 2 8" xfId="12929"/>
    <cellStyle name="Total 2 2 2 2 8 2" xfId="15199"/>
    <cellStyle name="Total 2 2 2 2 8 3" xfId="16594"/>
    <cellStyle name="Total 2 2 2 2 8 4" xfId="21673"/>
    <cellStyle name="Total 2 2 2 2 8 5" xfId="23205"/>
    <cellStyle name="Total 2 2 2 2 8 6" xfId="24663"/>
    <cellStyle name="Total 2 2 2 2 8 7" xfId="26219"/>
    <cellStyle name="Total 2 2 2 2 8 8" xfId="27682"/>
    <cellStyle name="Total 2 2 2 2 9" xfId="12982"/>
    <cellStyle name="Total 2 2 2 2 9 2" xfId="15240"/>
    <cellStyle name="Total 2 2 2 2 9 3" xfId="16635"/>
    <cellStyle name="Total 2 2 2 2 9 4" xfId="21721"/>
    <cellStyle name="Total 2 2 2 2 9 5" xfId="23257"/>
    <cellStyle name="Total 2 2 2 2 9 6" xfId="24704"/>
    <cellStyle name="Total 2 2 2 2 9 7" xfId="26260"/>
    <cellStyle name="Total 2 2 2 2 9 8" xfId="27723"/>
    <cellStyle name="Total 2 2 2 3" xfId="12413"/>
    <cellStyle name="Total 2 2 2 3 2" xfId="14855"/>
    <cellStyle name="Total 2 2 2 3 3" xfId="16249"/>
    <cellStyle name="Total 2 2 2 3 4" xfId="21195"/>
    <cellStyle name="Total 2 2 2 3 5" xfId="22805"/>
    <cellStyle name="Total 2 2 2 3 6" xfId="24291"/>
    <cellStyle name="Total 2 2 2 3 7" xfId="25874"/>
    <cellStyle name="Total 2 2 2 3 8" xfId="27338"/>
    <cellStyle name="Total 2 2 2 4" xfId="12452"/>
    <cellStyle name="Total 2 2 2 4 2" xfId="14891"/>
    <cellStyle name="Total 2 2 2 4 3" xfId="16285"/>
    <cellStyle name="Total 2 2 2 4 4" xfId="21234"/>
    <cellStyle name="Total 2 2 2 4 5" xfId="22841"/>
    <cellStyle name="Total 2 2 2 4 6" xfId="24327"/>
    <cellStyle name="Total 2 2 2 4 7" xfId="25910"/>
    <cellStyle name="Total 2 2 2 4 8" xfId="27374"/>
    <cellStyle name="Total 2 2 2 5" xfId="12436"/>
    <cellStyle name="Total 2 2 2 5 2" xfId="14875"/>
    <cellStyle name="Total 2 2 2 5 3" xfId="16269"/>
    <cellStyle name="Total 2 2 2 5 4" xfId="21218"/>
    <cellStyle name="Total 2 2 2 5 5" xfId="22825"/>
    <cellStyle name="Total 2 2 2 5 6" xfId="24311"/>
    <cellStyle name="Total 2 2 2 5 7" xfId="25894"/>
    <cellStyle name="Total 2 2 2 5 8" xfId="27358"/>
    <cellStyle name="Total 2 2 2 6" xfId="12625"/>
    <cellStyle name="Total 2 2 2 6 2" xfId="14994"/>
    <cellStyle name="Total 2 2 2 6 3" xfId="16389"/>
    <cellStyle name="Total 2 2 2 6 4" xfId="21399"/>
    <cellStyle name="Total 2 2 2 6 5" xfId="22948"/>
    <cellStyle name="Total 2 2 2 6 6" xfId="24432"/>
    <cellStyle name="Total 2 2 2 6 7" xfId="26014"/>
    <cellStyle name="Total 2 2 2 6 8" xfId="27477"/>
    <cellStyle name="Total 2 2 2 7" xfId="12623"/>
    <cellStyle name="Total 2 2 2 7 2" xfId="14992"/>
    <cellStyle name="Total 2 2 2 7 3" xfId="16387"/>
    <cellStyle name="Total 2 2 2 7 4" xfId="21397"/>
    <cellStyle name="Total 2 2 2 7 5" xfId="22946"/>
    <cellStyle name="Total 2 2 2 7 6" xfId="24430"/>
    <cellStyle name="Total 2 2 2 7 7" xfId="26012"/>
    <cellStyle name="Total 2 2 2 7 8" xfId="27475"/>
    <cellStyle name="Total 2 2 2 8" xfId="12824"/>
    <cellStyle name="Total 2 2 2 8 2" xfId="15115"/>
    <cellStyle name="Total 2 2 2 8 3" xfId="16510"/>
    <cellStyle name="Total 2 2 2 8 4" xfId="21569"/>
    <cellStyle name="Total 2 2 2 8 5" xfId="23107"/>
    <cellStyle name="Total 2 2 2 8 6" xfId="24578"/>
    <cellStyle name="Total 2 2 2 8 7" xfId="26135"/>
    <cellStyle name="Total 2 2 2 8 8" xfId="27598"/>
    <cellStyle name="Total 2 2 2 9" xfId="12820"/>
    <cellStyle name="Total 2 2 2 9 2" xfId="15112"/>
    <cellStyle name="Total 2 2 2 9 3" xfId="16507"/>
    <cellStyle name="Total 2 2 2 9 4" xfId="21565"/>
    <cellStyle name="Total 2 2 2 9 5" xfId="23104"/>
    <cellStyle name="Total 2 2 2 9 6" xfId="24575"/>
    <cellStyle name="Total 2 2 2 9 7" xfId="26132"/>
    <cellStyle name="Total 2 2 2 9 8" xfId="27595"/>
    <cellStyle name="Total 2 2 20" xfId="28345"/>
    <cellStyle name="Total 2 2 21" xfId="28450"/>
    <cellStyle name="Total 2 2 22" xfId="28457"/>
    <cellStyle name="Total 2 2 3" xfId="9757"/>
    <cellStyle name="Total 2 2 3 10" xfId="13010"/>
    <cellStyle name="Total 2 2 3 10 2" xfId="15268"/>
    <cellStyle name="Total 2 2 3 10 3" xfId="16660"/>
    <cellStyle name="Total 2 2 3 10 4" xfId="21749"/>
    <cellStyle name="Total 2 2 3 10 5" xfId="23284"/>
    <cellStyle name="Total 2 2 3 10 6" xfId="24730"/>
    <cellStyle name="Total 2 2 3 10 7" xfId="26286"/>
    <cellStyle name="Total 2 2 3 10 8" xfId="27748"/>
    <cellStyle name="Total 2 2 3 11" xfId="13053"/>
    <cellStyle name="Total 2 2 3 11 2" xfId="15311"/>
    <cellStyle name="Total 2 2 3 11 3" xfId="16698"/>
    <cellStyle name="Total 2 2 3 11 4" xfId="21791"/>
    <cellStyle name="Total 2 2 3 11 5" xfId="23326"/>
    <cellStyle name="Total 2 2 3 11 6" xfId="24771"/>
    <cellStyle name="Total 2 2 3 11 7" xfId="26328"/>
    <cellStyle name="Total 2 2 3 11 8" xfId="27786"/>
    <cellStyle name="Total 2 2 3 12" xfId="13076"/>
    <cellStyle name="Total 2 2 3 12 2" xfId="15334"/>
    <cellStyle name="Total 2 2 3 12 3" xfId="16721"/>
    <cellStyle name="Total 2 2 3 12 4" xfId="21814"/>
    <cellStyle name="Total 2 2 3 12 5" xfId="23349"/>
    <cellStyle name="Total 2 2 3 12 6" xfId="24794"/>
    <cellStyle name="Total 2 2 3 12 7" xfId="26351"/>
    <cellStyle name="Total 2 2 3 12 8" xfId="27809"/>
    <cellStyle name="Total 2 2 3 13" xfId="13125"/>
    <cellStyle name="Total 2 2 3 13 2" xfId="15383"/>
    <cellStyle name="Total 2 2 3 13 3" xfId="16770"/>
    <cellStyle name="Total 2 2 3 13 4" xfId="21863"/>
    <cellStyle name="Total 2 2 3 13 5" xfId="23398"/>
    <cellStyle name="Total 2 2 3 13 6" xfId="24843"/>
    <cellStyle name="Total 2 2 3 13 7" xfId="26400"/>
    <cellStyle name="Total 2 2 3 13 8" xfId="27858"/>
    <cellStyle name="Total 2 2 3 14" xfId="13157"/>
    <cellStyle name="Total 2 2 3 14 2" xfId="15415"/>
    <cellStyle name="Total 2 2 3 14 3" xfId="16802"/>
    <cellStyle name="Total 2 2 3 14 4" xfId="21895"/>
    <cellStyle name="Total 2 2 3 14 5" xfId="23430"/>
    <cellStyle name="Total 2 2 3 14 6" xfId="24875"/>
    <cellStyle name="Total 2 2 3 14 7" xfId="26432"/>
    <cellStyle name="Total 2 2 3 14 8" xfId="27890"/>
    <cellStyle name="Total 2 2 3 15" xfId="13207"/>
    <cellStyle name="Total 2 2 3 15 2" xfId="15465"/>
    <cellStyle name="Total 2 2 3 15 3" xfId="16852"/>
    <cellStyle name="Total 2 2 3 15 4" xfId="21945"/>
    <cellStyle name="Total 2 2 3 15 5" xfId="23480"/>
    <cellStyle name="Total 2 2 3 15 6" xfId="24925"/>
    <cellStyle name="Total 2 2 3 15 7" xfId="26482"/>
    <cellStyle name="Total 2 2 3 15 8" xfId="27940"/>
    <cellStyle name="Total 2 2 3 16" xfId="13232"/>
    <cellStyle name="Total 2 2 3 16 2" xfId="15490"/>
    <cellStyle name="Total 2 2 3 16 3" xfId="16877"/>
    <cellStyle name="Total 2 2 3 16 4" xfId="21970"/>
    <cellStyle name="Total 2 2 3 16 5" xfId="23505"/>
    <cellStyle name="Total 2 2 3 16 6" xfId="24950"/>
    <cellStyle name="Total 2 2 3 16 7" xfId="26507"/>
    <cellStyle name="Total 2 2 3 16 8" xfId="27965"/>
    <cellStyle name="Total 2 2 3 17" xfId="13258"/>
    <cellStyle name="Total 2 2 3 17 2" xfId="15516"/>
    <cellStyle name="Total 2 2 3 17 3" xfId="16903"/>
    <cellStyle name="Total 2 2 3 17 4" xfId="21996"/>
    <cellStyle name="Total 2 2 3 17 5" xfId="23531"/>
    <cellStyle name="Total 2 2 3 17 6" xfId="24976"/>
    <cellStyle name="Total 2 2 3 17 7" xfId="26533"/>
    <cellStyle name="Total 2 2 3 17 8" xfId="27991"/>
    <cellStyle name="Total 2 2 3 18" xfId="13297"/>
    <cellStyle name="Total 2 2 3 18 2" xfId="15555"/>
    <cellStyle name="Total 2 2 3 18 3" xfId="16942"/>
    <cellStyle name="Total 2 2 3 18 4" xfId="22035"/>
    <cellStyle name="Total 2 2 3 18 5" xfId="23570"/>
    <cellStyle name="Total 2 2 3 18 6" xfId="25015"/>
    <cellStyle name="Total 2 2 3 18 7" xfId="26572"/>
    <cellStyle name="Total 2 2 3 18 8" xfId="28030"/>
    <cellStyle name="Total 2 2 3 19" xfId="13321"/>
    <cellStyle name="Total 2 2 3 19 2" xfId="15579"/>
    <cellStyle name="Total 2 2 3 19 3" xfId="16966"/>
    <cellStyle name="Total 2 2 3 19 4" xfId="22059"/>
    <cellStyle name="Total 2 2 3 19 5" xfId="23594"/>
    <cellStyle name="Total 2 2 3 19 6" xfId="25039"/>
    <cellStyle name="Total 2 2 3 19 7" xfId="26596"/>
    <cellStyle name="Total 2 2 3 19 8" xfId="28054"/>
    <cellStyle name="Total 2 2 3 2" xfId="12525"/>
    <cellStyle name="Total 2 2 3 2 2" xfId="14938"/>
    <cellStyle name="Total 2 2 3 2 3" xfId="16332"/>
    <cellStyle name="Total 2 2 3 2 4" xfId="21307"/>
    <cellStyle name="Total 2 2 3 2 5" xfId="22890"/>
    <cellStyle name="Total 2 2 3 2 6" xfId="24374"/>
    <cellStyle name="Total 2 2 3 2 7" xfId="25957"/>
    <cellStyle name="Total 2 2 3 2 8" xfId="27421"/>
    <cellStyle name="Total 2 2 3 20" xfId="13366"/>
    <cellStyle name="Total 2 2 3 20 2" xfId="15624"/>
    <cellStyle name="Total 2 2 3 20 3" xfId="17011"/>
    <cellStyle name="Total 2 2 3 20 4" xfId="22104"/>
    <cellStyle name="Total 2 2 3 20 5" xfId="23639"/>
    <cellStyle name="Total 2 2 3 20 6" xfId="25084"/>
    <cellStyle name="Total 2 2 3 20 7" xfId="26641"/>
    <cellStyle name="Total 2 2 3 20 8" xfId="28099"/>
    <cellStyle name="Total 2 2 3 21" xfId="13407"/>
    <cellStyle name="Total 2 2 3 21 2" xfId="15665"/>
    <cellStyle name="Total 2 2 3 21 3" xfId="17052"/>
    <cellStyle name="Total 2 2 3 21 4" xfId="22145"/>
    <cellStyle name="Total 2 2 3 21 5" xfId="23680"/>
    <cellStyle name="Total 2 2 3 21 6" xfId="25125"/>
    <cellStyle name="Total 2 2 3 21 7" xfId="26682"/>
    <cellStyle name="Total 2 2 3 21 8" xfId="28140"/>
    <cellStyle name="Total 2 2 3 22" xfId="13433"/>
    <cellStyle name="Total 2 2 3 22 2" xfId="15691"/>
    <cellStyle name="Total 2 2 3 22 3" xfId="17078"/>
    <cellStyle name="Total 2 2 3 22 4" xfId="22171"/>
    <cellStyle name="Total 2 2 3 22 5" xfId="23706"/>
    <cellStyle name="Total 2 2 3 22 6" xfId="25151"/>
    <cellStyle name="Total 2 2 3 22 7" xfId="26708"/>
    <cellStyle name="Total 2 2 3 22 8" xfId="28166"/>
    <cellStyle name="Total 2 2 3 23" xfId="13457"/>
    <cellStyle name="Total 2 2 3 23 2" xfId="15715"/>
    <cellStyle name="Total 2 2 3 23 3" xfId="17102"/>
    <cellStyle name="Total 2 2 3 23 4" xfId="22195"/>
    <cellStyle name="Total 2 2 3 23 5" xfId="23730"/>
    <cellStyle name="Total 2 2 3 23 6" xfId="25175"/>
    <cellStyle name="Total 2 2 3 23 7" xfId="26732"/>
    <cellStyle name="Total 2 2 3 23 8" xfId="28190"/>
    <cellStyle name="Total 2 2 3 24" xfId="13481"/>
    <cellStyle name="Total 2 2 3 24 2" xfId="15739"/>
    <cellStyle name="Total 2 2 3 24 3" xfId="17124"/>
    <cellStyle name="Total 2 2 3 24 4" xfId="22219"/>
    <cellStyle name="Total 2 2 3 24 5" xfId="23754"/>
    <cellStyle name="Total 2 2 3 24 6" xfId="25199"/>
    <cellStyle name="Total 2 2 3 24 7" xfId="26755"/>
    <cellStyle name="Total 2 2 3 24 8" xfId="28212"/>
    <cellStyle name="Total 2 2 3 25" xfId="13504"/>
    <cellStyle name="Total 2 2 3 25 2" xfId="15762"/>
    <cellStyle name="Total 2 2 3 25 3" xfId="17146"/>
    <cellStyle name="Total 2 2 3 25 4" xfId="22242"/>
    <cellStyle name="Total 2 2 3 25 5" xfId="23777"/>
    <cellStyle name="Total 2 2 3 25 6" xfId="25222"/>
    <cellStyle name="Total 2 2 3 25 7" xfId="26777"/>
    <cellStyle name="Total 2 2 3 25 8" xfId="28234"/>
    <cellStyle name="Total 2 2 3 26" xfId="13536"/>
    <cellStyle name="Total 2 2 3 26 2" xfId="15794"/>
    <cellStyle name="Total 2 2 3 26 3" xfId="17174"/>
    <cellStyle name="Total 2 2 3 26 4" xfId="22273"/>
    <cellStyle name="Total 2 2 3 26 5" xfId="23809"/>
    <cellStyle name="Total 2 2 3 26 6" xfId="25254"/>
    <cellStyle name="Total 2 2 3 26 7" xfId="26808"/>
    <cellStyle name="Total 2 2 3 26 8" xfId="28262"/>
    <cellStyle name="Total 2 2 3 27" xfId="13568"/>
    <cellStyle name="Total 2 2 3 28" xfId="10499"/>
    <cellStyle name="Total 2 2 3 29" xfId="19385"/>
    <cellStyle name="Total 2 2 3 3" xfId="12606"/>
    <cellStyle name="Total 2 2 3 3 2" xfId="14977"/>
    <cellStyle name="Total 2 2 3 3 3" xfId="16372"/>
    <cellStyle name="Total 2 2 3 3 4" xfId="21381"/>
    <cellStyle name="Total 2 2 3 3 5" xfId="22931"/>
    <cellStyle name="Total 2 2 3 3 6" xfId="24415"/>
    <cellStyle name="Total 2 2 3 3 7" xfId="25997"/>
    <cellStyle name="Total 2 2 3 3 8" xfId="27460"/>
    <cellStyle name="Total 2 2 3 30" xfId="17914"/>
    <cellStyle name="Total 2 2 3 31" xfId="18041"/>
    <cellStyle name="Total 2 2 3 32" xfId="24756"/>
    <cellStyle name="Total 2 2 3 33" xfId="19305"/>
    <cellStyle name="Total 2 2 3 4" xfId="12703"/>
    <cellStyle name="Total 2 2 3 4 2" xfId="15049"/>
    <cellStyle name="Total 2 2 3 4 3" xfId="16444"/>
    <cellStyle name="Total 2 2 3 4 4" xfId="21474"/>
    <cellStyle name="Total 2 2 3 4 5" xfId="23017"/>
    <cellStyle name="Total 2 2 3 4 6" xfId="24487"/>
    <cellStyle name="Total 2 2 3 4 7" xfId="26069"/>
    <cellStyle name="Total 2 2 3 4 8" xfId="27532"/>
    <cellStyle name="Total 2 2 3 5" xfId="12750"/>
    <cellStyle name="Total 2 2 3 5 2" xfId="15071"/>
    <cellStyle name="Total 2 2 3 5 3" xfId="16466"/>
    <cellStyle name="Total 2 2 3 5 4" xfId="21515"/>
    <cellStyle name="Total 2 2 3 5 5" xfId="23051"/>
    <cellStyle name="Total 2 2 3 5 6" xfId="24523"/>
    <cellStyle name="Total 2 2 3 5 7" xfId="26091"/>
    <cellStyle name="Total 2 2 3 5 8" xfId="27554"/>
    <cellStyle name="Total 2 2 3 6" xfId="12805"/>
    <cellStyle name="Total 2 2 3 6 2" xfId="15097"/>
    <cellStyle name="Total 2 2 3 6 3" xfId="16492"/>
    <cellStyle name="Total 2 2 3 6 4" xfId="21550"/>
    <cellStyle name="Total 2 2 3 6 5" xfId="23089"/>
    <cellStyle name="Total 2 2 3 6 6" xfId="24560"/>
    <cellStyle name="Total 2 2 3 6 7" xfId="26117"/>
    <cellStyle name="Total 2 2 3 6 8" xfId="27580"/>
    <cellStyle name="Total 2 2 3 7" xfId="12863"/>
    <cellStyle name="Total 2 2 3 7 2" xfId="15154"/>
    <cellStyle name="Total 2 2 3 7 3" xfId="16549"/>
    <cellStyle name="Total 2 2 3 7 4" xfId="21608"/>
    <cellStyle name="Total 2 2 3 7 5" xfId="23146"/>
    <cellStyle name="Total 2 2 3 7 6" xfId="24617"/>
    <cellStyle name="Total 2 2 3 7 7" xfId="26174"/>
    <cellStyle name="Total 2 2 3 7 8" xfId="27637"/>
    <cellStyle name="Total 2 2 3 8" xfId="12915"/>
    <cellStyle name="Total 2 2 3 8 2" xfId="15189"/>
    <cellStyle name="Total 2 2 3 8 3" xfId="16584"/>
    <cellStyle name="Total 2 2 3 8 4" xfId="21660"/>
    <cellStyle name="Total 2 2 3 8 5" xfId="23191"/>
    <cellStyle name="Total 2 2 3 8 6" xfId="24653"/>
    <cellStyle name="Total 2 2 3 8 7" xfId="26209"/>
    <cellStyle name="Total 2 2 3 8 8" xfId="27672"/>
    <cellStyle name="Total 2 2 3 9" xfId="12968"/>
    <cellStyle name="Total 2 2 3 9 2" xfId="15226"/>
    <cellStyle name="Total 2 2 3 9 3" xfId="16621"/>
    <cellStyle name="Total 2 2 3 9 4" xfId="21707"/>
    <cellStyle name="Total 2 2 3 9 5" xfId="23243"/>
    <cellStyle name="Total 2 2 3 9 6" xfId="24690"/>
    <cellStyle name="Total 2 2 3 9 7" xfId="26246"/>
    <cellStyle name="Total 2 2 3 9 8" xfId="27709"/>
    <cellStyle name="Total 2 2 4" xfId="12428"/>
    <cellStyle name="Total 2 2 4 2" xfId="14867"/>
    <cellStyle name="Total 2 2 4 3" xfId="16261"/>
    <cellStyle name="Total 2 2 4 4" xfId="21210"/>
    <cellStyle name="Total 2 2 4 5" xfId="22817"/>
    <cellStyle name="Total 2 2 4 6" xfId="24303"/>
    <cellStyle name="Total 2 2 4 7" xfId="25886"/>
    <cellStyle name="Total 2 2 4 8" xfId="27350"/>
    <cellStyle name="Total 2 2 5" xfId="12468"/>
    <cellStyle name="Total 2 2 5 2" xfId="14906"/>
    <cellStyle name="Total 2 2 5 3" xfId="16300"/>
    <cellStyle name="Total 2 2 5 4" xfId="21250"/>
    <cellStyle name="Total 2 2 5 5" xfId="22856"/>
    <cellStyle name="Total 2 2 5 6" xfId="24342"/>
    <cellStyle name="Total 2 2 5 7" xfId="25925"/>
    <cellStyle name="Total 2 2 5 8" xfId="27389"/>
    <cellStyle name="Total 2 2 6" xfId="12450"/>
    <cellStyle name="Total 2 2 6 2" xfId="14889"/>
    <cellStyle name="Total 2 2 6 3" xfId="16283"/>
    <cellStyle name="Total 2 2 6 4" xfId="21232"/>
    <cellStyle name="Total 2 2 6 5" xfId="22839"/>
    <cellStyle name="Total 2 2 6 6" xfId="24325"/>
    <cellStyle name="Total 2 2 6 7" xfId="25908"/>
    <cellStyle name="Total 2 2 6 8" xfId="27372"/>
    <cellStyle name="Total 2 2 7" xfId="12635"/>
    <cellStyle name="Total 2 2 7 2" xfId="15004"/>
    <cellStyle name="Total 2 2 7 3" xfId="16399"/>
    <cellStyle name="Total 2 2 7 4" xfId="21409"/>
    <cellStyle name="Total 2 2 7 5" xfId="22958"/>
    <cellStyle name="Total 2 2 7 6" xfId="24442"/>
    <cellStyle name="Total 2 2 7 7" xfId="26024"/>
    <cellStyle name="Total 2 2 7 8" xfId="27487"/>
    <cellStyle name="Total 2 2 8" xfId="12682"/>
    <cellStyle name="Total 2 2 8 2" xfId="15028"/>
    <cellStyle name="Total 2 2 8 3" xfId="16423"/>
    <cellStyle name="Total 2 2 8 4" xfId="21453"/>
    <cellStyle name="Total 2 2 8 5" xfId="22996"/>
    <cellStyle name="Total 2 2 8 6" xfId="24466"/>
    <cellStyle name="Total 2 2 8 7" xfId="26048"/>
    <cellStyle name="Total 2 2 8 8" xfId="27511"/>
    <cellStyle name="Total 2 2 9" xfId="12838"/>
    <cellStyle name="Total 2 2 9 2" xfId="15129"/>
    <cellStyle name="Total 2 2 9 3" xfId="16524"/>
    <cellStyle name="Total 2 2 9 4" xfId="21583"/>
    <cellStyle name="Total 2 2 9 5" xfId="23121"/>
    <cellStyle name="Total 2 2 9 6" xfId="24592"/>
    <cellStyle name="Total 2 2 9 7" xfId="26149"/>
    <cellStyle name="Total 2 2 9 8" xfId="27612"/>
    <cellStyle name="Total 2 20" xfId="13186"/>
    <cellStyle name="Total 2 20 2" xfId="15444"/>
    <cellStyle name="Total 2 20 3" xfId="16831"/>
    <cellStyle name="Total 2 20 4" xfId="21924"/>
    <cellStyle name="Total 2 20 5" xfId="23459"/>
    <cellStyle name="Total 2 20 6" xfId="24904"/>
    <cellStyle name="Total 2 20 7" xfId="26461"/>
    <cellStyle name="Total 2 20 8" xfId="27919"/>
    <cellStyle name="Total 2 21" xfId="13279"/>
    <cellStyle name="Total 2 21 2" xfId="15537"/>
    <cellStyle name="Total 2 21 3" xfId="16924"/>
    <cellStyle name="Total 2 21 4" xfId="22017"/>
    <cellStyle name="Total 2 21 5" xfId="23552"/>
    <cellStyle name="Total 2 21 6" xfId="24997"/>
    <cellStyle name="Total 2 21 7" xfId="26554"/>
    <cellStyle name="Total 2 21 8" xfId="28012"/>
    <cellStyle name="Total 2 22" xfId="13383"/>
    <cellStyle name="Total 2 22 2" xfId="15641"/>
    <cellStyle name="Total 2 22 3" xfId="17028"/>
    <cellStyle name="Total 2 22 4" xfId="22121"/>
    <cellStyle name="Total 2 22 5" xfId="23656"/>
    <cellStyle name="Total 2 22 6" xfId="25101"/>
    <cellStyle name="Total 2 22 7" xfId="26658"/>
    <cellStyle name="Total 2 22 8" xfId="28116"/>
    <cellStyle name="Total 2 23" xfId="10482"/>
    <cellStyle name="Total 2 24" xfId="19313"/>
    <cellStyle name="Total 2 25" xfId="21530"/>
    <cellStyle name="Total 2 26" xfId="23038"/>
    <cellStyle name="Total 2 27" xfId="24544"/>
    <cellStyle name="Total 2 28" xfId="28344"/>
    <cellStyle name="Total 2 29" xfId="28449"/>
    <cellStyle name="Total 2 3" xfId="83"/>
    <cellStyle name="Total 2 3 10" xfId="13092"/>
    <cellStyle name="Total 2 3 10 2" xfId="15350"/>
    <cellStyle name="Total 2 3 10 3" xfId="16737"/>
    <cellStyle name="Total 2 3 10 4" xfId="21830"/>
    <cellStyle name="Total 2 3 10 5" xfId="23365"/>
    <cellStyle name="Total 2 3 10 6" xfId="24810"/>
    <cellStyle name="Total 2 3 10 7" xfId="26367"/>
    <cellStyle name="Total 2 3 10 8" xfId="27825"/>
    <cellStyle name="Total 2 3 11" xfId="13176"/>
    <cellStyle name="Total 2 3 11 2" xfId="15434"/>
    <cellStyle name="Total 2 3 11 3" xfId="16821"/>
    <cellStyle name="Total 2 3 11 4" xfId="21914"/>
    <cellStyle name="Total 2 3 11 5" xfId="23449"/>
    <cellStyle name="Total 2 3 11 6" xfId="24894"/>
    <cellStyle name="Total 2 3 11 7" xfId="26451"/>
    <cellStyle name="Total 2 3 11 8" xfId="27909"/>
    <cellStyle name="Total 2 3 12" xfId="13263"/>
    <cellStyle name="Total 2 3 12 2" xfId="15521"/>
    <cellStyle name="Total 2 3 12 3" xfId="16908"/>
    <cellStyle name="Total 2 3 12 4" xfId="22001"/>
    <cellStyle name="Total 2 3 12 5" xfId="23536"/>
    <cellStyle name="Total 2 3 12 6" xfId="24981"/>
    <cellStyle name="Total 2 3 12 7" xfId="26538"/>
    <cellStyle name="Total 2 3 12 8" xfId="27996"/>
    <cellStyle name="Total 2 3 13" xfId="13343"/>
    <cellStyle name="Total 2 3 13 2" xfId="15601"/>
    <cellStyle name="Total 2 3 13 3" xfId="16988"/>
    <cellStyle name="Total 2 3 13 4" xfId="22081"/>
    <cellStyle name="Total 2 3 13 5" xfId="23616"/>
    <cellStyle name="Total 2 3 13 6" xfId="25061"/>
    <cellStyle name="Total 2 3 13 7" xfId="26618"/>
    <cellStyle name="Total 2 3 13 8" xfId="28076"/>
    <cellStyle name="Total 2 3 14" xfId="10470"/>
    <cellStyle name="Total 2 3 15" xfId="19292"/>
    <cellStyle name="Total 2 3 16" xfId="21493"/>
    <cellStyle name="Total 2 3 17" xfId="22976"/>
    <cellStyle name="Total 2 3 18" xfId="24508"/>
    <cellStyle name="Total 2 3 19" xfId="28346"/>
    <cellStyle name="Total 2 3 2" xfId="9765"/>
    <cellStyle name="Total 2 3 2 10" xfId="13018"/>
    <cellStyle name="Total 2 3 2 10 2" xfId="15276"/>
    <cellStyle name="Total 2 3 2 10 3" xfId="16668"/>
    <cellStyle name="Total 2 3 2 10 4" xfId="21757"/>
    <cellStyle name="Total 2 3 2 10 5" xfId="23292"/>
    <cellStyle name="Total 2 3 2 10 6" xfId="24738"/>
    <cellStyle name="Total 2 3 2 10 7" xfId="26294"/>
    <cellStyle name="Total 2 3 2 10 8" xfId="27756"/>
    <cellStyle name="Total 2 3 2 11" xfId="13059"/>
    <cellStyle name="Total 2 3 2 11 2" xfId="15317"/>
    <cellStyle name="Total 2 3 2 11 3" xfId="16704"/>
    <cellStyle name="Total 2 3 2 11 4" xfId="21797"/>
    <cellStyle name="Total 2 3 2 11 5" xfId="23332"/>
    <cellStyle name="Total 2 3 2 11 6" xfId="24777"/>
    <cellStyle name="Total 2 3 2 11 7" xfId="26334"/>
    <cellStyle name="Total 2 3 2 11 8" xfId="27792"/>
    <cellStyle name="Total 2 3 2 12" xfId="13084"/>
    <cellStyle name="Total 2 3 2 12 2" xfId="15342"/>
    <cellStyle name="Total 2 3 2 12 3" xfId="16729"/>
    <cellStyle name="Total 2 3 2 12 4" xfId="21822"/>
    <cellStyle name="Total 2 3 2 12 5" xfId="23357"/>
    <cellStyle name="Total 2 3 2 12 6" xfId="24802"/>
    <cellStyle name="Total 2 3 2 12 7" xfId="26359"/>
    <cellStyle name="Total 2 3 2 12 8" xfId="27817"/>
    <cellStyle name="Total 2 3 2 13" xfId="13133"/>
    <cellStyle name="Total 2 3 2 13 2" xfId="15391"/>
    <cellStyle name="Total 2 3 2 13 3" xfId="16778"/>
    <cellStyle name="Total 2 3 2 13 4" xfId="21871"/>
    <cellStyle name="Total 2 3 2 13 5" xfId="23406"/>
    <cellStyle name="Total 2 3 2 13 6" xfId="24851"/>
    <cellStyle name="Total 2 3 2 13 7" xfId="26408"/>
    <cellStyle name="Total 2 3 2 13 8" xfId="27866"/>
    <cellStyle name="Total 2 3 2 14" xfId="13165"/>
    <cellStyle name="Total 2 3 2 14 2" xfId="15423"/>
    <cellStyle name="Total 2 3 2 14 3" xfId="16810"/>
    <cellStyle name="Total 2 3 2 14 4" xfId="21903"/>
    <cellStyle name="Total 2 3 2 14 5" xfId="23438"/>
    <cellStyle name="Total 2 3 2 14 6" xfId="24883"/>
    <cellStyle name="Total 2 3 2 14 7" xfId="26440"/>
    <cellStyle name="Total 2 3 2 14 8" xfId="27898"/>
    <cellStyle name="Total 2 3 2 15" xfId="13215"/>
    <cellStyle name="Total 2 3 2 15 2" xfId="15473"/>
    <cellStyle name="Total 2 3 2 15 3" xfId="16860"/>
    <cellStyle name="Total 2 3 2 15 4" xfId="21953"/>
    <cellStyle name="Total 2 3 2 15 5" xfId="23488"/>
    <cellStyle name="Total 2 3 2 15 6" xfId="24933"/>
    <cellStyle name="Total 2 3 2 15 7" xfId="26490"/>
    <cellStyle name="Total 2 3 2 15 8" xfId="27948"/>
    <cellStyle name="Total 2 3 2 16" xfId="13238"/>
    <cellStyle name="Total 2 3 2 16 2" xfId="15496"/>
    <cellStyle name="Total 2 3 2 16 3" xfId="16883"/>
    <cellStyle name="Total 2 3 2 16 4" xfId="21976"/>
    <cellStyle name="Total 2 3 2 16 5" xfId="23511"/>
    <cellStyle name="Total 2 3 2 16 6" xfId="24956"/>
    <cellStyle name="Total 2 3 2 16 7" xfId="26513"/>
    <cellStyle name="Total 2 3 2 16 8" xfId="27971"/>
    <cellStyle name="Total 2 3 2 17" xfId="13266"/>
    <cellStyle name="Total 2 3 2 17 2" xfId="15524"/>
    <cellStyle name="Total 2 3 2 17 3" xfId="16911"/>
    <cellStyle name="Total 2 3 2 17 4" xfId="22004"/>
    <cellStyle name="Total 2 3 2 17 5" xfId="23539"/>
    <cellStyle name="Total 2 3 2 17 6" xfId="24984"/>
    <cellStyle name="Total 2 3 2 17 7" xfId="26541"/>
    <cellStyle name="Total 2 3 2 17 8" xfId="27999"/>
    <cellStyle name="Total 2 3 2 18" xfId="13303"/>
    <cellStyle name="Total 2 3 2 18 2" xfId="15561"/>
    <cellStyle name="Total 2 3 2 18 3" xfId="16948"/>
    <cellStyle name="Total 2 3 2 18 4" xfId="22041"/>
    <cellStyle name="Total 2 3 2 18 5" xfId="23576"/>
    <cellStyle name="Total 2 3 2 18 6" xfId="25021"/>
    <cellStyle name="Total 2 3 2 18 7" xfId="26578"/>
    <cellStyle name="Total 2 3 2 18 8" xfId="28036"/>
    <cellStyle name="Total 2 3 2 19" xfId="13329"/>
    <cellStyle name="Total 2 3 2 19 2" xfId="15587"/>
    <cellStyle name="Total 2 3 2 19 3" xfId="16974"/>
    <cellStyle name="Total 2 3 2 19 4" xfId="22067"/>
    <cellStyle name="Total 2 3 2 19 5" xfId="23602"/>
    <cellStyle name="Total 2 3 2 19 6" xfId="25047"/>
    <cellStyle name="Total 2 3 2 19 7" xfId="26604"/>
    <cellStyle name="Total 2 3 2 19 8" xfId="28062"/>
    <cellStyle name="Total 2 3 2 2" xfId="12533"/>
    <cellStyle name="Total 2 3 2 2 2" xfId="14946"/>
    <cellStyle name="Total 2 3 2 2 3" xfId="16340"/>
    <cellStyle name="Total 2 3 2 2 4" xfId="21315"/>
    <cellStyle name="Total 2 3 2 2 5" xfId="22898"/>
    <cellStyle name="Total 2 3 2 2 6" xfId="24382"/>
    <cellStyle name="Total 2 3 2 2 7" xfId="25965"/>
    <cellStyle name="Total 2 3 2 2 8" xfId="27429"/>
    <cellStyle name="Total 2 3 2 20" xfId="13374"/>
    <cellStyle name="Total 2 3 2 20 2" xfId="15632"/>
    <cellStyle name="Total 2 3 2 20 3" xfId="17019"/>
    <cellStyle name="Total 2 3 2 20 4" xfId="22112"/>
    <cellStyle name="Total 2 3 2 20 5" xfId="23647"/>
    <cellStyle name="Total 2 3 2 20 6" xfId="25092"/>
    <cellStyle name="Total 2 3 2 20 7" xfId="26649"/>
    <cellStyle name="Total 2 3 2 20 8" xfId="28107"/>
    <cellStyle name="Total 2 3 2 21" xfId="13415"/>
    <cellStyle name="Total 2 3 2 21 2" xfId="15673"/>
    <cellStyle name="Total 2 3 2 21 3" xfId="17060"/>
    <cellStyle name="Total 2 3 2 21 4" xfId="22153"/>
    <cellStyle name="Total 2 3 2 21 5" xfId="23688"/>
    <cellStyle name="Total 2 3 2 21 6" xfId="25133"/>
    <cellStyle name="Total 2 3 2 21 7" xfId="26690"/>
    <cellStyle name="Total 2 3 2 21 8" xfId="28148"/>
    <cellStyle name="Total 2 3 2 22" xfId="13439"/>
    <cellStyle name="Total 2 3 2 22 2" xfId="15697"/>
    <cellStyle name="Total 2 3 2 22 3" xfId="17084"/>
    <cellStyle name="Total 2 3 2 22 4" xfId="22177"/>
    <cellStyle name="Total 2 3 2 22 5" xfId="23712"/>
    <cellStyle name="Total 2 3 2 22 6" xfId="25157"/>
    <cellStyle name="Total 2 3 2 22 7" xfId="26714"/>
    <cellStyle name="Total 2 3 2 22 8" xfId="28172"/>
    <cellStyle name="Total 2 3 2 23" xfId="13465"/>
    <cellStyle name="Total 2 3 2 23 2" xfId="15723"/>
    <cellStyle name="Total 2 3 2 23 3" xfId="17110"/>
    <cellStyle name="Total 2 3 2 23 4" xfId="22203"/>
    <cellStyle name="Total 2 3 2 23 5" xfId="23738"/>
    <cellStyle name="Total 2 3 2 23 6" xfId="25183"/>
    <cellStyle name="Total 2 3 2 23 7" xfId="26740"/>
    <cellStyle name="Total 2 3 2 23 8" xfId="28198"/>
    <cellStyle name="Total 2 3 2 24" xfId="13487"/>
    <cellStyle name="Total 2 3 2 24 2" xfId="15745"/>
    <cellStyle name="Total 2 3 2 24 3" xfId="17130"/>
    <cellStyle name="Total 2 3 2 24 4" xfId="22225"/>
    <cellStyle name="Total 2 3 2 24 5" xfId="23760"/>
    <cellStyle name="Total 2 3 2 24 6" xfId="25205"/>
    <cellStyle name="Total 2 3 2 24 7" xfId="26761"/>
    <cellStyle name="Total 2 3 2 24 8" xfId="28218"/>
    <cellStyle name="Total 2 3 2 25" xfId="13512"/>
    <cellStyle name="Total 2 3 2 25 2" xfId="15770"/>
    <cellStyle name="Total 2 3 2 25 3" xfId="17154"/>
    <cellStyle name="Total 2 3 2 25 4" xfId="22250"/>
    <cellStyle name="Total 2 3 2 25 5" xfId="23785"/>
    <cellStyle name="Total 2 3 2 25 6" xfId="25230"/>
    <cellStyle name="Total 2 3 2 25 7" xfId="26785"/>
    <cellStyle name="Total 2 3 2 25 8" xfId="28242"/>
    <cellStyle name="Total 2 3 2 26" xfId="13544"/>
    <cellStyle name="Total 2 3 2 26 2" xfId="15802"/>
    <cellStyle name="Total 2 3 2 26 3" xfId="17182"/>
    <cellStyle name="Total 2 3 2 26 4" xfId="22281"/>
    <cellStyle name="Total 2 3 2 26 5" xfId="23817"/>
    <cellStyle name="Total 2 3 2 26 6" xfId="25262"/>
    <cellStyle name="Total 2 3 2 26 7" xfId="26816"/>
    <cellStyle name="Total 2 3 2 26 8" xfId="28270"/>
    <cellStyle name="Total 2 3 2 27" xfId="13576"/>
    <cellStyle name="Total 2 3 2 28" xfId="9854"/>
    <cellStyle name="Total 2 3 2 29" xfId="19393"/>
    <cellStyle name="Total 2 3 2 3" xfId="12614"/>
    <cellStyle name="Total 2 3 2 3 2" xfId="14985"/>
    <cellStyle name="Total 2 3 2 3 3" xfId="16380"/>
    <cellStyle name="Total 2 3 2 3 4" xfId="21389"/>
    <cellStyle name="Total 2 3 2 3 5" xfId="22939"/>
    <cellStyle name="Total 2 3 2 3 6" xfId="24423"/>
    <cellStyle name="Total 2 3 2 3 7" xfId="26005"/>
    <cellStyle name="Total 2 3 2 3 8" xfId="27468"/>
    <cellStyle name="Total 2 3 2 30" xfId="17907"/>
    <cellStyle name="Total 2 3 2 31" xfId="19258"/>
    <cellStyle name="Total 2 3 2 32" xfId="18782"/>
    <cellStyle name="Total 2 3 2 33" xfId="25445"/>
    <cellStyle name="Total 2 3 2 4" xfId="12709"/>
    <cellStyle name="Total 2 3 2 4 2" xfId="15055"/>
    <cellStyle name="Total 2 3 2 4 3" xfId="16450"/>
    <cellStyle name="Total 2 3 2 4 4" xfId="21480"/>
    <cellStyle name="Total 2 3 2 4 5" xfId="23023"/>
    <cellStyle name="Total 2 3 2 4 6" xfId="24493"/>
    <cellStyle name="Total 2 3 2 4 7" xfId="26075"/>
    <cellStyle name="Total 2 3 2 4 8" xfId="27538"/>
    <cellStyle name="Total 2 3 2 5" xfId="12756"/>
    <cellStyle name="Total 2 3 2 5 2" xfId="15077"/>
    <cellStyle name="Total 2 3 2 5 3" xfId="16472"/>
    <cellStyle name="Total 2 3 2 5 4" xfId="21521"/>
    <cellStyle name="Total 2 3 2 5 5" xfId="23057"/>
    <cellStyle name="Total 2 3 2 5 6" xfId="24529"/>
    <cellStyle name="Total 2 3 2 5 7" xfId="26097"/>
    <cellStyle name="Total 2 3 2 5 8" xfId="27560"/>
    <cellStyle name="Total 2 3 2 6" xfId="12813"/>
    <cellStyle name="Total 2 3 2 6 2" xfId="15105"/>
    <cellStyle name="Total 2 3 2 6 3" xfId="16500"/>
    <cellStyle name="Total 2 3 2 6 4" xfId="21558"/>
    <cellStyle name="Total 2 3 2 6 5" xfId="23097"/>
    <cellStyle name="Total 2 3 2 6 6" xfId="24568"/>
    <cellStyle name="Total 2 3 2 6 7" xfId="26125"/>
    <cellStyle name="Total 2 3 2 6 8" xfId="27588"/>
    <cellStyle name="Total 2 3 2 7" xfId="12871"/>
    <cellStyle name="Total 2 3 2 7 2" xfId="15162"/>
    <cellStyle name="Total 2 3 2 7 3" xfId="16557"/>
    <cellStyle name="Total 2 3 2 7 4" xfId="21616"/>
    <cellStyle name="Total 2 3 2 7 5" xfId="23154"/>
    <cellStyle name="Total 2 3 2 7 6" xfId="24625"/>
    <cellStyle name="Total 2 3 2 7 7" xfId="26182"/>
    <cellStyle name="Total 2 3 2 7 8" xfId="27645"/>
    <cellStyle name="Total 2 3 2 8" xfId="12923"/>
    <cellStyle name="Total 2 3 2 8 2" xfId="15195"/>
    <cellStyle name="Total 2 3 2 8 3" xfId="16590"/>
    <cellStyle name="Total 2 3 2 8 4" xfId="21667"/>
    <cellStyle name="Total 2 3 2 8 5" xfId="23199"/>
    <cellStyle name="Total 2 3 2 8 6" xfId="24659"/>
    <cellStyle name="Total 2 3 2 8 7" xfId="26215"/>
    <cellStyle name="Total 2 3 2 8 8" xfId="27678"/>
    <cellStyle name="Total 2 3 2 9" xfId="12976"/>
    <cellStyle name="Total 2 3 2 9 2" xfId="15234"/>
    <cellStyle name="Total 2 3 2 9 3" xfId="16629"/>
    <cellStyle name="Total 2 3 2 9 4" xfId="21715"/>
    <cellStyle name="Total 2 3 2 9 5" xfId="23251"/>
    <cellStyle name="Total 2 3 2 9 6" xfId="24698"/>
    <cellStyle name="Total 2 3 2 9 7" xfId="26254"/>
    <cellStyle name="Total 2 3 2 9 8" xfId="27717"/>
    <cellStyle name="Total 2 3 20" xfId="28451"/>
    <cellStyle name="Total 2 3 21" xfId="28458"/>
    <cellStyle name="Total 2 3 3" xfId="12419"/>
    <cellStyle name="Total 2 3 3 2" xfId="14859"/>
    <cellStyle name="Total 2 3 3 3" xfId="16253"/>
    <cellStyle name="Total 2 3 3 4" xfId="21201"/>
    <cellStyle name="Total 2 3 3 5" xfId="22809"/>
    <cellStyle name="Total 2 3 3 6" xfId="24295"/>
    <cellStyle name="Total 2 3 3 7" xfId="25878"/>
    <cellStyle name="Total 2 3 3 8" xfId="27342"/>
    <cellStyle name="Total 2 3 4" xfId="12458"/>
    <cellStyle name="Total 2 3 4 2" xfId="14897"/>
    <cellStyle name="Total 2 3 4 3" xfId="16291"/>
    <cellStyle name="Total 2 3 4 4" xfId="21240"/>
    <cellStyle name="Total 2 3 4 5" xfId="22847"/>
    <cellStyle name="Total 2 3 4 6" xfId="24333"/>
    <cellStyle name="Total 2 3 4 7" xfId="25916"/>
    <cellStyle name="Total 2 3 4 8" xfId="27380"/>
    <cellStyle name="Total 2 3 5" xfId="12442"/>
    <cellStyle name="Total 2 3 5 2" xfId="14881"/>
    <cellStyle name="Total 2 3 5 3" xfId="16275"/>
    <cellStyle name="Total 2 3 5 4" xfId="21224"/>
    <cellStyle name="Total 2 3 5 5" xfId="22831"/>
    <cellStyle name="Total 2 3 5 6" xfId="24317"/>
    <cellStyle name="Total 2 3 5 7" xfId="25900"/>
    <cellStyle name="Total 2 3 5 8" xfId="27364"/>
    <cellStyle name="Total 2 3 6" xfId="12629"/>
    <cellStyle name="Total 2 3 6 2" xfId="14998"/>
    <cellStyle name="Total 2 3 6 3" xfId="16393"/>
    <cellStyle name="Total 2 3 6 4" xfId="21403"/>
    <cellStyle name="Total 2 3 6 5" xfId="22952"/>
    <cellStyle name="Total 2 3 6 6" xfId="24436"/>
    <cellStyle name="Total 2 3 6 7" xfId="26018"/>
    <cellStyle name="Total 2 3 6 8" xfId="27481"/>
    <cellStyle name="Total 2 3 7" xfId="12671"/>
    <cellStyle name="Total 2 3 7 2" xfId="15020"/>
    <cellStyle name="Total 2 3 7 3" xfId="16415"/>
    <cellStyle name="Total 2 3 7 4" xfId="21443"/>
    <cellStyle name="Total 2 3 7 5" xfId="22985"/>
    <cellStyle name="Total 2 3 7 6" xfId="24458"/>
    <cellStyle name="Total 2 3 7 7" xfId="26040"/>
    <cellStyle name="Total 2 3 7 8" xfId="27503"/>
    <cellStyle name="Total 2 3 8" xfId="12830"/>
    <cellStyle name="Total 2 3 8 2" xfId="15121"/>
    <cellStyle name="Total 2 3 8 3" xfId="16516"/>
    <cellStyle name="Total 2 3 8 4" xfId="21575"/>
    <cellStyle name="Total 2 3 8 5" xfId="23113"/>
    <cellStyle name="Total 2 3 8 6" xfId="24584"/>
    <cellStyle name="Total 2 3 8 7" xfId="26141"/>
    <cellStyle name="Total 2 3 8 8" xfId="27604"/>
    <cellStyle name="Total 2 3 9" xfId="12856"/>
    <cellStyle name="Total 2 3 9 2" xfId="15147"/>
    <cellStyle name="Total 2 3 9 3" xfId="16542"/>
    <cellStyle name="Total 2 3 9 4" xfId="21601"/>
    <cellStyle name="Total 2 3 9 5" xfId="23139"/>
    <cellStyle name="Total 2 3 9 6" xfId="24610"/>
    <cellStyle name="Total 2 3 9 7" xfId="26167"/>
    <cellStyle name="Total 2 3 9 8" xfId="27630"/>
    <cellStyle name="Total 2 30" xfId="28456"/>
    <cellStyle name="Total 2 4" xfId="5071"/>
    <cellStyle name="Total 2 5" xfId="5072"/>
    <cellStyle name="Total 2 6" xfId="5073"/>
    <cellStyle name="Total 2 7" xfId="5074"/>
    <cellStyle name="Total 2 8" xfId="5075"/>
    <cellStyle name="Total 2 9" xfId="5076"/>
    <cellStyle name="Total 3" xfId="5077"/>
    <cellStyle name="Total 3 10" xfId="10540"/>
    <cellStyle name="Total 3 10 2" xfId="13598"/>
    <cellStyle name="Total 3 10 3" xfId="14425"/>
    <cellStyle name="Total 3 10 4" xfId="19418"/>
    <cellStyle name="Total 3 10 5" xfId="17888"/>
    <cellStyle name="Total 3 10 6" xfId="18055"/>
    <cellStyle name="Total 3 10 7" xfId="18800"/>
    <cellStyle name="Total 3 10 8" xfId="19326"/>
    <cellStyle name="Total 3 11" xfId="10604"/>
    <cellStyle name="Total 3 11 2" xfId="13660"/>
    <cellStyle name="Total 3 11 3" xfId="14433"/>
    <cellStyle name="Total 3 11 4" xfId="19482"/>
    <cellStyle name="Total 3 11 5" xfId="17858"/>
    <cellStyle name="Total 3 11 6" xfId="22739"/>
    <cellStyle name="Total 3 11 7" xfId="18851"/>
    <cellStyle name="Total 3 11 8" xfId="20402"/>
    <cellStyle name="Total 3 12" xfId="10543"/>
    <cellStyle name="Total 3 12 2" xfId="13601"/>
    <cellStyle name="Total 3 12 3" xfId="14090"/>
    <cellStyle name="Total 3 12 4" xfId="19421"/>
    <cellStyle name="Total 3 12 5" xfId="17885"/>
    <cellStyle name="Total 3 12 6" xfId="18058"/>
    <cellStyle name="Total 3 12 7" xfId="18803"/>
    <cellStyle name="Total 3 12 8" xfId="25727"/>
    <cellStyle name="Total 3 13" xfId="10548"/>
    <cellStyle name="Total 3 13 2" xfId="13606"/>
    <cellStyle name="Total 3 13 3" xfId="9872"/>
    <cellStyle name="Total 3 13 4" xfId="19426"/>
    <cellStyle name="Total 3 13 5" xfId="17219"/>
    <cellStyle name="Total 3 13 6" xfId="23231"/>
    <cellStyle name="Total 3 13 7" xfId="21567"/>
    <cellStyle name="Total 3 13 8" xfId="26316"/>
    <cellStyle name="Total 3 14" xfId="10608"/>
    <cellStyle name="Total 3 14 2" xfId="13664"/>
    <cellStyle name="Total 3 14 3" xfId="15297"/>
    <cellStyle name="Total 3 14 4" xfId="19486"/>
    <cellStyle name="Total 3 14 5" xfId="17855"/>
    <cellStyle name="Total 3 14 6" xfId="17274"/>
    <cellStyle name="Total 3 14 7" xfId="18855"/>
    <cellStyle name="Total 3 14 8" xfId="20406"/>
    <cellStyle name="Total 3 15" xfId="10551"/>
    <cellStyle name="Total 3 15 2" xfId="13609"/>
    <cellStyle name="Total 3 15 3" xfId="14743"/>
    <cellStyle name="Total 3 15 4" xfId="19429"/>
    <cellStyle name="Total 3 15 5" xfId="17882"/>
    <cellStyle name="Total 3 15 6" xfId="18064"/>
    <cellStyle name="Total 3 15 7" xfId="18810"/>
    <cellStyle name="Total 3 15 8" xfId="19332"/>
    <cellStyle name="Total 3 16" xfId="10611"/>
    <cellStyle name="Total 3 16 2" xfId="13667"/>
    <cellStyle name="Total 3 16 3" xfId="15299"/>
    <cellStyle name="Total 3 16 4" xfId="19489"/>
    <cellStyle name="Total 3 16 5" xfId="17852"/>
    <cellStyle name="Total 3 16 6" xfId="22755"/>
    <cellStyle name="Total 3 16 7" xfId="18858"/>
    <cellStyle name="Total 3 16 8" xfId="25427"/>
    <cellStyle name="Total 3 17" xfId="10614"/>
    <cellStyle name="Total 3 17 2" xfId="13670"/>
    <cellStyle name="Total 3 17 3" xfId="9901"/>
    <cellStyle name="Total 3 17 4" xfId="19492"/>
    <cellStyle name="Total 3 17 5" xfId="20267"/>
    <cellStyle name="Total 3 17 6" xfId="18100"/>
    <cellStyle name="Total 3 17 7" xfId="18860"/>
    <cellStyle name="Total 3 17 8" xfId="20407"/>
    <cellStyle name="Total 3 18" xfId="10556"/>
    <cellStyle name="Total 3 18 2" xfId="13613"/>
    <cellStyle name="Total 3 18 3" xfId="9875"/>
    <cellStyle name="Total 3 18 4" xfId="19434"/>
    <cellStyle name="Total 3 18 5" xfId="17878"/>
    <cellStyle name="Total 3 18 6" xfId="18069"/>
    <cellStyle name="Total 3 18 7" xfId="18814"/>
    <cellStyle name="Total 3 18 8" xfId="19364"/>
    <cellStyle name="Total 3 19" xfId="10622"/>
    <cellStyle name="Total 3 19 2" xfId="13678"/>
    <cellStyle name="Total 3 19 3" xfId="10500"/>
    <cellStyle name="Total 3 19 4" xfId="19500"/>
    <cellStyle name="Total 3 19 5" xfId="20830"/>
    <cellStyle name="Total 3 19 6" xfId="18101"/>
    <cellStyle name="Total 3 19 7" xfId="21637"/>
    <cellStyle name="Total 3 19 8" xfId="20414"/>
    <cellStyle name="Total 3 2" xfId="10590"/>
    <cellStyle name="Total 3 2 2" xfId="13646"/>
    <cellStyle name="Total 3 2 3" xfId="15295"/>
    <cellStyle name="Total 3 2 4" xfId="19468"/>
    <cellStyle name="Total 3 2 5" xfId="17867"/>
    <cellStyle name="Total 3 2 6" xfId="22701"/>
    <cellStyle name="Total 3 2 7" xfId="24162"/>
    <cellStyle name="Total 3 2 8" xfId="20389"/>
    <cellStyle name="Total 3 20" xfId="10561"/>
    <cellStyle name="Total 3 20 2" xfId="13618"/>
    <cellStyle name="Total 3 20 3" xfId="9877"/>
    <cellStyle name="Total 3 20 4" xfId="19439"/>
    <cellStyle name="Total 3 20 5" xfId="17873"/>
    <cellStyle name="Total 3 20 6" xfId="18074"/>
    <cellStyle name="Total 3 20 7" xfId="18818"/>
    <cellStyle name="Total 3 20 8" xfId="19368"/>
    <cellStyle name="Total 3 21" xfId="10565"/>
    <cellStyle name="Total 3 21 2" xfId="13622"/>
    <cellStyle name="Total 3 21 3" xfId="9881"/>
    <cellStyle name="Total 3 21 4" xfId="19443"/>
    <cellStyle name="Total 3 21 5" xfId="20333"/>
    <cellStyle name="Total 3 21 6" xfId="18077"/>
    <cellStyle name="Total 3 21 7" xfId="18822"/>
    <cellStyle name="Total 3 21 8" xfId="20268"/>
    <cellStyle name="Total 3 22" xfId="10627"/>
    <cellStyle name="Total 3 22 2" xfId="13683"/>
    <cellStyle name="Total 3 22 3" xfId="9910"/>
    <cellStyle name="Total 3 22 4" xfId="19505"/>
    <cellStyle name="Total 3 22 5" xfId="17847"/>
    <cellStyle name="Total 3 22 6" xfId="22703"/>
    <cellStyle name="Total 3 22 7" xfId="18871"/>
    <cellStyle name="Total 3 22 8" xfId="20420"/>
    <cellStyle name="Total 3 23" xfId="10569"/>
    <cellStyle name="Total 3 23 2" xfId="13626"/>
    <cellStyle name="Total 3 23 3" xfId="9885"/>
    <cellStyle name="Total 3 23 4" xfId="19447"/>
    <cellStyle name="Total 3 23 5" xfId="18006"/>
    <cellStyle name="Total 3 23 6" xfId="18081"/>
    <cellStyle name="Total 3 23 7" xfId="18825"/>
    <cellStyle name="Total 3 23 8" xfId="23070"/>
    <cellStyle name="Total 3 24" xfId="10639"/>
    <cellStyle name="Total 3 24 2" xfId="13694"/>
    <cellStyle name="Total 3 24 3" xfId="9914"/>
    <cellStyle name="Total 3 24 4" xfId="19517"/>
    <cellStyle name="Total 3 24 5" xfId="20831"/>
    <cellStyle name="Total 3 24 6" xfId="18112"/>
    <cellStyle name="Total 3 24 7" xfId="18879"/>
    <cellStyle name="Total 3 24 8" xfId="20430"/>
    <cellStyle name="Total 3 25" xfId="10577"/>
    <cellStyle name="Total 3 25 2" xfId="13634"/>
    <cellStyle name="Total 3 25 3" xfId="15292"/>
    <cellStyle name="Total 3 25 4" xfId="19455"/>
    <cellStyle name="Total 3 25 5" xfId="18005"/>
    <cellStyle name="Total 3 25 6" xfId="18088"/>
    <cellStyle name="Total 3 25 7" xfId="18833"/>
    <cellStyle name="Total 3 25 8" xfId="20379"/>
    <cellStyle name="Total 3 26" xfId="10803"/>
    <cellStyle name="Total 3 26 2" xfId="13856"/>
    <cellStyle name="Total 3 26 3" xfId="10047"/>
    <cellStyle name="Total 3 26 4" xfId="19681"/>
    <cellStyle name="Total 3 26 5" xfId="17725"/>
    <cellStyle name="Total 3 26 6" xfId="18227"/>
    <cellStyle name="Total 3 26 7" xfId="19036"/>
    <cellStyle name="Total 3 26 8" xfId="20681"/>
    <cellStyle name="Total 3 27" xfId="17228"/>
    <cellStyle name="Total 3 28" xfId="17222"/>
    <cellStyle name="Total 3 29" xfId="17225"/>
    <cellStyle name="Total 3 3" xfId="10586"/>
    <cellStyle name="Total 3 3 2" xfId="13642"/>
    <cellStyle name="Total 3 3 3" xfId="9890"/>
    <cellStyle name="Total 3 3 4" xfId="19464"/>
    <cellStyle name="Total 3 3 5" xfId="20849"/>
    <cellStyle name="Total 3 3 6" xfId="18094"/>
    <cellStyle name="Total 3 3 7" xfId="18838"/>
    <cellStyle name="Total 3 3 8" xfId="20384"/>
    <cellStyle name="Total 3 30" xfId="28365"/>
    <cellStyle name="Total 3 31" xfId="28452"/>
    <cellStyle name="Total 3 32" xfId="28459"/>
    <cellStyle name="Total 3 4" xfId="10593"/>
    <cellStyle name="Total 3 4 2" xfId="13649"/>
    <cellStyle name="Total 3 4 3" xfId="10520"/>
    <cellStyle name="Total 3 4 4" xfId="19471"/>
    <cellStyle name="Total 3 4 5" xfId="20264"/>
    <cellStyle name="Total 3 4 6" xfId="18097"/>
    <cellStyle name="Total 3 4 7" xfId="18841"/>
    <cellStyle name="Total 3 4 8" xfId="20392"/>
    <cellStyle name="Total 3 5" xfId="10531"/>
    <cellStyle name="Total 3 5 2" xfId="13589"/>
    <cellStyle name="Total 3 5 3" xfId="9863"/>
    <cellStyle name="Total 3 5 4" xfId="19409"/>
    <cellStyle name="Total 3 5 5" xfId="17896"/>
    <cellStyle name="Total 3 5 6" xfId="18047"/>
    <cellStyle name="Total 3 5 7" xfId="18790"/>
    <cellStyle name="Total 3 5 8" xfId="25409"/>
    <cellStyle name="Total 3 6" xfId="10534"/>
    <cellStyle name="Total 3 6 2" xfId="13592"/>
    <cellStyle name="Total 3 6 3" xfId="9866"/>
    <cellStyle name="Total 3 6 4" xfId="19412"/>
    <cellStyle name="Total 3 6 5" xfId="17893"/>
    <cellStyle name="Total 3 6 6" xfId="18050"/>
    <cellStyle name="Total 3 6 7" xfId="18793"/>
    <cellStyle name="Total 3 6 8" xfId="19325"/>
    <cellStyle name="Total 3 7" xfId="10598"/>
    <cellStyle name="Total 3 7 2" xfId="13654"/>
    <cellStyle name="Total 3 7 3" xfId="9894"/>
    <cellStyle name="Total 3 7 4" xfId="19476"/>
    <cellStyle name="Total 3 7 5" xfId="17864"/>
    <cellStyle name="Total 3 7 6" xfId="22668"/>
    <cellStyle name="Total 3 7 7" xfId="18846"/>
    <cellStyle name="Total 3 7 8" xfId="20396"/>
    <cellStyle name="Total 3 8" xfId="10537"/>
    <cellStyle name="Total 3 8 2" xfId="13595"/>
    <cellStyle name="Total 3 8 3" xfId="14382"/>
    <cellStyle name="Total 3 8 4" xfId="19415"/>
    <cellStyle name="Total 3 8 5" xfId="17891"/>
    <cellStyle name="Total 3 8 6" xfId="23217"/>
    <cellStyle name="Total 3 8 7" xfId="18798"/>
    <cellStyle name="Total 3 8 8" xfId="25410"/>
    <cellStyle name="Total 3 9" xfId="10601"/>
    <cellStyle name="Total 3 9 2" xfId="13657"/>
    <cellStyle name="Total 3 9 3" xfId="14389"/>
    <cellStyle name="Total 3 9 4" xfId="19479"/>
    <cellStyle name="Total 3 9 5" xfId="17861"/>
    <cellStyle name="Total 3 9 6" xfId="23269"/>
    <cellStyle name="Total 3 9 7" xfId="18849"/>
    <cellStyle name="Total 3 9 8" xfId="20398"/>
    <cellStyle name="Total Bold" xfId="5078"/>
    <cellStyle name="Total Bold 10" xfId="10539"/>
    <cellStyle name="Total Bold 10 2" xfId="13597"/>
    <cellStyle name="Total Bold 10 3" xfId="9869"/>
    <cellStyle name="Total Bold 10 4" xfId="19417"/>
    <cellStyle name="Total Bold 10 5" xfId="17889"/>
    <cellStyle name="Total Bold 10 6" xfId="18054"/>
    <cellStyle name="Total Bold 10 7" xfId="18799"/>
    <cellStyle name="Total Bold 10 8" xfId="17945"/>
    <cellStyle name="Total Bold 11" xfId="10603"/>
    <cellStyle name="Total Bold 11 2" xfId="13659"/>
    <cellStyle name="Total Bold 11 3" xfId="9895"/>
    <cellStyle name="Total Bold 11 4" xfId="19481"/>
    <cellStyle name="Total Bold 11 5" xfId="17859"/>
    <cellStyle name="Total Bold 11 6" xfId="22743"/>
    <cellStyle name="Total Bold 11 7" xfId="18850"/>
    <cellStyle name="Total Bold 11 8" xfId="20401"/>
    <cellStyle name="Total Bold 12" xfId="10542"/>
    <cellStyle name="Total Bold 12 2" xfId="13600"/>
    <cellStyle name="Total Bold 12 3" xfId="14742"/>
    <cellStyle name="Total Bold 12 4" xfId="19420"/>
    <cellStyle name="Total Bold 12 5" xfId="17886"/>
    <cellStyle name="Total Bold 12 6" xfId="18057"/>
    <cellStyle name="Total Bold 12 7" xfId="18802"/>
    <cellStyle name="Total Bold 12 8" xfId="25411"/>
    <cellStyle name="Total Bold 13" xfId="10547"/>
    <cellStyle name="Total Bold 13 2" xfId="13605"/>
    <cellStyle name="Total Bold 13 3" xfId="15254"/>
    <cellStyle name="Total Bold 13 4" xfId="19425"/>
    <cellStyle name="Total Bold 13 5" xfId="21726"/>
    <cellStyle name="Total Bold 13 6" xfId="19304"/>
    <cellStyle name="Total Bold 13 7" xfId="18807"/>
    <cellStyle name="Total Bold 13 8" xfId="19328"/>
    <cellStyle name="Total Bold 14" xfId="10607"/>
    <cellStyle name="Total Bold 14 2" xfId="13663"/>
    <cellStyle name="Total Bold 14 3" xfId="9896"/>
    <cellStyle name="Total Bold 14 4" xfId="19485"/>
    <cellStyle name="Total Bold 14 5" xfId="17212"/>
    <cellStyle name="Total Bold 14 6" xfId="22702"/>
    <cellStyle name="Total Bold 14 7" xfId="18854"/>
    <cellStyle name="Total Bold 14 8" xfId="20405"/>
    <cellStyle name="Total Bold 15" xfId="10550"/>
    <cellStyle name="Total Bold 15 2" xfId="13608"/>
    <cellStyle name="Total Bold 15 3" xfId="14414"/>
    <cellStyle name="Total Bold 15 4" xfId="19428"/>
    <cellStyle name="Total Bold 15 5" xfId="17213"/>
    <cellStyle name="Total Bold 15 6" xfId="18063"/>
    <cellStyle name="Total Bold 15 7" xfId="18809"/>
    <cellStyle name="Total Bold 15 8" xfId="19331"/>
    <cellStyle name="Total Bold 16" xfId="10610"/>
    <cellStyle name="Total Bold 16 2" xfId="13666"/>
    <cellStyle name="Total Bold 16 3" xfId="9898"/>
    <cellStyle name="Total Bold 16 4" xfId="19488"/>
    <cellStyle name="Total Bold 16 5" xfId="17853"/>
    <cellStyle name="Total Bold 16 6" xfId="22669"/>
    <cellStyle name="Total Bold 16 7" xfId="18857"/>
    <cellStyle name="Total Bold 16 8" xfId="25457"/>
    <cellStyle name="Total Bold 17" xfId="10613"/>
    <cellStyle name="Total Bold 17 2" xfId="13669"/>
    <cellStyle name="Total Bold 17 3" xfId="9900"/>
    <cellStyle name="Total Bold 17 4" xfId="19491"/>
    <cellStyle name="Total Bold 17 5" xfId="20354"/>
    <cellStyle name="Total Bold 17 6" xfId="23270"/>
    <cellStyle name="Total Bold 17 7" xfId="18859"/>
    <cellStyle name="Total Bold 17 8" xfId="17942"/>
    <cellStyle name="Total Bold 18" xfId="10555"/>
    <cellStyle name="Total Bold 18 2" xfId="13612"/>
    <cellStyle name="Total Bold 18 3" xfId="9874"/>
    <cellStyle name="Total Bold 18 4" xfId="19433"/>
    <cellStyle name="Total Bold 18 5" xfId="17879"/>
    <cellStyle name="Total Bold 18 6" xfId="18068"/>
    <cellStyle name="Total Bold 18 7" xfId="18813"/>
    <cellStyle name="Total Bold 18 8" xfId="19363"/>
    <cellStyle name="Total Bold 19" xfId="10621"/>
    <cellStyle name="Total Bold 19 2" xfId="13677"/>
    <cellStyle name="Total Bold 19 3" xfId="9905"/>
    <cellStyle name="Total Bold 19 4" xfId="19499"/>
    <cellStyle name="Total Bold 19 5" xfId="20888"/>
    <cellStyle name="Total Bold 19 6" xfId="17981"/>
    <cellStyle name="Total Bold 19 7" xfId="18866"/>
    <cellStyle name="Total Bold 19 8" xfId="20413"/>
    <cellStyle name="Total Bold 2" xfId="10589"/>
    <cellStyle name="Total Bold 2 2" xfId="13645"/>
    <cellStyle name="Total Bold 2 3" xfId="9893"/>
    <cellStyle name="Total Bold 2 4" xfId="19467"/>
    <cellStyle name="Total Bold 2 5" xfId="17868"/>
    <cellStyle name="Total Bold 2 6" xfId="22300"/>
    <cellStyle name="Total Bold 2 7" xfId="24208"/>
    <cellStyle name="Total Bold 2 8" xfId="23071"/>
    <cellStyle name="Total Bold 20" xfId="10559"/>
    <cellStyle name="Total Bold 20 2" xfId="13616"/>
    <cellStyle name="Total Bold 20 3" xfId="10521"/>
    <cellStyle name="Total Bold 20 4" xfId="19437"/>
    <cellStyle name="Total Bold 20 5" xfId="17875"/>
    <cellStyle name="Total Bold 20 6" xfId="18072"/>
    <cellStyle name="Total Bold 20 7" xfId="18816"/>
    <cellStyle name="Total Bold 20 8" xfId="23069"/>
    <cellStyle name="Total Bold 21" xfId="10564"/>
    <cellStyle name="Total Bold 21 2" xfId="13621"/>
    <cellStyle name="Total Bold 21 3" xfId="9880"/>
    <cellStyle name="Total Bold 21 4" xfId="19442"/>
    <cellStyle name="Total Bold 21 5" xfId="17870"/>
    <cellStyle name="Total Bold 21 6" xfId="18076"/>
    <cellStyle name="Total Bold 21 7" xfId="18821"/>
    <cellStyle name="Total Bold 21 8" xfId="19372"/>
    <cellStyle name="Total Bold 22" xfId="10626"/>
    <cellStyle name="Total Bold 22 2" xfId="13682"/>
    <cellStyle name="Total Bold 22 3" xfId="9909"/>
    <cellStyle name="Total Bold 22 4" xfId="19504"/>
    <cellStyle name="Total Bold 22 5" xfId="17848"/>
    <cellStyle name="Total Bold 22 6" xfId="22302"/>
    <cellStyle name="Total Bold 22 7" xfId="18870"/>
    <cellStyle name="Total Bold 22 8" xfId="20418"/>
    <cellStyle name="Total Bold 23" xfId="10568"/>
    <cellStyle name="Total Bold 23 2" xfId="13625"/>
    <cellStyle name="Total Bold 23 3" xfId="9884"/>
    <cellStyle name="Total Bold 23 4" xfId="19446"/>
    <cellStyle name="Total Bold 23 5" xfId="20824"/>
    <cellStyle name="Total Bold 23 6" xfId="18080"/>
    <cellStyle name="Total Bold 23 7" xfId="21624"/>
    <cellStyle name="Total Bold 23 8" xfId="20272"/>
    <cellStyle name="Total Bold 24" xfId="10638"/>
    <cellStyle name="Total Bold 24 2" xfId="13693"/>
    <cellStyle name="Total Bold 24 3" xfId="9913"/>
    <cellStyle name="Total Bold 24 4" xfId="19516"/>
    <cellStyle name="Total Bold 24 5" xfId="20890"/>
    <cellStyle name="Total Bold 24 6" xfId="18111"/>
    <cellStyle name="Total Bold 24 7" xfId="18878"/>
    <cellStyle name="Total Bold 24 8" xfId="20429"/>
    <cellStyle name="Total Bold 25" xfId="10576"/>
    <cellStyle name="Total Bold 25 2" xfId="13633"/>
    <cellStyle name="Total Bold 25 3" xfId="9888"/>
    <cellStyle name="Total Bold 25 4" xfId="19454"/>
    <cellStyle name="Total Bold 25 5" xfId="19929"/>
    <cellStyle name="Total Bold 25 6" xfId="18087"/>
    <cellStyle name="Total Bold 25 7" xfId="18832"/>
    <cellStyle name="Total Bold 25 8" xfId="20378"/>
    <cellStyle name="Total Bold 26" xfId="10801"/>
    <cellStyle name="Total Bold 26 2" xfId="13854"/>
    <cellStyle name="Total Bold 26 3" xfId="10045"/>
    <cellStyle name="Total Bold 26 4" xfId="19679"/>
    <cellStyle name="Total Bold 26 5" xfId="17727"/>
    <cellStyle name="Total Bold 26 6" xfId="18225"/>
    <cellStyle name="Total Bold 26 7" xfId="19034"/>
    <cellStyle name="Total Bold 26 8" xfId="20679"/>
    <cellStyle name="Total Bold 27" xfId="11017"/>
    <cellStyle name="Total Bold 27 2" xfId="14064"/>
    <cellStyle name="Total Bold 27 3" xfId="10235"/>
    <cellStyle name="Total Bold 27 4" xfId="19895"/>
    <cellStyle name="Total Bold 27 5" xfId="17540"/>
    <cellStyle name="Total Bold 27 6" xfId="18431"/>
    <cellStyle name="Total Bold 27 7" xfId="19239"/>
    <cellStyle name="Total Bold 27 8" xfId="21140"/>
    <cellStyle name="Total Bold 28" xfId="17227"/>
    <cellStyle name="Total Bold 29" xfId="17221"/>
    <cellStyle name="Total Bold 3" xfId="10585"/>
    <cellStyle name="Total Bold 3 2" xfId="13641"/>
    <cellStyle name="Total Bold 3 3" xfId="9889"/>
    <cellStyle name="Total Bold 3 4" xfId="19463"/>
    <cellStyle name="Total Bold 3 5" xfId="20873"/>
    <cellStyle name="Total Bold 3 6" xfId="18093"/>
    <cellStyle name="Total Bold 3 7" xfId="18837"/>
    <cellStyle name="Total Bold 3 8" xfId="20383"/>
    <cellStyle name="Total Bold 30" xfId="17224"/>
    <cellStyle name="Total Bold 31" xfId="28366"/>
    <cellStyle name="Total Bold 32" xfId="28453"/>
    <cellStyle name="Total Bold 33" xfId="28460"/>
    <cellStyle name="Total Bold 4" xfId="10592"/>
    <cellStyle name="Total Bold 4 2" xfId="13648"/>
    <cellStyle name="Total Bold 4 3" xfId="14387"/>
    <cellStyle name="Total Bold 4 4" xfId="19470"/>
    <cellStyle name="Total Bold 4 5" xfId="20339"/>
    <cellStyle name="Total Bold 4 6" xfId="17979"/>
    <cellStyle name="Total Bold 4 7" xfId="18840"/>
    <cellStyle name="Total Bold 4 8" xfId="20391"/>
    <cellStyle name="Total Bold 5" xfId="10530"/>
    <cellStyle name="Total Bold 5 2" xfId="13588"/>
    <cellStyle name="Total Bold 5 3" xfId="9862"/>
    <cellStyle name="Total Bold 5 4" xfId="19408"/>
    <cellStyle name="Total Bold 5 5" xfId="17897"/>
    <cellStyle name="Total Bold 5 6" xfId="23216"/>
    <cellStyle name="Total Bold 5 7" xfId="18789"/>
    <cellStyle name="Total Bold 5 8" xfId="25447"/>
    <cellStyle name="Total Bold 6" xfId="10533"/>
    <cellStyle name="Total Bold 6 2" xfId="13591"/>
    <cellStyle name="Total Bold 6 3" xfId="9865"/>
    <cellStyle name="Total Bold 6 4" xfId="19411"/>
    <cellStyle name="Total Bold 6 5" xfId="17894"/>
    <cellStyle name="Total Bold 6 6" xfId="18049"/>
    <cellStyle name="Total Bold 6 7" xfId="18792"/>
    <cellStyle name="Total Bold 6 8" xfId="17946"/>
    <cellStyle name="Total Bold 7" xfId="10597"/>
    <cellStyle name="Total Bold 7 2" xfId="13653"/>
    <cellStyle name="Total Bold 7 3" xfId="9807"/>
    <cellStyle name="Total Bold 7 4" xfId="19475"/>
    <cellStyle name="Total Bold 7 5" xfId="17865"/>
    <cellStyle name="Total Bold 7 6" xfId="22724"/>
    <cellStyle name="Total Bold 7 7" xfId="18845"/>
    <cellStyle name="Total Bold 7 8" xfId="20395"/>
    <cellStyle name="Total Bold 8" xfId="10536"/>
    <cellStyle name="Total Bold 8 2" xfId="13594"/>
    <cellStyle name="Total Bold 8 3" xfId="14424"/>
    <cellStyle name="Total Bold 8 4" xfId="19414"/>
    <cellStyle name="Total Bold 8 5" xfId="17892"/>
    <cellStyle name="Total Bold 8 6" xfId="18052"/>
    <cellStyle name="Total Bold 8 7" xfId="18795"/>
    <cellStyle name="Total Bold 8 8" xfId="25448"/>
    <cellStyle name="Total Bold 9" xfId="10600"/>
    <cellStyle name="Total Bold 9 2" xfId="13656"/>
    <cellStyle name="Total Bold 9 3" xfId="14432"/>
    <cellStyle name="Total Bold 9 4" xfId="19478"/>
    <cellStyle name="Total Bold 9 5" xfId="17862"/>
    <cellStyle name="Total Bold 9 6" xfId="17980"/>
    <cellStyle name="Total Bold 9 7" xfId="18848"/>
    <cellStyle name="Total Bold 9 8" xfId="20397"/>
    <cellStyle name="Totals" xfId="5079"/>
    <cellStyle name="Totals 10" xfId="10529"/>
    <cellStyle name="Totals 10 2" xfId="13587"/>
    <cellStyle name="Totals 10 3" xfId="9861"/>
    <cellStyle name="Totals 10 4" xfId="19407"/>
    <cellStyle name="Totals 10 5" xfId="17898"/>
    <cellStyle name="Totals 10 6" xfId="18046"/>
    <cellStyle name="Totals 10 7" xfId="18787"/>
    <cellStyle name="Totals 10 8" xfId="19324"/>
    <cellStyle name="Totals 11" xfId="10595"/>
    <cellStyle name="Totals 11 2" xfId="13651"/>
    <cellStyle name="Totals 11 3" xfId="14431"/>
    <cellStyle name="Totals 11 4" xfId="19473"/>
    <cellStyle name="Totals 11 5" xfId="20826"/>
    <cellStyle name="Totals 11 6" xfId="22335"/>
    <cellStyle name="Totals 11 7" xfId="18843"/>
    <cellStyle name="Totals 11 8" xfId="20393"/>
    <cellStyle name="Totals 12" xfId="10532"/>
    <cellStyle name="Totals 12 2" xfId="13590"/>
    <cellStyle name="Totals 12 3" xfId="9864"/>
    <cellStyle name="Totals 12 4" xfId="19410"/>
    <cellStyle name="Totals 12 5" xfId="17895"/>
    <cellStyle name="Totals 12 6" xfId="18048"/>
    <cellStyle name="Totals 12 7" xfId="18791"/>
    <cellStyle name="Totals 12 8" xfId="25724"/>
    <cellStyle name="Totals 13" xfId="10596"/>
    <cellStyle name="Totals 13 2" xfId="13652"/>
    <cellStyle name="Totals 13 3" xfId="14388"/>
    <cellStyle name="Totals 13 4" xfId="19474"/>
    <cellStyle name="Totals 13 5" xfId="18003"/>
    <cellStyle name="Totals 13 6" xfId="22728"/>
    <cellStyle name="Totals 13 7" xfId="18844"/>
    <cellStyle name="Totals 13 8" xfId="20394"/>
    <cellStyle name="Totals 14" xfId="10535"/>
    <cellStyle name="Totals 14 2" xfId="13593"/>
    <cellStyle name="Totals 14 3" xfId="9868"/>
    <cellStyle name="Totals 14 4" xfId="19413"/>
    <cellStyle name="Totals 14 5" xfId="17214"/>
    <cellStyle name="Totals 14 6" xfId="18051"/>
    <cellStyle name="Totals 14 7" xfId="18794"/>
    <cellStyle name="Totals 14 8" xfId="26313"/>
    <cellStyle name="Totals 15" xfId="10599"/>
    <cellStyle name="Totals 15 2" xfId="13655"/>
    <cellStyle name="Totals 15 3" xfId="15296"/>
    <cellStyle name="Totals 15 4" xfId="19477"/>
    <cellStyle name="Totals 15 5" xfId="17863"/>
    <cellStyle name="Totals 15 6" xfId="17520"/>
    <cellStyle name="Totals 15 7" xfId="18847"/>
    <cellStyle name="Totals 15 8" xfId="23072"/>
    <cellStyle name="Totals 16" xfId="10538"/>
    <cellStyle name="Totals 16 2" xfId="13596"/>
    <cellStyle name="Totals 16 3" xfId="10519"/>
    <cellStyle name="Totals 16 4" xfId="19416"/>
    <cellStyle name="Totals 16 5" xfId="17890"/>
    <cellStyle name="Totals 16 6" xfId="18053"/>
    <cellStyle name="Totals 16 7" xfId="21539"/>
    <cellStyle name="Totals 16 8" xfId="25726"/>
    <cellStyle name="Totals 17" xfId="10602"/>
    <cellStyle name="Totals 17 2" xfId="13658"/>
    <cellStyle name="Totals 17 3" xfId="9808"/>
    <cellStyle name="Totals 17 4" xfId="19480"/>
    <cellStyle name="Totals 17 5" xfId="17860"/>
    <cellStyle name="Totals 17 6" xfId="18098"/>
    <cellStyle name="Totals 17 7" xfId="21635"/>
    <cellStyle name="Totals 17 8" xfId="20400"/>
    <cellStyle name="Totals 18" xfId="10541"/>
    <cellStyle name="Totals 18 2" xfId="13599"/>
    <cellStyle name="Totals 18 3" xfId="14413"/>
    <cellStyle name="Totals 18 4" xfId="19419"/>
    <cellStyle name="Totals 18 5" xfId="17887"/>
    <cellStyle name="Totals 18 6" xfId="18056"/>
    <cellStyle name="Totals 18 7" xfId="18801"/>
    <cellStyle name="Totals 18 8" xfId="25449"/>
    <cellStyle name="Totals 19" xfId="10605"/>
    <cellStyle name="Totals 19 2" xfId="13661"/>
    <cellStyle name="Totals 19 3" xfId="14390"/>
    <cellStyle name="Totals 19 4" xfId="19483"/>
    <cellStyle name="Totals 19 5" xfId="17857"/>
    <cellStyle name="Totals 19 6" xfId="22301"/>
    <cellStyle name="Totals 19 7" xfId="18852"/>
    <cellStyle name="Totals 19 8" xfId="20403"/>
    <cellStyle name="Totals 2" xfId="8567"/>
    <cellStyle name="Totals 2 10" xfId="11273"/>
    <cellStyle name="Totals 2 10 2" xfId="14277"/>
    <cellStyle name="Totals 2 10 3" xfId="15730"/>
    <cellStyle name="Totals 2 10 4" xfId="20146"/>
    <cellStyle name="Totals 2 10 5" xfId="17343"/>
    <cellStyle name="Totals 2 10 6" xfId="18652"/>
    <cellStyle name="Totals 2 10 7" xfId="25297"/>
    <cellStyle name="Totals 2 10 8" xfId="26832"/>
    <cellStyle name="Totals 2 11" xfId="11968"/>
    <cellStyle name="Totals 2 11 2" xfId="14660"/>
    <cellStyle name="Totals 2 11 3" xfId="16086"/>
    <cellStyle name="Totals 2 11 4" xfId="20790"/>
    <cellStyle name="Totals 2 11 5" xfId="22611"/>
    <cellStyle name="Totals 2 11 6" xfId="24104"/>
    <cellStyle name="Totals 2 11 7" xfId="25686"/>
    <cellStyle name="Totals 2 11 8" xfId="27173"/>
    <cellStyle name="Totals 2 12" xfId="11284"/>
    <cellStyle name="Totals 2 12 2" xfId="14285"/>
    <cellStyle name="Totals 2 12 3" xfId="10439"/>
    <cellStyle name="Totals 2 12 4" xfId="20157"/>
    <cellStyle name="Totals 2 12 5" xfId="17334"/>
    <cellStyle name="Totals 2 12 6" xfId="18663"/>
    <cellStyle name="Totals 2 12 7" xfId="25306"/>
    <cellStyle name="Totals 2 12 8" xfId="26841"/>
    <cellStyle name="Totals 2 13" xfId="12898"/>
    <cellStyle name="Totals 2 13 2" xfId="15180"/>
    <cellStyle name="Totals 2 13 3" xfId="16575"/>
    <cellStyle name="Totals 2 13 4" xfId="21643"/>
    <cellStyle name="Totals 2 13 5" xfId="23180"/>
    <cellStyle name="Totals 2 13 6" xfId="24644"/>
    <cellStyle name="Totals 2 13 7" xfId="26200"/>
    <cellStyle name="Totals 2 13 8" xfId="27663"/>
    <cellStyle name="Totals 2 14" xfId="11296"/>
    <cellStyle name="Totals 2 14 2" xfId="14295"/>
    <cellStyle name="Totals 2 14 3" xfId="10448"/>
    <cellStyle name="Totals 2 14 4" xfId="20169"/>
    <cellStyle name="Totals 2 14 5" xfId="17324"/>
    <cellStyle name="Totals 2 14 6" xfId="18674"/>
    <cellStyle name="Totals 2 14 7" xfId="25316"/>
    <cellStyle name="Totals 2 14 8" xfId="26851"/>
    <cellStyle name="Totals 2 15" xfId="11977"/>
    <cellStyle name="Totals 2 15 2" xfId="14669"/>
    <cellStyle name="Totals 2 15 3" xfId="16095"/>
    <cellStyle name="Totals 2 15 4" xfId="20799"/>
    <cellStyle name="Totals 2 15 5" xfId="22620"/>
    <cellStyle name="Totals 2 15 6" xfId="24113"/>
    <cellStyle name="Totals 2 15 7" xfId="25695"/>
    <cellStyle name="Totals 2 15 8" xfId="27182"/>
    <cellStyle name="Totals 2 16" xfId="11300"/>
    <cellStyle name="Totals 2 16 2" xfId="14298"/>
    <cellStyle name="Totals 2 16 3" xfId="10451"/>
    <cellStyle name="Totals 2 16 4" xfId="20173"/>
    <cellStyle name="Totals 2 16 5" xfId="17321"/>
    <cellStyle name="Totals 2 16 6" xfId="18678"/>
    <cellStyle name="Totals 2 16 7" xfId="25319"/>
    <cellStyle name="Totals 2 16 8" xfId="26854"/>
    <cellStyle name="Totals 2 17" xfId="11979"/>
    <cellStyle name="Totals 2 17 2" xfId="14671"/>
    <cellStyle name="Totals 2 17 3" xfId="16097"/>
    <cellStyle name="Totals 2 17 4" xfId="20801"/>
    <cellStyle name="Totals 2 17 5" xfId="22622"/>
    <cellStyle name="Totals 2 17 6" xfId="24115"/>
    <cellStyle name="Totals 2 17 7" xfId="25697"/>
    <cellStyle name="Totals 2 17 8" xfId="27184"/>
    <cellStyle name="Totals 2 18" xfId="11306"/>
    <cellStyle name="Totals 2 18 2" xfId="14303"/>
    <cellStyle name="Totals 2 18 3" xfId="10454"/>
    <cellStyle name="Totals 2 18 4" xfId="20179"/>
    <cellStyle name="Totals 2 18 5" xfId="17315"/>
    <cellStyle name="Totals 2 18 6" xfId="18683"/>
    <cellStyle name="Totals 2 18 7" xfId="25324"/>
    <cellStyle name="Totals 2 18 8" xfId="26859"/>
    <cellStyle name="Totals 2 19" xfId="11983"/>
    <cellStyle name="Totals 2 19 2" xfId="14675"/>
    <cellStyle name="Totals 2 19 3" xfId="16101"/>
    <cellStyle name="Totals 2 19 4" xfId="20805"/>
    <cellStyle name="Totals 2 19 5" xfId="22626"/>
    <cellStyle name="Totals 2 19 6" xfId="24119"/>
    <cellStyle name="Totals 2 19 7" xfId="25701"/>
    <cellStyle name="Totals 2 19 8" xfId="27188"/>
    <cellStyle name="Totals 2 2" xfId="11027"/>
    <cellStyle name="Totals 2 2 2" xfId="14073"/>
    <cellStyle name="Totals 2 2 3" xfId="10240"/>
    <cellStyle name="Totals 2 2 4" xfId="19905"/>
    <cellStyle name="Totals 2 2 5" xfId="17535"/>
    <cellStyle name="Totals 2 2 6" xfId="18440"/>
    <cellStyle name="Totals 2 2 7" xfId="19248"/>
    <cellStyle name="Totals 2 2 8" xfId="21145"/>
    <cellStyle name="Totals 2 20" xfId="11309"/>
    <cellStyle name="Totals 2 20 2" xfId="14306"/>
    <cellStyle name="Totals 2 20 3" xfId="10457"/>
    <cellStyle name="Totals 2 20 4" xfId="20182"/>
    <cellStyle name="Totals 2 20 5" xfId="17312"/>
    <cellStyle name="Totals 2 20 6" xfId="18686"/>
    <cellStyle name="Totals 2 20 7" xfId="25327"/>
    <cellStyle name="Totals 2 20 8" xfId="26862"/>
    <cellStyle name="Totals 2 21" xfId="11990"/>
    <cellStyle name="Totals 2 21 2" xfId="14680"/>
    <cellStyle name="Totals 2 21 3" xfId="16106"/>
    <cellStyle name="Totals 2 21 4" xfId="20811"/>
    <cellStyle name="Totals 2 21 5" xfId="22631"/>
    <cellStyle name="Totals 2 21 6" xfId="24124"/>
    <cellStyle name="Totals 2 21 7" xfId="25706"/>
    <cellStyle name="Totals 2 21 8" xfId="27193"/>
    <cellStyle name="Totals 2 22" xfId="11316"/>
    <cellStyle name="Totals 2 22 2" xfId="14313"/>
    <cellStyle name="Totals 2 22 3" xfId="15778"/>
    <cellStyle name="Totals 2 22 4" xfId="20189"/>
    <cellStyle name="Totals 2 22 5" xfId="17306"/>
    <cellStyle name="Totals 2 22 6" xfId="18693"/>
    <cellStyle name="Totals 2 22 7" xfId="25334"/>
    <cellStyle name="Totals 2 22 8" xfId="26869"/>
    <cellStyle name="Totals 2 23" xfId="11986"/>
    <cellStyle name="Totals 2 23 2" xfId="14677"/>
    <cellStyle name="Totals 2 23 3" xfId="16103"/>
    <cellStyle name="Totals 2 23 4" xfId="20808"/>
    <cellStyle name="Totals 2 23 5" xfId="22628"/>
    <cellStyle name="Totals 2 23 6" xfId="24121"/>
    <cellStyle name="Totals 2 23 7" xfId="25703"/>
    <cellStyle name="Totals 2 23 8" xfId="27190"/>
    <cellStyle name="Totals 2 24" xfId="11322"/>
    <cellStyle name="Totals 2 24 2" xfId="14319"/>
    <cellStyle name="Totals 2 24 3" xfId="15782"/>
    <cellStyle name="Totals 2 24 4" xfId="20195"/>
    <cellStyle name="Totals 2 24 5" xfId="22210"/>
    <cellStyle name="Totals 2 24 6" xfId="18699"/>
    <cellStyle name="Totals 2 24 7" xfId="25340"/>
    <cellStyle name="Totals 2 24 8" xfId="26875"/>
    <cellStyle name="Totals 2 25" xfId="11994"/>
    <cellStyle name="Totals 2 25 2" xfId="14684"/>
    <cellStyle name="Totals 2 25 3" xfId="16110"/>
    <cellStyle name="Totals 2 25 4" xfId="20815"/>
    <cellStyle name="Totals 2 25 5" xfId="22635"/>
    <cellStyle name="Totals 2 25 6" xfId="24128"/>
    <cellStyle name="Totals 2 25 7" xfId="25710"/>
    <cellStyle name="Totals 2 25 8" xfId="27197"/>
    <cellStyle name="Totals 2 26" xfId="11327"/>
    <cellStyle name="Totals 2 26 2" xfId="14324"/>
    <cellStyle name="Totals 2 26 3" xfId="10435"/>
    <cellStyle name="Totals 2 26 4" xfId="20200"/>
    <cellStyle name="Totals 2 26 5" xfId="17293"/>
    <cellStyle name="Totals 2 26 6" xfId="18704"/>
    <cellStyle name="Totals 2 26 7" xfId="25345"/>
    <cellStyle name="Totals 2 26 8" xfId="26880"/>
    <cellStyle name="Totals 2 27" xfId="11996"/>
    <cellStyle name="Totals 2 27 2" xfId="14686"/>
    <cellStyle name="Totals 2 27 3" xfId="16112"/>
    <cellStyle name="Totals 2 27 4" xfId="20817"/>
    <cellStyle name="Totals 2 27 5" xfId="22637"/>
    <cellStyle name="Totals 2 27 6" xfId="24130"/>
    <cellStyle name="Totals 2 27 7" xfId="25712"/>
    <cellStyle name="Totals 2 27 8" xfId="27199"/>
    <cellStyle name="Totals 2 28" xfId="11335"/>
    <cellStyle name="Totals 2 28 2" xfId="14332"/>
    <cellStyle name="Totals 2 28 3" xfId="15816"/>
    <cellStyle name="Totals 2 28 4" xfId="20208"/>
    <cellStyle name="Totals 2 28 5" xfId="17279"/>
    <cellStyle name="Totals 2 28 6" xfId="18712"/>
    <cellStyle name="Totals 2 28 7" xfId="25353"/>
    <cellStyle name="Totals 2 28 8" xfId="26888"/>
    <cellStyle name="Totals 2 29" xfId="12001"/>
    <cellStyle name="Totals 2 29 2" xfId="14690"/>
    <cellStyle name="Totals 2 29 3" xfId="16116"/>
    <cellStyle name="Totals 2 29 4" xfId="20821"/>
    <cellStyle name="Totals 2 29 5" xfId="22641"/>
    <cellStyle name="Totals 2 29 6" xfId="24134"/>
    <cellStyle name="Totals 2 29 7" xfId="25716"/>
    <cellStyle name="Totals 2 29 8" xfId="27203"/>
    <cellStyle name="Totals 2 3" xfId="11964"/>
    <cellStyle name="Totals 2 3 2" xfId="14656"/>
    <cellStyle name="Totals 2 3 3" xfId="16082"/>
    <cellStyle name="Totals 2 3 4" xfId="20786"/>
    <cellStyle name="Totals 2 3 5" xfId="22607"/>
    <cellStyle name="Totals 2 3 6" xfId="24100"/>
    <cellStyle name="Totals 2 3 7" xfId="25682"/>
    <cellStyle name="Totals 2 3 8" xfId="27169"/>
    <cellStyle name="Totals 2 30" xfId="11344"/>
    <cellStyle name="Totals 2 30 2" xfId="14341"/>
    <cellStyle name="Totals 2 30 3" xfId="15824"/>
    <cellStyle name="Totals 2 30 4" xfId="20217"/>
    <cellStyle name="Totals 2 30 5" xfId="17271"/>
    <cellStyle name="Totals 2 30 6" xfId="18721"/>
    <cellStyle name="Totals 2 30 7" xfId="25362"/>
    <cellStyle name="Totals 2 30 8" xfId="26896"/>
    <cellStyle name="Totals 2 31" xfId="13353"/>
    <cellStyle name="Totals 2 31 2" xfId="15611"/>
    <cellStyle name="Totals 2 31 3" xfId="16998"/>
    <cellStyle name="Totals 2 31 4" xfId="22091"/>
    <cellStyle name="Totals 2 31 5" xfId="23626"/>
    <cellStyle name="Totals 2 31 6" xfId="25071"/>
    <cellStyle name="Totals 2 31 7" xfId="26628"/>
    <cellStyle name="Totals 2 31 8" xfId="28086"/>
    <cellStyle name="Totals 2 32" xfId="11356"/>
    <cellStyle name="Totals 2 32 2" xfId="14352"/>
    <cellStyle name="Totals 2 32 3" xfId="15835"/>
    <cellStyle name="Totals 2 32 4" xfId="20229"/>
    <cellStyle name="Totals 2 32 5" xfId="17262"/>
    <cellStyle name="Totals 2 32 6" xfId="23746"/>
    <cellStyle name="Totals 2 32 7" xfId="25373"/>
    <cellStyle name="Totals 2 32 8" xfId="26907"/>
    <cellStyle name="Totals 2 33" xfId="12035"/>
    <cellStyle name="Totals 2 33 2" xfId="14724"/>
    <cellStyle name="Totals 2 33 3" xfId="16138"/>
    <cellStyle name="Totals 2 33 4" xfId="20853"/>
    <cellStyle name="Totals 2 33 5" xfId="22674"/>
    <cellStyle name="Totals 2 33 6" xfId="24165"/>
    <cellStyle name="Totals 2 33 7" xfId="25745"/>
    <cellStyle name="Totals 2 33 8" xfId="27225"/>
    <cellStyle name="Totals 2 34" xfId="12039"/>
    <cellStyle name="Totals 2 34 2" xfId="14727"/>
    <cellStyle name="Totals 2 34 3" xfId="16141"/>
    <cellStyle name="Totals 2 34 4" xfId="20857"/>
    <cellStyle name="Totals 2 34 5" xfId="22677"/>
    <cellStyle name="Totals 2 34 6" xfId="24168"/>
    <cellStyle name="Totals 2 34 7" xfId="25748"/>
    <cellStyle name="Totals 2 34 8" xfId="27228"/>
    <cellStyle name="Totals 2 35" xfId="11369"/>
    <cellStyle name="Totals 2 35 2" xfId="14363"/>
    <cellStyle name="Totals 2 35 3" xfId="15844"/>
    <cellStyle name="Totals 2 35 4" xfId="20242"/>
    <cellStyle name="Totals 2 35 5" xfId="17292"/>
    <cellStyle name="Totals 2 35 6" xfId="18747"/>
    <cellStyle name="Totals 2 35 7" xfId="25384"/>
    <cellStyle name="Totals 2 35 8" xfId="26916"/>
    <cellStyle name="Totals 2 36" xfId="20031"/>
    <cellStyle name="Totals 2 37" xfId="17319"/>
    <cellStyle name="Totals 2 38" xfId="17978"/>
    <cellStyle name="Totals 2 4" xfId="11233"/>
    <cellStyle name="Totals 2 4 2" xfId="14244"/>
    <cellStyle name="Totals 2 4 3" xfId="10394"/>
    <cellStyle name="Totals 2 4 4" xfId="20106"/>
    <cellStyle name="Totals 2 4 5" xfId="17374"/>
    <cellStyle name="Totals 2 4 6" xfId="18614"/>
    <cellStyle name="Totals 2 4 7" xfId="20332"/>
    <cellStyle name="Totals 2 4 8" xfId="22405"/>
    <cellStyle name="Totals 2 5" xfId="11959"/>
    <cellStyle name="Totals 2 5 2" xfId="14652"/>
    <cellStyle name="Totals 2 5 3" xfId="16080"/>
    <cellStyle name="Totals 2 5 4" xfId="20781"/>
    <cellStyle name="Totals 2 5 5" xfId="22604"/>
    <cellStyle name="Totals 2 5 6" xfId="24095"/>
    <cellStyle name="Totals 2 5 7" xfId="25678"/>
    <cellStyle name="Totals 2 5 8" xfId="27167"/>
    <cellStyle name="Totals 2 6" xfId="11250"/>
    <cellStyle name="Totals 2 6 2" xfId="14257"/>
    <cellStyle name="Totals 2 6 3" xfId="10405"/>
    <cellStyle name="Totals 2 6 4" xfId="20123"/>
    <cellStyle name="Totals 2 6 5" xfId="17360"/>
    <cellStyle name="Totals 2 6 6" xfId="18630"/>
    <cellStyle name="Totals 2 6 7" xfId="25275"/>
    <cellStyle name="Totals 2 6 8" xfId="22416"/>
    <cellStyle name="Totals 2 7" xfId="11957"/>
    <cellStyle name="Totals 2 7 2" xfId="14650"/>
    <cellStyle name="Totals 2 7 3" xfId="16078"/>
    <cellStyle name="Totals 2 7 4" xfId="20779"/>
    <cellStyle name="Totals 2 7 5" xfId="22602"/>
    <cellStyle name="Totals 2 7 6" xfId="24093"/>
    <cellStyle name="Totals 2 7 7" xfId="25676"/>
    <cellStyle name="Totals 2 7 8" xfId="27165"/>
    <cellStyle name="Totals 2 8" xfId="11256"/>
    <cellStyle name="Totals 2 8 2" xfId="14262"/>
    <cellStyle name="Totals 2 8 3" xfId="10408"/>
    <cellStyle name="Totals 2 8 4" xfId="20129"/>
    <cellStyle name="Totals 2 8 5" xfId="17357"/>
    <cellStyle name="Totals 2 8 6" xfId="18636"/>
    <cellStyle name="Totals 2 8 7" xfId="25281"/>
    <cellStyle name="Totals 2 8 8" xfId="22380"/>
    <cellStyle name="Totals 2 9" xfId="11966"/>
    <cellStyle name="Totals 2 9 2" xfId="14658"/>
    <cellStyle name="Totals 2 9 3" xfId="16084"/>
    <cellStyle name="Totals 2 9 4" xfId="20788"/>
    <cellStyle name="Totals 2 9 5" xfId="22609"/>
    <cellStyle name="Totals 2 9 6" xfId="24102"/>
    <cellStyle name="Totals 2 9 7" xfId="25684"/>
    <cellStyle name="Totals 2 9 8" xfId="27171"/>
    <cellStyle name="Totals 20" xfId="10546"/>
    <cellStyle name="Totals 20 2" xfId="13604"/>
    <cellStyle name="Totals 20 3" xfId="9871"/>
    <cellStyle name="Totals 20 4" xfId="19424"/>
    <cellStyle name="Totals 20 5" xfId="17218"/>
    <cellStyle name="Totals 20 6" xfId="18061"/>
    <cellStyle name="Totals 20 7" xfId="18806"/>
    <cellStyle name="Totals 20 8" xfId="26314"/>
    <cellStyle name="Totals 21" xfId="10606"/>
    <cellStyle name="Totals 21 2" xfId="13662"/>
    <cellStyle name="Totals 21 3" xfId="9809"/>
    <cellStyle name="Totals 21 4" xfId="19484"/>
    <cellStyle name="Totals 21 5" xfId="17856"/>
    <cellStyle name="Totals 21 6" xfId="22288"/>
    <cellStyle name="Totals 21 7" xfId="18853"/>
    <cellStyle name="Totals 21 8" xfId="20404"/>
    <cellStyle name="Totals 22" xfId="10549"/>
    <cellStyle name="Totals 22 2" xfId="13607"/>
    <cellStyle name="Totals 22 3" xfId="14426"/>
    <cellStyle name="Totals 22 4" xfId="19427"/>
    <cellStyle name="Totals 22 5" xfId="17216"/>
    <cellStyle name="Totals 22 6" xfId="18062"/>
    <cellStyle name="Totals 22 7" xfId="18808"/>
    <cellStyle name="Totals 22 8" xfId="19330"/>
    <cellStyle name="Totals 23" xfId="10609"/>
    <cellStyle name="Totals 23 2" xfId="13665"/>
    <cellStyle name="Totals 23 3" xfId="9897"/>
    <cellStyle name="Totals 23 4" xfId="19487"/>
    <cellStyle name="Totals 23 5" xfId="17854"/>
    <cellStyle name="Totals 23 6" xfId="22684"/>
    <cellStyle name="Totals 23 7" xfId="18856"/>
    <cellStyle name="Totals 23 8" xfId="23073"/>
    <cellStyle name="Totals 24" xfId="10552"/>
    <cellStyle name="Totals 24 2" xfId="13610"/>
    <cellStyle name="Totals 24 3" xfId="14089"/>
    <cellStyle name="Totals 24 4" xfId="19430"/>
    <cellStyle name="Totals 24 5" xfId="17881"/>
    <cellStyle name="Totals 24 6" xfId="18065"/>
    <cellStyle name="Totals 24 7" xfId="18811"/>
    <cellStyle name="Totals 24 8" xfId="19333"/>
    <cellStyle name="Totals 25" xfId="10612"/>
    <cellStyle name="Totals 25 2" xfId="13668"/>
    <cellStyle name="Totals 25 3" xfId="9899"/>
    <cellStyle name="Totals 25 4" xfId="19490"/>
    <cellStyle name="Totals 25 5" xfId="21773"/>
    <cellStyle name="Totals 25 6" xfId="18099"/>
    <cellStyle name="Totals 25 7" xfId="21636"/>
    <cellStyle name="Totals 25 8" xfId="25742"/>
    <cellStyle name="Totals 26" xfId="10554"/>
    <cellStyle name="Totals 26 2" xfId="13611"/>
    <cellStyle name="Totals 26 3" xfId="9873"/>
    <cellStyle name="Totals 26 4" xfId="19432"/>
    <cellStyle name="Totals 26 5" xfId="17880"/>
    <cellStyle name="Totals 26 6" xfId="18067"/>
    <cellStyle name="Totals 26 7" xfId="18812"/>
    <cellStyle name="Totals 26 8" xfId="19334"/>
    <cellStyle name="Totals 27" xfId="10617"/>
    <cellStyle name="Totals 27 2" xfId="13673"/>
    <cellStyle name="Totals 27 3" xfId="9903"/>
    <cellStyle name="Totals 27 4" xfId="19495"/>
    <cellStyle name="Totals 27 5" xfId="18002"/>
    <cellStyle name="Totals 27 6" xfId="22730"/>
    <cellStyle name="Totals 27 7" xfId="18862"/>
    <cellStyle name="Totals 27 8" xfId="20409"/>
    <cellStyle name="Totals 28" xfId="10557"/>
    <cellStyle name="Totals 28 2" xfId="13614"/>
    <cellStyle name="Totals 28 3" xfId="14427"/>
    <cellStyle name="Totals 28 4" xfId="19435"/>
    <cellStyle name="Totals 28 5" xfId="17877"/>
    <cellStyle name="Totals 28 6" xfId="18070"/>
    <cellStyle name="Totals 28 7" xfId="18815"/>
    <cellStyle name="Totals 28 8" xfId="19365"/>
    <cellStyle name="Totals 29" xfId="10624"/>
    <cellStyle name="Totals 29 2" xfId="13680"/>
    <cellStyle name="Totals 29 3" xfId="9907"/>
    <cellStyle name="Totals 29 4" xfId="19502"/>
    <cellStyle name="Totals 29 5" xfId="17850"/>
    <cellStyle name="Totals 29 6" xfId="18103"/>
    <cellStyle name="Totals 29 7" xfId="18868"/>
    <cellStyle name="Totals 29 8" xfId="23074"/>
    <cellStyle name="Totals 3" xfId="10588"/>
    <cellStyle name="Totals 3 2" xfId="13644"/>
    <cellStyle name="Totals 3 3" xfId="9892"/>
    <cellStyle name="Totals 3 4" xfId="19466"/>
    <cellStyle name="Totals 3 5" xfId="18004"/>
    <cellStyle name="Totals 3 6" xfId="22370"/>
    <cellStyle name="Totals 3 7" xfId="21634"/>
    <cellStyle name="Totals 3 8" xfId="20387"/>
    <cellStyle name="Totals 30" xfId="10562"/>
    <cellStyle name="Totals 30 2" xfId="13619"/>
    <cellStyle name="Totals 30 3" xfId="9878"/>
    <cellStyle name="Totals 30 4" xfId="19440"/>
    <cellStyle name="Totals 30 5" xfId="17872"/>
    <cellStyle name="Totals 30 6" xfId="18075"/>
    <cellStyle name="Totals 30 7" xfId="18819"/>
    <cellStyle name="Totals 30 8" xfId="19369"/>
    <cellStyle name="Totals 31" xfId="10625"/>
    <cellStyle name="Totals 31 2" xfId="13681"/>
    <cellStyle name="Totals 31 3" xfId="9908"/>
    <cellStyle name="Totals 31 4" xfId="19503"/>
    <cellStyle name="Totals 31 5" xfId="17849"/>
    <cellStyle name="Totals 31 6" xfId="22376"/>
    <cellStyle name="Totals 31 7" xfId="18869"/>
    <cellStyle name="Totals 31 8" xfId="20417"/>
    <cellStyle name="Totals 32" xfId="10566"/>
    <cellStyle name="Totals 32 2" xfId="13623"/>
    <cellStyle name="Totals 32 3" xfId="9882"/>
    <cellStyle name="Totals 32 4" xfId="19444"/>
    <cellStyle name="Totals 32 5" xfId="20262"/>
    <cellStyle name="Totals 32 6" xfId="18078"/>
    <cellStyle name="Totals 32 7" xfId="18823"/>
    <cellStyle name="Totals 32 8" xfId="20269"/>
    <cellStyle name="Totals 33" xfId="10632"/>
    <cellStyle name="Totals 33 2" xfId="13688"/>
    <cellStyle name="Totals 33 3" xfId="10501"/>
    <cellStyle name="Totals 33 4" xfId="19510"/>
    <cellStyle name="Totals 33 5" xfId="20889"/>
    <cellStyle name="Totals 33 6" xfId="18106"/>
    <cellStyle name="Totals 33 7" xfId="21640"/>
    <cellStyle name="Totals 33 8" xfId="20423"/>
    <cellStyle name="Totals 34" xfId="10573"/>
    <cellStyle name="Totals 34 2" xfId="13630"/>
    <cellStyle name="Totals 34 3" xfId="9887"/>
    <cellStyle name="Totals 34 4" xfId="19451"/>
    <cellStyle name="Totals 34 5" xfId="20236"/>
    <cellStyle name="Totals 34 6" xfId="18085"/>
    <cellStyle name="Totals 34 7" xfId="18829"/>
    <cellStyle name="Totals 34 8" xfId="20360"/>
    <cellStyle name="Totals 35" xfId="10578"/>
    <cellStyle name="Totals 35 2" xfId="13635"/>
    <cellStyle name="Totals 35 3" xfId="14429"/>
    <cellStyle name="Totals 35 4" xfId="19456"/>
    <cellStyle name="Totals 35 5" xfId="17869"/>
    <cellStyle name="Totals 35 6" xfId="18089"/>
    <cellStyle name="Totals 35 7" xfId="21627"/>
    <cellStyle name="Totals 35 8" xfId="20380"/>
    <cellStyle name="Totals 36" xfId="10640"/>
    <cellStyle name="Totals 36 2" xfId="13695"/>
    <cellStyle name="Totals 36 3" xfId="9915"/>
    <cellStyle name="Totals 36 4" xfId="19518"/>
    <cellStyle name="Totals 36 5" xfId="18000"/>
    <cellStyle name="Totals 36 6" xfId="19337"/>
    <cellStyle name="Totals 36 7" xfId="18880"/>
    <cellStyle name="Totals 36 8" xfId="20431"/>
    <cellStyle name="Totals 37" xfId="11016"/>
    <cellStyle name="Totals 37 2" xfId="14063"/>
    <cellStyle name="Totals 37 3" xfId="10234"/>
    <cellStyle name="Totals 37 4" xfId="19894"/>
    <cellStyle name="Totals 37 5" xfId="17541"/>
    <cellStyle name="Totals 37 6" xfId="18430"/>
    <cellStyle name="Totals 37 7" xfId="19238"/>
    <cellStyle name="Totals 37 8" xfId="21135"/>
    <cellStyle name="Totals 38" xfId="17226"/>
    <cellStyle name="Totals 39" xfId="17220"/>
    <cellStyle name="Totals 4" xfId="10525"/>
    <cellStyle name="Totals 4 2" xfId="13584"/>
    <cellStyle name="Totals 4 3" xfId="9858"/>
    <cellStyle name="Totals 4 4" xfId="19403"/>
    <cellStyle name="Totals 4 5" xfId="17901"/>
    <cellStyle name="Totals 4 6" xfId="23213"/>
    <cellStyle name="Totals 4 7" xfId="24758"/>
    <cellStyle name="Totals 4 8" xfId="25446"/>
    <cellStyle name="Totals 40" xfId="17223"/>
    <cellStyle name="Totals 41" xfId="28347"/>
    <cellStyle name="Totals 42" xfId="28454"/>
    <cellStyle name="Totals 43" xfId="28461"/>
    <cellStyle name="Totals 5" xfId="10584"/>
    <cellStyle name="Totals 5 2" xfId="13640"/>
    <cellStyle name="Totals 5 3" xfId="9773"/>
    <cellStyle name="Totals 5 4" xfId="19462"/>
    <cellStyle name="Totals 5 5" xfId="20237"/>
    <cellStyle name="Totals 5 6" xfId="18092"/>
    <cellStyle name="Totals 5 7" xfId="18836"/>
    <cellStyle name="Totals 5 8" xfId="20382"/>
    <cellStyle name="Totals 6" xfId="10526"/>
    <cellStyle name="Totals 6 2" xfId="13585"/>
    <cellStyle name="Totals 6 3" xfId="9859"/>
    <cellStyle name="Totals 6 4" xfId="19404"/>
    <cellStyle name="Totals 6 5" xfId="17900"/>
    <cellStyle name="Totals 6 6" xfId="18044"/>
    <cellStyle name="Totals 6 7" xfId="18784"/>
    <cellStyle name="Totals 6 8" xfId="25408"/>
    <cellStyle name="Totals 7" xfId="10587"/>
    <cellStyle name="Totals 7 2" xfId="13643"/>
    <cellStyle name="Totals 7 3" xfId="9891"/>
    <cellStyle name="Totals 7 4" xfId="19465"/>
    <cellStyle name="Totals 7 5" xfId="19928"/>
    <cellStyle name="Totals 7 6" xfId="18096"/>
    <cellStyle name="Totals 7 7" xfId="18839"/>
    <cellStyle name="Totals 7 8" xfId="20385"/>
    <cellStyle name="Totals 8" xfId="10528"/>
    <cellStyle name="Totals 8 2" xfId="13586"/>
    <cellStyle name="Totals 8 3" xfId="9860"/>
    <cellStyle name="Totals 8 4" xfId="19406"/>
    <cellStyle name="Totals 8 5" xfId="17899"/>
    <cellStyle name="Totals 8 6" xfId="18045"/>
    <cellStyle name="Totals 8 7" xfId="18786"/>
    <cellStyle name="Totals 8 8" xfId="21501"/>
    <cellStyle name="Totals 9" xfId="10591"/>
    <cellStyle name="Totals 9 2" xfId="13647"/>
    <cellStyle name="Totals 9 3" xfId="14430"/>
    <cellStyle name="Totals 9 4" xfId="19469"/>
    <cellStyle name="Totals 9 5" xfId="17866"/>
    <cellStyle name="Totals 9 6" xfId="22644"/>
    <cellStyle name="Totals 9 7" xfId="17249"/>
    <cellStyle name="Totals 9 8" xfId="20390"/>
    <cellStyle name="Underline_Single" xfId="5080"/>
    <cellStyle name="UnProtectedCalc" xfId="5081"/>
    <cellStyle name="UnProtectedCalc 2" xfId="6213"/>
    <cellStyle name="UnProtectedCalc 2 2" xfId="28364"/>
    <cellStyle name="UnProtectedCalc 3" xfId="10583"/>
    <cellStyle name="UnProtectedCalc 3 2" xfId="13639"/>
    <cellStyle name="UnProtectedCalc 4" xfId="10594"/>
    <cellStyle name="UnProtectedCalc 4 2" xfId="13650"/>
    <cellStyle name="UnProtectedCalc 4 3" xfId="18842"/>
    <cellStyle name="UnProtectedCalc 5" xfId="10527"/>
    <cellStyle name="UnProtectedCalc 5 2" xfId="23214"/>
    <cellStyle name="UnProtectedCalc 6" xfId="10553"/>
    <cellStyle name="UnProtectedCalc 6 2" xfId="18066"/>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10" xfId="11015"/>
    <cellStyle name="YearFormat 10 2" xfId="14062"/>
    <cellStyle name="YearFormat 10 3" xfId="19893"/>
    <cellStyle name="YearFormat 10 4" xfId="18429"/>
    <cellStyle name="YearFormat 10 5" xfId="19237"/>
    <cellStyle name="YearFormat 2" xfId="6214"/>
    <cellStyle name="YearFormat 2 2" xfId="11705"/>
    <cellStyle name="YearFormat 2 3" xfId="9828"/>
    <cellStyle name="YearFormat 2 4" xfId="17997"/>
    <cellStyle name="YearFormat 3" xfId="10579"/>
    <cellStyle name="YearFormat 3 2" xfId="13636"/>
    <cellStyle name="YearFormat 3 3" xfId="18090"/>
    <cellStyle name="YearFormat 4" xfId="10580"/>
    <cellStyle name="YearFormat 4 2" xfId="21735"/>
    <cellStyle name="YearFormat 4 3" xfId="20381"/>
    <cellStyle name="YearFormat 5" xfId="10522"/>
    <cellStyle name="YearFormat 5 2" xfId="13583"/>
    <cellStyle name="YearFormat 5 3" xfId="17902"/>
    <cellStyle name="YearFormat 5 4" xfId="24145"/>
    <cellStyle name="YearFormat 6" xfId="10581"/>
    <cellStyle name="YearFormat 6 2" xfId="13637"/>
    <cellStyle name="YearFormat 6 3" xfId="19459"/>
    <cellStyle name="YearFormat 6 4" xfId="18091"/>
    <cellStyle name="YearFormat 6 5" xfId="18834"/>
    <cellStyle name="YearFormat 7" xfId="10582"/>
    <cellStyle name="YearFormat 7 2" xfId="13638"/>
    <cellStyle name="YearFormat 7 3" xfId="19460"/>
    <cellStyle name="YearFormat 7 4" xfId="18835"/>
    <cellStyle name="YearFormat 8" xfId="10523"/>
    <cellStyle name="YearFormat 8 2" xfId="9857"/>
    <cellStyle name="YearFormat 8 3" xfId="23210"/>
    <cellStyle name="YearFormat 9" xfId="10524"/>
    <cellStyle name="Yen" xfId="5103"/>
    <cellStyle name="YesNo" xfId="5104"/>
    <cellStyle name="쬞\?1@" xfId="5105"/>
    <cellStyle name="千位分隔 2" xfId="5106"/>
    <cellStyle name="常规 2" xfId="5107"/>
    <cellStyle name="標準_car_JP" xfId="5108"/>
  </cellStyles>
  <dxfs count="4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285376</xdr:colOff>
      <xdr:row>17</xdr:row>
      <xdr:rowOff>74705</xdr:rowOff>
    </xdr:from>
    <xdr:to>
      <xdr:col>2</xdr:col>
      <xdr:colOff>7752976</xdr:colOff>
      <xdr:row>23</xdr:row>
      <xdr:rowOff>134283</xdr:rowOff>
    </xdr:to>
    <xdr:sp macro="" textlink="">
      <xdr:nvSpPr>
        <xdr:cNvPr id="2" name="Text Box 50"/>
        <xdr:cNvSpPr txBox="1">
          <a:spLocks noChangeArrowheads="1"/>
        </xdr:cNvSpPr>
      </xdr:nvSpPr>
      <xdr:spPr bwMode="auto">
        <a:xfrm>
          <a:off x="285376" y="7231529"/>
          <a:ext cx="10343776" cy="1187636"/>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478933" cy="2363319"/>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25968" y="135233"/>
          <a:ext cx="21222207" cy="2051302"/>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20868725" cy="1988446"/>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41275000"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76849"/>
          <a:ext cx="16559615" cy="2162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20699749" cy="2333006"/>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330200</xdr:colOff>
          <xdr:row>3</xdr:row>
          <xdr:rowOff>25400</xdr:rowOff>
        </xdr:from>
        <xdr:to>
          <xdr:col>1</xdr:col>
          <xdr:colOff>387350</xdr:colOff>
          <xdr:row>3</xdr:row>
          <xdr:rowOff>76200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3</xdr:row>
          <xdr:rowOff>114300</xdr:rowOff>
        </xdr:from>
        <xdr:to>
          <xdr:col>1</xdr:col>
          <xdr:colOff>387350</xdr:colOff>
          <xdr:row>3</xdr:row>
          <xdr:rowOff>158750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3</xdr:row>
          <xdr:rowOff>196850</xdr:rowOff>
        </xdr:from>
        <xdr:to>
          <xdr:col>1</xdr:col>
          <xdr:colOff>387350</xdr:colOff>
          <xdr:row>3</xdr:row>
          <xdr:rowOff>241300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3</xdr:row>
          <xdr:rowOff>292100</xdr:rowOff>
        </xdr:from>
        <xdr:to>
          <xdr:col>1</xdr:col>
          <xdr:colOff>387350</xdr:colOff>
          <xdr:row>4</xdr:row>
          <xdr:rowOff>25400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4</xdr:row>
          <xdr:rowOff>63500</xdr:rowOff>
        </xdr:from>
        <xdr:to>
          <xdr:col>1</xdr:col>
          <xdr:colOff>387350</xdr:colOff>
          <xdr:row>4</xdr:row>
          <xdr:rowOff>101600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1</xdr:col>
          <xdr:colOff>330200</xdr:colOff>
          <xdr:row>4</xdr:row>
          <xdr:rowOff>139700</xdr:rowOff>
        </xdr:from>
        <xdr:to>
          <xdr:col>1</xdr:col>
          <xdr:colOff>387350</xdr:colOff>
          <xdr:row>4</xdr:row>
          <xdr:rowOff>190500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4</xdr:row>
          <xdr:rowOff>228600</xdr:rowOff>
        </xdr:from>
        <xdr:to>
          <xdr:col>1</xdr:col>
          <xdr:colOff>387350</xdr:colOff>
          <xdr:row>4</xdr:row>
          <xdr:rowOff>273050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4</xdr:row>
          <xdr:rowOff>311150</xdr:rowOff>
        </xdr:from>
        <xdr:to>
          <xdr:col>1</xdr:col>
          <xdr:colOff>387350</xdr:colOff>
          <xdr:row>5</xdr:row>
          <xdr:rowOff>25400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217217"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649700" cy="21272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4982" y="0"/>
          <a:ext cx="20810225" cy="218601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519508" y="282457"/>
          <a:ext cx="16505861" cy="1570726"/>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8351796" cy="2243484"/>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 val="DropDown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A1:C19"/>
  <sheetViews>
    <sheetView view="pageBreakPreview" topLeftCell="A7" zoomScaleNormal="90" zoomScaleSheetLayoutView="100" workbookViewId="0">
      <selection activeCell="O145" sqref="O145"/>
    </sheetView>
  </sheetViews>
  <sheetFormatPr defaultColWidth="9.08984375" defaultRowHeight="14.5"/>
  <cols>
    <col min="1" max="1" width="9.08984375" style="9"/>
    <col min="2" max="2" width="32.08984375" style="27" customWidth="1"/>
    <col min="3" max="3" width="114.453125" style="9" customWidth="1"/>
    <col min="4" max="4" width="8.08984375" style="9" customWidth="1"/>
    <col min="5" max="16384" width="9.08984375" style="9"/>
  </cols>
  <sheetData>
    <row r="1" spans="1:3" ht="174" customHeight="1"/>
    <row r="3" spans="1:3" ht="20">
      <c r="B3" s="884" t="s">
        <v>174</v>
      </c>
      <c r="C3" s="884"/>
    </row>
    <row r="4" spans="1:3" ht="11.25" customHeight="1"/>
    <row r="5" spans="1:3" s="30" customFormat="1" ht="25.5" customHeight="1">
      <c r="B5" s="60" t="s">
        <v>418</v>
      </c>
      <c r="C5" s="60" t="s">
        <v>173</v>
      </c>
    </row>
    <row r="6" spans="1:3" s="176" customFormat="1" ht="48" customHeight="1">
      <c r="A6" s="241"/>
      <c r="B6" s="606" t="s">
        <v>170</v>
      </c>
      <c r="C6" s="651" t="s">
        <v>603</v>
      </c>
    </row>
    <row r="7" spans="1:3" s="176" customFormat="1" ht="21" customHeight="1">
      <c r="A7" s="241"/>
      <c r="B7" s="602" t="s">
        <v>550</v>
      </c>
      <c r="C7" s="652" t="s">
        <v>616</v>
      </c>
    </row>
    <row r="8" spans="1:3" s="176" customFormat="1" ht="32.25" customHeight="1">
      <c r="B8" s="602" t="s">
        <v>366</v>
      </c>
      <c r="C8" s="653" t="s">
        <v>604</v>
      </c>
    </row>
    <row r="9" spans="1:3" s="176" customFormat="1" ht="27.75" customHeight="1">
      <c r="B9" s="602" t="s">
        <v>169</v>
      </c>
      <c r="C9" s="653" t="s">
        <v>605</v>
      </c>
    </row>
    <row r="10" spans="1:3" s="176" customFormat="1" ht="33" customHeight="1">
      <c r="B10" s="602" t="s">
        <v>601</v>
      </c>
      <c r="C10" s="652" t="s">
        <v>609</v>
      </c>
    </row>
    <row r="11" spans="1:3" s="176" customFormat="1" ht="26.25" customHeight="1">
      <c r="B11" s="615" t="s">
        <v>367</v>
      </c>
      <c r="C11" s="655" t="s">
        <v>606</v>
      </c>
    </row>
    <row r="12" spans="1:3" s="176" customFormat="1" ht="39.75" customHeight="1">
      <c r="B12" s="602" t="s">
        <v>368</v>
      </c>
      <c r="C12" s="653" t="s">
        <v>607</v>
      </c>
    </row>
    <row r="13" spans="1:3" s="176" customFormat="1" ht="18" customHeight="1">
      <c r="B13" s="602" t="s">
        <v>369</v>
      </c>
      <c r="C13" s="653" t="s">
        <v>608</v>
      </c>
    </row>
    <row r="14" spans="1:3" s="176" customFormat="1" ht="13.5" customHeight="1">
      <c r="B14" s="602"/>
      <c r="C14" s="654"/>
    </row>
    <row r="15" spans="1:3" s="176" customFormat="1" ht="18" customHeight="1">
      <c r="B15" s="602" t="s">
        <v>672</v>
      </c>
      <c r="C15" s="652" t="s">
        <v>670</v>
      </c>
    </row>
    <row r="16" spans="1:3" s="176" customFormat="1" ht="8.25" customHeight="1">
      <c r="B16" s="602"/>
      <c r="C16" s="654"/>
    </row>
    <row r="17" spans="2:3" s="176" customFormat="1" ht="33" customHeight="1">
      <c r="B17" s="656" t="s">
        <v>602</v>
      </c>
      <c r="C17" s="657" t="s">
        <v>671</v>
      </c>
    </row>
    <row r="18" spans="2:3" s="103" customFormat="1" ht="15.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505" right="0.70866141732283505" top="0.74803149606299202" bottom="0.74803149606299202" header="0.31496062992126" footer="0.31496062992126"/>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A328" zoomScale="70" zoomScaleNormal="70" zoomScaleSheetLayoutView="80" zoomScalePageLayoutView="85" workbookViewId="0">
      <selection activeCell="E150" sqref="E150"/>
    </sheetView>
  </sheetViews>
  <sheetFormatPr defaultColWidth="9.08984375" defaultRowHeight="14" outlineLevelRow="1" outlineLevelCol="1"/>
  <cols>
    <col min="1" max="1" width="4.54296875" style="500" customWidth="1"/>
    <col min="2" max="2" width="43.54296875" style="247" customWidth="1"/>
    <col min="3" max="3" width="14" style="247" customWidth="1"/>
    <col min="4" max="4" width="18.08984375" style="246" customWidth="1"/>
    <col min="5" max="8" width="10.453125" style="246" customWidth="1" outlineLevel="1"/>
    <col min="9" max="13" width="9.08984375" style="246" customWidth="1" outlineLevel="1"/>
    <col min="14" max="14" width="12.453125" style="246" customWidth="1" outlineLevel="1"/>
    <col min="15" max="15" width="17.54296875" style="246" customWidth="1"/>
    <col min="16" max="24" width="9.453125" style="246" customWidth="1" outlineLevel="1"/>
    <col min="25" max="25" width="14.08984375" style="248" customWidth="1"/>
    <col min="26" max="26" width="14.54296875" style="248" customWidth="1"/>
    <col min="27" max="27" width="16.90625" style="248" customWidth="1"/>
    <col min="28" max="28" width="17.54296875" style="248" customWidth="1"/>
    <col min="29" max="35" width="14.54296875" style="248" customWidth="1"/>
    <col min="36" max="38" width="15" style="248" customWidth="1"/>
    <col min="39" max="39" width="14.453125" style="249" customWidth="1"/>
    <col min="40" max="40" width="14.54296875" style="246" customWidth="1"/>
    <col min="41" max="41" width="14.90625" style="246" customWidth="1"/>
    <col min="42" max="42" width="14" style="246" customWidth="1"/>
    <col min="43" max="43" width="9.54296875" style="246" customWidth="1"/>
    <col min="44" max="44" width="11.08984375" style="246" customWidth="1"/>
    <col min="45" max="45" width="12.08984375" style="246" customWidth="1"/>
    <col min="46" max="46" width="6.453125" style="246" bestFit="1" customWidth="1"/>
    <col min="47" max="51" width="9.08984375" style="246"/>
    <col min="52" max="52" width="6.453125" style="246" bestFit="1" customWidth="1"/>
    <col min="53" max="16384" width="9.08984375" style="246"/>
  </cols>
  <sheetData>
    <row r="1" spans="1:39" ht="164.25" customHeight="1"/>
    <row r="2" spans="1:39" ht="23.25" customHeight="1" thickBot="1"/>
    <row r="3" spans="1:39" ht="25.5" customHeight="1" thickBot="1">
      <c r="B3" s="952" t="s">
        <v>171</v>
      </c>
      <c r="C3" s="250" t="s">
        <v>175</v>
      </c>
      <c r="D3" s="498"/>
      <c r="E3" s="251"/>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3"/>
    </row>
    <row r="4" spans="1:39" ht="24" customHeight="1" thickBot="1">
      <c r="B4" s="952"/>
      <c r="C4" s="254" t="s">
        <v>172</v>
      </c>
      <c r="D4" s="255"/>
      <c r="E4" s="256"/>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3"/>
    </row>
    <row r="5" spans="1:39" ht="29.25" customHeight="1" thickBot="1">
      <c r="B5" s="556"/>
      <c r="C5" s="929" t="s">
        <v>549</v>
      </c>
      <c r="D5" s="930"/>
      <c r="E5" s="256"/>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3"/>
    </row>
    <row r="6" spans="1:39" ht="20.25" customHeight="1">
      <c r="B6" s="257"/>
      <c r="C6" s="258"/>
      <c r="D6" s="259"/>
      <c r="E6" s="259"/>
      <c r="F6" s="259"/>
      <c r="G6" s="259"/>
      <c r="H6" s="259"/>
      <c r="I6" s="259"/>
      <c r="J6" s="259"/>
      <c r="K6" s="259"/>
      <c r="L6" s="259"/>
      <c r="M6" s="259"/>
      <c r="N6" s="259"/>
      <c r="O6" s="259"/>
      <c r="P6" s="259"/>
      <c r="Q6" s="259"/>
      <c r="R6" s="259"/>
      <c r="S6" s="259"/>
      <c r="T6" s="259"/>
      <c r="U6" s="259"/>
      <c r="V6" s="259"/>
      <c r="W6" s="259"/>
      <c r="X6" s="259"/>
      <c r="Y6" s="260"/>
      <c r="Z6" s="260"/>
      <c r="AA6" s="260"/>
      <c r="AB6" s="260"/>
      <c r="AC6" s="260"/>
      <c r="AD6" s="260"/>
      <c r="AE6" s="260"/>
      <c r="AF6" s="261"/>
      <c r="AG6" s="261"/>
      <c r="AH6" s="261"/>
      <c r="AI6" s="261"/>
      <c r="AJ6" s="261"/>
      <c r="AK6" s="261"/>
      <c r="AL6" s="261"/>
      <c r="AM6" s="262"/>
    </row>
    <row r="7" spans="1:39" ht="70.5" customHeight="1">
      <c r="B7" s="952" t="s">
        <v>503</v>
      </c>
      <c r="C7" s="951" t="s">
        <v>635</v>
      </c>
      <c r="D7" s="951"/>
      <c r="E7" s="951"/>
      <c r="F7" s="951"/>
      <c r="G7" s="951"/>
      <c r="H7" s="951"/>
      <c r="I7" s="951"/>
      <c r="J7" s="951"/>
      <c r="K7" s="951"/>
      <c r="L7" s="951"/>
      <c r="M7" s="951"/>
      <c r="N7" s="951"/>
      <c r="O7" s="951"/>
      <c r="P7" s="951"/>
      <c r="Q7" s="951"/>
      <c r="R7" s="951"/>
      <c r="S7" s="951"/>
      <c r="T7" s="951"/>
      <c r="U7" s="951"/>
      <c r="V7" s="951"/>
      <c r="W7" s="951"/>
      <c r="X7" s="951"/>
      <c r="Y7" s="597"/>
      <c r="Z7" s="597"/>
      <c r="AA7" s="597"/>
      <c r="AB7" s="597"/>
      <c r="AC7" s="597"/>
      <c r="AD7" s="597"/>
      <c r="AE7" s="263"/>
      <c r="AF7" s="263"/>
      <c r="AG7" s="263"/>
      <c r="AH7" s="263"/>
      <c r="AI7" s="263"/>
      <c r="AJ7" s="263"/>
      <c r="AK7" s="263"/>
      <c r="AL7" s="263"/>
    </row>
    <row r="8" spans="1:39" s="264" customFormat="1" ht="58.5" customHeight="1">
      <c r="A8" s="500"/>
      <c r="B8" s="952"/>
      <c r="C8" s="951" t="s">
        <v>574</v>
      </c>
      <c r="D8" s="951"/>
      <c r="E8" s="951"/>
      <c r="F8" s="951"/>
      <c r="G8" s="951"/>
      <c r="H8" s="951"/>
      <c r="I8" s="951"/>
      <c r="J8" s="951"/>
      <c r="K8" s="951"/>
      <c r="L8" s="951"/>
      <c r="M8" s="951"/>
      <c r="N8" s="951"/>
      <c r="O8" s="951"/>
      <c r="P8" s="951"/>
      <c r="Q8" s="951"/>
      <c r="R8" s="951"/>
      <c r="S8" s="951"/>
      <c r="T8" s="951"/>
      <c r="U8" s="951"/>
      <c r="V8" s="951"/>
      <c r="W8" s="951"/>
      <c r="X8" s="951"/>
      <c r="Y8" s="597"/>
      <c r="Z8" s="597"/>
      <c r="AA8" s="597"/>
      <c r="AB8" s="597"/>
      <c r="AC8" s="597"/>
      <c r="AD8" s="597"/>
      <c r="AE8" s="265"/>
      <c r="AF8" s="248"/>
      <c r="AG8" s="248"/>
      <c r="AH8" s="248"/>
      <c r="AI8" s="248"/>
      <c r="AJ8" s="248"/>
      <c r="AK8" s="248"/>
      <c r="AL8" s="248"/>
      <c r="AM8" s="249"/>
    </row>
    <row r="9" spans="1:39" s="264" customFormat="1" ht="57.75" customHeight="1">
      <c r="A9" s="500"/>
      <c r="B9" s="266"/>
      <c r="C9" s="951" t="s">
        <v>573</v>
      </c>
      <c r="D9" s="951"/>
      <c r="E9" s="951"/>
      <c r="F9" s="951"/>
      <c r="G9" s="951"/>
      <c r="H9" s="951"/>
      <c r="I9" s="951"/>
      <c r="J9" s="951"/>
      <c r="K9" s="951"/>
      <c r="L9" s="951"/>
      <c r="M9" s="951"/>
      <c r="N9" s="951"/>
      <c r="O9" s="951"/>
      <c r="P9" s="951"/>
      <c r="Q9" s="951"/>
      <c r="R9" s="951"/>
      <c r="S9" s="951"/>
      <c r="T9" s="951"/>
      <c r="U9" s="951"/>
      <c r="V9" s="951"/>
      <c r="W9" s="951"/>
      <c r="X9" s="951"/>
      <c r="Y9" s="597"/>
      <c r="Z9" s="597"/>
      <c r="AA9" s="597"/>
      <c r="AB9" s="597"/>
      <c r="AC9" s="597"/>
      <c r="AD9" s="597"/>
      <c r="AE9" s="265"/>
      <c r="AF9" s="248"/>
      <c r="AG9" s="248"/>
      <c r="AH9" s="248"/>
      <c r="AI9" s="248"/>
      <c r="AJ9" s="248"/>
      <c r="AK9" s="248"/>
      <c r="AL9" s="248"/>
      <c r="AM9" s="249"/>
    </row>
    <row r="10" spans="1:39" ht="41.25" customHeight="1">
      <c r="B10" s="268"/>
      <c r="C10" s="951" t="s">
        <v>638</v>
      </c>
      <c r="D10" s="951"/>
      <c r="E10" s="951"/>
      <c r="F10" s="951"/>
      <c r="G10" s="951"/>
      <c r="H10" s="951"/>
      <c r="I10" s="951"/>
      <c r="J10" s="951"/>
      <c r="K10" s="951"/>
      <c r="L10" s="951"/>
      <c r="M10" s="951"/>
      <c r="N10" s="951"/>
      <c r="O10" s="951"/>
      <c r="P10" s="951"/>
      <c r="Q10" s="951"/>
      <c r="R10" s="951"/>
      <c r="S10" s="951"/>
      <c r="T10" s="951"/>
      <c r="U10" s="951"/>
      <c r="V10" s="951"/>
      <c r="W10" s="951"/>
      <c r="X10" s="951"/>
      <c r="Y10" s="597"/>
      <c r="Z10" s="597"/>
      <c r="AA10" s="597"/>
      <c r="AB10" s="597"/>
      <c r="AC10" s="597"/>
      <c r="AD10" s="597"/>
      <c r="AE10" s="265"/>
      <c r="AF10" s="269"/>
      <c r="AG10" s="269"/>
      <c r="AH10" s="269"/>
      <c r="AI10" s="269"/>
      <c r="AJ10" s="269"/>
      <c r="AK10" s="269"/>
      <c r="AL10" s="269"/>
    </row>
    <row r="11" spans="1:39" ht="53.25" customHeight="1">
      <c r="C11" s="951" t="s">
        <v>623</v>
      </c>
      <c r="D11" s="951"/>
      <c r="E11" s="951"/>
      <c r="F11" s="951"/>
      <c r="G11" s="951"/>
      <c r="H11" s="951"/>
      <c r="I11" s="951"/>
      <c r="J11" s="951"/>
      <c r="K11" s="951"/>
      <c r="L11" s="951"/>
      <c r="M11" s="951"/>
      <c r="N11" s="951"/>
      <c r="O11" s="951"/>
      <c r="P11" s="951"/>
      <c r="Q11" s="951"/>
      <c r="R11" s="951"/>
      <c r="S11" s="951"/>
      <c r="T11" s="951"/>
      <c r="U11" s="951"/>
      <c r="V11" s="951"/>
      <c r="W11" s="951"/>
      <c r="X11" s="951"/>
      <c r="Y11" s="597"/>
      <c r="Z11" s="597"/>
      <c r="AA11" s="597"/>
      <c r="AB11" s="597"/>
      <c r="AC11" s="597"/>
      <c r="AD11" s="597"/>
      <c r="AE11" s="265"/>
      <c r="AF11" s="269"/>
      <c r="AG11" s="269"/>
      <c r="AH11" s="269"/>
      <c r="AI11" s="269"/>
      <c r="AJ11" s="269"/>
      <c r="AK11" s="269"/>
      <c r="AL11" s="269"/>
      <c r="AM11" s="246"/>
    </row>
    <row r="12" spans="1:39" ht="20.25" customHeight="1">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5"/>
      <c r="AF12" s="269"/>
      <c r="AG12" s="269"/>
      <c r="AH12" s="269"/>
      <c r="AI12" s="269"/>
      <c r="AJ12" s="269"/>
      <c r="AK12" s="269"/>
      <c r="AL12" s="269"/>
      <c r="AM12" s="246"/>
    </row>
    <row r="13" spans="1:39" ht="20.25" customHeight="1">
      <c r="B13" s="952" t="s">
        <v>525</v>
      </c>
      <c r="C13" s="582" t="s">
        <v>520</v>
      </c>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265"/>
      <c r="AF13" s="269"/>
      <c r="AG13" s="269"/>
      <c r="AH13" s="269"/>
      <c r="AI13" s="269"/>
      <c r="AJ13" s="269"/>
      <c r="AK13" s="269"/>
      <c r="AL13" s="269"/>
      <c r="AM13" s="246"/>
    </row>
    <row r="14" spans="1:39" ht="20.25" customHeight="1">
      <c r="B14" s="952"/>
      <c r="C14" s="582" t="s">
        <v>521</v>
      </c>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265"/>
      <c r="AF14" s="269"/>
      <c r="AG14" s="269"/>
      <c r="AH14" s="269"/>
      <c r="AI14" s="269"/>
      <c r="AJ14" s="269"/>
      <c r="AK14" s="269"/>
      <c r="AL14" s="269"/>
      <c r="AM14" s="246"/>
    </row>
    <row r="15" spans="1:39" ht="20.25" customHeight="1">
      <c r="C15" s="582" t="s">
        <v>522</v>
      </c>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265"/>
      <c r="AF15" s="269"/>
      <c r="AG15" s="269"/>
      <c r="AH15" s="269"/>
      <c r="AI15" s="269"/>
      <c r="AJ15" s="269"/>
      <c r="AK15" s="269"/>
      <c r="AL15" s="269"/>
      <c r="AM15" s="246"/>
    </row>
    <row r="16" spans="1:39" ht="20.25" customHeight="1">
      <c r="C16" s="582" t="s">
        <v>523</v>
      </c>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265"/>
      <c r="AF16" s="269"/>
      <c r="AG16" s="269"/>
      <c r="AH16" s="269"/>
      <c r="AI16" s="269"/>
      <c r="AJ16" s="269"/>
      <c r="AK16" s="269"/>
      <c r="AL16" s="269"/>
      <c r="AM16" s="246"/>
    </row>
    <row r="17" spans="1:39" ht="23.25" customHeight="1">
      <c r="B17" s="270"/>
      <c r="C17" s="271"/>
      <c r="D17" s="272"/>
      <c r="E17" s="272"/>
      <c r="F17" s="272"/>
      <c r="G17" s="272"/>
      <c r="H17" s="272"/>
      <c r="I17" s="272"/>
      <c r="J17" s="272"/>
      <c r="K17" s="272"/>
      <c r="L17" s="272"/>
      <c r="M17" s="272"/>
      <c r="N17" s="272"/>
      <c r="P17" s="272"/>
      <c r="Q17" s="272"/>
      <c r="R17" s="272"/>
      <c r="S17" s="272"/>
      <c r="T17" s="272"/>
      <c r="U17" s="272"/>
      <c r="V17" s="272"/>
      <c r="W17" s="272"/>
      <c r="X17" s="272"/>
      <c r="Y17" s="263"/>
    </row>
    <row r="18" spans="1:39" ht="15.5">
      <c r="B18" s="273" t="s">
        <v>241</v>
      </c>
      <c r="C18" s="274"/>
      <c r="E18" s="581"/>
      <c r="O18" s="274"/>
      <c r="Y18" s="263"/>
      <c r="Z18" s="260"/>
      <c r="AA18" s="260"/>
      <c r="AB18" s="260"/>
      <c r="AC18" s="260"/>
      <c r="AD18" s="260"/>
      <c r="AE18" s="260"/>
      <c r="AF18" s="260"/>
      <c r="AG18" s="260"/>
      <c r="AH18" s="260"/>
      <c r="AI18" s="260"/>
      <c r="AJ18" s="260"/>
      <c r="AK18" s="260"/>
      <c r="AL18" s="260"/>
      <c r="AM18" s="275"/>
    </row>
    <row r="19" spans="1:39" s="276" customFormat="1" ht="36" customHeight="1">
      <c r="A19" s="500"/>
      <c r="B19" s="942" t="s">
        <v>211</v>
      </c>
      <c r="C19" s="944" t="s">
        <v>33</v>
      </c>
      <c r="D19" s="277" t="s">
        <v>420</v>
      </c>
      <c r="E19" s="946" t="s">
        <v>209</v>
      </c>
      <c r="F19" s="947"/>
      <c r="G19" s="947"/>
      <c r="H19" s="947"/>
      <c r="I19" s="947"/>
      <c r="J19" s="947"/>
      <c r="K19" s="947"/>
      <c r="L19" s="947"/>
      <c r="M19" s="948"/>
      <c r="N19" s="949" t="s">
        <v>213</v>
      </c>
      <c r="O19" s="277" t="s">
        <v>421</v>
      </c>
      <c r="P19" s="946" t="s">
        <v>212</v>
      </c>
      <c r="Q19" s="947"/>
      <c r="R19" s="947"/>
      <c r="S19" s="947"/>
      <c r="T19" s="947"/>
      <c r="U19" s="947"/>
      <c r="V19" s="947"/>
      <c r="W19" s="947"/>
      <c r="X19" s="948"/>
      <c r="Y19" s="939" t="s">
        <v>243</v>
      </c>
      <c r="Z19" s="940"/>
      <c r="AA19" s="940"/>
      <c r="AB19" s="940"/>
      <c r="AC19" s="940"/>
      <c r="AD19" s="940"/>
      <c r="AE19" s="940"/>
      <c r="AF19" s="940"/>
      <c r="AG19" s="940"/>
      <c r="AH19" s="940"/>
      <c r="AI19" s="940"/>
      <c r="AJ19" s="940"/>
      <c r="AK19" s="940"/>
      <c r="AL19" s="940"/>
      <c r="AM19" s="941"/>
    </row>
    <row r="20" spans="1:39" s="276" customFormat="1" ht="59.25" customHeight="1">
      <c r="A20" s="500"/>
      <c r="B20" s="943"/>
      <c r="C20" s="945"/>
      <c r="D20" s="278">
        <v>2011</v>
      </c>
      <c r="E20" s="278">
        <v>2012</v>
      </c>
      <c r="F20" s="278">
        <v>2013</v>
      </c>
      <c r="G20" s="278">
        <v>2014</v>
      </c>
      <c r="H20" s="278">
        <v>2015</v>
      </c>
      <c r="I20" s="278">
        <v>2016</v>
      </c>
      <c r="J20" s="278">
        <v>2017</v>
      </c>
      <c r="K20" s="278">
        <v>2018</v>
      </c>
      <c r="L20" s="278">
        <v>2019</v>
      </c>
      <c r="M20" s="278">
        <v>2020</v>
      </c>
      <c r="N20" s="950"/>
      <c r="O20" s="278">
        <v>2011</v>
      </c>
      <c r="P20" s="278">
        <v>2012</v>
      </c>
      <c r="Q20" s="278">
        <v>2013</v>
      </c>
      <c r="R20" s="278">
        <v>2014</v>
      </c>
      <c r="S20" s="278">
        <v>2015</v>
      </c>
      <c r="T20" s="278">
        <v>2016</v>
      </c>
      <c r="U20" s="278">
        <v>2017</v>
      </c>
      <c r="V20" s="278">
        <v>2018</v>
      </c>
      <c r="W20" s="278">
        <v>2019</v>
      </c>
      <c r="X20" s="278">
        <v>2020</v>
      </c>
      <c r="Y20" s="278" t="str">
        <f>'1.  LRAMVA Summary'!D52</f>
        <v>Residential</v>
      </c>
      <c r="Z20" s="279" t="str">
        <f>'1.  LRAMVA Summary'!E52</f>
        <v>GS&lt;50 kW</v>
      </c>
      <c r="AA20" s="279" t="str">
        <f>'1.  LRAMVA Summary'!F52</f>
        <v>GS&gt;50 kW</v>
      </c>
      <c r="AB20" s="279" t="str">
        <f>'1.  LRAMVA Summary'!G52</f>
        <v/>
      </c>
      <c r="AC20" s="279" t="str">
        <f>'1.  LRAMVA Summary'!H52</f>
        <v/>
      </c>
      <c r="AD20" s="279" t="str">
        <f>'1.  LRAMVA Summary'!I52</f>
        <v/>
      </c>
      <c r="AE20" s="279" t="str">
        <f>'1.  LRAMVA Summary'!J52</f>
        <v/>
      </c>
      <c r="AF20" s="279" t="str">
        <f>'1.  LRAMVA Summary'!K52</f>
        <v/>
      </c>
      <c r="AG20" s="279" t="str">
        <f>'1.  LRAMVA Summary'!L52</f>
        <v/>
      </c>
      <c r="AH20" s="279" t="str">
        <f>'1.  LRAMVA Summary'!M52</f>
        <v/>
      </c>
      <c r="AI20" s="279" t="str">
        <f>'1.  LRAMVA Summary'!N52</f>
        <v/>
      </c>
      <c r="AJ20" s="279" t="str">
        <f>'1.  LRAMVA Summary'!O52</f>
        <v/>
      </c>
      <c r="AK20" s="279" t="str">
        <f>'1.  LRAMVA Summary'!P52</f>
        <v/>
      </c>
      <c r="AL20" s="279" t="str">
        <f>'1.  LRAMVA Summary'!Q52</f>
        <v/>
      </c>
      <c r="AM20" s="280" t="str">
        <f>'1.  LRAMVA Summary'!R52</f>
        <v>Total</v>
      </c>
    </row>
    <row r="21" spans="1:39" s="286" customFormat="1" ht="15.75" customHeight="1">
      <c r="A21" s="501"/>
      <c r="B21" s="281" t="s">
        <v>0</v>
      </c>
      <c r="C21" s="282"/>
      <c r="D21" s="282"/>
      <c r="E21" s="282"/>
      <c r="F21" s="282"/>
      <c r="G21" s="282"/>
      <c r="H21" s="282"/>
      <c r="I21" s="282"/>
      <c r="J21" s="282"/>
      <c r="K21" s="282"/>
      <c r="L21" s="282"/>
      <c r="M21" s="282"/>
      <c r="N21" s="283"/>
      <c r="O21" s="282"/>
      <c r="P21" s="282"/>
      <c r="Q21" s="282"/>
      <c r="R21" s="282"/>
      <c r="S21" s="282"/>
      <c r="T21" s="282"/>
      <c r="U21" s="282"/>
      <c r="V21" s="282"/>
      <c r="W21" s="282"/>
      <c r="X21" s="282"/>
      <c r="Y21" s="284" t="str">
        <f>'1.  LRAMVA Summary'!D53</f>
        <v>kWh</v>
      </c>
      <c r="Z21" s="284" t="str">
        <f>'1.  LRAMVA Summary'!E53</f>
        <v>kWh</v>
      </c>
      <c r="AA21" s="284" t="str">
        <f>'1.  LRAMVA Summary'!F53</f>
        <v>kW</v>
      </c>
      <c r="AB21" s="284">
        <f>'1.  LRAMVA Summary'!G53</f>
        <v>0</v>
      </c>
      <c r="AC21" s="284">
        <f>'1.  LRAMVA Summary'!H53</f>
        <v>0</v>
      </c>
      <c r="AD21" s="284">
        <f>'1.  LRAMVA Summary'!I53</f>
        <v>0</v>
      </c>
      <c r="AE21" s="284">
        <f>'1.  LRAMVA Summary'!J53</f>
        <v>0</v>
      </c>
      <c r="AF21" s="284">
        <f>'1.  LRAMVA Summary'!K53</f>
        <v>0</v>
      </c>
      <c r="AG21" s="284">
        <f>'1.  LRAMVA Summary'!L53</f>
        <v>0</v>
      </c>
      <c r="AH21" s="284">
        <f>'1.  LRAMVA Summary'!M53</f>
        <v>0</v>
      </c>
      <c r="AI21" s="284">
        <f>'1.  LRAMVA Summary'!N53</f>
        <v>0</v>
      </c>
      <c r="AJ21" s="284">
        <f>'1.  LRAMVA Summary'!O53</f>
        <v>0</v>
      </c>
      <c r="AK21" s="284">
        <f>'1.  LRAMVA Summary'!P53</f>
        <v>0</v>
      </c>
      <c r="AL21" s="284">
        <f>'1.  LRAMVA Summary'!Q53</f>
        <v>0</v>
      </c>
      <c r="AM21" s="285"/>
    </row>
    <row r="22" spans="1:39" s="276" customFormat="1" ht="15" customHeight="1" outlineLevel="1">
      <c r="A22" s="500">
        <v>1</v>
      </c>
      <c r="B22" s="287" t="s">
        <v>1</v>
      </c>
      <c r="C22" s="284" t="s">
        <v>25</v>
      </c>
      <c r="D22" s="288"/>
      <c r="E22" s="288"/>
      <c r="F22" s="288"/>
      <c r="G22" s="288"/>
      <c r="H22" s="288"/>
      <c r="I22" s="288"/>
      <c r="J22" s="288"/>
      <c r="K22" s="288"/>
      <c r="L22" s="288"/>
      <c r="M22" s="288"/>
      <c r="N22" s="284"/>
      <c r="O22" s="288"/>
      <c r="P22" s="288"/>
      <c r="Q22" s="288"/>
      <c r="R22" s="288"/>
      <c r="S22" s="288"/>
      <c r="T22" s="288"/>
      <c r="U22" s="288"/>
      <c r="V22" s="288"/>
      <c r="W22" s="288"/>
      <c r="X22" s="288"/>
      <c r="Y22" s="403"/>
      <c r="Z22" s="403"/>
      <c r="AA22" s="403"/>
      <c r="AB22" s="403"/>
      <c r="AC22" s="403"/>
      <c r="AD22" s="403"/>
      <c r="AE22" s="403"/>
      <c r="AF22" s="403"/>
      <c r="AG22" s="403"/>
      <c r="AH22" s="403"/>
      <c r="AI22" s="403"/>
      <c r="AJ22" s="403"/>
      <c r="AK22" s="403"/>
      <c r="AL22" s="403"/>
      <c r="AM22" s="289">
        <f>SUM(Y22:AL22)</f>
        <v>0</v>
      </c>
    </row>
    <row r="23" spans="1:39" s="276" customFormat="1" ht="15.5" outlineLevel="1">
      <c r="A23" s="500"/>
      <c r="B23" s="287" t="s">
        <v>214</v>
      </c>
      <c r="C23" s="284" t="s">
        <v>163</v>
      </c>
      <c r="D23" s="288"/>
      <c r="E23" s="288"/>
      <c r="F23" s="288"/>
      <c r="G23" s="288"/>
      <c r="H23" s="288"/>
      <c r="I23" s="288"/>
      <c r="J23" s="288"/>
      <c r="K23" s="288"/>
      <c r="L23" s="288"/>
      <c r="M23" s="288"/>
      <c r="N23" s="460"/>
      <c r="O23" s="288"/>
      <c r="P23" s="288"/>
      <c r="Q23" s="288"/>
      <c r="R23" s="288"/>
      <c r="S23" s="288"/>
      <c r="T23" s="288"/>
      <c r="U23" s="288"/>
      <c r="V23" s="288"/>
      <c r="W23" s="288"/>
      <c r="X23" s="288"/>
      <c r="Y23" s="404">
        <f>Y22</f>
        <v>0</v>
      </c>
      <c r="Z23" s="404">
        <f>Z22</f>
        <v>0</v>
      </c>
      <c r="AA23" s="404">
        <f t="shared" ref="AA23:AL23" si="0">AA22</f>
        <v>0</v>
      </c>
      <c r="AB23" s="404">
        <f t="shared" si="0"/>
        <v>0</v>
      </c>
      <c r="AC23" s="404">
        <f t="shared" si="0"/>
        <v>0</v>
      </c>
      <c r="AD23" s="404">
        <f t="shared" si="0"/>
        <v>0</v>
      </c>
      <c r="AE23" s="404">
        <f t="shared" si="0"/>
        <v>0</v>
      </c>
      <c r="AF23" s="404">
        <f t="shared" si="0"/>
        <v>0</v>
      </c>
      <c r="AG23" s="404">
        <f t="shared" si="0"/>
        <v>0</v>
      </c>
      <c r="AH23" s="404">
        <f t="shared" si="0"/>
        <v>0</v>
      </c>
      <c r="AI23" s="404">
        <f t="shared" si="0"/>
        <v>0</v>
      </c>
      <c r="AJ23" s="404">
        <f t="shared" si="0"/>
        <v>0</v>
      </c>
      <c r="AK23" s="404">
        <f t="shared" si="0"/>
        <v>0</v>
      </c>
      <c r="AL23" s="404">
        <f t="shared" si="0"/>
        <v>0</v>
      </c>
      <c r="AM23" s="290"/>
    </row>
    <row r="24" spans="1:39" s="296" customFormat="1" ht="15.5" outlineLevel="1">
      <c r="A24" s="502"/>
      <c r="B24" s="291"/>
      <c r="C24" s="292"/>
      <c r="D24" s="292"/>
      <c r="E24" s="292"/>
      <c r="F24" s="292"/>
      <c r="G24" s="292"/>
      <c r="H24" s="292"/>
      <c r="I24" s="292"/>
      <c r="J24" s="292"/>
      <c r="K24" s="292"/>
      <c r="L24" s="292"/>
      <c r="M24" s="292"/>
      <c r="O24" s="292"/>
      <c r="P24" s="292"/>
      <c r="Q24" s="292"/>
      <c r="R24" s="292"/>
      <c r="S24" s="292"/>
      <c r="T24" s="292"/>
      <c r="U24" s="292"/>
      <c r="V24" s="292"/>
      <c r="W24" s="292"/>
      <c r="X24" s="292"/>
      <c r="Y24" s="405"/>
      <c r="Z24" s="406"/>
      <c r="AA24" s="406"/>
      <c r="AB24" s="406"/>
      <c r="AC24" s="406"/>
      <c r="AD24" s="406"/>
      <c r="AE24" s="406"/>
      <c r="AF24" s="406"/>
      <c r="AG24" s="406"/>
      <c r="AH24" s="406"/>
      <c r="AI24" s="406"/>
      <c r="AJ24" s="406"/>
      <c r="AK24" s="406"/>
      <c r="AL24" s="406"/>
      <c r="AM24" s="295"/>
    </row>
    <row r="25" spans="1:39" s="276" customFormat="1" ht="15.5" outlineLevel="1">
      <c r="A25" s="500">
        <v>2</v>
      </c>
      <c r="B25" s="287" t="s">
        <v>2</v>
      </c>
      <c r="C25" s="284" t="s">
        <v>25</v>
      </c>
      <c r="D25" s="288"/>
      <c r="E25" s="288"/>
      <c r="F25" s="288"/>
      <c r="G25" s="288"/>
      <c r="H25" s="288"/>
      <c r="I25" s="288"/>
      <c r="J25" s="288"/>
      <c r="K25" s="288"/>
      <c r="L25" s="288"/>
      <c r="M25" s="288"/>
      <c r="N25" s="284"/>
      <c r="O25" s="288"/>
      <c r="P25" s="288"/>
      <c r="Q25" s="288"/>
      <c r="R25" s="288"/>
      <c r="S25" s="288"/>
      <c r="T25" s="288"/>
      <c r="U25" s="288"/>
      <c r="V25" s="288"/>
      <c r="W25" s="288"/>
      <c r="X25" s="288"/>
      <c r="Y25" s="403"/>
      <c r="Z25" s="403"/>
      <c r="AA25" s="403"/>
      <c r="AB25" s="403"/>
      <c r="AC25" s="403"/>
      <c r="AD25" s="403"/>
      <c r="AE25" s="403"/>
      <c r="AF25" s="403"/>
      <c r="AG25" s="403"/>
      <c r="AH25" s="403"/>
      <c r="AI25" s="403"/>
      <c r="AJ25" s="403"/>
      <c r="AK25" s="403"/>
      <c r="AL25" s="403"/>
      <c r="AM25" s="289">
        <f>SUM(Y25:AL25)</f>
        <v>0</v>
      </c>
    </row>
    <row r="26" spans="1:39" s="276" customFormat="1" ht="15.5" outlineLevel="1">
      <c r="A26" s="500"/>
      <c r="B26" s="287" t="s">
        <v>214</v>
      </c>
      <c r="C26" s="284" t="s">
        <v>163</v>
      </c>
      <c r="D26" s="288"/>
      <c r="E26" s="288"/>
      <c r="F26" s="288"/>
      <c r="G26" s="288"/>
      <c r="H26" s="288"/>
      <c r="I26" s="288"/>
      <c r="J26" s="288"/>
      <c r="K26" s="288"/>
      <c r="L26" s="288"/>
      <c r="M26" s="288"/>
      <c r="N26" s="460"/>
      <c r="O26" s="288"/>
      <c r="P26" s="288"/>
      <c r="Q26" s="288"/>
      <c r="R26" s="288"/>
      <c r="S26" s="288"/>
      <c r="T26" s="288"/>
      <c r="U26" s="288"/>
      <c r="V26" s="288"/>
      <c r="W26" s="288"/>
      <c r="X26" s="288"/>
      <c r="Y26" s="404">
        <f>Y25</f>
        <v>0</v>
      </c>
      <c r="Z26" s="404">
        <f>Z25</f>
        <v>0</v>
      </c>
      <c r="AA26" s="404">
        <f t="shared" ref="AA26:AL26" si="1">AA25</f>
        <v>0</v>
      </c>
      <c r="AB26" s="404">
        <f t="shared" si="1"/>
        <v>0</v>
      </c>
      <c r="AC26" s="404">
        <f t="shared" si="1"/>
        <v>0</v>
      </c>
      <c r="AD26" s="404">
        <f t="shared" si="1"/>
        <v>0</v>
      </c>
      <c r="AE26" s="404">
        <f t="shared" si="1"/>
        <v>0</v>
      </c>
      <c r="AF26" s="404">
        <f t="shared" si="1"/>
        <v>0</v>
      </c>
      <c r="AG26" s="404">
        <f t="shared" si="1"/>
        <v>0</v>
      </c>
      <c r="AH26" s="404">
        <f t="shared" si="1"/>
        <v>0</v>
      </c>
      <c r="AI26" s="404">
        <f t="shared" si="1"/>
        <v>0</v>
      </c>
      <c r="AJ26" s="404">
        <f t="shared" si="1"/>
        <v>0</v>
      </c>
      <c r="AK26" s="404">
        <f t="shared" si="1"/>
        <v>0</v>
      </c>
      <c r="AL26" s="404">
        <f t="shared" si="1"/>
        <v>0</v>
      </c>
      <c r="AM26" s="290"/>
    </row>
    <row r="27" spans="1:39" s="296" customFormat="1" ht="15.5" outlineLevel="1">
      <c r="A27" s="502"/>
      <c r="B27" s="291"/>
      <c r="C27" s="292"/>
      <c r="D27" s="297"/>
      <c r="E27" s="297"/>
      <c r="F27" s="297"/>
      <c r="G27" s="297"/>
      <c r="H27" s="297"/>
      <c r="I27" s="297"/>
      <c r="J27" s="297"/>
      <c r="K27" s="297"/>
      <c r="L27" s="297"/>
      <c r="M27" s="297"/>
      <c r="O27" s="297"/>
      <c r="P27" s="297"/>
      <c r="Q27" s="297"/>
      <c r="R27" s="297"/>
      <c r="S27" s="297"/>
      <c r="T27" s="297"/>
      <c r="U27" s="297"/>
      <c r="V27" s="297"/>
      <c r="W27" s="297"/>
      <c r="X27" s="297"/>
      <c r="Y27" s="405"/>
      <c r="Z27" s="406"/>
      <c r="AA27" s="406"/>
      <c r="AB27" s="406"/>
      <c r="AC27" s="406"/>
      <c r="AD27" s="406"/>
      <c r="AE27" s="406"/>
      <c r="AF27" s="406"/>
      <c r="AG27" s="406"/>
      <c r="AH27" s="406"/>
      <c r="AI27" s="406"/>
      <c r="AJ27" s="406"/>
      <c r="AK27" s="406"/>
      <c r="AL27" s="406"/>
      <c r="AM27" s="295"/>
    </row>
    <row r="28" spans="1:39" s="276" customFormat="1" ht="15.5" outlineLevel="1">
      <c r="A28" s="500">
        <v>3</v>
      </c>
      <c r="B28" s="287" t="s">
        <v>3</v>
      </c>
      <c r="C28" s="284" t="s">
        <v>25</v>
      </c>
      <c r="D28" s="288"/>
      <c r="E28" s="288"/>
      <c r="F28" s="288"/>
      <c r="G28" s="288"/>
      <c r="H28" s="288"/>
      <c r="I28" s="288"/>
      <c r="J28" s="288"/>
      <c r="K28" s="288"/>
      <c r="L28" s="288"/>
      <c r="M28" s="288"/>
      <c r="N28" s="284"/>
      <c r="O28" s="288"/>
      <c r="P28" s="288"/>
      <c r="Q28" s="288"/>
      <c r="R28" s="288"/>
      <c r="S28" s="288"/>
      <c r="T28" s="288"/>
      <c r="U28" s="288"/>
      <c r="V28" s="288"/>
      <c r="W28" s="288"/>
      <c r="X28" s="288"/>
      <c r="Y28" s="403"/>
      <c r="Z28" s="403"/>
      <c r="AA28" s="403"/>
      <c r="AB28" s="403"/>
      <c r="AC28" s="403"/>
      <c r="AD28" s="403"/>
      <c r="AE28" s="403"/>
      <c r="AF28" s="403"/>
      <c r="AG28" s="403"/>
      <c r="AH28" s="403"/>
      <c r="AI28" s="403"/>
      <c r="AJ28" s="403"/>
      <c r="AK28" s="403"/>
      <c r="AL28" s="403"/>
      <c r="AM28" s="289">
        <f>SUM(Y28:AL28)</f>
        <v>0</v>
      </c>
    </row>
    <row r="29" spans="1:39" s="276" customFormat="1" ht="15.5" outlineLevel="1">
      <c r="A29" s="500"/>
      <c r="B29" s="287" t="s">
        <v>214</v>
      </c>
      <c r="C29" s="284" t="s">
        <v>163</v>
      </c>
      <c r="D29" s="288"/>
      <c r="E29" s="288"/>
      <c r="F29" s="288"/>
      <c r="G29" s="288"/>
      <c r="H29" s="288"/>
      <c r="I29" s="288"/>
      <c r="J29" s="288"/>
      <c r="K29" s="288"/>
      <c r="L29" s="288"/>
      <c r="M29" s="288"/>
      <c r="N29" s="460"/>
      <c r="O29" s="288"/>
      <c r="P29" s="288"/>
      <c r="Q29" s="288"/>
      <c r="R29" s="288"/>
      <c r="S29" s="288"/>
      <c r="T29" s="288"/>
      <c r="U29" s="288"/>
      <c r="V29" s="288"/>
      <c r="W29" s="288"/>
      <c r="X29" s="288"/>
      <c r="Y29" s="404">
        <f>Y28</f>
        <v>0</v>
      </c>
      <c r="Z29" s="404">
        <f>Z28</f>
        <v>0</v>
      </c>
      <c r="AA29" s="404">
        <f t="shared" ref="AA29:AL29" si="2">AA28</f>
        <v>0</v>
      </c>
      <c r="AB29" s="404">
        <f t="shared" si="2"/>
        <v>0</v>
      </c>
      <c r="AC29" s="404">
        <f t="shared" si="2"/>
        <v>0</v>
      </c>
      <c r="AD29" s="404">
        <f t="shared" si="2"/>
        <v>0</v>
      </c>
      <c r="AE29" s="404">
        <f t="shared" si="2"/>
        <v>0</v>
      </c>
      <c r="AF29" s="404">
        <f t="shared" si="2"/>
        <v>0</v>
      </c>
      <c r="AG29" s="404">
        <f t="shared" si="2"/>
        <v>0</v>
      </c>
      <c r="AH29" s="404">
        <f t="shared" si="2"/>
        <v>0</v>
      </c>
      <c r="AI29" s="404">
        <f t="shared" si="2"/>
        <v>0</v>
      </c>
      <c r="AJ29" s="404">
        <f t="shared" si="2"/>
        <v>0</v>
      </c>
      <c r="AK29" s="404">
        <f t="shared" si="2"/>
        <v>0</v>
      </c>
      <c r="AL29" s="404">
        <f t="shared" si="2"/>
        <v>0</v>
      </c>
      <c r="AM29" s="290"/>
    </row>
    <row r="30" spans="1:39" s="276" customFormat="1" ht="15.5" outlineLevel="1">
      <c r="A30" s="500"/>
      <c r="B30" s="287"/>
      <c r="C30" s="298"/>
      <c r="D30" s="284"/>
      <c r="E30" s="284"/>
      <c r="F30" s="284"/>
      <c r="G30" s="284"/>
      <c r="H30" s="284"/>
      <c r="I30" s="284"/>
      <c r="J30" s="284"/>
      <c r="K30" s="284"/>
      <c r="L30" s="284"/>
      <c r="M30" s="284"/>
      <c r="O30" s="284"/>
      <c r="P30" s="284"/>
      <c r="Q30" s="284"/>
      <c r="R30" s="284"/>
      <c r="S30" s="284"/>
      <c r="T30" s="284"/>
      <c r="U30" s="284"/>
      <c r="V30" s="284"/>
      <c r="W30" s="284"/>
      <c r="X30" s="284"/>
      <c r="Y30" s="405"/>
      <c r="Z30" s="405"/>
      <c r="AA30" s="405"/>
      <c r="AB30" s="405"/>
      <c r="AC30" s="405"/>
      <c r="AD30" s="405"/>
      <c r="AE30" s="405"/>
      <c r="AF30" s="405"/>
      <c r="AG30" s="405"/>
      <c r="AH30" s="405"/>
      <c r="AI30" s="405"/>
      <c r="AJ30" s="405"/>
      <c r="AK30" s="405"/>
      <c r="AL30" s="405"/>
      <c r="AM30" s="299"/>
    </row>
    <row r="31" spans="1:39" s="276" customFormat="1" ht="15.5" outlineLevel="1">
      <c r="A31" s="500">
        <v>4</v>
      </c>
      <c r="B31" s="287" t="s">
        <v>4</v>
      </c>
      <c r="C31" s="284" t="s">
        <v>25</v>
      </c>
      <c r="D31" s="288"/>
      <c r="E31" s="288"/>
      <c r="F31" s="288"/>
      <c r="G31" s="288"/>
      <c r="H31" s="288"/>
      <c r="I31" s="288"/>
      <c r="J31" s="288"/>
      <c r="K31" s="288"/>
      <c r="L31" s="288"/>
      <c r="M31" s="288"/>
      <c r="N31" s="284"/>
      <c r="O31" s="288"/>
      <c r="P31" s="288"/>
      <c r="Q31" s="288"/>
      <c r="R31" s="288"/>
      <c r="S31" s="288"/>
      <c r="T31" s="288"/>
      <c r="U31" s="288"/>
      <c r="V31" s="288"/>
      <c r="W31" s="288"/>
      <c r="X31" s="288"/>
      <c r="Y31" s="403"/>
      <c r="Z31" s="403"/>
      <c r="AA31" s="403"/>
      <c r="AB31" s="403"/>
      <c r="AC31" s="403"/>
      <c r="AD31" s="403"/>
      <c r="AE31" s="403"/>
      <c r="AF31" s="403"/>
      <c r="AG31" s="403"/>
      <c r="AH31" s="403"/>
      <c r="AI31" s="403"/>
      <c r="AJ31" s="403"/>
      <c r="AK31" s="403"/>
      <c r="AL31" s="403"/>
      <c r="AM31" s="289">
        <f>SUM(Y31:AL31)</f>
        <v>0</v>
      </c>
    </row>
    <row r="32" spans="1:39" s="276" customFormat="1" ht="15.5" outlineLevel="1">
      <c r="A32" s="500"/>
      <c r="B32" s="287" t="s">
        <v>214</v>
      </c>
      <c r="C32" s="284" t="s">
        <v>163</v>
      </c>
      <c r="D32" s="288"/>
      <c r="E32" s="288"/>
      <c r="F32" s="288"/>
      <c r="G32" s="288"/>
      <c r="H32" s="288"/>
      <c r="I32" s="288"/>
      <c r="J32" s="288"/>
      <c r="K32" s="288"/>
      <c r="L32" s="288"/>
      <c r="M32" s="288"/>
      <c r="N32" s="460"/>
      <c r="O32" s="288"/>
      <c r="P32" s="288"/>
      <c r="Q32" s="288"/>
      <c r="R32" s="288"/>
      <c r="S32" s="288"/>
      <c r="T32" s="288"/>
      <c r="U32" s="288"/>
      <c r="V32" s="288"/>
      <c r="W32" s="288"/>
      <c r="X32" s="288"/>
      <c r="Y32" s="404">
        <f>Y31</f>
        <v>0</v>
      </c>
      <c r="Z32" s="404">
        <f>Z31</f>
        <v>0</v>
      </c>
      <c r="AA32" s="404">
        <f t="shared" ref="AA32:AL32" si="3">AA31</f>
        <v>0</v>
      </c>
      <c r="AB32" s="404">
        <f t="shared" si="3"/>
        <v>0</v>
      </c>
      <c r="AC32" s="404">
        <f t="shared" si="3"/>
        <v>0</v>
      </c>
      <c r="AD32" s="404">
        <f t="shared" si="3"/>
        <v>0</v>
      </c>
      <c r="AE32" s="404">
        <f t="shared" si="3"/>
        <v>0</v>
      </c>
      <c r="AF32" s="404">
        <f t="shared" si="3"/>
        <v>0</v>
      </c>
      <c r="AG32" s="404">
        <f t="shared" si="3"/>
        <v>0</v>
      </c>
      <c r="AH32" s="404">
        <f t="shared" si="3"/>
        <v>0</v>
      </c>
      <c r="AI32" s="404">
        <f t="shared" si="3"/>
        <v>0</v>
      </c>
      <c r="AJ32" s="404">
        <f t="shared" si="3"/>
        <v>0</v>
      </c>
      <c r="AK32" s="404">
        <f t="shared" si="3"/>
        <v>0</v>
      </c>
      <c r="AL32" s="404">
        <f t="shared" si="3"/>
        <v>0</v>
      </c>
      <c r="AM32" s="290"/>
    </row>
    <row r="33" spans="1:39" s="276" customFormat="1" ht="15.5" outlineLevel="1">
      <c r="A33" s="500"/>
      <c r="B33" s="287"/>
      <c r="C33" s="298"/>
      <c r="D33" s="297"/>
      <c r="E33" s="297"/>
      <c r="F33" s="297"/>
      <c r="G33" s="297"/>
      <c r="H33" s="297"/>
      <c r="I33" s="297"/>
      <c r="J33" s="297"/>
      <c r="K33" s="297"/>
      <c r="L33" s="297"/>
      <c r="M33" s="297"/>
      <c r="N33" s="284"/>
      <c r="O33" s="297"/>
      <c r="P33" s="297"/>
      <c r="Q33" s="297"/>
      <c r="R33" s="297"/>
      <c r="S33" s="297"/>
      <c r="T33" s="297"/>
      <c r="U33" s="297"/>
      <c r="V33" s="297"/>
      <c r="W33" s="297"/>
      <c r="X33" s="297"/>
      <c r="Y33" s="405"/>
      <c r="Z33" s="405"/>
      <c r="AA33" s="405"/>
      <c r="AB33" s="405"/>
      <c r="AC33" s="405"/>
      <c r="AD33" s="405"/>
      <c r="AE33" s="405"/>
      <c r="AF33" s="405"/>
      <c r="AG33" s="405"/>
      <c r="AH33" s="405"/>
      <c r="AI33" s="405"/>
      <c r="AJ33" s="405"/>
      <c r="AK33" s="405"/>
      <c r="AL33" s="405"/>
      <c r="AM33" s="299"/>
    </row>
    <row r="34" spans="1:39" s="276" customFormat="1" ht="15.5" outlineLevel="1">
      <c r="A34" s="500">
        <v>5</v>
      </c>
      <c r="B34" s="287" t="s">
        <v>5</v>
      </c>
      <c r="C34" s="284" t="s">
        <v>25</v>
      </c>
      <c r="D34" s="288"/>
      <c r="E34" s="288"/>
      <c r="F34" s="288"/>
      <c r="G34" s="288"/>
      <c r="H34" s="288"/>
      <c r="I34" s="288"/>
      <c r="J34" s="288"/>
      <c r="K34" s="288"/>
      <c r="L34" s="288"/>
      <c r="M34" s="288"/>
      <c r="N34" s="284"/>
      <c r="O34" s="288"/>
      <c r="P34" s="288"/>
      <c r="Q34" s="288"/>
      <c r="R34" s="288"/>
      <c r="S34" s="288"/>
      <c r="T34" s="288"/>
      <c r="U34" s="288"/>
      <c r="V34" s="288"/>
      <c r="W34" s="288"/>
      <c r="X34" s="288"/>
      <c r="Y34" s="403"/>
      <c r="Z34" s="403"/>
      <c r="AA34" s="403"/>
      <c r="AB34" s="403"/>
      <c r="AC34" s="403"/>
      <c r="AD34" s="403"/>
      <c r="AE34" s="403"/>
      <c r="AF34" s="403"/>
      <c r="AG34" s="403"/>
      <c r="AH34" s="403"/>
      <c r="AI34" s="403"/>
      <c r="AJ34" s="403"/>
      <c r="AK34" s="403"/>
      <c r="AL34" s="403"/>
      <c r="AM34" s="289">
        <f>SUM(Y34:AL34)</f>
        <v>0</v>
      </c>
    </row>
    <row r="35" spans="1:39" s="276" customFormat="1" ht="15.5" outlineLevel="1">
      <c r="A35" s="500"/>
      <c r="B35" s="287" t="s">
        <v>214</v>
      </c>
      <c r="C35" s="284" t="s">
        <v>163</v>
      </c>
      <c r="D35" s="288"/>
      <c r="E35" s="288"/>
      <c r="F35" s="288"/>
      <c r="G35" s="288"/>
      <c r="H35" s="288"/>
      <c r="I35" s="288"/>
      <c r="J35" s="288"/>
      <c r="K35" s="288"/>
      <c r="L35" s="288"/>
      <c r="M35" s="288"/>
      <c r="N35" s="460"/>
      <c r="O35" s="288"/>
      <c r="P35" s="288"/>
      <c r="Q35" s="288"/>
      <c r="R35" s="288"/>
      <c r="S35" s="288"/>
      <c r="T35" s="288"/>
      <c r="U35" s="288"/>
      <c r="V35" s="288"/>
      <c r="W35" s="288"/>
      <c r="X35" s="288"/>
      <c r="Y35" s="404">
        <f>Y34</f>
        <v>0</v>
      </c>
      <c r="Z35" s="404">
        <f>Z34</f>
        <v>0</v>
      </c>
      <c r="AA35" s="404">
        <f t="shared" ref="AA35:AL35" si="4">AA34</f>
        <v>0</v>
      </c>
      <c r="AB35" s="404">
        <f t="shared" si="4"/>
        <v>0</v>
      </c>
      <c r="AC35" s="404">
        <f t="shared" si="4"/>
        <v>0</v>
      </c>
      <c r="AD35" s="404">
        <f t="shared" si="4"/>
        <v>0</v>
      </c>
      <c r="AE35" s="404">
        <f t="shared" si="4"/>
        <v>0</v>
      </c>
      <c r="AF35" s="404">
        <f t="shared" si="4"/>
        <v>0</v>
      </c>
      <c r="AG35" s="404">
        <f t="shared" si="4"/>
        <v>0</v>
      </c>
      <c r="AH35" s="404">
        <f t="shared" si="4"/>
        <v>0</v>
      </c>
      <c r="AI35" s="404">
        <f t="shared" si="4"/>
        <v>0</v>
      </c>
      <c r="AJ35" s="404">
        <f t="shared" si="4"/>
        <v>0</v>
      </c>
      <c r="AK35" s="404">
        <f t="shared" si="4"/>
        <v>0</v>
      </c>
      <c r="AL35" s="404">
        <f t="shared" si="4"/>
        <v>0</v>
      </c>
      <c r="AM35" s="290"/>
    </row>
    <row r="36" spans="1:39" s="276" customFormat="1" ht="15.5" outlineLevel="1">
      <c r="A36" s="500"/>
      <c r="B36" s="287"/>
      <c r="C36" s="298"/>
      <c r="D36" s="297"/>
      <c r="E36" s="297"/>
      <c r="F36" s="297"/>
      <c r="G36" s="297"/>
      <c r="H36" s="297"/>
      <c r="I36" s="297"/>
      <c r="J36" s="297"/>
      <c r="K36" s="297"/>
      <c r="L36" s="297"/>
      <c r="M36" s="297"/>
      <c r="N36" s="284"/>
      <c r="O36" s="297"/>
      <c r="P36" s="297"/>
      <c r="Q36" s="297"/>
      <c r="R36" s="297"/>
      <c r="S36" s="297"/>
      <c r="T36" s="297"/>
      <c r="U36" s="297"/>
      <c r="V36" s="297"/>
      <c r="W36" s="297"/>
      <c r="X36" s="297"/>
      <c r="Y36" s="405"/>
      <c r="Z36" s="405"/>
      <c r="AA36" s="405"/>
      <c r="AB36" s="405"/>
      <c r="AC36" s="405"/>
      <c r="AD36" s="405"/>
      <c r="AE36" s="405"/>
      <c r="AF36" s="405"/>
      <c r="AG36" s="405"/>
      <c r="AH36" s="405"/>
      <c r="AI36" s="405"/>
      <c r="AJ36" s="405"/>
      <c r="AK36" s="405"/>
      <c r="AL36" s="405"/>
      <c r="AM36" s="299"/>
    </row>
    <row r="37" spans="1:39" s="276" customFormat="1" ht="15.5" outlineLevel="1">
      <c r="A37" s="500">
        <v>6</v>
      </c>
      <c r="B37" s="287" t="s">
        <v>6</v>
      </c>
      <c r="C37" s="284" t="s">
        <v>25</v>
      </c>
      <c r="D37" s="288"/>
      <c r="E37" s="288"/>
      <c r="F37" s="288"/>
      <c r="G37" s="288"/>
      <c r="H37" s="288"/>
      <c r="I37" s="288"/>
      <c r="J37" s="288"/>
      <c r="K37" s="288"/>
      <c r="L37" s="288"/>
      <c r="M37" s="288"/>
      <c r="N37" s="284"/>
      <c r="O37" s="288"/>
      <c r="P37" s="288"/>
      <c r="Q37" s="288"/>
      <c r="R37" s="288"/>
      <c r="S37" s="288"/>
      <c r="T37" s="288"/>
      <c r="U37" s="288"/>
      <c r="V37" s="288"/>
      <c r="W37" s="288"/>
      <c r="X37" s="288"/>
      <c r="Y37" s="403"/>
      <c r="Z37" s="403"/>
      <c r="AA37" s="403"/>
      <c r="AB37" s="403"/>
      <c r="AC37" s="403"/>
      <c r="AD37" s="403"/>
      <c r="AE37" s="403"/>
      <c r="AF37" s="403"/>
      <c r="AG37" s="403"/>
      <c r="AH37" s="403"/>
      <c r="AI37" s="403"/>
      <c r="AJ37" s="403"/>
      <c r="AK37" s="403"/>
      <c r="AL37" s="403"/>
      <c r="AM37" s="289">
        <f>SUM(Y37:AL37)</f>
        <v>0</v>
      </c>
    </row>
    <row r="38" spans="1:39" s="276" customFormat="1" ht="15.5" outlineLevel="1">
      <c r="A38" s="500"/>
      <c r="B38" s="287" t="s">
        <v>214</v>
      </c>
      <c r="C38" s="284" t="s">
        <v>163</v>
      </c>
      <c r="D38" s="288"/>
      <c r="E38" s="288"/>
      <c r="F38" s="288"/>
      <c r="G38" s="288"/>
      <c r="H38" s="288"/>
      <c r="I38" s="288"/>
      <c r="J38" s="288"/>
      <c r="K38" s="288"/>
      <c r="L38" s="288"/>
      <c r="M38" s="288"/>
      <c r="N38" s="460"/>
      <c r="O38" s="288"/>
      <c r="P38" s="288"/>
      <c r="Q38" s="288"/>
      <c r="R38" s="288"/>
      <c r="S38" s="288"/>
      <c r="T38" s="288"/>
      <c r="U38" s="288"/>
      <c r="V38" s="288"/>
      <c r="W38" s="288"/>
      <c r="X38" s="288"/>
      <c r="Y38" s="404">
        <f>Y37</f>
        <v>0</v>
      </c>
      <c r="Z38" s="404">
        <f>Z37</f>
        <v>0</v>
      </c>
      <c r="AA38" s="404">
        <f t="shared" ref="AA38:AL38" si="5">AA37</f>
        <v>0</v>
      </c>
      <c r="AB38" s="404">
        <f t="shared" si="5"/>
        <v>0</v>
      </c>
      <c r="AC38" s="404">
        <f t="shared" si="5"/>
        <v>0</v>
      </c>
      <c r="AD38" s="404">
        <f t="shared" si="5"/>
        <v>0</v>
      </c>
      <c r="AE38" s="404">
        <f t="shared" si="5"/>
        <v>0</v>
      </c>
      <c r="AF38" s="404">
        <f t="shared" si="5"/>
        <v>0</v>
      </c>
      <c r="AG38" s="404">
        <f t="shared" si="5"/>
        <v>0</v>
      </c>
      <c r="AH38" s="404">
        <f t="shared" si="5"/>
        <v>0</v>
      </c>
      <c r="AI38" s="404">
        <f t="shared" si="5"/>
        <v>0</v>
      </c>
      <c r="AJ38" s="404">
        <f t="shared" si="5"/>
        <v>0</v>
      </c>
      <c r="AK38" s="404">
        <f t="shared" si="5"/>
        <v>0</v>
      </c>
      <c r="AL38" s="404">
        <f t="shared" si="5"/>
        <v>0</v>
      </c>
      <c r="AM38" s="290"/>
    </row>
    <row r="39" spans="1:39" s="276" customFormat="1" ht="15.5" outlineLevel="1">
      <c r="A39" s="500"/>
      <c r="B39" s="287"/>
      <c r="C39" s="298"/>
      <c r="D39" s="297"/>
      <c r="E39" s="297"/>
      <c r="F39" s="297"/>
      <c r="G39" s="297"/>
      <c r="H39" s="297"/>
      <c r="I39" s="297"/>
      <c r="J39" s="297"/>
      <c r="K39" s="297"/>
      <c r="L39" s="297"/>
      <c r="M39" s="297"/>
      <c r="N39" s="284"/>
      <c r="O39" s="297"/>
      <c r="P39" s="297"/>
      <c r="Q39" s="297"/>
      <c r="R39" s="297"/>
      <c r="S39" s="297"/>
      <c r="T39" s="297"/>
      <c r="U39" s="297"/>
      <c r="V39" s="297"/>
      <c r="W39" s="297"/>
      <c r="X39" s="297"/>
      <c r="Y39" s="405"/>
      <c r="Z39" s="405"/>
      <c r="AA39" s="405"/>
      <c r="AB39" s="405"/>
      <c r="AC39" s="405"/>
      <c r="AD39" s="405"/>
      <c r="AE39" s="405"/>
      <c r="AF39" s="405"/>
      <c r="AG39" s="405"/>
      <c r="AH39" s="405"/>
      <c r="AI39" s="405"/>
      <c r="AJ39" s="405"/>
      <c r="AK39" s="405"/>
      <c r="AL39" s="405"/>
      <c r="AM39" s="299"/>
    </row>
    <row r="40" spans="1:39" s="276" customFormat="1" ht="15.5" outlineLevel="1">
      <c r="A40" s="500">
        <v>7</v>
      </c>
      <c r="B40" s="287" t="s">
        <v>42</v>
      </c>
      <c r="C40" s="284" t="s">
        <v>25</v>
      </c>
      <c r="D40" s="288"/>
      <c r="E40" s="288"/>
      <c r="F40" s="288"/>
      <c r="G40" s="288"/>
      <c r="H40" s="288"/>
      <c r="I40" s="288"/>
      <c r="J40" s="288"/>
      <c r="K40" s="288"/>
      <c r="L40" s="288"/>
      <c r="M40" s="288"/>
      <c r="N40" s="284"/>
      <c r="O40" s="288"/>
      <c r="P40" s="288"/>
      <c r="Q40" s="288"/>
      <c r="R40" s="288"/>
      <c r="S40" s="288"/>
      <c r="T40" s="288"/>
      <c r="U40" s="288"/>
      <c r="V40" s="288"/>
      <c r="W40" s="288"/>
      <c r="X40" s="288"/>
      <c r="Y40" s="403"/>
      <c r="Z40" s="403"/>
      <c r="AA40" s="403"/>
      <c r="AB40" s="403"/>
      <c r="AC40" s="403"/>
      <c r="AD40" s="403"/>
      <c r="AE40" s="403"/>
      <c r="AF40" s="403"/>
      <c r="AG40" s="403"/>
      <c r="AH40" s="403"/>
      <c r="AI40" s="403"/>
      <c r="AJ40" s="403"/>
      <c r="AK40" s="403"/>
      <c r="AL40" s="403"/>
      <c r="AM40" s="289">
        <f>SUM(Y40:AL40)</f>
        <v>0</v>
      </c>
    </row>
    <row r="41" spans="1:39" s="276" customFormat="1" ht="15.5" outlineLevel="1">
      <c r="A41" s="500"/>
      <c r="B41" s="287" t="s">
        <v>214</v>
      </c>
      <c r="C41" s="284" t="s">
        <v>163</v>
      </c>
      <c r="D41" s="288"/>
      <c r="E41" s="288"/>
      <c r="F41" s="288"/>
      <c r="G41" s="288"/>
      <c r="H41" s="288"/>
      <c r="I41" s="288"/>
      <c r="J41" s="288"/>
      <c r="K41" s="288"/>
      <c r="L41" s="288"/>
      <c r="M41" s="288"/>
      <c r="N41" s="284"/>
      <c r="O41" s="288"/>
      <c r="P41" s="288"/>
      <c r="Q41" s="288"/>
      <c r="R41" s="288"/>
      <c r="S41" s="288"/>
      <c r="T41" s="288"/>
      <c r="U41" s="288"/>
      <c r="V41" s="288"/>
      <c r="W41" s="288"/>
      <c r="X41" s="288"/>
      <c r="Y41" s="404">
        <f>Y40</f>
        <v>0</v>
      </c>
      <c r="Z41" s="404">
        <f>Z40</f>
        <v>0</v>
      </c>
      <c r="AA41" s="404">
        <f t="shared" ref="AA41:AL41" si="6">AA40</f>
        <v>0</v>
      </c>
      <c r="AB41" s="404">
        <f t="shared" si="6"/>
        <v>0</v>
      </c>
      <c r="AC41" s="404">
        <f t="shared" si="6"/>
        <v>0</v>
      </c>
      <c r="AD41" s="404">
        <f t="shared" si="6"/>
        <v>0</v>
      </c>
      <c r="AE41" s="404">
        <f t="shared" si="6"/>
        <v>0</v>
      </c>
      <c r="AF41" s="404">
        <f t="shared" si="6"/>
        <v>0</v>
      </c>
      <c r="AG41" s="404">
        <f t="shared" si="6"/>
        <v>0</v>
      </c>
      <c r="AH41" s="404">
        <f t="shared" si="6"/>
        <v>0</v>
      </c>
      <c r="AI41" s="404">
        <f t="shared" si="6"/>
        <v>0</v>
      </c>
      <c r="AJ41" s="404">
        <f t="shared" si="6"/>
        <v>0</v>
      </c>
      <c r="AK41" s="404">
        <f t="shared" si="6"/>
        <v>0</v>
      </c>
      <c r="AL41" s="404">
        <f t="shared" si="6"/>
        <v>0</v>
      </c>
      <c r="AM41" s="290"/>
    </row>
    <row r="42" spans="1:39" s="276" customFormat="1" ht="15.5" outlineLevel="1">
      <c r="A42" s="500"/>
      <c r="B42" s="287"/>
      <c r="C42" s="298"/>
      <c r="D42" s="297"/>
      <c r="E42" s="297"/>
      <c r="F42" s="297"/>
      <c r="G42" s="297"/>
      <c r="H42" s="297"/>
      <c r="I42" s="297"/>
      <c r="J42" s="297"/>
      <c r="K42" s="297"/>
      <c r="L42" s="297"/>
      <c r="M42" s="297"/>
      <c r="N42" s="284"/>
      <c r="O42" s="297"/>
      <c r="P42" s="297"/>
      <c r="Q42" s="297"/>
      <c r="R42" s="297"/>
      <c r="S42" s="297"/>
      <c r="T42" s="297"/>
      <c r="U42" s="297"/>
      <c r="V42" s="297"/>
      <c r="W42" s="297"/>
      <c r="X42" s="297"/>
      <c r="Y42" s="405"/>
      <c r="Z42" s="405"/>
      <c r="AA42" s="405"/>
      <c r="AB42" s="405"/>
      <c r="AC42" s="405"/>
      <c r="AD42" s="405"/>
      <c r="AE42" s="405"/>
      <c r="AF42" s="405"/>
      <c r="AG42" s="405"/>
      <c r="AH42" s="405"/>
      <c r="AI42" s="405"/>
      <c r="AJ42" s="405"/>
      <c r="AK42" s="405"/>
      <c r="AL42" s="405"/>
      <c r="AM42" s="299"/>
    </row>
    <row r="43" spans="1:39" s="276" customFormat="1" ht="15.5" outlineLevel="1">
      <c r="A43" s="500">
        <v>8</v>
      </c>
      <c r="B43" s="287" t="s">
        <v>483</v>
      </c>
      <c r="C43" s="284" t="s">
        <v>25</v>
      </c>
      <c r="D43" s="288"/>
      <c r="E43" s="288"/>
      <c r="F43" s="288"/>
      <c r="G43" s="288"/>
      <c r="H43" s="288"/>
      <c r="I43" s="288"/>
      <c r="J43" s="288"/>
      <c r="K43" s="288"/>
      <c r="L43" s="288"/>
      <c r="M43" s="288"/>
      <c r="N43" s="284"/>
      <c r="O43" s="288"/>
      <c r="P43" s="288"/>
      <c r="Q43" s="288"/>
      <c r="R43" s="288"/>
      <c r="S43" s="288"/>
      <c r="T43" s="288"/>
      <c r="U43" s="288"/>
      <c r="V43" s="288"/>
      <c r="W43" s="288"/>
      <c r="X43" s="288"/>
      <c r="Y43" s="403"/>
      <c r="Z43" s="403"/>
      <c r="AA43" s="403"/>
      <c r="AB43" s="403"/>
      <c r="AC43" s="403"/>
      <c r="AD43" s="403"/>
      <c r="AE43" s="403"/>
      <c r="AF43" s="403"/>
      <c r="AG43" s="403"/>
      <c r="AH43" s="403"/>
      <c r="AI43" s="403"/>
      <c r="AJ43" s="403"/>
      <c r="AK43" s="403"/>
      <c r="AL43" s="403"/>
      <c r="AM43" s="289">
        <f>SUM(Y43:AL43)</f>
        <v>0</v>
      </c>
    </row>
    <row r="44" spans="1:39" s="276" customFormat="1" ht="15.5" outlineLevel="1">
      <c r="A44" s="500"/>
      <c r="B44" s="287" t="s">
        <v>214</v>
      </c>
      <c r="C44" s="284" t="s">
        <v>163</v>
      </c>
      <c r="D44" s="288"/>
      <c r="E44" s="288"/>
      <c r="F44" s="288"/>
      <c r="G44" s="288"/>
      <c r="H44" s="288"/>
      <c r="I44" s="288"/>
      <c r="J44" s="288"/>
      <c r="K44" s="288"/>
      <c r="L44" s="288"/>
      <c r="M44" s="288"/>
      <c r="N44" s="284"/>
      <c r="O44" s="288"/>
      <c r="P44" s="288"/>
      <c r="Q44" s="288"/>
      <c r="R44" s="288"/>
      <c r="S44" s="288"/>
      <c r="T44" s="288"/>
      <c r="U44" s="288"/>
      <c r="V44" s="288"/>
      <c r="W44" s="288"/>
      <c r="X44" s="288"/>
      <c r="Y44" s="404">
        <f>Y43</f>
        <v>0</v>
      </c>
      <c r="Z44" s="404">
        <f>Z43</f>
        <v>0</v>
      </c>
      <c r="AA44" s="404">
        <f t="shared" ref="AA44:AL44" si="7">AA43</f>
        <v>0</v>
      </c>
      <c r="AB44" s="404">
        <f t="shared" si="7"/>
        <v>0</v>
      </c>
      <c r="AC44" s="404">
        <f t="shared" si="7"/>
        <v>0</v>
      </c>
      <c r="AD44" s="404">
        <f t="shared" si="7"/>
        <v>0</v>
      </c>
      <c r="AE44" s="404">
        <f t="shared" si="7"/>
        <v>0</v>
      </c>
      <c r="AF44" s="404">
        <f t="shared" si="7"/>
        <v>0</v>
      </c>
      <c r="AG44" s="404">
        <f t="shared" si="7"/>
        <v>0</v>
      </c>
      <c r="AH44" s="404">
        <f t="shared" si="7"/>
        <v>0</v>
      </c>
      <c r="AI44" s="404">
        <f t="shared" si="7"/>
        <v>0</v>
      </c>
      <c r="AJ44" s="404">
        <f t="shared" si="7"/>
        <v>0</v>
      </c>
      <c r="AK44" s="404">
        <f t="shared" si="7"/>
        <v>0</v>
      </c>
      <c r="AL44" s="404">
        <f t="shared" si="7"/>
        <v>0</v>
      </c>
      <c r="AM44" s="290"/>
    </row>
    <row r="45" spans="1:39" s="276" customFormat="1" ht="15.5" outlineLevel="1">
      <c r="A45" s="500"/>
      <c r="B45" s="287"/>
      <c r="C45" s="298"/>
      <c r="D45" s="297"/>
      <c r="E45" s="297"/>
      <c r="F45" s="297"/>
      <c r="G45" s="297"/>
      <c r="H45" s="297"/>
      <c r="I45" s="297"/>
      <c r="J45" s="297"/>
      <c r="K45" s="297"/>
      <c r="L45" s="297"/>
      <c r="M45" s="297"/>
      <c r="N45" s="284"/>
      <c r="O45" s="297"/>
      <c r="P45" s="297"/>
      <c r="Q45" s="297"/>
      <c r="R45" s="297"/>
      <c r="S45" s="297"/>
      <c r="T45" s="297"/>
      <c r="U45" s="297"/>
      <c r="V45" s="297"/>
      <c r="W45" s="297"/>
      <c r="X45" s="297"/>
      <c r="Y45" s="405"/>
      <c r="Z45" s="405"/>
      <c r="AA45" s="405"/>
      <c r="AB45" s="405"/>
      <c r="AC45" s="405"/>
      <c r="AD45" s="405"/>
      <c r="AE45" s="405"/>
      <c r="AF45" s="405"/>
      <c r="AG45" s="405"/>
      <c r="AH45" s="405"/>
      <c r="AI45" s="405"/>
      <c r="AJ45" s="405"/>
      <c r="AK45" s="405"/>
      <c r="AL45" s="405"/>
      <c r="AM45" s="299"/>
    </row>
    <row r="46" spans="1:39" s="276" customFormat="1" ht="15.5" outlineLevel="1">
      <c r="A46" s="500">
        <v>9</v>
      </c>
      <c r="B46" s="287" t="s">
        <v>7</v>
      </c>
      <c r="C46" s="284" t="s">
        <v>25</v>
      </c>
      <c r="D46" s="288"/>
      <c r="E46" s="288"/>
      <c r="F46" s="288"/>
      <c r="G46" s="288"/>
      <c r="H46" s="288"/>
      <c r="I46" s="288"/>
      <c r="J46" s="288"/>
      <c r="K46" s="288"/>
      <c r="L46" s="288"/>
      <c r="M46" s="288"/>
      <c r="N46" s="284"/>
      <c r="O46" s="288"/>
      <c r="P46" s="288"/>
      <c r="Q46" s="288"/>
      <c r="R46" s="288"/>
      <c r="S46" s="288"/>
      <c r="T46" s="288"/>
      <c r="U46" s="288"/>
      <c r="V46" s="288"/>
      <c r="W46" s="288"/>
      <c r="X46" s="288"/>
      <c r="Y46" s="403"/>
      <c r="Z46" s="403"/>
      <c r="AA46" s="403"/>
      <c r="AB46" s="403"/>
      <c r="AC46" s="403"/>
      <c r="AD46" s="403"/>
      <c r="AE46" s="403"/>
      <c r="AF46" s="403"/>
      <c r="AG46" s="403"/>
      <c r="AH46" s="403"/>
      <c r="AI46" s="403"/>
      <c r="AJ46" s="403"/>
      <c r="AK46" s="403"/>
      <c r="AL46" s="403"/>
      <c r="AM46" s="289">
        <f>SUM(Y46:AL46)</f>
        <v>0</v>
      </c>
    </row>
    <row r="47" spans="1:39" s="276" customFormat="1" ht="15.5" outlineLevel="1">
      <c r="A47" s="500"/>
      <c r="B47" s="287" t="s">
        <v>214</v>
      </c>
      <c r="C47" s="284" t="s">
        <v>163</v>
      </c>
      <c r="D47" s="288"/>
      <c r="E47" s="288"/>
      <c r="F47" s="288"/>
      <c r="G47" s="288"/>
      <c r="H47" s="288"/>
      <c r="I47" s="288"/>
      <c r="J47" s="288"/>
      <c r="K47" s="288"/>
      <c r="L47" s="288"/>
      <c r="M47" s="288"/>
      <c r="N47" s="284"/>
      <c r="O47" s="288"/>
      <c r="P47" s="288"/>
      <c r="Q47" s="288"/>
      <c r="R47" s="288"/>
      <c r="S47" s="288"/>
      <c r="T47" s="288"/>
      <c r="U47" s="288"/>
      <c r="V47" s="288"/>
      <c r="W47" s="288"/>
      <c r="X47" s="288"/>
      <c r="Y47" s="404">
        <f>Y46</f>
        <v>0</v>
      </c>
      <c r="Z47" s="404">
        <f>Z46</f>
        <v>0</v>
      </c>
      <c r="AA47" s="404">
        <f t="shared" ref="AA47:AL47" si="8">AA46</f>
        <v>0</v>
      </c>
      <c r="AB47" s="404">
        <f t="shared" si="8"/>
        <v>0</v>
      </c>
      <c r="AC47" s="404">
        <f t="shared" si="8"/>
        <v>0</v>
      </c>
      <c r="AD47" s="404">
        <f t="shared" si="8"/>
        <v>0</v>
      </c>
      <c r="AE47" s="404">
        <f t="shared" si="8"/>
        <v>0</v>
      </c>
      <c r="AF47" s="404">
        <f t="shared" si="8"/>
        <v>0</v>
      </c>
      <c r="AG47" s="404">
        <f t="shared" si="8"/>
        <v>0</v>
      </c>
      <c r="AH47" s="404">
        <f t="shared" si="8"/>
        <v>0</v>
      </c>
      <c r="AI47" s="404">
        <f t="shared" si="8"/>
        <v>0</v>
      </c>
      <c r="AJ47" s="404">
        <f t="shared" si="8"/>
        <v>0</v>
      </c>
      <c r="AK47" s="404">
        <f t="shared" si="8"/>
        <v>0</v>
      </c>
      <c r="AL47" s="404">
        <f t="shared" si="8"/>
        <v>0</v>
      </c>
      <c r="AM47" s="290"/>
    </row>
    <row r="48" spans="1:39" s="276" customFormat="1" ht="15.5" outlineLevel="1">
      <c r="A48" s="500"/>
      <c r="B48" s="300"/>
      <c r="C48" s="301"/>
      <c r="D48" s="284"/>
      <c r="E48" s="284"/>
      <c r="F48" s="284"/>
      <c r="G48" s="284"/>
      <c r="H48" s="284"/>
      <c r="I48" s="284"/>
      <c r="J48" s="284"/>
      <c r="K48" s="284"/>
      <c r="L48" s="284"/>
      <c r="M48" s="284"/>
      <c r="N48" s="284"/>
      <c r="O48" s="284"/>
      <c r="P48" s="284"/>
      <c r="Q48" s="284"/>
      <c r="R48" s="284"/>
      <c r="S48" s="284"/>
      <c r="T48" s="284"/>
      <c r="U48" s="284"/>
      <c r="V48" s="284"/>
      <c r="W48" s="284"/>
      <c r="X48" s="284"/>
      <c r="Y48" s="405"/>
      <c r="Z48" s="405"/>
      <c r="AA48" s="405"/>
      <c r="AB48" s="405"/>
      <c r="AC48" s="405"/>
      <c r="AD48" s="405"/>
      <c r="AE48" s="405"/>
      <c r="AF48" s="405"/>
      <c r="AG48" s="405"/>
      <c r="AH48" s="405"/>
      <c r="AI48" s="405"/>
      <c r="AJ48" s="405"/>
      <c r="AK48" s="405"/>
      <c r="AL48" s="405"/>
      <c r="AM48" s="299"/>
    </row>
    <row r="49" spans="1:42" s="286" customFormat="1" ht="15.5" outlineLevel="1">
      <c r="A49" s="501"/>
      <c r="B49" s="281" t="s">
        <v>8</v>
      </c>
      <c r="C49" s="282"/>
      <c r="D49" s="282"/>
      <c r="E49" s="282"/>
      <c r="F49" s="282"/>
      <c r="G49" s="282"/>
      <c r="H49" s="282"/>
      <c r="I49" s="282"/>
      <c r="J49" s="282"/>
      <c r="K49" s="282"/>
      <c r="L49" s="282"/>
      <c r="M49" s="282"/>
      <c r="N49" s="284"/>
      <c r="O49" s="282"/>
      <c r="P49" s="282"/>
      <c r="Q49" s="282"/>
      <c r="R49" s="282"/>
      <c r="S49" s="282"/>
      <c r="T49" s="282"/>
      <c r="U49" s="282"/>
      <c r="V49" s="282"/>
      <c r="W49" s="282"/>
      <c r="X49" s="282"/>
      <c r="Y49" s="407"/>
      <c r="Z49" s="407"/>
      <c r="AA49" s="407"/>
      <c r="AB49" s="407"/>
      <c r="AC49" s="407"/>
      <c r="AD49" s="407"/>
      <c r="AE49" s="407"/>
      <c r="AF49" s="407"/>
      <c r="AG49" s="407"/>
      <c r="AH49" s="407"/>
      <c r="AI49" s="407"/>
      <c r="AJ49" s="407"/>
      <c r="AK49" s="407"/>
      <c r="AL49" s="407"/>
      <c r="AM49" s="285"/>
      <c r="AO49" s="302"/>
      <c r="AP49" s="302"/>
    </row>
    <row r="50" spans="1:42" s="276" customFormat="1" ht="15.5" outlineLevel="1">
      <c r="A50" s="500">
        <v>10</v>
      </c>
      <c r="B50" s="303" t="s">
        <v>22</v>
      </c>
      <c r="C50" s="284" t="s">
        <v>25</v>
      </c>
      <c r="D50" s="288"/>
      <c r="E50" s="288"/>
      <c r="F50" s="288"/>
      <c r="G50" s="288"/>
      <c r="H50" s="288"/>
      <c r="I50" s="288"/>
      <c r="J50" s="288"/>
      <c r="K50" s="288"/>
      <c r="L50" s="288"/>
      <c r="M50" s="288"/>
      <c r="N50" s="288">
        <v>12</v>
      </c>
      <c r="O50" s="288"/>
      <c r="P50" s="288"/>
      <c r="Q50" s="288"/>
      <c r="R50" s="288"/>
      <c r="S50" s="288"/>
      <c r="T50" s="288"/>
      <c r="U50" s="288"/>
      <c r="V50" s="288"/>
      <c r="W50" s="288"/>
      <c r="X50" s="288"/>
      <c r="Y50" s="408"/>
      <c r="Z50" s="408"/>
      <c r="AA50" s="408"/>
      <c r="AB50" s="408"/>
      <c r="AC50" s="408"/>
      <c r="AD50" s="408"/>
      <c r="AE50" s="408"/>
      <c r="AF50" s="408"/>
      <c r="AG50" s="408"/>
      <c r="AH50" s="408"/>
      <c r="AI50" s="408"/>
      <c r="AJ50" s="408"/>
      <c r="AK50" s="408"/>
      <c r="AL50" s="408"/>
      <c r="AM50" s="289">
        <f>SUM(Y50:AL50)</f>
        <v>0</v>
      </c>
    </row>
    <row r="51" spans="1:42" s="276" customFormat="1" ht="15.5" outlineLevel="1">
      <c r="A51" s="500"/>
      <c r="B51" s="287" t="s">
        <v>214</v>
      </c>
      <c r="C51" s="284" t="s">
        <v>163</v>
      </c>
      <c r="D51" s="288"/>
      <c r="E51" s="288"/>
      <c r="F51" s="288"/>
      <c r="G51" s="288"/>
      <c r="H51" s="288"/>
      <c r="I51" s="288"/>
      <c r="J51" s="288"/>
      <c r="K51" s="288"/>
      <c r="L51" s="288"/>
      <c r="M51" s="288"/>
      <c r="N51" s="288">
        <f>N50</f>
        <v>12</v>
      </c>
      <c r="O51" s="288"/>
      <c r="P51" s="288"/>
      <c r="Q51" s="288"/>
      <c r="R51" s="288"/>
      <c r="S51" s="288"/>
      <c r="T51" s="288"/>
      <c r="U51" s="288"/>
      <c r="V51" s="288"/>
      <c r="W51" s="288"/>
      <c r="X51" s="288"/>
      <c r="Y51" s="404">
        <f>Y50</f>
        <v>0</v>
      </c>
      <c r="Z51" s="404">
        <f>Z50</f>
        <v>0</v>
      </c>
      <c r="AA51" s="404">
        <f t="shared" ref="AA51:AL51" si="9">AA50</f>
        <v>0</v>
      </c>
      <c r="AB51" s="404">
        <f t="shared" si="9"/>
        <v>0</v>
      </c>
      <c r="AC51" s="404">
        <f t="shared" si="9"/>
        <v>0</v>
      </c>
      <c r="AD51" s="404">
        <f t="shared" si="9"/>
        <v>0</v>
      </c>
      <c r="AE51" s="404">
        <f t="shared" si="9"/>
        <v>0</v>
      </c>
      <c r="AF51" s="404">
        <f t="shared" si="9"/>
        <v>0</v>
      </c>
      <c r="AG51" s="404">
        <f t="shared" si="9"/>
        <v>0</v>
      </c>
      <c r="AH51" s="404">
        <f t="shared" si="9"/>
        <v>0</v>
      </c>
      <c r="AI51" s="404">
        <f t="shared" si="9"/>
        <v>0</v>
      </c>
      <c r="AJ51" s="404">
        <f t="shared" si="9"/>
        <v>0</v>
      </c>
      <c r="AK51" s="404">
        <f t="shared" si="9"/>
        <v>0</v>
      </c>
      <c r="AL51" s="404">
        <f t="shared" si="9"/>
        <v>0</v>
      </c>
      <c r="AM51" s="304"/>
    </row>
    <row r="52" spans="1:42" s="276" customFormat="1" ht="15.5" outlineLevel="1">
      <c r="A52" s="500"/>
      <c r="B52" s="303"/>
      <c r="C52" s="305"/>
      <c r="D52" s="284"/>
      <c r="E52" s="284"/>
      <c r="F52" s="284"/>
      <c r="G52" s="284"/>
      <c r="H52" s="284"/>
      <c r="I52" s="284"/>
      <c r="J52" s="284"/>
      <c r="K52" s="284"/>
      <c r="L52" s="284"/>
      <c r="M52" s="284"/>
      <c r="N52" s="284"/>
      <c r="O52" s="284"/>
      <c r="P52" s="284"/>
      <c r="Q52" s="284"/>
      <c r="R52" s="284"/>
      <c r="S52" s="284"/>
      <c r="T52" s="284"/>
      <c r="U52" s="284"/>
      <c r="V52" s="284"/>
      <c r="W52" s="284"/>
      <c r="X52" s="284"/>
      <c r="Y52" s="409"/>
      <c r="Z52" s="409"/>
      <c r="AA52" s="409"/>
      <c r="AB52" s="409"/>
      <c r="AC52" s="409"/>
      <c r="AD52" s="409"/>
      <c r="AE52" s="409"/>
      <c r="AF52" s="409"/>
      <c r="AG52" s="409"/>
      <c r="AH52" s="409"/>
      <c r="AI52" s="409"/>
      <c r="AJ52" s="409"/>
      <c r="AK52" s="409"/>
      <c r="AL52" s="409"/>
      <c r="AM52" s="306"/>
    </row>
    <row r="53" spans="1:42" s="276" customFormat="1" ht="15.5" outlineLevel="1">
      <c r="A53" s="500">
        <v>11</v>
      </c>
      <c r="B53" s="307" t="s">
        <v>21</v>
      </c>
      <c r="C53" s="284" t="s">
        <v>25</v>
      </c>
      <c r="D53" s="288"/>
      <c r="E53" s="288"/>
      <c r="F53" s="288"/>
      <c r="G53" s="288"/>
      <c r="H53" s="288"/>
      <c r="I53" s="288"/>
      <c r="J53" s="288"/>
      <c r="K53" s="288"/>
      <c r="L53" s="288"/>
      <c r="M53" s="288"/>
      <c r="N53" s="288">
        <v>12</v>
      </c>
      <c r="O53" s="288"/>
      <c r="P53" s="288"/>
      <c r="Q53" s="288"/>
      <c r="R53" s="288"/>
      <c r="S53" s="288"/>
      <c r="T53" s="288"/>
      <c r="U53" s="288"/>
      <c r="V53" s="288"/>
      <c r="W53" s="288"/>
      <c r="X53" s="288"/>
      <c r="Y53" s="408"/>
      <c r="Z53" s="408"/>
      <c r="AA53" s="408"/>
      <c r="AB53" s="408"/>
      <c r="AC53" s="408"/>
      <c r="AD53" s="408"/>
      <c r="AE53" s="408"/>
      <c r="AF53" s="408"/>
      <c r="AG53" s="408"/>
      <c r="AH53" s="408"/>
      <c r="AI53" s="408"/>
      <c r="AJ53" s="408"/>
      <c r="AK53" s="408"/>
      <c r="AL53" s="408"/>
      <c r="AM53" s="289">
        <f>SUM(Y53:AL53)</f>
        <v>0</v>
      </c>
    </row>
    <row r="54" spans="1:42" s="276" customFormat="1" ht="15.5" outlineLevel="1">
      <c r="A54" s="500"/>
      <c r="B54" s="308" t="s">
        <v>214</v>
      </c>
      <c r="C54" s="284" t="s">
        <v>163</v>
      </c>
      <c r="D54" s="288"/>
      <c r="E54" s="288"/>
      <c r="F54" s="288"/>
      <c r="G54" s="288"/>
      <c r="H54" s="288"/>
      <c r="I54" s="288"/>
      <c r="J54" s="288"/>
      <c r="K54" s="288"/>
      <c r="L54" s="288"/>
      <c r="M54" s="288"/>
      <c r="N54" s="288">
        <f>N53</f>
        <v>12</v>
      </c>
      <c r="O54" s="288"/>
      <c r="P54" s="288"/>
      <c r="Q54" s="288"/>
      <c r="R54" s="288"/>
      <c r="S54" s="288"/>
      <c r="T54" s="288"/>
      <c r="U54" s="288"/>
      <c r="V54" s="288"/>
      <c r="W54" s="288"/>
      <c r="X54" s="288"/>
      <c r="Y54" s="404">
        <f>Y53</f>
        <v>0</v>
      </c>
      <c r="Z54" s="404">
        <f>Z53</f>
        <v>0</v>
      </c>
      <c r="AA54" s="404">
        <f t="shared" ref="AA54:AL54" si="10">AA53</f>
        <v>0</v>
      </c>
      <c r="AB54" s="404">
        <f t="shared" si="10"/>
        <v>0</v>
      </c>
      <c r="AC54" s="404">
        <f t="shared" si="10"/>
        <v>0</v>
      </c>
      <c r="AD54" s="404">
        <f t="shared" si="10"/>
        <v>0</v>
      </c>
      <c r="AE54" s="404">
        <f t="shared" si="10"/>
        <v>0</v>
      </c>
      <c r="AF54" s="404">
        <f t="shared" si="10"/>
        <v>0</v>
      </c>
      <c r="AG54" s="404">
        <f t="shared" si="10"/>
        <v>0</v>
      </c>
      <c r="AH54" s="404">
        <f t="shared" si="10"/>
        <v>0</v>
      </c>
      <c r="AI54" s="404">
        <f t="shared" si="10"/>
        <v>0</v>
      </c>
      <c r="AJ54" s="404">
        <f t="shared" si="10"/>
        <v>0</v>
      </c>
      <c r="AK54" s="404">
        <f t="shared" si="10"/>
        <v>0</v>
      </c>
      <c r="AL54" s="404">
        <f t="shared" si="10"/>
        <v>0</v>
      </c>
      <c r="AM54" s="304"/>
    </row>
    <row r="55" spans="1:42" s="276" customFormat="1" ht="15.5" outlineLevel="1">
      <c r="A55" s="500"/>
      <c r="B55" s="307"/>
      <c r="C55" s="305"/>
      <c r="D55" s="284"/>
      <c r="E55" s="284"/>
      <c r="F55" s="284"/>
      <c r="G55" s="284"/>
      <c r="H55" s="284"/>
      <c r="I55" s="284"/>
      <c r="J55" s="284"/>
      <c r="K55" s="284"/>
      <c r="L55" s="284"/>
      <c r="M55" s="284"/>
      <c r="N55" s="284"/>
      <c r="O55" s="284"/>
      <c r="P55" s="284"/>
      <c r="Q55" s="284"/>
      <c r="R55" s="284"/>
      <c r="S55" s="284"/>
      <c r="T55" s="284"/>
      <c r="U55" s="284"/>
      <c r="V55" s="284"/>
      <c r="W55" s="284"/>
      <c r="X55" s="284"/>
      <c r="Y55" s="409"/>
      <c r="Z55" s="410"/>
      <c r="AA55" s="409"/>
      <c r="AB55" s="409"/>
      <c r="AC55" s="409"/>
      <c r="AD55" s="409"/>
      <c r="AE55" s="409"/>
      <c r="AF55" s="409"/>
      <c r="AG55" s="409"/>
      <c r="AH55" s="409"/>
      <c r="AI55" s="409"/>
      <c r="AJ55" s="409"/>
      <c r="AK55" s="409"/>
      <c r="AL55" s="409"/>
      <c r="AM55" s="306"/>
    </row>
    <row r="56" spans="1:42" s="276" customFormat="1" ht="15.5" outlineLevel="1">
      <c r="A56" s="500">
        <v>12</v>
      </c>
      <c r="B56" s="307" t="s">
        <v>23</v>
      </c>
      <c r="C56" s="284" t="s">
        <v>25</v>
      </c>
      <c r="D56" s="288"/>
      <c r="E56" s="288"/>
      <c r="F56" s="288"/>
      <c r="G56" s="288"/>
      <c r="H56" s="288"/>
      <c r="I56" s="288"/>
      <c r="J56" s="288"/>
      <c r="K56" s="288"/>
      <c r="L56" s="288"/>
      <c r="M56" s="288"/>
      <c r="N56" s="288">
        <v>3</v>
      </c>
      <c r="O56" s="288"/>
      <c r="P56" s="288"/>
      <c r="Q56" s="288"/>
      <c r="R56" s="288"/>
      <c r="S56" s="288"/>
      <c r="T56" s="288"/>
      <c r="U56" s="288"/>
      <c r="V56" s="288"/>
      <c r="W56" s="288"/>
      <c r="X56" s="288"/>
      <c r="Y56" s="408"/>
      <c r="Z56" s="408"/>
      <c r="AA56" s="408"/>
      <c r="AB56" s="408"/>
      <c r="AC56" s="408"/>
      <c r="AD56" s="408"/>
      <c r="AE56" s="408"/>
      <c r="AF56" s="408"/>
      <c r="AG56" s="408"/>
      <c r="AH56" s="408"/>
      <c r="AI56" s="408"/>
      <c r="AJ56" s="408"/>
      <c r="AK56" s="408"/>
      <c r="AL56" s="408"/>
      <c r="AM56" s="289">
        <f>SUM(Y56:AL56)</f>
        <v>0</v>
      </c>
    </row>
    <row r="57" spans="1:42" s="276" customFormat="1" ht="15.5" outlineLevel="1">
      <c r="A57" s="500"/>
      <c r="B57" s="308" t="s">
        <v>214</v>
      </c>
      <c r="C57" s="284" t="s">
        <v>163</v>
      </c>
      <c r="D57" s="288"/>
      <c r="E57" s="288"/>
      <c r="F57" s="288"/>
      <c r="G57" s="288"/>
      <c r="H57" s="288"/>
      <c r="I57" s="288"/>
      <c r="J57" s="288"/>
      <c r="K57" s="288"/>
      <c r="L57" s="288"/>
      <c r="M57" s="288"/>
      <c r="N57" s="288">
        <f>N56</f>
        <v>3</v>
      </c>
      <c r="O57" s="288"/>
      <c r="P57" s="288"/>
      <c r="Q57" s="288"/>
      <c r="R57" s="288"/>
      <c r="S57" s="288"/>
      <c r="T57" s="288"/>
      <c r="U57" s="288"/>
      <c r="V57" s="288"/>
      <c r="W57" s="288"/>
      <c r="X57" s="288"/>
      <c r="Y57" s="404">
        <f>Y56</f>
        <v>0</v>
      </c>
      <c r="Z57" s="404">
        <f>Z56</f>
        <v>0</v>
      </c>
      <c r="AA57" s="404">
        <f t="shared" ref="AA57:AL57" si="11">AA56</f>
        <v>0</v>
      </c>
      <c r="AB57" s="404">
        <f t="shared" si="11"/>
        <v>0</v>
      </c>
      <c r="AC57" s="404">
        <f t="shared" si="11"/>
        <v>0</v>
      </c>
      <c r="AD57" s="404">
        <f t="shared" si="11"/>
        <v>0</v>
      </c>
      <c r="AE57" s="404">
        <f t="shared" si="11"/>
        <v>0</v>
      </c>
      <c r="AF57" s="404">
        <f t="shared" si="11"/>
        <v>0</v>
      </c>
      <c r="AG57" s="404">
        <f t="shared" si="11"/>
        <v>0</v>
      </c>
      <c r="AH57" s="404">
        <f t="shared" si="11"/>
        <v>0</v>
      </c>
      <c r="AI57" s="404">
        <f t="shared" si="11"/>
        <v>0</v>
      </c>
      <c r="AJ57" s="404">
        <f t="shared" si="11"/>
        <v>0</v>
      </c>
      <c r="AK57" s="404">
        <f t="shared" si="11"/>
        <v>0</v>
      </c>
      <c r="AL57" s="404">
        <f t="shared" si="11"/>
        <v>0</v>
      </c>
      <c r="AM57" s="304"/>
    </row>
    <row r="58" spans="1:42" s="276" customFormat="1" ht="15.5" outlineLevel="1">
      <c r="A58" s="500"/>
      <c r="B58" s="307"/>
      <c r="C58" s="305"/>
      <c r="D58" s="309"/>
      <c r="E58" s="309"/>
      <c r="F58" s="309"/>
      <c r="G58" s="309"/>
      <c r="H58" s="309"/>
      <c r="I58" s="309"/>
      <c r="J58" s="309"/>
      <c r="K58" s="309"/>
      <c r="L58" s="309"/>
      <c r="M58" s="309"/>
      <c r="N58" s="284"/>
      <c r="O58" s="309"/>
      <c r="P58" s="309"/>
      <c r="Q58" s="309"/>
      <c r="R58" s="309"/>
      <c r="S58" s="309"/>
      <c r="T58" s="309"/>
      <c r="U58" s="309"/>
      <c r="V58" s="309"/>
      <c r="W58" s="309"/>
      <c r="X58" s="309"/>
      <c r="Y58" s="409"/>
      <c r="Z58" s="410"/>
      <c r="AA58" s="409"/>
      <c r="AB58" s="409"/>
      <c r="AC58" s="409"/>
      <c r="AD58" s="409"/>
      <c r="AE58" s="409"/>
      <c r="AF58" s="409"/>
      <c r="AG58" s="409"/>
      <c r="AH58" s="409"/>
      <c r="AI58" s="409"/>
      <c r="AJ58" s="409"/>
      <c r="AK58" s="409"/>
      <c r="AL58" s="409"/>
      <c r="AM58" s="306"/>
    </row>
    <row r="59" spans="1:42" s="276" customFormat="1" ht="15.5" outlineLevel="1">
      <c r="A59" s="500">
        <v>13</v>
      </c>
      <c r="B59" s="307" t="s">
        <v>24</v>
      </c>
      <c r="C59" s="284" t="s">
        <v>25</v>
      </c>
      <c r="D59" s="288"/>
      <c r="E59" s="288"/>
      <c r="F59" s="288"/>
      <c r="G59" s="288"/>
      <c r="H59" s="288"/>
      <c r="I59" s="288"/>
      <c r="J59" s="288"/>
      <c r="K59" s="288"/>
      <c r="L59" s="288"/>
      <c r="M59" s="288"/>
      <c r="N59" s="288">
        <v>12</v>
      </c>
      <c r="O59" s="288"/>
      <c r="P59" s="288"/>
      <c r="Q59" s="288"/>
      <c r="R59" s="288"/>
      <c r="S59" s="288"/>
      <c r="T59" s="288"/>
      <c r="U59" s="288"/>
      <c r="V59" s="288"/>
      <c r="W59" s="288"/>
      <c r="X59" s="288"/>
      <c r="Y59" s="408"/>
      <c r="Z59" s="408"/>
      <c r="AA59" s="408"/>
      <c r="AB59" s="408"/>
      <c r="AC59" s="408"/>
      <c r="AD59" s="408"/>
      <c r="AE59" s="408"/>
      <c r="AF59" s="408"/>
      <c r="AG59" s="408"/>
      <c r="AH59" s="408"/>
      <c r="AI59" s="408"/>
      <c r="AJ59" s="408"/>
      <c r="AK59" s="408"/>
      <c r="AL59" s="408"/>
      <c r="AM59" s="289">
        <f>SUM(Y59:AL59)</f>
        <v>0</v>
      </c>
    </row>
    <row r="60" spans="1:42" s="276" customFormat="1" ht="15.5" outlineLevel="1">
      <c r="A60" s="500"/>
      <c r="B60" s="308" t="s">
        <v>214</v>
      </c>
      <c r="C60" s="284" t="s">
        <v>163</v>
      </c>
      <c r="D60" s="288"/>
      <c r="E60" s="288"/>
      <c r="F60" s="288"/>
      <c r="G60" s="288"/>
      <c r="H60" s="288"/>
      <c r="I60" s="288"/>
      <c r="J60" s="288"/>
      <c r="K60" s="288"/>
      <c r="L60" s="288"/>
      <c r="M60" s="288"/>
      <c r="N60" s="288">
        <f>N59</f>
        <v>12</v>
      </c>
      <c r="O60" s="288"/>
      <c r="P60" s="288"/>
      <c r="Q60" s="288"/>
      <c r="R60" s="288"/>
      <c r="S60" s="288"/>
      <c r="T60" s="288"/>
      <c r="U60" s="288"/>
      <c r="V60" s="288"/>
      <c r="W60" s="288"/>
      <c r="X60" s="288"/>
      <c r="Y60" s="404">
        <f>Y59</f>
        <v>0</v>
      </c>
      <c r="Z60" s="404">
        <f>Z59</f>
        <v>0</v>
      </c>
      <c r="AA60" s="404">
        <f t="shared" ref="AA60:AL60" si="12">AA59</f>
        <v>0</v>
      </c>
      <c r="AB60" s="404">
        <f t="shared" si="12"/>
        <v>0</v>
      </c>
      <c r="AC60" s="404">
        <f t="shared" si="12"/>
        <v>0</v>
      </c>
      <c r="AD60" s="404">
        <f t="shared" si="12"/>
        <v>0</v>
      </c>
      <c r="AE60" s="404">
        <f t="shared" si="12"/>
        <v>0</v>
      </c>
      <c r="AF60" s="404">
        <f t="shared" si="12"/>
        <v>0</v>
      </c>
      <c r="AG60" s="404">
        <f t="shared" si="12"/>
        <v>0</v>
      </c>
      <c r="AH60" s="404">
        <f t="shared" si="12"/>
        <v>0</v>
      </c>
      <c r="AI60" s="404">
        <f t="shared" si="12"/>
        <v>0</v>
      </c>
      <c r="AJ60" s="404">
        <f t="shared" si="12"/>
        <v>0</v>
      </c>
      <c r="AK60" s="404">
        <f t="shared" si="12"/>
        <v>0</v>
      </c>
      <c r="AL60" s="404">
        <f t="shared" si="12"/>
        <v>0</v>
      </c>
      <c r="AM60" s="304"/>
    </row>
    <row r="61" spans="1:42" s="276" customFormat="1" ht="15.5" outlineLevel="1">
      <c r="A61" s="500"/>
      <c r="B61" s="307"/>
      <c r="C61" s="305"/>
      <c r="D61" s="309"/>
      <c r="E61" s="309"/>
      <c r="F61" s="309"/>
      <c r="G61" s="309"/>
      <c r="H61" s="309"/>
      <c r="I61" s="309"/>
      <c r="J61" s="309"/>
      <c r="K61" s="309"/>
      <c r="L61" s="309"/>
      <c r="M61" s="309"/>
      <c r="N61" s="284"/>
      <c r="O61" s="309"/>
      <c r="P61" s="309"/>
      <c r="Q61" s="309"/>
      <c r="R61" s="309"/>
      <c r="S61" s="309"/>
      <c r="T61" s="309"/>
      <c r="U61" s="309"/>
      <c r="V61" s="309"/>
      <c r="W61" s="309"/>
      <c r="X61" s="309"/>
      <c r="Y61" s="409"/>
      <c r="Z61" s="409"/>
      <c r="AA61" s="409"/>
      <c r="AB61" s="409"/>
      <c r="AC61" s="409"/>
      <c r="AD61" s="409"/>
      <c r="AE61" s="409"/>
      <c r="AF61" s="409"/>
      <c r="AG61" s="409"/>
      <c r="AH61" s="409"/>
      <c r="AI61" s="409"/>
      <c r="AJ61" s="409"/>
      <c r="AK61" s="409"/>
      <c r="AL61" s="409"/>
      <c r="AM61" s="306"/>
    </row>
    <row r="62" spans="1:42" s="276" customFormat="1" ht="15.5" outlineLevel="1">
      <c r="A62" s="500">
        <v>14</v>
      </c>
      <c r="B62" s="307" t="s">
        <v>20</v>
      </c>
      <c r="C62" s="284" t="s">
        <v>25</v>
      </c>
      <c r="D62" s="288"/>
      <c r="E62" s="288"/>
      <c r="F62" s="288"/>
      <c r="G62" s="288"/>
      <c r="H62" s="288"/>
      <c r="I62" s="288"/>
      <c r="J62" s="288"/>
      <c r="K62" s="288"/>
      <c r="L62" s="288"/>
      <c r="M62" s="288"/>
      <c r="N62" s="288">
        <v>12</v>
      </c>
      <c r="O62" s="288"/>
      <c r="P62" s="288"/>
      <c r="Q62" s="288"/>
      <c r="R62" s="288"/>
      <c r="S62" s="288"/>
      <c r="T62" s="288"/>
      <c r="U62" s="288"/>
      <c r="V62" s="288"/>
      <c r="W62" s="288"/>
      <c r="X62" s="288"/>
      <c r="Y62" s="408"/>
      <c r="Z62" s="408"/>
      <c r="AA62" s="408"/>
      <c r="AB62" s="408"/>
      <c r="AC62" s="408"/>
      <c r="AD62" s="408"/>
      <c r="AE62" s="408"/>
      <c r="AF62" s="408"/>
      <c r="AG62" s="408"/>
      <c r="AH62" s="408"/>
      <c r="AI62" s="408"/>
      <c r="AJ62" s="408"/>
      <c r="AK62" s="408"/>
      <c r="AL62" s="408"/>
      <c r="AM62" s="289">
        <f>SUM(Y62:AL62)</f>
        <v>0</v>
      </c>
    </row>
    <row r="63" spans="1:42" s="276" customFormat="1" ht="15.5" outlineLevel="1">
      <c r="A63" s="500"/>
      <c r="B63" s="308" t="s">
        <v>214</v>
      </c>
      <c r="C63" s="284" t="s">
        <v>163</v>
      </c>
      <c r="D63" s="288"/>
      <c r="E63" s="288"/>
      <c r="F63" s="288"/>
      <c r="G63" s="288"/>
      <c r="H63" s="288"/>
      <c r="I63" s="288"/>
      <c r="J63" s="288"/>
      <c r="K63" s="288"/>
      <c r="L63" s="288"/>
      <c r="M63" s="288"/>
      <c r="N63" s="288">
        <f>N62</f>
        <v>12</v>
      </c>
      <c r="O63" s="288"/>
      <c r="P63" s="288"/>
      <c r="Q63" s="288"/>
      <c r="R63" s="288"/>
      <c r="S63" s="288"/>
      <c r="T63" s="288"/>
      <c r="U63" s="288"/>
      <c r="V63" s="288"/>
      <c r="W63" s="288"/>
      <c r="X63" s="288"/>
      <c r="Y63" s="404">
        <f>Y62</f>
        <v>0</v>
      </c>
      <c r="Z63" s="404">
        <f>Z62</f>
        <v>0</v>
      </c>
      <c r="AA63" s="404">
        <f t="shared" ref="AA63:AL63" si="13">AA62</f>
        <v>0</v>
      </c>
      <c r="AB63" s="404">
        <f t="shared" si="13"/>
        <v>0</v>
      </c>
      <c r="AC63" s="404">
        <f t="shared" si="13"/>
        <v>0</v>
      </c>
      <c r="AD63" s="404">
        <f t="shared" si="13"/>
        <v>0</v>
      </c>
      <c r="AE63" s="404">
        <f t="shared" si="13"/>
        <v>0</v>
      </c>
      <c r="AF63" s="404">
        <f t="shared" si="13"/>
        <v>0</v>
      </c>
      <c r="AG63" s="404">
        <f t="shared" si="13"/>
        <v>0</v>
      </c>
      <c r="AH63" s="404">
        <f t="shared" si="13"/>
        <v>0</v>
      </c>
      <c r="AI63" s="404">
        <f t="shared" si="13"/>
        <v>0</v>
      </c>
      <c r="AJ63" s="404">
        <f t="shared" si="13"/>
        <v>0</v>
      </c>
      <c r="AK63" s="404">
        <f t="shared" si="13"/>
        <v>0</v>
      </c>
      <c r="AL63" s="404">
        <f t="shared" si="13"/>
        <v>0</v>
      </c>
      <c r="AM63" s="304"/>
    </row>
    <row r="64" spans="1:42" s="276" customFormat="1" ht="15.5" outlineLevel="1">
      <c r="A64" s="500"/>
      <c r="B64" s="307"/>
      <c r="C64" s="305"/>
      <c r="D64" s="309"/>
      <c r="E64" s="309"/>
      <c r="F64" s="309"/>
      <c r="G64" s="309"/>
      <c r="H64" s="309"/>
      <c r="I64" s="309"/>
      <c r="J64" s="309"/>
      <c r="K64" s="309"/>
      <c r="L64" s="309"/>
      <c r="M64" s="309"/>
      <c r="N64" s="284"/>
      <c r="O64" s="309"/>
      <c r="P64" s="309"/>
      <c r="Q64" s="309"/>
      <c r="R64" s="309"/>
      <c r="S64" s="309"/>
      <c r="T64" s="309"/>
      <c r="U64" s="309"/>
      <c r="V64" s="309"/>
      <c r="W64" s="309"/>
      <c r="X64" s="309"/>
      <c r="Y64" s="409"/>
      <c r="Z64" s="410"/>
      <c r="AA64" s="409"/>
      <c r="AB64" s="409"/>
      <c r="AC64" s="409"/>
      <c r="AD64" s="409"/>
      <c r="AE64" s="409"/>
      <c r="AF64" s="409"/>
      <c r="AG64" s="409"/>
      <c r="AH64" s="409"/>
      <c r="AI64" s="409"/>
      <c r="AJ64" s="409"/>
      <c r="AK64" s="409"/>
      <c r="AL64" s="409"/>
      <c r="AM64" s="306"/>
    </row>
    <row r="65" spans="1:39" s="276" customFormat="1" ht="15.5" outlineLevel="1">
      <c r="A65" s="500">
        <v>15</v>
      </c>
      <c r="B65" s="307" t="s">
        <v>484</v>
      </c>
      <c r="C65" s="284" t="s">
        <v>25</v>
      </c>
      <c r="D65" s="288"/>
      <c r="E65" s="288"/>
      <c r="F65" s="288"/>
      <c r="G65" s="288"/>
      <c r="H65" s="288"/>
      <c r="I65" s="288"/>
      <c r="J65" s="288"/>
      <c r="K65" s="288"/>
      <c r="L65" s="288"/>
      <c r="M65" s="288"/>
      <c r="N65" s="284"/>
      <c r="O65" s="288"/>
      <c r="P65" s="288"/>
      <c r="Q65" s="288"/>
      <c r="R65" s="288"/>
      <c r="S65" s="288"/>
      <c r="T65" s="288"/>
      <c r="U65" s="288"/>
      <c r="V65" s="288"/>
      <c r="W65" s="288"/>
      <c r="X65" s="288"/>
      <c r="Y65" s="408"/>
      <c r="Z65" s="408"/>
      <c r="AA65" s="408"/>
      <c r="AB65" s="408"/>
      <c r="AC65" s="408"/>
      <c r="AD65" s="408"/>
      <c r="AE65" s="408"/>
      <c r="AF65" s="408"/>
      <c r="AG65" s="408"/>
      <c r="AH65" s="408"/>
      <c r="AI65" s="408"/>
      <c r="AJ65" s="408"/>
      <c r="AK65" s="408"/>
      <c r="AL65" s="408"/>
      <c r="AM65" s="289">
        <f>SUM(Y65:AL65)</f>
        <v>0</v>
      </c>
    </row>
    <row r="66" spans="1:39" s="276" customFormat="1" ht="15.5" outlineLevel="1">
      <c r="A66" s="500"/>
      <c r="B66" s="308" t="s">
        <v>214</v>
      </c>
      <c r="C66" s="284" t="s">
        <v>163</v>
      </c>
      <c r="D66" s="288"/>
      <c r="E66" s="288"/>
      <c r="F66" s="288"/>
      <c r="G66" s="288"/>
      <c r="H66" s="288"/>
      <c r="I66" s="288"/>
      <c r="J66" s="288"/>
      <c r="K66" s="288"/>
      <c r="L66" s="288"/>
      <c r="M66" s="288"/>
      <c r="N66" s="284"/>
      <c r="O66" s="288"/>
      <c r="P66" s="288"/>
      <c r="Q66" s="288"/>
      <c r="R66" s="288"/>
      <c r="S66" s="288"/>
      <c r="T66" s="288"/>
      <c r="U66" s="288"/>
      <c r="V66" s="288"/>
      <c r="W66" s="288"/>
      <c r="X66" s="288"/>
      <c r="Y66" s="404">
        <f>Y65</f>
        <v>0</v>
      </c>
      <c r="Z66" s="404">
        <f>Z65</f>
        <v>0</v>
      </c>
      <c r="AA66" s="404">
        <f t="shared" ref="AA66:AL66" si="14">AA65</f>
        <v>0</v>
      </c>
      <c r="AB66" s="404">
        <f t="shared" si="14"/>
        <v>0</v>
      </c>
      <c r="AC66" s="404">
        <f t="shared" si="14"/>
        <v>0</v>
      </c>
      <c r="AD66" s="404">
        <f t="shared" si="14"/>
        <v>0</v>
      </c>
      <c r="AE66" s="404">
        <f t="shared" si="14"/>
        <v>0</v>
      </c>
      <c r="AF66" s="404">
        <f t="shared" si="14"/>
        <v>0</v>
      </c>
      <c r="AG66" s="404">
        <f t="shared" si="14"/>
        <v>0</v>
      </c>
      <c r="AH66" s="404">
        <f t="shared" si="14"/>
        <v>0</v>
      </c>
      <c r="AI66" s="404">
        <f t="shared" si="14"/>
        <v>0</v>
      </c>
      <c r="AJ66" s="404">
        <f t="shared" si="14"/>
        <v>0</v>
      </c>
      <c r="AK66" s="404">
        <f t="shared" si="14"/>
        <v>0</v>
      </c>
      <c r="AL66" s="404">
        <f t="shared" si="14"/>
        <v>0</v>
      </c>
      <c r="AM66" s="304"/>
    </row>
    <row r="67" spans="1:39" s="276" customFormat="1" ht="15.5" outlineLevel="1">
      <c r="A67" s="500"/>
      <c r="B67" s="307"/>
      <c r="C67" s="305"/>
      <c r="D67" s="309"/>
      <c r="E67" s="309"/>
      <c r="F67" s="309"/>
      <c r="G67" s="309"/>
      <c r="H67" s="309"/>
      <c r="I67" s="309"/>
      <c r="J67" s="309"/>
      <c r="K67" s="309"/>
      <c r="L67" s="309"/>
      <c r="M67" s="309"/>
      <c r="N67" s="284"/>
      <c r="O67" s="309"/>
      <c r="P67" s="309"/>
      <c r="Q67" s="309"/>
      <c r="R67" s="309"/>
      <c r="S67" s="309"/>
      <c r="T67" s="309"/>
      <c r="U67" s="309"/>
      <c r="V67" s="309"/>
      <c r="W67" s="309"/>
      <c r="X67" s="309"/>
      <c r="Y67" s="411"/>
      <c r="Z67" s="409"/>
      <c r="AA67" s="409"/>
      <c r="AB67" s="409"/>
      <c r="AC67" s="409"/>
      <c r="AD67" s="409"/>
      <c r="AE67" s="409"/>
      <c r="AF67" s="409"/>
      <c r="AG67" s="409"/>
      <c r="AH67" s="409"/>
      <c r="AI67" s="409"/>
      <c r="AJ67" s="409"/>
      <c r="AK67" s="409"/>
      <c r="AL67" s="409"/>
      <c r="AM67" s="306"/>
    </row>
    <row r="68" spans="1:39" s="276" customFormat="1" ht="31" outlineLevel="1">
      <c r="A68" s="500">
        <v>16</v>
      </c>
      <c r="B68" s="307" t="s">
        <v>485</v>
      </c>
      <c r="C68" s="284" t="s">
        <v>25</v>
      </c>
      <c r="D68" s="288"/>
      <c r="E68" s="288"/>
      <c r="F68" s="288"/>
      <c r="G68" s="288"/>
      <c r="H68" s="288"/>
      <c r="I68" s="288"/>
      <c r="J68" s="288"/>
      <c r="K68" s="288"/>
      <c r="L68" s="288"/>
      <c r="M68" s="288"/>
      <c r="N68" s="284"/>
      <c r="O68" s="288"/>
      <c r="P68" s="288"/>
      <c r="Q68" s="288"/>
      <c r="R68" s="288"/>
      <c r="S68" s="288"/>
      <c r="T68" s="288"/>
      <c r="U68" s="288"/>
      <c r="V68" s="288"/>
      <c r="W68" s="288"/>
      <c r="X68" s="288"/>
      <c r="Y68" s="408"/>
      <c r="Z68" s="408"/>
      <c r="AA68" s="408"/>
      <c r="AB68" s="408"/>
      <c r="AC68" s="408"/>
      <c r="AD68" s="408"/>
      <c r="AE68" s="408"/>
      <c r="AF68" s="408"/>
      <c r="AG68" s="408"/>
      <c r="AH68" s="408"/>
      <c r="AI68" s="408"/>
      <c r="AJ68" s="408"/>
      <c r="AK68" s="408"/>
      <c r="AL68" s="408"/>
      <c r="AM68" s="289">
        <f>SUM(Y68:AL68)</f>
        <v>0</v>
      </c>
    </row>
    <row r="69" spans="1:39" s="276" customFormat="1" ht="15.5" outlineLevel="1">
      <c r="A69" s="500"/>
      <c r="B69" s="308" t="s">
        <v>214</v>
      </c>
      <c r="C69" s="284" t="s">
        <v>163</v>
      </c>
      <c r="D69" s="288"/>
      <c r="E69" s="288"/>
      <c r="F69" s="288"/>
      <c r="G69" s="288"/>
      <c r="H69" s="288"/>
      <c r="I69" s="288"/>
      <c r="J69" s="288"/>
      <c r="K69" s="288"/>
      <c r="L69" s="288"/>
      <c r="M69" s="288"/>
      <c r="N69" s="284"/>
      <c r="O69" s="288"/>
      <c r="P69" s="288"/>
      <c r="Q69" s="288"/>
      <c r="R69" s="288"/>
      <c r="S69" s="288"/>
      <c r="T69" s="288"/>
      <c r="U69" s="288"/>
      <c r="V69" s="288"/>
      <c r="W69" s="288"/>
      <c r="X69" s="288"/>
      <c r="Y69" s="404">
        <f>Y68</f>
        <v>0</v>
      </c>
      <c r="Z69" s="404">
        <f>Z68</f>
        <v>0</v>
      </c>
      <c r="AA69" s="404">
        <f t="shared" ref="AA69:AL69" si="15">AA68</f>
        <v>0</v>
      </c>
      <c r="AB69" s="404">
        <f t="shared" si="15"/>
        <v>0</v>
      </c>
      <c r="AC69" s="404">
        <f t="shared" si="15"/>
        <v>0</v>
      </c>
      <c r="AD69" s="404">
        <f t="shared" si="15"/>
        <v>0</v>
      </c>
      <c r="AE69" s="404">
        <f t="shared" si="15"/>
        <v>0</v>
      </c>
      <c r="AF69" s="404">
        <f t="shared" si="15"/>
        <v>0</v>
      </c>
      <c r="AG69" s="404">
        <f t="shared" si="15"/>
        <v>0</v>
      </c>
      <c r="AH69" s="404">
        <f t="shared" si="15"/>
        <v>0</v>
      </c>
      <c r="AI69" s="404">
        <f t="shared" si="15"/>
        <v>0</v>
      </c>
      <c r="AJ69" s="404">
        <f t="shared" si="15"/>
        <v>0</v>
      </c>
      <c r="AK69" s="404">
        <f t="shared" si="15"/>
        <v>0</v>
      </c>
      <c r="AL69" s="404">
        <f t="shared" si="15"/>
        <v>0</v>
      </c>
      <c r="AM69" s="304"/>
    </row>
    <row r="70" spans="1:39" s="276" customFormat="1" ht="15.5" outlineLevel="1">
      <c r="A70" s="500"/>
      <c r="B70" s="307"/>
      <c r="C70" s="305"/>
      <c r="D70" s="309"/>
      <c r="E70" s="309"/>
      <c r="F70" s="309"/>
      <c r="G70" s="309"/>
      <c r="H70" s="309"/>
      <c r="I70" s="309"/>
      <c r="J70" s="309"/>
      <c r="K70" s="309"/>
      <c r="L70" s="309"/>
      <c r="M70" s="309"/>
      <c r="N70" s="284"/>
      <c r="O70" s="309"/>
      <c r="P70" s="309"/>
      <c r="Q70" s="309"/>
      <c r="R70" s="309"/>
      <c r="S70" s="309"/>
      <c r="T70" s="309"/>
      <c r="U70" s="309"/>
      <c r="V70" s="309"/>
      <c r="W70" s="309"/>
      <c r="X70" s="309"/>
      <c r="Y70" s="411"/>
      <c r="Z70" s="409"/>
      <c r="AA70" s="409"/>
      <c r="AB70" s="409"/>
      <c r="AC70" s="409"/>
      <c r="AD70" s="409"/>
      <c r="AE70" s="409"/>
      <c r="AF70" s="409"/>
      <c r="AG70" s="409"/>
      <c r="AH70" s="409"/>
      <c r="AI70" s="409"/>
      <c r="AJ70" s="409"/>
      <c r="AK70" s="409"/>
      <c r="AL70" s="409"/>
      <c r="AM70" s="306"/>
    </row>
    <row r="71" spans="1:39" s="276" customFormat="1" ht="15.5" outlineLevel="1">
      <c r="A71" s="500">
        <v>17</v>
      </c>
      <c r="B71" s="307" t="s">
        <v>9</v>
      </c>
      <c r="C71" s="284" t="s">
        <v>25</v>
      </c>
      <c r="D71" s="288"/>
      <c r="E71" s="288"/>
      <c r="F71" s="288"/>
      <c r="G71" s="288"/>
      <c r="H71" s="288"/>
      <c r="I71" s="288"/>
      <c r="J71" s="288"/>
      <c r="K71" s="288"/>
      <c r="L71" s="288"/>
      <c r="M71" s="288"/>
      <c r="N71" s="284"/>
      <c r="O71" s="288"/>
      <c r="P71" s="288"/>
      <c r="Q71" s="288"/>
      <c r="R71" s="288"/>
      <c r="S71" s="288"/>
      <c r="T71" s="288"/>
      <c r="U71" s="288"/>
      <c r="V71" s="288"/>
      <c r="W71" s="288"/>
      <c r="X71" s="288"/>
      <c r="Y71" s="408"/>
      <c r="Z71" s="408"/>
      <c r="AA71" s="408"/>
      <c r="AB71" s="408"/>
      <c r="AC71" s="408"/>
      <c r="AD71" s="408"/>
      <c r="AE71" s="408"/>
      <c r="AF71" s="408"/>
      <c r="AG71" s="408"/>
      <c r="AH71" s="408"/>
      <c r="AI71" s="408"/>
      <c r="AJ71" s="408"/>
      <c r="AK71" s="408"/>
      <c r="AL71" s="408"/>
      <c r="AM71" s="289">
        <f>SUM(Y71:AL71)</f>
        <v>0</v>
      </c>
    </row>
    <row r="72" spans="1:39" s="276" customFormat="1" ht="15.5" outlineLevel="1">
      <c r="A72" s="500"/>
      <c r="B72" s="308" t="s">
        <v>214</v>
      </c>
      <c r="C72" s="284" t="s">
        <v>163</v>
      </c>
      <c r="D72" s="288"/>
      <c r="E72" s="288"/>
      <c r="F72" s="288"/>
      <c r="G72" s="288"/>
      <c r="H72" s="288"/>
      <c r="I72" s="288"/>
      <c r="J72" s="288"/>
      <c r="K72" s="288"/>
      <c r="L72" s="288"/>
      <c r="M72" s="288"/>
      <c r="N72" s="284"/>
      <c r="O72" s="288"/>
      <c r="P72" s="288"/>
      <c r="Q72" s="288"/>
      <c r="R72" s="288"/>
      <c r="S72" s="288"/>
      <c r="T72" s="288"/>
      <c r="U72" s="288"/>
      <c r="V72" s="288"/>
      <c r="W72" s="288"/>
      <c r="X72" s="288"/>
      <c r="Y72" s="404">
        <f>Y71</f>
        <v>0</v>
      </c>
      <c r="Z72" s="404">
        <f>Z71</f>
        <v>0</v>
      </c>
      <c r="AA72" s="404">
        <f t="shared" ref="AA72:AL72" si="16">AA71</f>
        <v>0</v>
      </c>
      <c r="AB72" s="404">
        <f t="shared" si="16"/>
        <v>0</v>
      </c>
      <c r="AC72" s="404">
        <f t="shared" si="16"/>
        <v>0</v>
      </c>
      <c r="AD72" s="404">
        <f t="shared" si="16"/>
        <v>0</v>
      </c>
      <c r="AE72" s="404">
        <f t="shared" si="16"/>
        <v>0</v>
      </c>
      <c r="AF72" s="404">
        <f t="shared" si="16"/>
        <v>0</v>
      </c>
      <c r="AG72" s="404">
        <f t="shared" si="16"/>
        <v>0</v>
      </c>
      <c r="AH72" s="404">
        <f t="shared" si="16"/>
        <v>0</v>
      </c>
      <c r="AI72" s="404">
        <f t="shared" si="16"/>
        <v>0</v>
      </c>
      <c r="AJ72" s="404">
        <f t="shared" si="16"/>
        <v>0</v>
      </c>
      <c r="AK72" s="404">
        <f t="shared" si="16"/>
        <v>0</v>
      </c>
      <c r="AL72" s="404">
        <f t="shared" si="16"/>
        <v>0</v>
      </c>
      <c r="AM72" s="304"/>
    </row>
    <row r="73" spans="1:39" s="276" customFormat="1" ht="15.5" outlineLevel="1">
      <c r="A73" s="500"/>
      <c r="B73" s="308"/>
      <c r="C73" s="298"/>
      <c r="D73" s="284"/>
      <c r="E73" s="284"/>
      <c r="F73" s="284"/>
      <c r="G73" s="284"/>
      <c r="H73" s="284"/>
      <c r="I73" s="284"/>
      <c r="J73" s="284"/>
      <c r="K73" s="284"/>
      <c r="L73" s="284"/>
      <c r="M73" s="284"/>
      <c r="N73" s="284"/>
      <c r="O73" s="284"/>
      <c r="P73" s="284"/>
      <c r="Q73" s="284"/>
      <c r="R73" s="284"/>
      <c r="S73" s="284"/>
      <c r="T73" s="284"/>
      <c r="U73" s="284"/>
      <c r="V73" s="284"/>
      <c r="W73" s="284"/>
      <c r="X73" s="284"/>
      <c r="Y73" s="412"/>
      <c r="Z73" s="413"/>
      <c r="AA73" s="413"/>
      <c r="AB73" s="413"/>
      <c r="AC73" s="413"/>
      <c r="AD73" s="413"/>
      <c r="AE73" s="413"/>
      <c r="AF73" s="413"/>
      <c r="AG73" s="413"/>
      <c r="AH73" s="413"/>
      <c r="AI73" s="413"/>
      <c r="AJ73" s="413"/>
      <c r="AK73" s="413"/>
      <c r="AL73" s="413"/>
      <c r="AM73" s="310"/>
    </row>
    <row r="74" spans="1:39" s="286" customFormat="1" ht="15.5" outlineLevel="1">
      <c r="A74" s="501"/>
      <c r="B74" s="281" t="s">
        <v>10</v>
      </c>
      <c r="C74" s="282"/>
      <c r="D74" s="282"/>
      <c r="E74" s="282"/>
      <c r="F74" s="282"/>
      <c r="G74" s="282"/>
      <c r="H74" s="282"/>
      <c r="I74" s="282"/>
      <c r="J74" s="282"/>
      <c r="K74" s="282"/>
      <c r="L74" s="282"/>
      <c r="M74" s="282"/>
      <c r="N74" s="283"/>
      <c r="O74" s="282"/>
      <c r="P74" s="282"/>
      <c r="Q74" s="282"/>
      <c r="R74" s="282"/>
      <c r="S74" s="282"/>
      <c r="T74" s="282"/>
      <c r="U74" s="282"/>
      <c r="V74" s="282"/>
      <c r="W74" s="282"/>
      <c r="X74" s="282"/>
      <c r="Y74" s="407"/>
      <c r="Z74" s="407"/>
      <c r="AA74" s="407"/>
      <c r="AB74" s="407"/>
      <c r="AC74" s="407"/>
      <c r="AD74" s="407"/>
      <c r="AE74" s="407"/>
      <c r="AF74" s="407"/>
      <c r="AG74" s="407"/>
      <c r="AH74" s="407"/>
      <c r="AI74" s="407"/>
      <c r="AJ74" s="407"/>
      <c r="AK74" s="407"/>
      <c r="AL74" s="407"/>
      <c r="AM74" s="285"/>
    </row>
    <row r="75" spans="1:39" s="276" customFormat="1" ht="15.5" outlineLevel="1">
      <c r="A75" s="500">
        <v>18</v>
      </c>
      <c r="B75" s="308" t="s">
        <v>11</v>
      </c>
      <c r="C75" s="284" t="s">
        <v>25</v>
      </c>
      <c r="D75" s="288"/>
      <c r="E75" s="288"/>
      <c r="F75" s="288"/>
      <c r="G75" s="288"/>
      <c r="H75" s="288"/>
      <c r="I75" s="288"/>
      <c r="J75" s="288"/>
      <c r="K75" s="288"/>
      <c r="L75" s="288"/>
      <c r="M75" s="288"/>
      <c r="N75" s="288">
        <v>12</v>
      </c>
      <c r="O75" s="288"/>
      <c r="P75" s="288"/>
      <c r="Q75" s="288"/>
      <c r="R75" s="288"/>
      <c r="S75" s="288"/>
      <c r="T75" s="288"/>
      <c r="U75" s="288"/>
      <c r="V75" s="288"/>
      <c r="W75" s="288"/>
      <c r="X75" s="288"/>
      <c r="Y75" s="408"/>
      <c r="Z75" s="408"/>
      <c r="AA75" s="408"/>
      <c r="AB75" s="408"/>
      <c r="AC75" s="408"/>
      <c r="AD75" s="408"/>
      <c r="AE75" s="408"/>
      <c r="AF75" s="408"/>
      <c r="AG75" s="408"/>
      <c r="AH75" s="408"/>
      <c r="AI75" s="408"/>
      <c r="AJ75" s="408"/>
      <c r="AK75" s="408"/>
      <c r="AL75" s="408"/>
      <c r="AM75" s="289">
        <f>SUM(Y75:AL75)</f>
        <v>0</v>
      </c>
    </row>
    <row r="76" spans="1:39" s="276" customFormat="1" ht="15.5" outlineLevel="1">
      <c r="A76" s="500"/>
      <c r="B76" s="308" t="s">
        <v>214</v>
      </c>
      <c r="C76" s="284" t="s">
        <v>163</v>
      </c>
      <c r="D76" s="288"/>
      <c r="E76" s="288"/>
      <c r="F76" s="288"/>
      <c r="G76" s="288"/>
      <c r="H76" s="288"/>
      <c r="I76" s="288"/>
      <c r="J76" s="288"/>
      <c r="K76" s="288"/>
      <c r="L76" s="288"/>
      <c r="M76" s="288"/>
      <c r="N76" s="288">
        <f>N75</f>
        <v>12</v>
      </c>
      <c r="O76" s="288"/>
      <c r="P76" s="288"/>
      <c r="Q76" s="288"/>
      <c r="R76" s="288"/>
      <c r="S76" s="288"/>
      <c r="T76" s="288"/>
      <c r="U76" s="288"/>
      <c r="V76" s="288"/>
      <c r="W76" s="288"/>
      <c r="X76" s="288"/>
      <c r="Y76" s="404">
        <f>Y75</f>
        <v>0</v>
      </c>
      <c r="Z76" s="404">
        <f>Z75</f>
        <v>0</v>
      </c>
      <c r="AA76" s="404">
        <f t="shared" ref="AA76:AL76" si="17">AA75</f>
        <v>0</v>
      </c>
      <c r="AB76" s="404">
        <f t="shared" si="17"/>
        <v>0</v>
      </c>
      <c r="AC76" s="404">
        <f t="shared" si="17"/>
        <v>0</v>
      </c>
      <c r="AD76" s="404">
        <f t="shared" si="17"/>
        <v>0</v>
      </c>
      <c r="AE76" s="404">
        <f t="shared" si="17"/>
        <v>0</v>
      </c>
      <c r="AF76" s="404">
        <f t="shared" si="17"/>
        <v>0</v>
      </c>
      <c r="AG76" s="404">
        <f t="shared" si="17"/>
        <v>0</v>
      </c>
      <c r="AH76" s="404">
        <f t="shared" si="17"/>
        <v>0</v>
      </c>
      <c r="AI76" s="404">
        <f t="shared" si="17"/>
        <v>0</v>
      </c>
      <c r="AJ76" s="404">
        <f t="shared" si="17"/>
        <v>0</v>
      </c>
      <c r="AK76" s="404">
        <f t="shared" si="17"/>
        <v>0</v>
      </c>
      <c r="AL76" s="404">
        <f t="shared" si="17"/>
        <v>0</v>
      </c>
      <c r="AM76" s="290"/>
    </row>
    <row r="77" spans="1:39" s="302" customFormat="1" ht="15.5" outlineLevel="1">
      <c r="A77" s="503"/>
      <c r="B77" s="308"/>
      <c r="C77" s="298"/>
      <c r="D77" s="284"/>
      <c r="E77" s="284"/>
      <c r="F77" s="284"/>
      <c r="G77" s="284"/>
      <c r="H77" s="284"/>
      <c r="I77" s="284"/>
      <c r="J77" s="284"/>
      <c r="K77" s="284"/>
      <c r="L77" s="284"/>
      <c r="M77" s="284"/>
      <c r="N77" s="284"/>
      <c r="O77" s="284"/>
      <c r="P77" s="284"/>
      <c r="Q77" s="284"/>
      <c r="R77" s="284"/>
      <c r="S77" s="284"/>
      <c r="T77" s="284"/>
      <c r="U77" s="284"/>
      <c r="V77" s="284"/>
      <c r="W77" s="284"/>
      <c r="X77" s="284"/>
      <c r="Y77" s="405"/>
      <c r="Z77" s="414"/>
      <c r="AA77" s="414"/>
      <c r="AB77" s="414"/>
      <c r="AC77" s="414"/>
      <c r="AD77" s="414"/>
      <c r="AE77" s="414"/>
      <c r="AF77" s="414"/>
      <c r="AG77" s="414"/>
      <c r="AH77" s="414"/>
      <c r="AI77" s="414"/>
      <c r="AJ77" s="414"/>
      <c r="AK77" s="414"/>
      <c r="AL77" s="414"/>
      <c r="AM77" s="299"/>
    </row>
    <row r="78" spans="1:39" s="276" customFormat="1" ht="15.5" outlineLevel="1">
      <c r="A78" s="500">
        <v>19</v>
      </c>
      <c r="B78" s="308" t="s">
        <v>12</v>
      </c>
      <c r="C78" s="284" t="s">
        <v>25</v>
      </c>
      <c r="D78" s="288"/>
      <c r="E78" s="288"/>
      <c r="F78" s="288"/>
      <c r="G78" s="288"/>
      <c r="H78" s="288"/>
      <c r="I78" s="288"/>
      <c r="J78" s="288"/>
      <c r="K78" s="288"/>
      <c r="L78" s="288"/>
      <c r="M78" s="288"/>
      <c r="N78" s="288">
        <v>12</v>
      </c>
      <c r="O78" s="288"/>
      <c r="P78" s="288"/>
      <c r="Q78" s="288"/>
      <c r="R78" s="288"/>
      <c r="S78" s="288"/>
      <c r="T78" s="288"/>
      <c r="U78" s="288"/>
      <c r="V78" s="288"/>
      <c r="W78" s="288"/>
      <c r="X78" s="288"/>
      <c r="Y78" s="403"/>
      <c r="Z78" s="408"/>
      <c r="AA78" s="408"/>
      <c r="AB78" s="408"/>
      <c r="AC78" s="408"/>
      <c r="AD78" s="408"/>
      <c r="AE78" s="408"/>
      <c r="AF78" s="408"/>
      <c r="AG78" s="408"/>
      <c r="AH78" s="408"/>
      <c r="AI78" s="408"/>
      <c r="AJ78" s="408"/>
      <c r="AK78" s="408"/>
      <c r="AL78" s="408"/>
      <c r="AM78" s="289">
        <f>SUM(Y78:AL78)</f>
        <v>0</v>
      </c>
    </row>
    <row r="79" spans="1:39" s="276" customFormat="1" ht="15.5" outlineLevel="1">
      <c r="A79" s="500"/>
      <c r="B79" s="308" t="s">
        <v>214</v>
      </c>
      <c r="C79" s="284" t="s">
        <v>163</v>
      </c>
      <c r="D79" s="288"/>
      <c r="E79" s="288"/>
      <c r="F79" s="288"/>
      <c r="G79" s="288"/>
      <c r="H79" s="288"/>
      <c r="I79" s="288"/>
      <c r="J79" s="288"/>
      <c r="K79" s="288"/>
      <c r="L79" s="288"/>
      <c r="M79" s="288"/>
      <c r="N79" s="288">
        <f>N78</f>
        <v>12</v>
      </c>
      <c r="O79" s="288"/>
      <c r="P79" s="288"/>
      <c r="Q79" s="288"/>
      <c r="R79" s="288"/>
      <c r="S79" s="288"/>
      <c r="T79" s="288"/>
      <c r="U79" s="288"/>
      <c r="V79" s="288"/>
      <c r="W79" s="288"/>
      <c r="X79" s="288"/>
      <c r="Y79" s="404">
        <f>Y78</f>
        <v>0</v>
      </c>
      <c r="Z79" s="404">
        <f>Z78</f>
        <v>0</v>
      </c>
      <c r="AA79" s="404">
        <f t="shared" ref="AA79:AL79" si="18">AA78</f>
        <v>0</v>
      </c>
      <c r="AB79" s="404">
        <f t="shared" si="18"/>
        <v>0</v>
      </c>
      <c r="AC79" s="404">
        <f t="shared" si="18"/>
        <v>0</v>
      </c>
      <c r="AD79" s="404">
        <f t="shared" si="18"/>
        <v>0</v>
      </c>
      <c r="AE79" s="404">
        <f t="shared" si="18"/>
        <v>0</v>
      </c>
      <c r="AF79" s="404">
        <f t="shared" si="18"/>
        <v>0</v>
      </c>
      <c r="AG79" s="404">
        <f t="shared" si="18"/>
        <v>0</v>
      </c>
      <c r="AH79" s="404">
        <f t="shared" si="18"/>
        <v>0</v>
      </c>
      <c r="AI79" s="404">
        <f t="shared" si="18"/>
        <v>0</v>
      </c>
      <c r="AJ79" s="404">
        <f t="shared" si="18"/>
        <v>0</v>
      </c>
      <c r="AK79" s="404">
        <f t="shared" si="18"/>
        <v>0</v>
      </c>
      <c r="AL79" s="404">
        <f t="shared" si="18"/>
        <v>0</v>
      </c>
      <c r="AM79" s="290"/>
    </row>
    <row r="80" spans="1:39" s="276" customFormat="1" ht="15.5" outlineLevel="1">
      <c r="A80" s="500"/>
      <c r="B80" s="308"/>
      <c r="C80" s="298"/>
      <c r="D80" s="284"/>
      <c r="E80" s="284"/>
      <c r="F80" s="284"/>
      <c r="G80" s="284"/>
      <c r="H80" s="284"/>
      <c r="I80" s="284"/>
      <c r="J80" s="284"/>
      <c r="K80" s="284"/>
      <c r="L80" s="284"/>
      <c r="M80" s="284"/>
      <c r="N80" s="284"/>
      <c r="O80" s="284"/>
      <c r="P80" s="284"/>
      <c r="Q80" s="284"/>
      <c r="R80" s="284"/>
      <c r="S80" s="284"/>
      <c r="T80" s="284"/>
      <c r="U80" s="284"/>
      <c r="V80" s="284"/>
      <c r="W80" s="284"/>
      <c r="X80" s="284"/>
      <c r="Y80" s="415"/>
      <c r="Z80" s="415"/>
      <c r="AA80" s="405"/>
      <c r="AB80" s="405"/>
      <c r="AC80" s="405"/>
      <c r="AD80" s="405"/>
      <c r="AE80" s="405"/>
      <c r="AF80" s="405"/>
      <c r="AG80" s="405"/>
      <c r="AH80" s="405"/>
      <c r="AI80" s="405"/>
      <c r="AJ80" s="405"/>
      <c r="AK80" s="405"/>
      <c r="AL80" s="405"/>
      <c r="AM80" s="299"/>
    </row>
    <row r="81" spans="1:39" s="276" customFormat="1" ht="15.5" outlineLevel="1">
      <c r="A81" s="500">
        <v>20</v>
      </c>
      <c r="B81" s="308" t="s">
        <v>13</v>
      </c>
      <c r="C81" s="284" t="s">
        <v>25</v>
      </c>
      <c r="D81" s="288"/>
      <c r="E81" s="288"/>
      <c r="F81" s="288"/>
      <c r="G81" s="288"/>
      <c r="H81" s="288"/>
      <c r="I81" s="288"/>
      <c r="J81" s="288"/>
      <c r="K81" s="288"/>
      <c r="L81" s="288"/>
      <c r="M81" s="288"/>
      <c r="N81" s="288">
        <v>12</v>
      </c>
      <c r="O81" s="288"/>
      <c r="P81" s="288"/>
      <c r="Q81" s="288"/>
      <c r="R81" s="288"/>
      <c r="S81" s="288"/>
      <c r="T81" s="288"/>
      <c r="U81" s="288"/>
      <c r="V81" s="288"/>
      <c r="W81" s="288"/>
      <c r="X81" s="288"/>
      <c r="Y81" s="403"/>
      <c r="Z81" s="408"/>
      <c r="AA81" s="408"/>
      <c r="AB81" s="408"/>
      <c r="AC81" s="408"/>
      <c r="AD81" s="408"/>
      <c r="AE81" s="408"/>
      <c r="AF81" s="408"/>
      <c r="AG81" s="408"/>
      <c r="AH81" s="408"/>
      <c r="AI81" s="408"/>
      <c r="AJ81" s="408"/>
      <c r="AK81" s="408"/>
      <c r="AL81" s="408"/>
      <c r="AM81" s="289">
        <f>SUM(Y81:AL81)</f>
        <v>0</v>
      </c>
    </row>
    <row r="82" spans="1:39" s="276" customFormat="1" ht="15.5" outlineLevel="1">
      <c r="A82" s="500"/>
      <c r="B82" s="308" t="s">
        <v>214</v>
      </c>
      <c r="C82" s="284" t="s">
        <v>163</v>
      </c>
      <c r="D82" s="288"/>
      <c r="E82" s="288"/>
      <c r="F82" s="288"/>
      <c r="G82" s="288"/>
      <c r="H82" s="288"/>
      <c r="I82" s="288"/>
      <c r="J82" s="288"/>
      <c r="K82" s="288"/>
      <c r="L82" s="288"/>
      <c r="M82" s="288"/>
      <c r="N82" s="288">
        <f>N81</f>
        <v>12</v>
      </c>
      <c r="O82" s="288"/>
      <c r="P82" s="288"/>
      <c r="Q82" s="288"/>
      <c r="R82" s="288"/>
      <c r="S82" s="288"/>
      <c r="T82" s="288"/>
      <c r="U82" s="288"/>
      <c r="V82" s="288"/>
      <c r="W82" s="288"/>
      <c r="X82" s="288"/>
      <c r="Y82" s="404">
        <f>Y81</f>
        <v>0</v>
      </c>
      <c r="Z82" s="404">
        <f>Z81</f>
        <v>0</v>
      </c>
      <c r="AA82" s="404">
        <f t="shared" ref="AA82:AL82" si="19">AA81</f>
        <v>0</v>
      </c>
      <c r="AB82" s="404">
        <f t="shared" si="19"/>
        <v>0</v>
      </c>
      <c r="AC82" s="404">
        <f t="shared" si="19"/>
        <v>0</v>
      </c>
      <c r="AD82" s="404">
        <f t="shared" si="19"/>
        <v>0</v>
      </c>
      <c r="AE82" s="404">
        <f t="shared" si="19"/>
        <v>0</v>
      </c>
      <c r="AF82" s="404">
        <f t="shared" si="19"/>
        <v>0</v>
      </c>
      <c r="AG82" s="404">
        <f t="shared" si="19"/>
        <v>0</v>
      </c>
      <c r="AH82" s="404">
        <f t="shared" si="19"/>
        <v>0</v>
      </c>
      <c r="AI82" s="404">
        <f t="shared" si="19"/>
        <v>0</v>
      </c>
      <c r="AJ82" s="404">
        <f t="shared" si="19"/>
        <v>0</v>
      </c>
      <c r="AK82" s="404">
        <f t="shared" si="19"/>
        <v>0</v>
      </c>
      <c r="AL82" s="404">
        <f t="shared" si="19"/>
        <v>0</v>
      </c>
      <c r="AM82" s="299"/>
    </row>
    <row r="83" spans="1:39" s="276" customFormat="1" ht="15.5" outlineLevel="1">
      <c r="A83" s="500"/>
      <c r="B83" s="308"/>
      <c r="C83" s="298"/>
      <c r="D83" s="284"/>
      <c r="E83" s="284"/>
      <c r="F83" s="284"/>
      <c r="G83" s="284"/>
      <c r="H83" s="284"/>
      <c r="I83" s="284"/>
      <c r="J83" s="284"/>
      <c r="K83" s="284"/>
      <c r="L83" s="284"/>
      <c r="M83" s="284"/>
      <c r="N83" s="311"/>
      <c r="O83" s="284"/>
      <c r="P83" s="284"/>
      <c r="Q83" s="284"/>
      <c r="R83" s="284"/>
      <c r="S83" s="284"/>
      <c r="T83" s="284"/>
      <c r="U83" s="284"/>
      <c r="V83" s="284"/>
      <c r="W83" s="284"/>
      <c r="X83" s="284"/>
      <c r="Y83" s="405"/>
      <c r="Z83" s="405"/>
      <c r="AA83" s="405"/>
      <c r="AB83" s="405"/>
      <c r="AC83" s="405"/>
      <c r="AD83" s="405"/>
      <c r="AE83" s="405"/>
      <c r="AF83" s="405"/>
      <c r="AG83" s="405"/>
      <c r="AH83" s="405"/>
      <c r="AI83" s="405"/>
      <c r="AJ83" s="405"/>
      <c r="AK83" s="405"/>
      <c r="AL83" s="405"/>
      <c r="AM83" s="299"/>
    </row>
    <row r="84" spans="1:39" s="276" customFormat="1" ht="15.5" outlineLevel="1">
      <c r="A84" s="500">
        <v>21</v>
      </c>
      <c r="B84" s="308" t="s">
        <v>22</v>
      </c>
      <c r="C84" s="284" t="s">
        <v>25</v>
      </c>
      <c r="D84" s="288"/>
      <c r="E84" s="288"/>
      <c r="F84" s="288"/>
      <c r="G84" s="288"/>
      <c r="H84" s="288"/>
      <c r="I84" s="288"/>
      <c r="J84" s="288"/>
      <c r="K84" s="288"/>
      <c r="L84" s="288"/>
      <c r="M84" s="288"/>
      <c r="N84" s="288">
        <v>12</v>
      </c>
      <c r="O84" s="288"/>
      <c r="P84" s="288"/>
      <c r="Q84" s="288"/>
      <c r="R84" s="288"/>
      <c r="S84" s="288"/>
      <c r="T84" s="288"/>
      <c r="U84" s="288"/>
      <c r="V84" s="288"/>
      <c r="W84" s="288"/>
      <c r="X84" s="288"/>
      <c r="Y84" s="403"/>
      <c r="Z84" s="408"/>
      <c r="AA84" s="408"/>
      <c r="AB84" s="408"/>
      <c r="AC84" s="408"/>
      <c r="AD84" s="408"/>
      <c r="AE84" s="408"/>
      <c r="AF84" s="408"/>
      <c r="AG84" s="408"/>
      <c r="AH84" s="408"/>
      <c r="AI84" s="408"/>
      <c r="AJ84" s="408"/>
      <c r="AK84" s="408"/>
      <c r="AL84" s="408"/>
      <c r="AM84" s="289">
        <f>SUM(Y84:AL84)</f>
        <v>0</v>
      </c>
    </row>
    <row r="85" spans="1:39" s="276" customFormat="1" ht="15.5" outlineLevel="1">
      <c r="A85" s="500"/>
      <c r="B85" s="308" t="s">
        <v>214</v>
      </c>
      <c r="C85" s="284" t="s">
        <v>163</v>
      </c>
      <c r="D85" s="288"/>
      <c r="E85" s="288"/>
      <c r="F85" s="288"/>
      <c r="G85" s="288"/>
      <c r="H85" s="288"/>
      <c r="I85" s="288"/>
      <c r="J85" s="288"/>
      <c r="K85" s="288"/>
      <c r="L85" s="288"/>
      <c r="M85" s="288"/>
      <c r="N85" s="288">
        <f>N84</f>
        <v>12</v>
      </c>
      <c r="O85" s="288"/>
      <c r="P85" s="288"/>
      <c r="Q85" s="288"/>
      <c r="R85" s="288"/>
      <c r="S85" s="288"/>
      <c r="T85" s="288"/>
      <c r="U85" s="288"/>
      <c r="V85" s="288"/>
      <c r="W85" s="288"/>
      <c r="X85" s="288"/>
      <c r="Y85" s="404">
        <f>Y84</f>
        <v>0</v>
      </c>
      <c r="Z85" s="404">
        <f>Z84</f>
        <v>0</v>
      </c>
      <c r="AA85" s="404">
        <f t="shared" ref="AA85:AL85" si="20">AA84</f>
        <v>0</v>
      </c>
      <c r="AB85" s="404">
        <f t="shared" si="20"/>
        <v>0</v>
      </c>
      <c r="AC85" s="404">
        <f t="shared" si="20"/>
        <v>0</v>
      </c>
      <c r="AD85" s="404">
        <f t="shared" si="20"/>
        <v>0</v>
      </c>
      <c r="AE85" s="404">
        <f t="shared" si="20"/>
        <v>0</v>
      </c>
      <c r="AF85" s="404">
        <f t="shared" si="20"/>
        <v>0</v>
      </c>
      <c r="AG85" s="404">
        <f t="shared" si="20"/>
        <v>0</v>
      </c>
      <c r="AH85" s="404">
        <f t="shared" si="20"/>
        <v>0</v>
      </c>
      <c r="AI85" s="404">
        <f t="shared" si="20"/>
        <v>0</v>
      </c>
      <c r="AJ85" s="404">
        <f t="shared" si="20"/>
        <v>0</v>
      </c>
      <c r="AK85" s="404">
        <f t="shared" si="20"/>
        <v>0</v>
      </c>
      <c r="AL85" s="404">
        <f t="shared" si="20"/>
        <v>0</v>
      </c>
      <c r="AM85" s="290"/>
    </row>
    <row r="86" spans="1:39" s="276" customFormat="1" ht="15.5" outlineLevel="1">
      <c r="A86" s="500"/>
      <c r="B86" s="308"/>
      <c r="C86" s="298"/>
      <c r="D86" s="284"/>
      <c r="E86" s="284"/>
      <c r="F86" s="284"/>
      <c r="G86" s="284"/>
      <c r="H86" s="284"/>
      <c r="I86" s="284"/>
      <c r="J86" s="284"/>
      <c r="K86" s="284"/>
      <c r="L86" s="284"/>
      <c r="M86" s="284"/>
      <c r="N86" s="284"/>
      <c r="O86" s="284"/>
      <c r="P86" s="284"/>
      <c r="Q86" s="284"/>
      <c r="R86" s="284"/>
      <c r="S86" s="284"/>
      <c r="T86" s="284"/>
      <c r="U86" s="284"/>
      <c r="V86" s="284"/>
      <c r="W86" s="284"/>
      <c r="X86" s="284"/>
      <c r="Y86" s="415"/>
      <c r="Z86" s="405"/>
      <c r="AA86" s="405"/>
      <c r="AB86" s="405"/>
      <c r="AC86" s="405"/>
      <c r="AD86" s="405"/>
      <c r="AE86" s="405"/>
      <c r="AF86" s="405"/>
      <c r="AG86" s="405"/>
      <c r="AH86" s="405"/>
      <c r="AI86" s="405"/>
      <c r="AJ86" s="405"/>
      <c r="AK86" s="405"/>
      <c r="AL86" s="405"/>
      <c r="AM86" s="299"/>
    </row>
    <row r="87" spans="1:39" s="276" customFormat="1" ht="15.5" outlineLevel="1">
      <c r="A87" s="500">
        <v>22</v>
      </c>
      <c r="B87" s="308" t="s">
        <v>9</v>
      </c>
      <c r="C87" s="284" t="s">
        <v>25</v>
      </c>
      <c r="D87" s="288"/>
      <c r="E87" s="288"/>
      <c r="F87" s="288"/>
      <c r="G87" s="288"/>
      <c r="H87" s="288"/>
      <c r="I87" s="288"/>
      <c r="J87" s="288"/>
      <c r="K87" s="288"/>
      <c r="L87" s="288"/>
      <c r="M87" s="288"/>
      <c r="N87" s="284"/>
      <c r="O87" s="288"/>
      <c r="P87" s="288"/>
      <c r="Q87" s="288"/>
      <c r="R87" s="288"/>
      <c r="S87" s="288"/>
      <c r="T87" s="288"/>
      <c r="U87" s="288"/>
      <c r="V87" s="288"/>
      <c r="W87" s="288"/>
      <c r="X87" s="288"/>
      <c r="Y87" s="403"/>
      <c r="Z87" s="408"/>
      <c r="AA87" s="408"/>
      <c r="AB87" s="408"/>
      <c r="AC87" s="408"/>
      <c r="AD87" s="408"/>
      <c r="AE87" s="408"/>
      <c r="AF87" s="408"/>
      <c r="AG87" s="408"/>
      <c r="AH87" s="408"/>
      <c r="AI87" s="408"/>
      <c r="AJ87" s="408"/>
      <c r="AK87" s="408"/>
      <c r="AL87" s="408"/>
      <c r="AM87" s="289">
        <f>SUM(Y87:AL87)</f>
        <v>0</v>
      </c>
    </row>
    <row r="88" spans="1:39" s="276" customFormat="1" ht="15.5" outlineLevel="1">
      <c r="A88" s="500"/>
      <c r="B88" s="308" t="s">
        <v>214</v>
      </c>
      <c r="C88" s="284" t="s">
        <v>163</v>
      </c>
      <c r="D88" s="288"/>
      <c r="E88" s="288"/>
      <c r="F88" s="288"/>
      <c r="G88" s="288"/>
      <c r="H88" s="288"/>
      <c r="I88" s="288"/>
      <c r="J88" s="288"/>
      <c r="K88" s="288"/>
      <c r="L88" s="288"/>
      <c r="M88" s="288"/>
      <c r="N88" s="284"/>
      <c r="O88" s="288"/>
      <c r="P88" s="288"/>
      <c r="Q88" s="288"/>
      <c r="R88" s="288"/>
      <c r="S88" s="288"/>
      <c r="T88" s="288"/>
      <c r="U88" s="288"/>
      <c r="V88" s="288"/>
      <c r="W88" s="288"/>
      <c r="X88" s="288"/>
      <c r="Y88" s="404">
        <f>Y87</f>
        <v>0</v>
      </c>
      <c r="Z88" s="404">
        <f>Z87</f>
        <v>0</v>
      </c>
      <c r="AA88" s="404">
        <f t="shared" ref="AA88:AL88" si="21">AA87</f>
        <v>0</v>
      </c>
      <c r="AB88" s="404">
        <f t="shared" si="21"/>
        <v>0</v>
      </c>
      <c r="AC88" s="404">
        <f t="shared" si="21"/>
        <v>0</v>
      </c>
      <c r="AD88" s="404">
        <f t="shared" si="21"/>
        <v>0</v>
      </c>
      <c r="AE88" s="404">
        <f t="shared" si="21"/>
        <v>0</v>
      </c>
      <c r="AF88" s="404">
        <f t="shared" si="21"/>
        <v>0</v>
      </c>
      <c r="AG88" s="404">
        <f t="shared" si="21"/>
        <v>0</v>
      </c>
      <c r="AH88" s="404">
        <f t="shared" si="21"/>
        <v>0</v>
      </c>
      <c r="AI88" s="404">
        <f t="shared" si="21"/>
        <v>0</v>
      </c>
      <c r="AJ88" s="404">
        <f t="shared" si="21"/>
        <v>0</v>
      </c>
      <c r="AK88" s="404">
        <f t="shared" si="21"/>
        <v>0</v>
      </c>
      <c r="AL88" s="404">
        <f t="shared" si="21"/>
        <v>0</v>
      </c>
      <c r="AM88" s="299"/>
    </row>
    <row r="89" spans="1:39" s="276" customFormat="1" ht="15.5" outlineLevel="1">
      <c r="A89" s="500"/>
      <c r="B89" s="308"/>
      <c r="C89" s="298"/>
      <c r="D89" s="284"/>
      <c r="E89" s="284"/>
      <c r="F89" s="284"/>
      <c r="G89" s="284"/>
      <c r="H89" s="284"/>
      <c r="I89" s="284"/>
      <c r="J89" s="284"/>
      <c r="K89" s="284"/>
      <c r="L89" s="284"/>
      <c r="M89" s="284"/>
      <c r="N89" s="284"/>
      <c r="O89" s="284"/>
      <c r="P89" s="284"/>
      <c r="Q89" s="284"/>
      <c r="R89" s="284"/>
      <c r="S89" s="284"/>
      <c r="T89" s="284"/>
      <c r="U89" s="284"/>
      <c r="V89" s="284"/>
      <c r="W89" s="284"/>
      <c r="X89" s="284"/>
      <c r="Y89" s="405"/>
      <c r="Z89" s="405"/>
      <c r="AA89" s="405"/>
      <c r="AB89" s="405"/>
      <c r="AC89" s="405"/>
      <c r="AD89" s="405"/>
      <c r="AE89" s="405"/>
      <c r="AF89" s="405"/>
      <c r="AG89" s="405"/>
      <c r="AH89" s="405"/>
      <c r="AI89" s="405"/>
      <c r="AJ89" s="405"/>
      <c r="AK89" s="405"/>
      <c r="AL89" s="405"/>
      <c r="AM89" s="299"/>
    </row>
    <row r="90" spans="1:39" s="286" customFormat="1" ht="15.5" outlineLevel="1">
      <c r="A90" s="501"/>
      <c r="B90" s="281" t="s">
        <v>14</v>
      </c>
      <c r="C90" s="282"/>
      <c r="D90" s="283"/>
      <c r="E90" s="283"/>
      <c r="F90" s="283"/>
      <c r="G90" s="283"/>
      <c r="H90" s="283"/>
      <c r="I90" s="283"/>
      <c r="J90" s="283"/>
      <c r="K90" s="283"/>
      <c r="L90" s="283"/>
      <c r="M90" s="283"/>
      <c r="N90" s="283"/>
      <c r="O90" s="283"/>
      <c r="P90" s="282"/>
      <c r="Q90" s="282"/>
      <c r="R90" s="282"/>
      <c r="S90" s="282"/>
      <c r="T90" s="282"/>
      <c r="U90" s="282"/>
      <c r="V90" s="282"/>
      <c r="W90" s="282"/>
      <c r="X90" s="282"/>
      <c r="Y90" s="407"/>
      <c r="Z90" s="407"/>
      <c r="AA90" s="407"/>
      <c r="AB90" s="407"/>
      <c r="AC90" s="407"/>
      <c r="AD90" s="407"/>
      <c r="AE90" s="407"/>
      <c r="AF90" s="407"/>
      <c r="AG90" s="407"/>
      <c r="AH90" s="407"/>
      <c r="AI90" s="407"/>
      <c r="AJ90" s="407"/>
      <c r="AK90" s="407"/>
      <c r="AL90" s="407"/>
      <c r="AM90" s="285"/>
    </row>
    <row r="91" spans="1:39" s="276" customFormat="1" ht="15.5" outlineLevel="1">
      <c r="A91" s="500">
        <v>23</v>
      </c>
      <c r="B91" s="308" t="s">
        <v>14</v>
      </c>
      <c r="C91" s="284" t="s">
        <v>25</v>
      </c>
      <c r="D91" s="288"/>
      <c r="E91" s="288"/>
      <c r="F91" s="288"/>
      <c r="G91" s="288"/>
      <c r="H91" s="288"/>
      <c r="I91" s="288"/>
      <c r="J91" s="288"/>
      <c r="K91" s="288"/>
      <c r="L91" s="288"/>
      <c r="M91" s="288"/>
      <c r="N91" s="284"/>
      <c r="O91" s="288"/>
      <c r="P91" s="288"/>
      <c r="Q91" s="288"/>
      <c r="R91" s="288"/>
      <c r="S91" s="288"/>
      <c r="T91" s="288"/>
      <c r="U91" s="288"/>
      <c r="V91" s="288"/>
      <c r="W91" s="288"/>
      <c r="X91" s="288"/>
      <c r="Y91" s="403"/>
      <c r="Z91" s="403"/>
      <c r="AA91" s="403"/>
      <c r="AB91" s="403"/>
      <c r="AC91" s="403"/>
      <c r="AD91" s="403"/>
      <c r="AE91" s="403"/>
      <c r="AF91" s="403"/>
      <c r="AG91" s="403"/>
      <c r="AH91" s="403"/>
      <c r="AI91" s="403"/>
      <c r="AJ91" s="403"/>
      <c r="AK91" s="403"/>
      <c r="AL91" s="403"/>
      <c r="AM91" s="289">
        <f>SUM(Y91:AL91)</f>
        <v>0</v>
      </c>
    </row>
    <row r="92" spans="1:39" s="276" customFormat="1" ht="15.5" outlineLevel="1">
      <c r="A92" s="500"/>
      <c r="B92" s="308" t="s">
        <v>214</v>
      </c>
      <c r="C92" s="284" t="s">
        <v>163</v>
      </c>
      <c r="D92" s="288"/>
      <c r="E92" s="288"/>
      <c r="F92" s="288"/>
      <c r="G92" s="288"/>
      <c r="H92" s="288"/>
      <c r="I92" s="288"/>
      <c r="J92" s="288"/>
      <c r="K92" s="288"/>
      <c r="L92" s="288"/>
      <c r="M92" s="288"/>
      <c r="N92" s="460"/>
      <c r="O92" s="288"/>
      <c r="P92" s="288"/>
      <c r="Q92" s="288"/>
      <c r="R92" s="288"/>
      <c r="S92" s="288"/>
      <c r="T92" s="288"/>
      <c r="U92" s="288"/>
      <c r="V92" s="288"/>
      <c r="W92" s="288"/>
      <c r="X92" s="288"/>
      <c r="Y92" s="404">
        <f>Y91</f>
        <v>0</v>
      </c>
      <c r="Z92" s="404">
        <f>Z91</f>
        <v>0</v>
      </c>
      <c r="AA92" s="404">
        <f t="shared" ref="AA92:AL92" si="22">AA91</f>
        <v>0</v>
      </c>
      <c r="AB92" s="404">
        <f t="shared" si="22"/>
        <v>0</v>
      </c>
      <c r="AC92" s="404">
        <f t="shared" si="22"/>
        <v>0</v>
      </c>
      <c r="AD92" s="404">
        <f t="shared" si="22"/>
        <v>0</v>
      </c>
      <c r="AE92" s="404">
        <f t="shared" si="22"/>
        <v>0</v>
      </c>
      <c r="AF92" s="404">
        <f t="shared" si="22"/>
        <v>0</v>
      </c>
      <c r="AG92" s="404">
        <f t="shared" si="22"/>
        <v>0</v>
      </c>
      <c r="AH92" s="404">
        <f t="shared" si="22"/>
        <v>0</v>
      </c>
      <c r="AI92" s="404">
        <f t="shared" si="22"/>
        <v>0</v>
      </c>
      <c r="AJ92" s="404">
        <f t="shared" si="22"/>
        <v>0</v>
      </c>
      <c r="AK92" s="404">
        <f t="shared" si="22"/>
        <v>0</v>
      </c>
      <c r="AL92" s="404">
        <f t="shared" si="22"/>
        <v>0</v>
      </c>
      <c r="AM92" s="290"/>
    </row>
    <row r="93" spans="1:39" s="276" customFormat="1" ht="15.5" outlineLevel="1">
      <c r="A93" s="500"/>
      <c r="B93" s="308"/>
      <c r="C93" s="298"/>
      <c r="D93" s="284"/>
      <c r="E93" s="284"/>
      <c r="F93" s="284"/>
      <c r="G93" s="284"/>
      <c r="H93" s="284"/>
      <c r="I93" s="284"/>
      <c r="J93" s="284"/>
      <c r="K93" s="284"/>
      <c r="L93" s="284"/>
      <c r="M93" s="284"/>
      <c r="N93" s="284"/>
      <c r="O93" s="284"/>
      <c r="P93" s="284"/>
      <c r="Q93" s="284"/>
      <c r="R93" s="284"/>
      <c r="S93" s="284"/>
      <c r="T93" s="284"/>
      <c r="U93" s="284"/>
      <c r="V93" s="284"/>
      <c r="W93" s="284"/>
      <c r="X93" s="284"/>
      <c r="Y93" s="405"/>
      <c r="Z93" s="405"/>
      <c r="AA93" s="405"/>
      <c r="AB93" s="405"/>
      <c r="AC93" s="405"/>
      <c r="AD93" s="405"/>
      <c r="AE93" s="405"/>
      <c r="AF93" s="405"/>
      <c r="AG93" s="405"/>
      <c r="AH93" s="405"/>
      <c r="AI93" s="405"/>
      <c r="AJ93" s="405"/>
      <c r="AK93" s="405"/>
      <c r="AL93" s="405"/>
      <c r="AM93" s="299"/>
    </row>
    <row r="94" spans="1:39" s="286" customFormat="1" ht="15.5" outlineLevel="1">
      <c r="A94" s="501"/>
      <c r="B94" s="281" t="s">
        <v>486</v>
      </c>
      <c r="C94" s="282"/>
      <c r="D94" s="283"/>
      <c r="E94" s="283"/>
      <c r="F94" s="283"/>
      <c r="G94" s="283"/>
      <c r="H94" s="283"/>
      <c r="I94" s="283"/>
      <c r="J94" s="283"/>
      <c r="K94" s="283"/>
      <c r="L94" s="283"/>
      <c r="M94" s="283"/>
      <c r="N94" s="283"/>
      <c r="O94" s="283"/>
      <c r="P94" s="282"/>
      <c r="Q94" s="282"/>
      <c r="R94" s="282"/>
      <c r="S94" s="282"/>
      <c r="T94" s="282"/>
      <c r="U94" s="282"/>
      <c r="V94" s="282"/>
      <c r="W94" s="282"/>
      <c r="X94" s="282"/>
      <c r="Y94" s="407"/>
      <c r="Z94" s="407"/>
      <c r="AA94" s="407"/>
      <c r="AB94" s="407"/>
      <c r="AC94" s="407"/>
      <c r="AD94" s="407"/>
      <c r="AE94" s="407"/>
      <c r="AF94" s="407"/>
      <c r="AG94" s="407"/>
      <c r="AH94" s="407"/>
      <c r="AI94" s="407"/>
      <c r="AJ94" s="407"/>
      <c r="AK94" s="407"/>
      <c r="AL94" s="407"/>
      <c r="AM94" s="285"/>
    </row>
    <row r="95" spans="1:39" s="276" customFormat="1" ht="15.5" outlineLevel="1">
      <c r="A95" s="500">
        <v>24</v>
      </c>
      <c r="B95" s="308" t="s">
        <v>14</v>
      </c>
      <c r="C95" s="284" t="s">
        <v>25</v>
      </c>
      <c r="D95" s="288"/>
      <c r="E95" s="288"/>
      <c r="F95" s="288"/>
      <c r="G95" s="288"/>
      <c r="H95" s="288"/>
      <c r="I95" s="288"/>
      <c r="J95" s="288"/>
      <c r="K95" s="288"/>
      <c r="L95" s="288"/>
      <c r="M95" s="288"/>
      <c r="N95" s="284"/>
      <c r="O95" s="288"/>
      <c r="P95" s="288"/>
      <c r="Q95" s="288"/>
      <c r="R95" s="288"/>
      <c r="S95" s="288"/>
      <c r="T95" s="288"/>
      <c r="U95" s="288"/>
      <c r="V95" s="288"/>
      <c r="W95" s="288"/>
      <c r="X95" s="288"/>
      <c r="Y95" s="403"/>
      <c r="Z95" s="403"/>
      <c r="AA95" s="403"/>
      <c r="AB95" s="403"/>
      <c r="AC95" s="403"/>
      <c r="AD95" s="403"/>
      <c r="AE95" s="403"/>
      <c r="AF95" s="403"/>
      <c r="AG95" s="403"/>
      <c r="AH95" s="403"/>
      <c r="AI95" s="403"/>
      <c r="AJ95" s="403"/>
      <c r="AK95" s="403"/>
      <c r="AL95" s="403"/>
      <c r="AM95" s="289">
        <f>SUM(Y95:AL95)</f>
        <v>0</v>
      </c>
    </row>
    <row r="96" spans="1:39" s="276" customFormat="1" ht="15.5" outlineLevel="1">
      <c r="A96" s="500"/>
      <c r="B96" s="308" t="s">
        <v>214</v>
      </c>
      <c r="C96" s="284" t="s">
        <v>163</v>
      </c>
      <c r="D96" s="288"/>
      <c r="E96" s="288"/>
      <c r="F96" s="288"/>
      <c r="G96" s="288"/>
      <c r="H96" s="288"/>
      <c r="I96" s="288"/>
      <c r="J96" s="288"/>
      <c r="K96" s="288"/>
      <c r="L96" s="288"/>
      <c r="M96" s="288"/>
      <c r="N96" s="460"/>
      <c r="O96" s="288"/>
      <c r="P96" s="288"/>
      <c r="Q96" s="288"/>
      <c r="R96" s="288"/>
      <c r="S96" s="288"/>
      <c r="T96" s="288"/>
      <c r="U96" s="288"/>
      <c r="V96" s="288"/>
      <c r="W96" s="288"/>
      <c r="X96" s="288"/>
      <c r="Y96" s="404">
        <f>Y95</f>
        <v>0</v>
      </c>
      <c r="Z96" s="404">
        <f>Z95</f>
        <v>0</v>
      </c>
      <c r="AA96" s="404">
        <f t="shared" ref="AA96:AL96" si="23">AA95</f>
        <v>0</v>
      </c>
      <c r="AB96" s="404">
        <f t="shared" si="23"/>
        <v>0</v>
      </c>
      <c r="AC96" s="404">
        <f t="shared" si="23"/>
        <v>0</v>
      </c>
      <c r="AD96" s="404">
        <f t="shared" si="23"/>
        <v>0</v>
      </c>
      <c r="AE96" s="404">
        <f t="shared" si="23"/>
        <v>0</v>
      </c>
      <c r="AF96" s="404">
        <f t="shared" si="23"/>
        <v>0</v>
      </c>
      <c r="AG96" s="404">
        <f t="shared" si="23"/>
        <v>0</v>
      </c>
      <c r="AH96" s="404">
        <f t="shared" si="23"/>
        <v>0</v>
      </c>
      <c r="AI96" s="404">
        <f t="shared" si="23"/>
        <v>0</v>
      </c>
      <c r="AJ96" s="404">
        <f t="shared" si="23"/>
        <v>0</v>
      </c>
      <c r="AK96" s="404">
        <f t="shared" si="23"/>
        <v>0</v>
      </c>
      <c r="AL96" s="404">
        <f t="shared" si="23"/>
        <v>0</v>
      </c>
      <c r="AM96" s="290"/>
    </row>
    <row r="97" spans="1:39" s="276" customFormat="1" ht="15.5" outlineLevel="1">
      <c r="A97" s="500"/>
      <c r="B97" s="308"/>
      <c r="C97" s="298"/>
      <c r="D97" s="284"/>
      <c r="E97" s="284"/>
      <c r="F97" s="284"/>
      <c r="G97" s="284"/>
      <c r="H97" s="284"/>
      <c r="I97" s="284"/>
      <c r="J97" s="284"/>
      <c r="K97" s="284"/>
      <c r="L97" s="284"/>
      <c r="M97" s="284"/>
      <c r="N97" s="284"/>
      <c r="O97" s="284"/>
      <c r="P97" s="284"/>
      <c r="Q97" s="284"/>
      <c r="R97" s="284"/>
      <c r="S97" s="284"/>
      <c r="T97" s="284"/>
      <c r="U97" s="284"/>
      <c r="V97" s="284"/>
      <c r="W97" s="284"/>
      <c r="X97" s="284"/>
      <c r="Y97" s="405"/>
      <c r="Z97" s="405"/>
      <c r="AA97" s="405"/>
      <c r="AB97" s="405"/>
      <c r="AC97" s="405"/>
      <c r="AD97" s="405"/>
      <c r="AE97" s="405"/>
      <c r="AF97" s="405"/>
      <c r="AG97" s="405"/>
      <c r="AH97" s="405"/>
      <c r="AI97" s="405"/>
      <c r="AJ97" s="405"/>
      <c r="AK97" s="405"/>
      <c r="AL97" s="405"/>
      <c r="AM97" s="299"/>
    </row>
    <row r="98" spans="1:39" s="276" customFormat="1" ht="15.5" outlineLevel="1">
      <c r="A98" s="500">
        <v>25</v>
      </c>
      <c r="B98" s="307" t="s">
        <v>21</v>
      </c>
      <c r="C98" s="284" t="s">
        <v>25</v>
      </c>
      <c r="D98" s="288"/>
      <c r="E98" s="288"/>
      <c r="F98" s="288"/>
      <c r="G98" s="288"/>
      <c r="H98" s="288"/>
      <c r="I98" s="288"/>
      <c r="J98" s="288"/>
      <c r="K98" s="288"/>
      <c r="L98" s="288"/>
      <c r="M98" s="288"/>
      <c r="N98" s="288">
        <v>0</v>
      </c>
      <c r="O98" s="288"/>
      <c r="P98" s="288"/>
      <c r="Q98" s="288"/>
      <c r="R98" s="288"/>
      <c r="S98" s="288"/>
      <c r="T98" s="288"/>
      <c r="U98" s="288"/>
      <c r="V98" s="288"/>
      <c r="W98" s="288"/>
      <c r="X98" s="288"/>
      <c r="Y98" s="408"/>
      <c r="Z98" s="408"/>
      <c r="AA98" s="408"/>
      <c r="AB98" s="408"/>
      <c r="AC98" s="408"/>
      <c r="AD98" s="408"/>
      <c r="AE98" s="408"/>
      <c r="AF98" s="408"/>
      <c r="AG98" s="408"/>
      <c r="AH98" s="408"/>
      <c r="AI98" s="408"/>
      <c r="AJ98" s="408"/>
      <c r="AK98" s="408"/>
      <c r="AL98" s="408"/>
      <c r="AM98" s="289">
        <f>SUM(Y98:AL98)</f>
        <v>0</v>
      </c>
    </row>
    <row r="99" spans="1:39" s="276" customFormat="1" ht="15.5" outlineLevel="1">
      <c r="A99" s="500"/>
      <c r="B99" s="308" t="s">
        <v>214</v>
      </c>
      <c r="C99" s="284" t="s">
        <v>163</v>
      </c>
      <c r="D99" s="288"/>
      <c r="E99" s="288"/>
      <c r="F99" s="288"/>
      <c r="G99" s="288"/>
      <c r="H99" s="288"/>
      <c r="I99" s="288"/>
      <c r="J99" s="288"/>
      <c r="K99" s="288"/>
      <c r="L99" s="288"/>
      <c r="M99" s="288"/>
      <c r="N99" s="288">
        <f>N98</f>
        <v>0</v>
      </c>
      <c r="O99" s="288"/>
      <c r="P99" s="288"/>
      <c r="Q99" s="288"/>
      <c r="R99" s="288"/>
      <c r="S99" s="288"/>
      <c r="T99" s="288"/>
      <c r="U99" s="288"/>
      <c r="V99" s="288"/>
      <c r="W99" s="288"/>
      <c r="X99" s="288"/>
      <c r="Y99" s="404">
        <f>Y98</f>
        <v>0</v>
      </c>
      <c r="Z99" s="404">
        <f>Z98</f>
        <v>0</v>
      </c>
      <c r="AA99" s="404">
        <f t="shared" ref="AA99:AL99" si="24">AA98</f>
        <v>0</v>
      </c>
      <c r="AB99" s="404">
        <f t="shared" si="24"/>
        <v>0</v>
      </c>
      <c r="AC99" s="404">
        <f t="shared" si="24"/>
        <v>0</v>
      </c>
      <c r="AD99" s="404">
        <f t="shared" si="24"/>
        <v>0</v>
      </c>
      <c r="AE99" s="404">
        <f t="shared" si="24"/>
        <v>0</v>
      </c>
      <c r="AF99" s="404">
        <f t="shared" si="24"/>
        <v>0</v>
      </c>
      <c r="AG99" s="404">
        <f t="shared" si="24"/>
        <v>0</v>
      </c>
      <c r="AH99" s="404">
        <f t="shared" si="24"/>
        <v>0</v>
      </c>
      <c r="AI99" s="404">
        <f t="shared" si="24"/>
        <v>0</v>
      </c>
      <c r="AJ99" s="404">
        <f t="shared" si="24"/>
        <v>0</v>
      </c>
      <c r="AK99" s="404">
        <f t="shared" si="24"/>
        <v>0</v>
      </c>
      <c r="AL99" s="404">
        <f t="shared" si="24"/>
        <v>0</v>
      </c>
      <c r="AM99" s="304"/>
    </row>
    <row r="100" spans="1:39" s="276" customFormat="1" ht="15.5" outlineLevel="1">
      <c r="A100" s="500"/>
      <c r="B100" s="307"/>
      <c r="C100" s="305"/>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409"/>
      <c r="Z100" s="410"/>
      <c r="AA100" s="409"/>
      <c r="AB100" s="409"/>
      <c r="AC100" s="409"/>
      <c r="AD100" s="409"/>
      <c r="AE100" s="409"/>
      <c r="AF100" s="409"/>
      <c r="AG100" s="409"/>
      <c r="AH100" s="409"/>
      <c r="AI100" s="409"/>
      <c r="AJ100" s="409"/>
      <c r="AK100" s="409"/>
      <c r="AL100" s="409"/>
      <c r="AM100" s="306"/>
    </row>
    <row r="101" spans="1:39" s="286" customFormat="1" ht="15.5" outlineLevel="1">
      <c r="A101" s="501"/>
      <c r="B101" s="281" t="s">
        <v>15</v>
      </c>
      <c r="C101" s="313"/>
      <c r="D101" s="283"/>
      <c r="E101" s="282"/>
      <c r="F101" s="282"/>
      <c r="G101" s="282"/>
      <c r="H101" s="282"/>
      <c r="I101" s="282"/>
      <c r="J101" s="282"/>
      <c r="K101" s="282"/>
      <c r="L101" s="282"/>
      <c r="M101" s="282"/>
      <c r="N101" s="284"/>
      <c r="O101" s="282"/>
      <c r="P101" s="282"/>
      <c r="Q101" s="282"/>
      <c r="R101" s="282"/>
      <c r="S101" s="282"/>
      <c r="T101" s="282"/>
      <c r="U101" s="282"/>
      <c r="V101" s="282"/>
      <c r="W101" s="282"/>
      <c r="X101" s="282"/>
      <c r="Y101" s="407"/>
      <c r="Z101" s="407"/>
      <c r="AA101" s="407"/>
      <c r="AB101" s="407"/>
      <c r="AC101" s="407"/>
      <c r="AD101" s="407"/>
      <c r="AE101" s="407"/>
      <c r="AF101" s="407"/>
      <c r="AG101" s="407"/>
      <c r="AH101" s="407"/>
      <c r="AI101" s="407"/>
      <c r="AJ101" s="407"/>
      <c r="AK101" s="407"/>
      <c r="AL101" s="407"/>
      <c r="AM101" s="285"/>
    </row>
    <row r="102" spans="1:39" s="276" customFormat="1" ht="15.5" outlineLevel="1">
      <c r="A102" s="500">
        <v>26</v>
      </c>
      <c r="B102" s="314" t="s">
        <v>16</v>
      </c>
      <c r="C102" s="284" t="s">
        <v>25</v>
      </c>
      <c r="D102" s="288"/>
      <c r="E102" s="288"/>
      <c r="F102" s="288"/>
      <c r="G102" s="288"/>
      <c r="H102" s="288"/>
      <c r="I102" s="288"/>
      <c r="J102" s="288"/>
      <c r="K102" s="288"/>
      <c r="L102" s="288"/>
      <c r="M102" s="288"/>
      <c r="N102" s="288">
        <v>12</v>
      </c>
      <c r="O102" s="288"/>
      <c r="P102" s="288"/>
      <c r="Q102" s="288"/>
      <c r="R102" s="288"/>
      <c r="S102" s="288"/>
      <c r="T102" s="288"/>
      <c r="U102" s="288"/>
      <c r="V102" s="288"/>
      <c r="W102" s="288"/>
      <c r="X102" s="288"/>
      <c r="Y102" s="403"/>
      <c r="Z102" s="403"/>
      <c r="AA102" s="403"/>
      <c r="AB102" s="403"/>
      <c r="AC102" s="403"/>
      <c r="AD102" s="403"/>
      <c r="AE102" s="408"/>
      <c r="AF102" s="408"/>
      <c r="AG102" s="408"/>
      <c r="AH102" s="408"/>
      <c r="AI102" s="408"/>
      <c r="AJ102" s="408"/>
      <c r="AK102" s="408"/>
      <c r="AL102" s="408"/>
      <c r="AM102" s="289">
        <f>SUM(Y102:AL102)</f>
        <v>0</v>
      </c>
    </row>
    <row r="103" spans="1:39" s="276" customFormat="1" ht="15.5" outlineLevel="1">
      <c r="A103" s="500"/>
      <c r="B103" s="308" t="s">
        <v>214</v>
      </c>
      <c r="C103" s="284" t="s">
        <v>163</v>
      </c>
      <c r="D103" s="288"/>
      <c r="E103" s="288"/>
      <c r="F103" s="288"/>
      <c r="G103" s="288"/>
      <c r="H103" s="288"/>
      <c r="I103" s="288"/>
      <c r="J103" s="288"/>
      <c r="K103" s="288"/>
      <c r="L103" s="288"/>
      <c r="M103" s="288"/>
      <c r="N103" s="288">
        <f>N102</f>
        <v>12</v>
      </c>
      <c r="O103" s="288"/>
      <c r="P103" s="288"/>
      <c r="Q103" s="288"/>
      <c r="R103" s="288"/>
      <c r="S103" s="288"/>
      <c r="T103" s="288"/>
      <c r="U103" s="288"/>
      <c r="V103" s="288"/>
      <c r="W103" s="288"/>
      <c r="X103" s="288"/>
      <c r="Y103" s="404">
        <f>Y102</f>
        <v>0</v>
      </c>
      <c r="Z103" s="404">
        <f>Z102</f>
        <v>0</v>
      </c>
      <c r="AA103" s="404">
        <f t="shared" ref="AA103:AL103" si="25">AA102</f>
        <v>0</v>
      </c>
      <c r="AB103" s="404">
        <f t="shared" si="25"/>
        <v>0</v>
      </c>
      <c r="AC103" s="404">
        <f t="shared" si="25"/>
        <v>0</v>
      </c>
      <c r="AD103" s="404">
        <f t="shared" si="25"/>
        <v>0</v>
      </c>
      <c r="AE103" s="404">
        <f t="shared" si="25"/>
        <v>0</v>
      </c>
      <c r="AF103" s="404">
        <f t="shared" si="25"/>
        <v>0</v>
      </c>
      <c r="AG103" s="404">
        <f t="shared" si="25"/>
        <v>0</v>
      </c>
      <c r="AH103" s="404">
        <f t="shared" si="25"/>
        <v>0</v>
      </c>
      <c r="AI103" s="404">
        <f t="shared" si="25"/>
        <v>0</v>
      </c>
      <c r="AJ103" s="404">
        <f t="shared" si="25"/>
        <v>0</v>
      </c>
      <c r="AK103" s="404">
        <f t="shared" si="25"/>
        <v>0</v>
      </c>
      <c r="AL103" s="404">
        <f t="shared" si="25"/>
        <v>0</v>
      </c>
      <c r="AM103" s="299"/>
    </row>
    <row r="104" spans="1:39" s="302" customFormat="1" ht="15.5" outlineLevel="1">
      <c r="A104" s="503"/>
      <c r="B104" s="315"/>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416"/>
      <c r="Z104" s="417"/>
      <c r="AA104" s="417"/>
      <c r="AB104" s="417"/>
      <c r="AC104" s="417"/>
      <c r="AD104" s="417"/>
      <c r="AE104" s="417"/>
      <c r="AF104" s="417"/>
      <c r="AG104" s="417"/>
      <c r="AH104" s="417"/>
      <c r="AI104" s="417"/>
      <c r="AJ104" s="417"/>
      <c r="AK104" s="417"/>
      <c r="AL104" s="417"/>
      <c r="AM104" s="290"/>
    </row>
    <row r="105" spans="1:39" s="276" customFormat="1" ht="15.5" outlineLevel="1">
      <c r="A105" s="500">
        <v>27</v>
      </c>
      <c r="B105" s="314" t="s">
        <v>17</v>
      </c>
      <c r="C105" s="284" t="s">
        <v>25</v>
      </c>
      <c r="D105" s="288"/>
      <c r="E105" s="288"/>
      <c r="F105" s="288"/>
      <c r="G105" s="288"/>
      <c r="H105" s="288"/>
      <c r="I105" s="288"/>
      <c r="J105" s="288"/>
      <c r="K105" s="288"/>
      <c r="L105" s="288"/>
      <c r="M105" s="288"/>
      <c r="N105" s="288">
        <v>12</v>
      </c>
      <c r="O105" s="288"/>
      <c r="P105" s="288"/>
      <c r="Q105" s="288"/>
      <c r="R105" s="288"/>
      <c r="S105" s="288"/>
      <c r="T105" s="288"/>
      <c r="U105" s="288"/>
      <c r="V105" s="288"/>
      <c r="W105" s="288"/>
      <c r="X105" s="288"/>
      <c r="Y105" s="403"/>
      <c r="Z105" s="403"/>
      <c r="AA105" s="403"/>
      <c r="AB105" s="403"/>
      <c r="AC105" s="403"/>
      <c r="AD105" s="403"/>
      <c r="AE105" s="408"/>
      <c r="AF105" s="408"/>
      <c r="AG105" s="408"/>
      <c r="AH105" s="408"/>
      <c r="AI105" s="408"/>
      <c r="AJ105" s="408"/>
      <c r="AK105" s="408"/>
      <c r="AL105" s="408"/>
      <c r="AM105" s="289">
        <f>SUM(Y105:AL105)</f>
        <v>0</v>
      </c>
    </row>
    <row r="106" spans="1:39" s="276" customFormat="1" ht="15.5" outlineLevel="1">
      <c r="A106" s="500"/>
      <c r="B106" s="308" t="s">
        <v>214</v>
      </c>
      <c r="C106" s="284" t="s">
        <v>163</v>
      </c>
      <c r="D106" s="288"/>
      <c r="E106" s="288"/>
      <c r="F106" s="288"/>
      <c r="G106" s="288"/>
      <c r="H106" s="288"/>
      <c r="I106" s="288"/>
      <c r="J106" s="288"/>
      <c r="K106" s="288"/>
      <c r="L106" s="288"/>
      <c r="M106" s="288"/>
      <c r="N106" s="288">
        <f>N105</f>
        <v>12</v>
      </c>
      <c r="O106" s="288"/>
      <c r="P106" s="288"/>
      <c r="Q106" s="288"/>
      <c r="R106" s="288"/>
      <c r="S106" s="288"/>
      <c r="T106" s="288"/>
      <c r="U106" s="288"/>
      <c r="V106" s="288"/>
      <c r="W106" s="288"/>
      <c r="X106" s="288"/>
      <c r="Y106" s="404">
        <f>Y105</f>
        <v>0</v>
      </c>
      <c r="Z106" s="404">
        <f>Z105</f>
        <v>0</v>
      </c>
      <c r="AA106" s="404">
        <f>AA105</f>
        <v>0</v>
      </c>
      <c r="AB106" s="404">
        <f>AB105</f>
        <v>0</v>
      </c>
      <c r="AC106" s="404">
        <f t="shared" ref="AC106:AL106" si="26">AC105</f>
        <v>0</v>
      </c>
      <c r="AD106" s="404">
        <f t="shared" si="26"/>
        <v>0</v>
      </c>
      <c r="AE106" s="404">
        <f t="shared" si="26"/>
        <v>0</v>
      </c>
      <c r="AF106" s="404">
        <f t="shared" si="26"/>
        <v>0</v>
      </c>
      <c r="AG106" s="404">
        <f t="shared" si="26"/>
        <v>0</v>
      </c>
      <c r="AH106" s="404">
        <f t="shared" si="26"/>
        <v>0</v>
      </c>
      <c r="AI106" s="404">
        <f t="shared" si="26"/>
        <v>0</v>
      </c>
      <c r="AJ106" s="404">
        <f t="shared" si="26"/>
        <v>0</v>
      </c>
      <c r="AK106" s="404">
        <f t="shared" si="26"/>
        <v>0</v>
      </c>
      <c r="AL106" s="404">
        <f t="shared" si="26"/>
        <v>0</v>
      </c>
      <c r="AM106" s="299"/>
    </row>
    <row r="107" spans="1:39" s="302" customFormat="1" ht="15.5" outlineLevel="1">
      <c r="A107" s="503"/>
      <c r="B107" s="316"/>
      <c r="C107" s="293"/>
      <c r="D107" s="284"/>
      <c r="E107" s="284"/>
      <c r="F107" s="284"/>
      <c r="G107" s="284"/>
      <c r="H107" s="284"/>
      <c r="I107" s="284"/>
      <c r="J107" s="284"/>
      <c r="K107" s="284"/>
      <c r="L107" s="284"/>
      <c r="M107" s="284"/>
      <c r="N107" s="293"/>
      <c r="O107" s="284"/>
      <c r="P107" s="284"/>
      <c r="Q107" s="284"/>
      <c r="R107" s="284"/>
      <c r="S107" s="284"/>
      <c r="T107" s="284"/>
      <c r="U107" s="284"/>
      <c r="V107" s="284"/>
      <c r="W107" s="284"/>
      <c r="X107" s="284"/>
      <c r="Y107" s="405"/>
      <c r="Z107" s="405"/>
      <c r="AA107" s="405"/>
      <c r="AB107" s="405"/>
      <c r="AC107" s="405"/>
      <c r="AD107" s="405"/>
      <c r="AE107" s="405"/>
      <c r="AF107" s="405"/>
      <c r="AG107" s="405"/>
      <c r="AH107" s="405"/>
      <c r="AI107" s="405"/>
      <c r="AJ107" s="405"/>
      <c r="AK107" s="405"/>
      <c r="AL107" s="405"/>
      <c r="AM107" s="299"/>
    </row>
    <row r="108" spans="1:39" s="276" customFormat="1" ht="15.5" outlineLevel="1">
      <c r="A108" s="500">
        <v>28</v>
      </c>
      <c r="B108" s="314" t="s">
        <v>18</v>
      </c>
      <c r="C108" s="284" t="s">
        <v>25</v>
      </c>
      <c r="D108" s="288"/>
      <c r="E108" s="288"/>
      <c r="F108" s="288"/>
      <c r="G108" s="288"/>
      <c r="H108" s="288"/>
      <c r="I108" s="288"/>
      <c r="J108" s="288"/>
      <c r="K108" s="288"/>
      <c r="L108" s="288"/>
      <c r="M108" s="288"/>
      <c r="N108" s="288">
        <v>0</v>
      </c>
      <c r="O108" s="288"/>
      <c r="P108" s="288"/>
      <c r="Q108" s="288"/>
      <c r="R108" s="288"/>
      <c r="S108" s="288"/>
      <c r="T108" s="288"/>
      <c r="U108" s="288"/>
      <c r="V108" s="288"/>
      <c r="W108" s="288"/>
      <c r="X108" s="288"/>
      <c r="Y108" s="403"/>
      <c r="Z108" s="403"/>
      <c r="AA108" s="403"/>
      <c r="AB108" s="403"/>
      <c r="AC108" s="403"/>
      <c r="AD108" s="403"/>
      <c r="AE108" s="408"/>
      <c r="AF108" s="408"/>
      <c r="AG108" s="408"/>
      <c r="AH108" s="408"/>
      <c r="AI108" s="408"/>
      <c r="AJ108" s="408"/>
      <c r="AK108" s="408"/>
      <c r="AL108" s="408"/>
      <c r="AM108" s="289">
        <f>SUM(Y108:AL108)</f>
        <v>0</v>
      </c>
    </row>
    <row r="109" spans="1:39" s="276" customFormat="1" ht="15.5" outlineLevel="1">
      <c r="A109" s="500"/>
      <c r="B109" s="308" t="s">
        <v>214</v>
      </c>
      <c r="C109" s="284" t="s">
        <v>163</v>
      </c>
      <c r="D109" s="288"/>
      <c r="E109" s="288"/>
      <c r="F109" s="288"/>
      <c r="G109" s="288"/>
      <c r="H109" s="288"/>
      <c r="I109" s="288"/>
      <c r="J109" s="288"/>
      <c r="K109" s="288"/>
      <c r="L109" s="288"/>
      <c r="M109" s="288"/>
      <c r="N109" s="288">
        <f>N108</f>
        <v>0</v>
      </c>
      <c r="O109" s="288"/>
      <c r="P109" s="288"/>
      <c r="Q109" s="288"/>
      <c r="R109" s="288"/>
      <c r="S109" s="288"/>
      <c r="T109" s="288"/>
      <c r="U109" s="288"/>
      <c r="V109" s="288"/>
      <c r="W109" s="288"/>
      <c r="X109" s="288"/>
      <c r="Y109" s="404">
        <f>Y108</f>
        <v>0</v>
      </c>
      <c r="Z109" s="404">
        <f>Z108</f>
        <v>0</v>
      </c>
      <c r="AA109" s="404">
        <f t="shared" ref="AA109:AK109" si="27">AA108</f>
        <v>0</v>
      </c>
      <c r="AB109" s="404">
        <f t="shared" si="27"/>
        <v>0</v>
      </c>
      <c r="AC109" s="404">
        <f t="shared" si="27"/>
        <v>0</v>
      </c>
      <c r="AD109" s="404">
        <f t="shared" si="27"/>
        <v>0</v>
      </c>
      <c r="AE109" s="404">
        <f t="shared" si="27"/>
        <v>0</v>
      </c>
      <c r="AF109" s="404">
        <f t="shared" si="27"/>
        <v>0</v>
      </c>
      <c r="AG109" s="404">
        <f t="shared" si="27"/>
        <v>0</v>
      </c>
      <c r="AH109" s="404">
        <f t="shared" si="27"/>
        <v>0</v>
      </c>
      <c r="AI109" s="404">
        <f t="shared" si="27"/>
        <v>0</v>
      </c>
      <c r="AJ109" s="404">
        <f t="shared" si="27"/>
        <v>0</v>
      </c>
      <c r="AK109" s="404">
        <f t="shared" si="27"/>
        <v>0</v>
      </c>
      <c r="AL109" s="404">
        <f>AL108</f>
        <v>0</v>
      </c>
      <c r="AM109" s="290"/>
    </row>
    <row r="110" spans="1:39" s="302" customFormat="1" ht="15.5" outlineLevel="1">
      <c r="A110" s="503"/>
      <c r="B110" s="315"/>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405"/>
      <c r="Z110" s="405"/>
      <c r="AA110" s="405"/>
      <c r="AB110" s="405"/>
      <c r="AC110" s="405"/>
      <c r="AD110" s="405"/>
      <c r="AE110" s="405"/>
      <c r="AF110" s="405"/>
      <c r="AG110" s="405"/>
      <c r="AH110" s="405"/>
      <c r="AI110" s="405"/>
      <c r="AJ110" s="405"/>
      <c r="AK110" s="405"/>
      <c r="AL110" s="405"/>
      <c r="AM110" s="299"/>
    </row>
    <row r="111" spans="1:39" s="276" customFormat="1" ht="15.5" outlineLevel="1">
      <c r="A111" s="500">
        <v>29</v>
      </c>
      <c r="B111" s="317" t="s">
        <v>19</v>
      </c>
      <c r="C111" s="284" t="s">
        <v>25</v>
      </c>
      <c r="D111" s="288"/>
      <c r="E111" s="288"/>
      <c r="F111" s="288"/>
      <c r="G111" s="288"/>
      <c r="H111" s="288"/>
      <c r="I111" s="288"/>
      <c r="J111" s="288"/>
      <c r="K111" s="288"/>
      <c r="L111" s="288"/>
      <c r="M111" s="288"/>
      <c r="N111" s="288">
        <v>0</v>
      </c>
      <c r="O111" s="288"/>
      <c r="P111" s="288"/>
      <c r="Q111" s="288"/>
      <c r="R111" s="288"/>
      <c r="S111" s="288"/>
      <c r="T111" s="288"/>
      <c r="U111" s="288"/>
      <c r="V111" s="288"/>
      <c r="W111" s="288"/>
      <c r="X111" s="288"/>
      <c r="Y111" s="403"/>
      <c r="Z111" s="403"/>
      <c r="AA111" s="403"/>
      <c r="AB111" s="403"/>
      <c r="AC111" s="403"/>
      <c r="AD111" s="403"/>
      <c r="AE111" s="408"/>
      <c r="AF111" s="408"/>
      <c r="AG111" s="408"/>
      <c r="AH111" s="408"/>
      <c r="AI111" s="408"/>
      <c r="AJ111" s="408"/>
      <c r="AK111" s="408"/>
      <c r="AL111" s="408"/>
      <c r="AM111" s="289">
        <f>SUM(Y111:AL111)</f>
        <v>0</v>
      </c>
    </row>
    <row r="112" spans="1:39" s="276" customFormat="1" ht="15.5" outlineLevel="1">
      <c r="A112" s="500"/>
      <c r="B112" s="317" t="s">
        <v>214</v>
      </c>
      <c r="C112" s="284" t="s">
        <v>163</v>
      </c>
      <c r="D112" s="288"/>
      <c r="E112" s="288"/>
      <c r="F112" s="288"/>
      <c r="G112" s="288"/>
      <c r="H112" s="288"/>
      <c r="I112" s="288"/>
      <c r="J112" s="288"/>
      <c r="K112" s="288"/>
      <c r="L112" s="288"/>
      <c r="M112" s="288"/>
      <c r="N112" s="288">
        <f>N111</f>
        <v>0</v>
      </c>
      <c r="O112" s="288"/>
      <c r="P112" s="288"/>
      <c r="Q112" s="288"/>
      <c r="R112" s="288"/>
      <c r="S112" s="288"/>
      <c r="T112" s="288"/>
      <c r="U112" s="288"/>
      <c r="V112" s="288"/>
      <c r="W112" s="288"/>
      <c r="X112" s="288"/>
      <c r="Y112" s="404">
        <f>Y111</f>
        <v>0</v>
      </c>
      <c r="Z112" s="404">
        <f t="shared" ref="Z112:AK112" si="28">Z111</f>
        <v>0</v>
      </c>
      <c r="AA112" s="404">
        <f t="shared" si="28"/>
        <v>0</v>
      </c>
      <c r="AB112" s="404">
        <f t="shared" si="28"/>
        <v>0</v>
      </c>
      <c r="AC112" s="404">
        <f t="shared" si="28"/>
        <v>0</v>
      </c>
      <c r="AD112" s="404">
        <f t="shared" si="28"/>
        <v>0</v>
      </c>
      <c r="AE112" s="404">
        <f t="shared" si="28"/>
        <v>0</v>
      </c>
      <c r="AF112" s="404">
        <f t="shared" si="28"/>
        <v>0</v>
      </c>
      <c r="AG112" s="404">
        <f t="shared" si="28"/>
        <v>0</v>
      </c>
      <c r="AH112" s="404">
        <f t="shared" si="28"/>
        <v>0</v>
      </c>
      <c r="AI112" s="404">
        <f t="shared" si="28"/>
        <v>0</v>
      </c>
      <c r="AJ112" s="404">
        <f t="shared" si="28"/>
        <v>0</v>
      </c>
      <c r="AK112" s="404">
        <f t="shared" si="28"/>
        <v>0</v>
      </c>
      <c r="AL112" s="404">
        <f>AL111</f>
        <v>0</v>
      </c>
      <c r="AM112" s="497"/>
    </row>
    <row r="113" spans="1:39" s="276" customFormat="1" ht="15.5" outlineLevel="1">
      <c r="A113" s="500"/>
      <c r="B113" s="317"/>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405"/>
      <c r="AA113" s="405"/>
      <c r="AB113" s="405"/>
      <c r="AC113" s="405"/>
      <c r="AD113" s="405"/>
      <c r="AE113" s="409"/>
      <c r="AF113" s="409"/>
      <c r="AG113" s="409"/>
      <c r="AH113" s="409"/>
      <c r="AI113" s="409"/>
      <c r="AJ113" s="409"/>
      <c r="AK113" s="409"/>
      <c r="AL113" s="409"/>
      <c r="AM113" s="306"/>
    </row>
    <row r="114" spans="1:39" s="276" customFormat="1" ht="15.5" outlineLevel="1">
      <c r="A114" s="500">
        <v>30</v>
      </c>
      <c r="B114" s="317" t="s">
        <v>487</v>
      </c>
      <c r="C114" s="284" t="s">
        <v>25</v>
      </c>
      <c r="D114" s="288"/>
      <c r="E114" s="288"/>
      <c r="F114" s="288"/>
      <c r="G114" s="288"/>
      <c r="H114" s="288"/>
      <c r="I114" s="288"/>
      <c r="J114" s="288"/>
      <c r="K114" s="288"/>
      <c r="L114" s="288"/>
      <c r="M114" s="288"/>
      <c r="N114" s="288">
        <v>0</v>
      </c>
      <c r="O114" s="288"/>
      <c r="P114" s="288"/>
      <c r="Q114" s="288"/>
      <c r="R114" s="288"/>
      <c r="S114" s="288"/>
      <c r="T114" s="288"/>
      <c r="U114" s="288"/>
      <c r="V114" s="288"/>
      <c r="W114" s="288"/>
      <c r="X114" s="288"/>
      <c r="Y114" s="403"/>
      <c r="Z114" s="403"/>
      <c r="AA114" s="403"/>
      <c r="AB114" s="403"/>
      <c r="AC114" s="403"/>
      <c r="AD114" s="403"/>
      <c r="AE114" s="408"/>
      <c r="AF114" s="408"/>
      <c r="AG114" s="408"/>
      <c r="AH114" s="408"/>
      <c r="AI114" s="408"/>
      <c r="AJ114" s="408"/>
      <c r="AK114" s="408"/>
      <c r="AL114" s="408"/>
      <c r="AM114" s="289">
        <f>SUM(Y114:AL114)</f>
        <v>0</v>
      </c>
    </row>
    <row r="115" spans="1:39" s="276" customFormat="1" ht="15.5" outlineLevel="1">
      <c r="A115" s="500"/>
      <c r="B115" s="317" t="s">
        <v>214</v>
      </c>
      <c r="C115" s="284" t="s">
        <v>163</v>
      </c>
      <c r="D115" s="288"/>
      <c r="E115" s="288"/>
      <c r="F115" s="288"/>
      <c r="G115" s="288"/>
      <c r="H115" s="288"/>
      <c r="I115" s="288"/>
      <c r="J115" s="288"/>
      <c r="K115" s="288"/>
      <c r="L115" s="288"/>
      <c r="M115" s="288"/>
      <c r="N115" s="288">
        <f>N114</f>
        <v>0</v>
      </c>
      <c r="O115" s="288"/>
      <c r="P115" s="288"/>
      <c r="Q115" s="288"/>
      <c r="R115" s="288"/>
      <c r="S115" s="288"/>
      <c r="T115" s="288"/>
      <c r="U115" s="288"/>
      <c r="V115" s="288"/>
      <c r="W115" s="288"/>
      <c r="X115" s="288"/>
      <c r="Y115" s="404">
        <f>Y114</f>
        <v>0</v>
      </c>
      <c r="Z115" s="404">
        <f t="shared" ref="Z115:AL115" si="29">Z114</f>
        <v>0</v>
      </c>
      <c r="AA115" s="404">
        <f t="shared" si="29"/>
        <v>0</v>
      </c>
      <c r="AB115" s="404">
        <f t="shared" si="29"/>
        <v>0</v>
      </c>
      <c r="AC115" s="404">
        <f t="shared" si="29"/>
        <v>0</v>
      </c>
      <c r="AD115" s="404">
        <f t="shared" si="29"/>
        <v>0</v>
      </c>
      <c r="AE115" s="404">
        <f t="shared" si="29"/>
        <v>0</v>
      </c>
      <c r="AF115" s="404">
        <f t="shared" si="29"/>
        <v>0</v>
      </c>
      <c r="AG115" s="404">
        <f t="shared" si="29"/>
        <v>0</v>
      </c>
      <c r="AH115" s="404">
        <f t="shared" si="29"/>
        <v>0</v>
      </c>
      <c r="AI115" s="404">
        <f t="shared" si="29"/>
        <v>0</v>
      </c>
      <c r="AJ115" s="404">
        <f t="shared" si="29"/>
        <v>0</v>
      </c>
      <c r="AK115" s="404">
        <f t="shared" si="29"/>
        <v>0</v>
      </c>
      <c r="AL115" s="404">
        <f t="shared" si="29"/>
        <v>0</v>
      </c>
      <c r="AM115" s="497"/>
    </row>
    <row r="116" spans="1:39" s="276" customFormat="1" ht="15.5" outlineLevel="1">
      <c r="A116" s="500"/>
      <c r="B116" s="317"/>
      <c r="C116" s="284"/>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405"/>
      <c r="AA116" s="405"/>
      <c r="AB116" s="405"/>
      <c r="AC116" s="405"/>
      <c r="AD116" s="405"/>
      <c r="AE116" s="409"/>
      <c r="AF116" s="409"/>
      <c r="AG116" s="409"/>
      <c r="AH116" s="409"/>
      <c r="AI116" s="409"/>
      <c r="AJ116" s="409"/>
      <c r="AK116" s="409"/>
      <c r="AL116" s="409"/>
      <c r="AM116" s="306"/>
    </row>
    <row r="117" spans="1:39" s="276" customFormat="1" ht="15.5" outlineLevel="1">
      <c r="A117" s="500"/>
      <c r="B117" s="281" t="s">
        <v>488</v>
      </c>
      <c r="C117" s="284"/>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405"/>
      <c r="AA117" s="405"/>
      <c r="AB117" s="405"/>
      <c r="AC117" s="405"/>
      <c r="AD117" s="405"/>
      <c r="AE117" s="409"/>
      <c r="AF117" s="409"/>
      <c r="AG117" s="409"/>
      <c r="AH117" s="409"/>
      <c r="AI117" s="409"/>
      <c r="AJ117" s="409"/>
      <c r="AK117" s="409"/>
      <c r="AL117" s="409"/>
      <c r="AM117" s="306"/>
    </row>
    <row r="118" spans="1:39" s="276" customFormat="1" ht="15.5" outlineLevel="1">
      <c r="A118" s="500">
        <v>31</v>
      </c>
      <c r="B118" s="317" t="s">
        <v>489</v>
      </c>
      <c r="C118" s="284" t="s">
        <v>25</v>
      </c>
      <c r="D118" s="288"/>
      <c r="E118" s="288"/>
      <c r="F118" s="288"/>
      <c r="G118" s="288"/>
      <c r="H118" s="288"/>
      <c r="I118" s="288"/>
      <c r="J118" s="288"/>
      <c r="K118" s="288"/>
      <c r="L118" s="288"/>
      <c r="M118" s="288"/>
      <c r="N118" s="288">
        <v>0</v>
      </c>
      <c r="O118" s="288"/>
      <c r="P118" s="288"/>
      <c r="Q118" s="288"/>
      <c r="R118" s="288"/>
      <c r="S118" s="288"/>
      <c r="T118" s="288"/>
      <c r="U118" s="288"/>
      <c r="V118" s="288"/>
      <c r="W118" s="288"/>
      <c r="X118" s="288"/>
      <c r="Y118" s="403"/>
      <c r="Z118" s="403"/>
      <c r="AA118" s="403"/>
      <c r="AB118" s="403"/>
      <c r="AC118" s="403"/>
      <c r="AD118" s="403"/>
      <c r="AE118" s="408"/>
      <c r="AF118" s="408"/>
      <c r="AG118" s="408"/>
      <c r="AH118" s="408"/>
      <c r="AI118" s="408"/>
      <c r="AJ118" s="408"/>
      <c r="AK118" s="408"/>
      <c r="AL118" s="408"/>
      <c r="AM118" s="289">
        <f>SUM(Y118:AL118)</f>
        <v>0</v>
      </c>
    </row>
    <row r="119" spans="1:39" s="276" customFormat="1" ht="15.5" outlineLevel="1">
      <c r="A119" s="500"/>
      <c r="B119" s="317" t="s">
        <v>214</v>
      </c>
      <c r="C119" s="284" t="s">
        <v>163</v>
      </c>
      <c r="D119" s="288"/>
      <c r="E119" s="288"/>
      <c r="F119" s="288"/>
      <c r="G119" s="288"/>
      <c r="H119" s="288"/>
      <c r="I119" s="288"/>
      <c r="J119" s="288"/>
      <c r="K119" s="288"/>
      <c r="L119" s="288"/>
      <c r="M119" s="288"/>
      <c r="N119" s="288">
        <f>N118</f>
        <v>0</v>
      </c>
      <c r="O119" s="288"/>
      <c r="P119" s="288"/>
      <c r="Q119" s="288"/>
      <c r="R119" s="288"/>
      <c r="S119" s="288"/>
      <c r="T119" s="288"/>
      <c r="U119" s="288"/>
      <c r="V119" s="288"/>
      <c r="W119" s="288"/>
      <c r="X119" s="288"/>
      <c r="Y119" s="404">
        <f>Y118</f>
        <v>0</v>
      </c>
      <c r="Z119" s="404">
        <f t="shared" ref="Z119:AL119" si="30">Z118</f>
        <v>0</v>
      </c>
      <c r="AA119" s="404">
        <f t="shared" si="30"/>
        <v>0</v>
      </c>
      <c r="AB119" s="404">
        <f t="shared" si="30"/>
        <v>0</v>
      </c>
      <c r="AC119" s="404">
        <f t="shared" si="30"/>
        <v>0</v>
      </c>
      <c r="AD119" s="404">
        <f t="shared" si="30"/>
        <v>0</v>
      </c>
      <c r="AE119" s="404">
        <f t="shared" si="30"/>
        <v>0</v>
      </c>
      <c r="AF119" s="404">
        <f t="shared" si="30"/>
        <v>0</v>
      </c>
      <c r="AG119" s="404">
        <f t="shared" si="30"/>
        <v>0</v>
      </c>
      <c r="AH119" s="404">
        <f t="shared" si="30"/>
        <v>0</v>
      </c>
      <c r="AI119" s="404">
        <f t="shared" si="30"/>
        <v>0</v>
      </c>
      <c r="AJ119" s="404">
        <f t="shared" si="30"/>
        <v>0</v>
      </c>
      <c r="AK119" s="404">
        <f t="shared" si="30"/>
        <v>0</v>
      </c>
      <c r="AL119" s="404">
        <f t="shared" si="30"/>
        <v>0</v>
      </c>
      <c r="AM119" s="497"/>
    </row>
    <row r="120" spans="1:39" s="276" customFormat="1" ht="15.5" outlineLevel="1">
      <c r="A120" s="500"/>
      <c r="B120" s="317"/>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405"/>
      <c r="Z120" s="405"/>
      <c r="AA120" s="405"/>
      <c r="AB120" s="405"/>
      <c r="AC120" s="405"/>
      <c r="AD120" s="405"/>
      <c r="AE120" s="409"/>
      <c r="AF120" s="409"/>
      <c r="AG120" s="409"/>
      <c r="AH120" s="409"/>
      <c r="AI120" s="409"/>
      <c r="AJ120" s="409"/>
      <c r="AK120" s="409"/>
      <c r="AL120" s="409"/>
      <c r="AM120" s="306"/>
    </row>
    <row r="121" spans="1:39" s="276" customFormat="1" ht="15.5" outlineLevel="1">
      <c r="A121" s="500">
        <v>32</v>
      </c>
      <c r="B121" s="317" t="s">
        <v>490</v>
      </c>
      <c r="C121" s="284" t="s">
        <v>25</v>
      </c>
      <c r="D121" s="288"/>
      <c r="E121" s="288"/>
      <c r="F121" s="288"/>
      <c r="G121" s="288"/>
      <c r="H121" s="288"/>
      <c r="I121" s="288"/>
      <c r="J121" s="288"/>
      <c r="K121" s="288"/>
      <c r="L121" s="288"/>
      <c r="M121" s="288"/>
      <c r="N121" s="288">
        <v>0</v>
      </c>
      <c r="O121" s="288"/>
      <c r="P121" s="288"/>
      <c r="Q121" s="288"/>
      <c r="R121" s="288"/>
      <c r="S121" s="288"/>
      <c r="T121" s="288"/>
      <c r="U121" s="288"/>
      <c r="V121" s="288"/>
      <c r="W121" s="288"/>
      <c r="X121" s="288"/>
      <c r="Y121" s="403"/>
      <c r="Z121" s="403"/>
      <c r="AA121" s="403"/>
      <c r="AB121" s="403"/>
      <c r="AC121" s="403"/>
      <c r="AD121" s="403"/>
      <c r="AE121" s="408"/>
      <c r="AF121" s="408"/>
      <c r="AG121" s="408"/>
      <c r="AH121" s="408"/>
      <c r="AI121" s="408"/>
      <c r="AJ121" s="408"/>
      <c r="AK121" s="408"/>
      <c r="AL121" s="408"/>
      <c r="AM121" s="289">
        <f>SUM(Y121:AL121)</f>
        <v>0</v>
      </c>
    </row>
    <row r="122" spans="1:39" s="276" customFormat="1" ht="15.5" outlineLevel="1">
      <c r="A122" s="500"/>
      <c r="B122" s="317" t="s">
        <v>214</v>
      </c>
      <c r="C122" s="284" t="s">
        <v>163</v>
      </c>
      <c r="D122" s="288"/>
      <c r="E122" s="288"/>
      <c r="F122" s="288"/>
      <c r="G122" s="288"/>
      <c r="H122" s="288"/>
      <c r="I122" s="288"/>
      <c r="J122" s="288"/>
      <c r="K122" s="288"/>
      <c r="L122" s="288"/>
      <c r="M122" s="288"/>
      <c r="N122" s="288">
        <f>N121</f>
        <v>0</v>
      </c>
      <c r="O122" s="288"/>
      <c r="P122" s="288"/>
      <c r="Q122" s="288"/>
      <c r="R122" s="288"/>
      <c r="S122" s="288"/>
      <c r="T122" s="288"/>
      <c r="U122" s="288"/>
      <c r="V122" s="288"/>
      <c r="W122" s="288"/>
      <c r="X122" s="288"/>
      <c r="Y122" s="404">
        <f>Y121</f>
        <v>0</v>
      </c>
      <c r="Z122" s="404">
        <f t="shared" ref="Z122:AL122" si="31">Z121</f>
        <v>0</v>
      </c>
      <c r="AA122" s="404">
        <f t="shared" si="31"/>
        <v>0</v>
      </c>
      <c r="AB122" s="404">
        <f t="shared" si="31"/>
        <v>0</v>
      </c>
      <c r="AC122" s="404">
        <f t="shared" si="31"/>
        <v>0</v>
      </c>
      <c r="AD122" s="404">
        <f t="shared" si="31"/>
        <v>0</v>
      </c>
      <c r="AE122" s="404">
        <f t="shared" si="31"/>
        <v>0</v>
      </c>
      <c r="AF122" s="404">
        <f t="shared" si="31"/>
        <v>0</v>
      </c>
      <c r="AG122" s="404">
        <f t="shared" si="31"/>
        <v>0</v>
      </c>
      <c r="AH122" s="404">
        <f t="shared" si="31"/>
        <v>0</v>
      </c>
      <c r="AI122" s="404">
        <f t="shared" si="31"/>
        <v>0</v>
      </c>
      <c r="AJ122" s="404">
        <f t="shared" si="31"/>
        <v>0</v>
      </c>
      <c r="AK122" s="404">
        <f t="shared" si="31"/>
        <v>0</v>
      </c>
      <c r="AL122" s="404">
        <f t="shared" si="31"/>
        <v>0</v>
      </c>
      <c r="AM122" s="497"/>
    </row>
    <row r="123" spans="1:39" s="276" customFormat="1" ht="15.5" outlineLevel="1">
      <c r="A123" s="500"/>
      <c r="B123" s="317"/>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405"/>
      <c r="Z123" s="405"/>
      <c r="AA123" s="405"/>
      <c r="AB123" s="405"/>
      <c r="AC123" s="405"/>
      <c r="AD123" s="405"/>
      <c r="AE123" s="409"/>
      <c r="AF123" s="409"/>
      <c r="AG123" s="409"/>
      <c r="AH123" s="409"/>
      <c r="AI123" s="409"/>
      <c r="AJ123" s="409"/>
      <c r="AK123" s="409"/>
      <c r="AL123" s="409"/>
      <c r="AM123" s="306"/>
    </row>
    <row r="124" spans="1:39" s="276" customFormat="1" ht="15.5" outlineLevel="1">
      <c r="A124" s="500">
        <v>33</v>
      </c>
      <c r="B124" s="317" t="s">
        <v>491</v>
      </c>
      <c r="C124" s="284" t="s">
        <v>25</v>
      </c>
      <c r="D124" s="288"/>
      <c r="E124" s="288"/>
      <c r="F124" s="288"/>
      <c r="G124" s="288"/>
      <c r="H124" s="288"/>
      <c r="I124" s="288"/>
      <c r="J124" s="288"/>
      <c r="K124" s="288"/>
      <c r="L124" s="288"/>
      <c r="M124" s="288"/>
      <c r="N124" s="288">
        <v>12</v>
      </c>
      <c r="O124" s="288"/>
      <c r="P124" s="288"/>
      <c r="Q124" s="288"/>
      <c r="R124" s="288"/>
      <c r="S124" s="288"/>
      <c r="T124" s="288"/>
      <c r="U124" s="288"/>
      <c r="V124" s="288"/>
      <c r="W124" s="288"/>
      <c r="X124" s="288"/>
      <c r="Y124" s="403"/>
      <c r="Z124" s="403"/>
      <c r="AA124" s="403"/>
      <c r="AB124" s="403"/>
      <c r="AC124" s="403"/>
      <c r="AD124" s="403"/>
      <c r="AE124" s="408"/>
      <c r="AF124" s="408"/>
      <c r="AG124" s="408"/>
      <c r="AH124" s="408"/>
      <c r="AI124" s="408"/>
      <c r="AJ124" s="408"/>
      <c r="AK124" s="408"/>
      <c r="AL124" s="408"/>
      <c r="AM124" s="289">
        <f>SUM(Y124:AL124)</f>
        <v>0</v>
      </c>
    </row>
    <row r="125" spans="1:39" s="276" customFormat="1" ht="15.5" outlineLevel="1">
      <c r="A125" s="500"/>
      <c r="B125" s="317" t="s">
        <v>214</v>
      </c>
      <c r="C125" s="284" t="s">
        <v>163</v>
      </c>
      <c r="D125" s="288"/>
      <c r="E125" s="288"/>
      <c r="F125" s="288"/>
      <c r="G125" s="288"/>
      <c r="H125" s="288"/>
      <c r="I125" s="288"/>
      <c r="J125" s="288"/>
      <c r="K125" s="288"/>
      <c r="L125" s="288"/>
      <c r="M125" s="288"/>
      <c r="N125" s="288">
        <f>N124</f>
        <v>12</v>
      </c>
      <c r="O125" s="288"/>
      <c r="P125" s="288"/>
      <c r="Q125" s="288"/>
      <c r="R125" s="288"/>
      <c r="S125" s="288"/>
      <c r="T125" s="288"/>
      <c r="U125" s="288"/>
      <c r="V125" s="288"/>
      <c r="W125" s="288"/>
      <c r="X125" s="288"/>
      <c r="Y125" s="404">
        <f>Y124</f>
        <v>0</v>
      </c>
      <c r="Z125" s="404">
        <f t="shared" ref="Z125:AL125" si="32">Z124</f>
        <v>0</v>
      </c>
      <c r="AA125" s="404">
        <f t="shared" si="32"/>
        <v>0</v>
      </c>
      <c r="AB125" s="404">
        <f t="shared" si="32"/>
        <v>0</v>
      </c>
      <c r="AC125" s="404">
        <f t="shared" si="32"/>
        <v>0</v>
      </c>
      <c r="AD125" s="404">
        <f t="shared" si="32"/>
        <v>0</v>
      </c>
      <c r="AE125" s="404">
        <f t="shared" si="32"/>
        <v>0</v>
      </c>
      <c r="AF125" s="404">
        <f t="shared" si="32"/>
        <v>0</v>
      </c>
      <c r="AG125" s="404">
        <f t="shared" si="32"/>
        <v>0</v>
      </c>
      <c r="AH125" s="404">
        <f t="shared" si="32"/>
        <v>0</v>
      </c>
      <c r="AI125" s="404">
        <f t="shared" si="32"/>
        <v>0</v>
      </c>
      <c r="AJ125" s="404">
        <f t="shared" si="32"/>
        <v>0</v>
      </c>
      <c r="AK125" s="404">
        <f t="shared" si="32"/>
        <v>0</v>
      </c>
      <c r="AL125" s="404">
        <f t="shared" si="32"/>
        <v>0</v>
      </c>
      <c r="AM125" s="497"/>
    </row>
    <row r="126" spans="1:39" s="276" customFormat="1" ht="15.5" outlineLevel="1">
      <c r="A126" s="500"/>
      <c r="B126" s="308"/>
      <c r="C126" s="318"/>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405"/>
      <c r="Z126" s="405"/>
      <c r="AA126" s="405"/>
      <c r="AB126" s="405"/>
      <c r="AC126" s="405"/>
      <c r="AD126" s="405"/>
      <c r="AE126" s="405"/>
      <c r="AF126" s="405"/>
      <c r="AG126" s="405"/>
      <c r="AH126" s="405"/>
      <c r="AI126" s="405"/>
      <c r="AJ126" s="405"/>
      <c r="AK126" s="405"/>
      <c r="AL126" s="405"/>
      <c r="AM126" s="299"/>
    </row>
    <row r="127" spans="1:39" s="276" customFormat="1" ht="15.5">
      <c r="A127" s="500"/>
      <c r="B127" s="320" t="s">
        <v>237</v>
      </c>
      <c r="C127" s="321"/>
      <c r="D127" s="321">
        <f>SUM(D22:D125)</f>
        <v>0</v>
      </c>
      <c r="E127" s="321"/>
      <c r="F127" s="321"/>
      <c r="G127" s="321"/>
      <c r="H127" s="321"/>
      <c r="I127" s="321"/>
      <c r="J127" s="321"/>
      <c r="K127" s="321"/>
      <c r="L127" s="321"/>
      <c r="M127" s="321"/>
      <c r="N127" s="321"/>
      <c r="O127" s="321">
        <f>SUM(O22:O125)</f>
        <v>0</v>
      </c>
      <c r="P127" s="321"/>
      <c r="Q127" s="321"/>
      <c r="R127" s="321"/>
      <c r="S127" s="321"/>
      <c r="T127" s="321"/>
      <c r="U127" s="321"/>
      <c r="V127" s="321"/>
      <c r="W127" s="321"/>
      <c r="X127" s="321"/>
      <c r="Y127" s="322">
        <f>IF(Y21="kWh",SUMPRODUCT(D22:D125,Y22:Y125))</f>
        <v>0</v>
      </c>
      <c r="Z127" s="322">
        <f>IF(Z21="kWh",SUMPRODUCT(D22:D125,Z22:Z125))</f>
        <v>0</v>
      </c>
      <c r="AA127" s="322">
        <f>IF(AA21="kW",SUMPRODUCT(N22:N125,O22:O125,AA22:AA125),SUMPRODUCT(D22:D125,AA22:AA125))</f>
        <v>0</v>
      </c>
      <c r="AB127" s="322">
        <f>IF(AB21="kW",SUMPRODUCT(N22:N125,O22:O125,AB22:AB125),SUMPRODUCT(D22:D125,AB22:AB125))</f>
        <v>0</v>
      </c>
      <c r="AC127" s="322">
        <f>IF(AC21="kW",SUMPRODUCT(N22:N125,O22:O125,AC22:AC125),SUMPRODUCT(D22:D125,AC22:AC125))</f>
        <v>0</v>
      </c>
      <c r="AD127" s="322">
        <f>IF(AD21="kW",SUMPRODUCT(N22:N125,O22:O125,AD22:AD125),SUMPRODUCT(D22:D125,AD22:AD125))</f>
        <v>0</v>
      </c>
      <c r="AE127" s="322">
        <f>IF(AE21="kW",SUMPRODUCT(N22:N125,O22:O125,AE22:AE125),SUMPRODUCT(D22:D125,AE22:AE125))</f>
        <v>0</v>
      </c>
      <c r="AF127" s="322">
        <f>IF(AF21="kW",SUMPRODUCT(N22:N125,O22:O125,AF22:AF125),SUMPRODUCT(D22:D125,AF22:AF125))</f>
        <v>0</v>
      </c>
      <c r="AG127" s="322">
        <f>IF(AG21="kW",SUMPRODUCT(N22:N125,O22:O125,AG22:AG125),SUMPRODUCT(D22:D125,AG22:AG125))</f>
        <v>0</v>
      </c>
      <c r="AH127" s="322">
        <f>IF(AH21="kW",SUMPRODUCT(N22:N125,O22:O125,AH22:AH125),SUMPRODUCT(D22:D125,AH22:AH125))</f>
        <v>0</v>
      </c>
      <c r="AI127" s="322">
        <f>IF(AI21="kW",SUMPRODUCT(N22:N125,O22:O125,AI22:AI125),SUMPRODUCT(D22:D125,AI22:AI125))</f>
        <v>0</v>
      </c>
      <c r="AJ127" s="322">
        <f>IF(AJ21="kW",SUMPRODUCT(N22:N125,O22:O125,AJ22:AJ125),SUMPRODUCT(D22:D125,AJ22:AJ125))</f>
        <v>0</v>
      </c>
      <c r="AK127" s="322">
        <f>IF(AK21="kW",SUMPRODUCT(N22:N125,O22:O125,AK22:AK125),SUMPRODUCT(D22:D125,AK22:AK125))</f>
        <v>0</v>
      </c>
      <c r="AL127" s="322">
        <f>IF(AL21="kW",SUMPRODUCT(N22:N125,O22:O125,AL22:AL125),SUMPRODUCT(D22:D125,AL22:AL125))</f>
        <v>0</v>
      </c>
      <c r="AM127" s="323"/>
    </row>
    <row r="128" spans="1:39" s="276" customFormat="1" ht="15.5">
      <c r="A128" s="500"/>
      <c r="B128" s="324" t="s">
        <v>238</v>
      </c>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f>HLOOKUP(Y20,'2. LRAMVA Threshold'!$B$42:$Q$53,3,FALSE)</f>
        <v>0</v>
      </c>
      <c r="Z128" s="321">
        <f>HLOOKUP(Z20,'2. LRAMVA Threshold'!$B$42:$Q$53,3,FALSE)</f>
        <v>0</v>
      </c>
      <c r="AA128" s="321">
        <f>HLOOKUP(AA20,'2. LRAMVA Threshold'!$B$42:$Q$53,3,FALSE)</f>
        <v>0</v>
      </c>
      <c r="AB128" s="321">
        <f>HLOOKUP(AB20,'2. LRAMVA Threshold'!$B$42:$Q$53,3,FALSE)</f>
        <v>0</v>
      </c>
      <c r="AC128" s="321">
        <f>HLOOKUP(AC20,'2. LRAMVA Threshold'!$B$42:$Q$53,3,FALSE)</f>
        <v>0</v>
      </c>
      <c r="AD128" s="321">
        <f>HLOOKUP(AD20,'2. LRAMVA Threshold'!$B$42:$Q$53,3,FALSE)</f>
        <v>0</v>
      </c>
      <c r="AE128" s="321">
        <f>HLOOKUP(AE20,'2. LRAMVA Threshold'!$B$42:$Q$53,3,FALSE)</f>
        <v>0</v>
      </c>
      <c r="AF128" s="321">
        <f>HLOOKUP(AF20,'2. LRAMVA Threshold'!$B$42:$Q$53,3,FALSE)</f>
        <v>0</v>
      </c>
      <c r="AG128" s="321">
        <f>HLOOKUP(AG20,'2. LRAMVA Threshold'!$B$42:$Q$53,3,FALSE)</f>
        <v>0</v>
      </c>
      <c r="AH128" s="321">
        <f>HLOOKUP(AH20,'2. LRAMVA Threshold'!$B$42:$Q$53,3,FALSE)</f>
        <v>0</v>
      </c>
      <c r="AI128" s="321">
        <f>HLOOKUP(AI20,'2. LRAMVA Threshold'!$B$42:$Q$53,3,FALSE)</f>
        <v>0</v>
      </c>
      <c r="AJ128" s="321">
        <f>HLOOKUP(AJ20,'2. LRAMVA Threshold'!$B$42:$Q$53,3,FALSE)</f>
        <v>0</v>
      </c>
      <c r="AK128" s="321">
        <f>HLOOKUP(AK20,'2. LRAMVA Threshold'!$B$42:$Q$53,3,FALSE)</f>
        <v>0</v>
      </c>
      <c r="AL128" s="321">
        <f>HLOOKUP(AL20,'2. LRAMVA Threshold'!$B$42:$Q$53,3,FALSE)</f>
        <v>0</v>
      </c>
      <c r="AM128" s="325"/>
    </row>
    <row r="129" spans="1:40" s="296" customFormat="1" ht="15.5">
      <c r="A129" s="502"/>
      <c r="B129" s="317"/>
      <c r="C129" s="326"/>
      <c r="D129" s="327"/>
      <c r="E129" s="327"/>
      <c r="F129" s="327"/>
      <c r="G129" s="327"/>
      <c r="H129" s="327"/>
      <c r="I129" s="327"/>
      <c r="J129" s="327"/>
      <c r="K129" s="327"/>
      <c r="L129" s="327"/>
      <c r="M129" s="327"/>
      <c r="N129" s="327"/>
      <c r="O129" s="328"/>
      <c r="P129" s="327"/>
      <c r="Q129" s="327"/>
      <c r="R129" s="327"/>
      <c r="S129" s="329"/>
      <c r="T129" s="329"/>
      <c r="U129" s="329"/>
      <c r="V129" s="329"/>
      <c r="W129" s="327"/>
      <c r="X129" s="327"/>
      <c r="Y129" s="293"/>
      <c r="Z129" s="293"/>
      <c r="AA129" s="293"/>
      <c r="AB129" s="293"/>
      <c r="AC129" s="293"/>
      <c r="AD129" s="293"/>
      <c r="AE129" s="293"/>
      <c r="AF129" s="293"/>
      <c r="AG129" s="293"/>
      <c r="AH129" s="293"/>
      <c r="AI129" s="293"/>
      <c r="AJ129" s="293"/>
      <c r="AK129" s="293"/>
      <c r="AL129" s="293"/>
      <c r="AM129" s="330"/>
    </row>
    <row r="130" spans="1:40" s="337" customFormat="1" ht="15.5">
      <c r="A130" s="499"/>
      <c r="B130" s="317" t="s">
        <v>164</v>
      </c>
      <c r="C130" s="331"/>
      <c r="D130" s="331"/>
      <c r="E130" s="331"/>
      <c r="F130" s="331"/>
      <c r="G130" s="331"/>
      <c r="H130" s="331"/>
      <c r="I130" s="331"/>
      <c r="J130" s="331"/>
      <c r="K130" s="331"/>
      <c r="L130" s="331"/>
      <c r="M130" s="331"/>
      <c r="N130" s="331"/>
      <c r="O130" s="331"/>
      <c r="P130" s="331"/>
      <c r="Q130" s="331"/>
      <c r="R130" s="331"/>
      <c r="S130" s="331"/>
      <c r="T130" s="332"/>
      <c r="U130" s="332"/>
      <c r="V130" s="332"/>
      <c r="W130" s="333"/>
      <c r="X130" s="333"/>
      <c r="Y130" s="334">
        <f>HLOOKUP(Y$20,'3.  Distribution Rates'!$C$122:$P$133,3,FALSE)</f>
        <v>0</v>
      </c>
      <c r="Z130" s="334">
        <f>HLOOKUP(Z$20,'3.  Distribution Rates'!$C$122:$P$133,3,FALSE)</f>
        <v>0</v>
      </c>
      <c r="AA130" s="334">
        <f>HLOOKUP(AA$20,'3.  Distribution Rates'!$C$122:$P$133,3,FALSE)</f>
        <v>0</v>
      </c>
      <c r="AB130" s="334">
        <f>HLOOKUP(AB$20,'3.  Distribution Rates'!$C$122:$P$133,3,FALSE)</f>
        <v>0</v>
      </c>
      <c r="AC130" s="334">
        <f>HLOOKUP(AC$20,'3.  Distribution Rates'!$C$122:$P$133,3,FALSE)</f>
        <v>0</v>
      </c>
      <c r="AD130" s="334">
        <f>HLOOKUP(AD$20,'3.  Distribution Rates'!$C$122:$P$133,3,FALSE)</f>
        <v>0</v>
      </c>
      <c r="AE130" s="334">
        <f>HLOOKUP(AE$20,'3.  Distribution Rates'!$C$122:$P$133,3,FALSE)</f>
        <v>0</v>
      </c>
      <c r="AF130" s="334">
        <f>HLOOKUP(AF$20,'3.  Distribution Rates'!$C$122:$P$133,3,FALSE)</f>
        <v>0</v>
      </c>
      <c r="AG130" s="334">
        <f>HLOOKUP(AG$20,'3.  Distribution Rates'!$C$122:$P$133,3,FALSE)</f>
        <v>0</v>
      </c>
      <c r="AH130" s="334">
        <f>HLOOKUP(AH$20,'3.  Distribution Rates'!$C$122:$P$133,3,FALSE)</f>
        <v>0</v>
      </c>
      <c r="AI130" s="334">
        <f>HLOOKUP(AI$20,'3.  Distribution Rates'!$C$122:$P$133,3,FALSE)</f>
        <v>0</v>
      </c>
      <c r="AJ130" s="334">
        <f>HLOOKUP(AJ$20,'3.  Distribution Rates'!$C$122:$P$133,3,FALSE)</f>
        <v>0</v>
      </c>
      <c r="AK130" s="334">
        <f>HLOOKUP(AK$20,'3.  Distribution Rates'!$C$122:$P$133,3,FALSE)</f>
        <v>0</v>
      </c>
      <c r="AL130" s="334">
        <f>HLOOKUP(AL$20,'3.  Distribution Rates'!$C$122:$P$133,3,FALSE)</f>
        <v>0</v>
      </c>
      <c r="AM130" s="335"/>
      <c r="AN130" s="336"/>
    </row>
    <row r="131" spans="1:40" s="296" customFormat="1" ht="15.5">
      <c r="A131" s="502"/>
      <c r="B131" s="291" t="s">
        <v>253</v>
      </c>
      <c r="C131" s="338"/>
      <c r="D131" s="329"/>
      <c r="E131" s="327"/>
      <c r="F131" s="327"/>
      <c r="G131" s="327"/>
      <c r="H131" s="327"/>
      <c r="I131" s="327"/>
      <c r="J131" s="327"/>
      <c r="K131" s="327"/>
      <c r="L131" s="327"/>
      <c r="M131" s="327"/>
      <c r="N131" s="327"/>
      <c r="O131" s="293"/>
      <c r="P131" s="327"/>
      <c r="Q131" s="327"/>
      <c r="R131" s="327"/>
      <c r="S131" s="329"/>
      <c r="T131" s="329"/>
      <c r="U131" s="329"/>
      <c r="V131" s="329"/>
      <c r="W131" s="327"/>
      <c r="X131" s="327"/>
      <c r="Y131" s="339">
        <f t="shared" ref="Y131:AD131" si="33">Y127*Y130</f>
        <v>0</v>
      </c>
      <c r="Z131" s="339">
        <f t="shared" si="33"/>
        <v>0</v>
      </c>
      <c r="AA131" s="340">
        <f t="shared" si="33"/>
        <v>0</v>
      </c>
      <c r="AB131" s="340">
        <f t="shared" si="33"/>
        <v>0</v>
      </c>
      <c r="AC131" s="340">
        <f t="shared" si="33"/>
        <v>0</v>
      </c>
      <c r="AD131" s="340">
        <f t="shared" si="33"/>
        <v>0</v>
      </c>
      <c r="AE131" s="340">
        <f>AE127*AE130</f>
        <v>0</v>
      </c>
      <c r="AF131" s="340">
        <f t="shared" ref="AF131:AL131" si="34">AF127*AF130</f>
        <v>0</v>
      </c>
      <c r="AG131" s="340">
        <f t="shared" si="34"/>
        <v>0</v>
      </c>
      <c r="AH131" s="340">
        <f t="shared" si="34"/>
        <v>0</v>
      </c>
      <c r="AI131" s="340">
        <f t="shared" si="34"/>
        <v>0</v>
      </c>
      <c r="AJ131" s="340">
        <f t="shared" si="34"/>
        <v>0</v>
      </c>
      <c r="AK131" s="340">
        <f t="shared" si="34"/>
        <v>0</v>
      </c>
      <c r="AL131" s="340">
        <f t="shared" si="34"/>
        <v>0</v>
      </c>
      <c r="AM131" s="400">
        <f>SUM(Y131:AL131)</f>
        <v>0</v>
      </c>
    </row>
    <row r="132" spans="1:40" s="296" customFormat="1" ht="15.5">
      <c r="A132" s="502"/>
      <c r="B132" s="342" t="s">
        <v>210</v>
      </c>
      <c r="C132" s="338"/>
      <c r="D132" s="343"/>
      <c r="E132" s="327"/>
      <c r="F132" s="327"/>
      <c r="G132" s="327"/>
      <c r="H132" s="327"/>
      <c r="I132" s="327"/>
      <c r="J132" s="327"/>
      <c r="K132" s="327"/>
      <c r="L132" s="327"/>
      <c r="M132" s="327"/>
      <c r="N132" s="327"/>
      <c r="O132" s="293"/>
      <c r="P132" s="327"/>
      <c r="Q132" s="327"/>
      <c r="R132" s="327"/>
      <c r="S132" s="329"/>
      <c r="T132" s="329"/>
      <c r="U132" s="329"/>
      <c r="V132" s="329"/>
      <c r="W132" s="327"/>
      <c r="X132" s="327"/>
      <c r="Y132" s="340">
        <f t="shared" ref="Y132:AD132" si="35">Y128*Y130</f>
        <v>0</v>
      </c>
      <c r="Z132" s="340">
        <f t="shared" si="35"/>
        <v>0</v>
      </c>
      <c r="AA132" s="340">
        <f t="shared" si="35"/>
        <v>0</v>
      </c>
      <c r="AB132" s="340">
        <f t="shared" si="35"/>
        <v>0</v>
      </c>
      <c r="AC132" s="340">
        <f t="shared" si="35"/>
        <v>0</v>
      </c>
      <c r="AD132" s="340">
        <f t="shared" si="35"/>
        <v>0</v>
      </c>
      <c r="AE132" s="340">
        <f>AE128*AE130</f>
        <v>0</v>
      </c>
      <c r="AF132" s="340">
        <f t="shared" ref="AF132:AL132" si="36">AF128*AF130</f>
        <v>0</v>
      </c>
      <c r="AG132" s="340">
        <f t="shared" si="36"/>
        <v>0</v>
      </c>
      <c r="AH132" s="340">
        <f t="shared" si="36"/>
        <v>0</v>
      </c>
      <c r="AI132" s="340">
        <f t="shared" si="36"/>
        <v>0</v>
      </c>
      <c r="AJ132" s="340">
        <f t="shared" si="36"/>
        <v>0</v>
      </c>
      <c r="AK132" s="340">
        <f t="shared" si="36"/>
        <v>0</v>
      </c>
      <c r="AL132" s="340">
        <f t="shared" si="36"/>
        <v>0</v>
      </c>
      <c r="AM132" s="400">
        <f>SUM(Y132:AL132)</f>
        <v>0</v>
      </c>
    </row>
    <row r="133" spans="1:40" s="343" customFormat="1" ht="17.25" customHeight="1">
      <c r="A133" s="504"/>
      <c r="B133" s="342" t="s">
        <v>256</v>
      </c>
      <c r="C133" s="338"/>
      <c r="E133" s="327"/>
      <c r="F133" s="327"/>
      <c r="G133" s="327"/>
      <c r="H133" s="327"/>
      <c r="I133" s="327"/>
      <c r="J133" s="327"/>
      <c r="K133" s="327"/>
      <c r="L133" s="327"/>
      <c r="M133" s="327"/>
      <c r="N133" s="327"/>
      <c r="O133" s="293"/>
      <c r="P133" s="327"/>
      <c r="Q133" s="327"/>
      <c r="R133" s="327"/>
      <c r="W133" s="327"/>
      <c r="X133" s="327"/>
      <c r="Y133" s="344"/>
      <c r="Z133" s="344"/>
      <c r="AA133" s="344"/>
      <c r="AB133" s="344"/>
      <c r="AC133" s="344"/>
      <c r="AD133" s="344"/>
      <c r="AE133" s="344"/>
      <c r="AF133" s="344"/>
      <c r="AG133" s="344"/>
      <c r="AH133" s="344"/>
      <c r="AI133" s="344"/>
      <c r="AJ133" s="344"/>
      <c r="AK133" s="344"/>
      <c r="AL133" s="344"/>
      <c r="AM133" s="400">
        <f>AM131-AM132</f>
        <v>0</v>
      </c>
    </row>
    <row r="134" spans="1:40" s="347" customFormat="1" ht="19.5" customHeight="1">
      <c r="A134" s="499"/>
      <c r="B134" s="317"/>
      <c r="C134" s="343"/>
      <c r="D134" s="343"/>
      <c r="E134" s="327"/>
      <c r="F134" s="327"/>
      <c r="G134" s="327"/>
      <c r="H134" s="327"/>
      <c r="I134" s="327"/>
      <c r="J134" s="327"/>
      <c r="K134" s="327"/>
      <c r="L134" s="327"/>
      <c r="M134" s="327"/>
      <c r="N134" s="327"/>
      <c r="O134" s="293"/>
      <c r="P134" s="327"/>
      <c r="Q134" s="327"/>
      <c r="R134" s="327"/>
      <c r="S134" s="343"/>
      <c r="T134" s="338"/>
      <c r="U134" s="343"/>
      <c r="V134" s="343"/>
      <c r="W134" s="327"/>
      <c r="X134" s="327"/>
      <c r="Y134" s="345"/>
      <c r="Z134" s="345"/>
      <c r="AA134" s="345"/>
      <c r="AB134" s="345"/>
      <c r="AC134" s="345"/>
      <c r="AD134" s="345"/>
      <c r="AE134" s="345"/>
      <c r="AF134" s="345"/>
      <c r="AG134" s="345"/>
      <c r="AH134" s="345"/>
      <c r="AI134" s="345"/>
      <c r="AJ134" s="345"/>
      <c r="AK134" s="345"/>
      <c r="AL134" s="345"/>
      <c r="AM134" s="346"/>
    </row>
    <row r="135" spans="1:40" s="276" customFormat="1" ht="15.5">
      <c r="A135" s="500"/>
      <c r="B135" s="348" t="s">
        <v>215</v>
      </c>
      <c r="C135" s="349"/>
      <c r="D135" s="272"/>
      <c r="E135" s="272"/>
      <c r="F135" s="272"/>
      <c r="G135" s="272"/>
      <c r="H135" s="272"/>
      <c r="I135" s="272"/>
      <c r="J135" s="272"/>
      <c r="K135" s="272"/>
      <c r="L135" s="272"/>
      <c r="M135" s="272"/>
      <c r="N135" s="272"/>
      <c r="O135" s="350"/>
      <c r="P135" s="272"/>
      <c r="Q135" s="272"/>
      <c r="R135" s="272"/>
      <c r="S135" s="297"/>
      <c r="T135" s="302"/>
      <c r="U135" s="302"/>
      <c r="V135" s="272"/>
      <c r="W135" s="272"/>
      <c r="X135" s="302"/>
      <c r="Y135" s="284">
        <f>SUMPRODUCT(E22:E125,Y22:Y125)</f>
        <v>0</v>
      </c>
      <c r="Z135" s="284">
        <f>SUMPRODUCT(E22:E125,Z22:Z125)</f>
        <v>0</v>
      </c>
      <c r="AA135" s="284">
        <f>IF(AA21="kW",SUMPRODUCT(N22:N125,P22:P125,AA22:AA125),SUMPRODUCT(E22:E125,AA22:AA125))</f>
        <v>0</v>
      </c>
      <c r="AB135" s="284">
        <f>IF(AB21="kW",SUMPRODUCT(N22:N125,P22:P125,AB22:AB125),SUMPRODUCT(E22:E125,AB22:AB125))</f>
        <v>0</v>
      </c>
      <c r="AC135" s="284">
        <f>IF(AC21="kW",SUMPRODUCT(N22:N125,P22:P125,AC22:AC125),SUMPRODUCT(E22:E125,AC22:AC125))</f>
        <v>0</v>
      </c>
      <c r="AD135" s="284">
        <f>IF(AD21="kW",SUMPRODUCT(N22:N125,P22:P125,AD22:AD125),SUMPRODUCT(E22:E125, AD22:AD125))</f>
        <v>0</v>
      </c>
      <c r="AE135" s="284">
        <f>IF(AE21="kW",SUMPRODUCT(N22:N125,P22:P125,AE22:AE125),SUMPRODUCT(E22:E125,AE22:AE125))</f>
        <v>0</v>
      </c>
      <c r="AF135" s="284">
        <f>IF(AF21="kW",SUMPRODUCT(N22:N125,P22:P125,AF22:AF125),SUMPRODUCT(E22:E125,AF22:AF125))</f>
        <v>0</v>
      </c>
      <c r="AG135" s="284">
        <f>IF(AG21="kW",SUMPRODUCT(N22:N125,P22:P125,AG22:AG125),SUMPRODUCT(E22:E125,AG22:AG125))</f>
        <v>0</v>
      </c>
      <c r="AH135" s="284">
        <f>IF(AH21="kW",SUMPRODUCT(N22:N125,P22:P125,AH22:AH125),SUMPRODUCT(E22:E125,AH22:AH125))</f>
        <v>0</v>
      </c>
      <c r="AI135" s="284">
        <f>IF(AI21="kW",SUMPRODUCT(N22:N125,P22:P125,AI22:AI125),SUMPRODUCT(E22:E125,AI22:AI125))</f>
        <v>0</v>
      </c>
      <c r="AJ135" s="284">
        <f>IF(AJ21="kW",SUMPRODUCT(N22:N125,P22:P125,AJ22:AJ125),SUMPRODUCT(E22:E125,AJ22:AJ125))</f>
        <v>0</v>
      </c>
      <c r="AK135" s="284">
        <f>IF(AK21="kW",SUMPRODUCT(N22:N125,P22:P125,AK22:AK125),SUMPRODUCT(E22:E125,AK22:AK125))</f>
        <v>0</v>
      </c>
      <c r="AL135" s="284">
        <f>IF(AL21="kW",SUMPRODUCT(N22:N125,P22:P125,AL22:AL125),SUMPRODUCT(E22:E125,AL22:AL125))</f>
        <v>0</v>
      </c>
      <c r="AM135" s="330"/>
    </row>
    <row r="136" spans="1:40" s="276" customFormat="1" ht="15.5">
      <c r="A136" s="500"/>
      <c r="B136" s="348" t="s">
        <v>216</v>
      </c>
      <c r="C136" s="349"/>
      <c r="D136" s="272"/>
      <c r="E136" s="272"/>
      <c r="F136" s="272"/>
      <c r="G136" s="272"/>
      <c r="H136" s="272"/>
      <c r="I136" s="272"/>
      <c r="J136" s="272"/>
      <c r="K136" s="272"/>
      <c r="L136" s="272"/>
      <c r="M136" s="272"/>
      <c r="N136" s="272"/>
      <c r="O136" s="350"/>
      <c r="P136" s="272"/>
      <c r="Q136" s="272"/>
      <c r="R136" s="272"/>
      <c r="S136" s="297"/>
      <c r="T136" s="302"/>
      <c r="U136" s="302"/>
      <c r="V136" s="272"/>
      <c r="W136" s="272"/>
      <c r="X136" s="302"/>
      <c r="Y136" s="284">
        <f>SUMPRODUCT(F22:F125,Y22:Y125)</f>
        <v>0</v>
      </c>
      <c r="Z136" s="284">
        <f>SUMPRODUCT(F22:F125,Z22:Z125)</f>
        <v>0</v>
      </c>
      <c r="AA136" s="284">
        <f>IF(AA21="kW",SUMPRODUCT(N22:N125,Q22:Q125,AA22:AA125),SUMPRODUCT(F22:F125,AA22:AA125))</f>
        <v>0</v>
      </c>
      <c r="AB136" s="284">
        <f>IF(AB21="kW",SUMPRODUCT(N22:N125,Q22:Q125,AB22:AB125),SUMPRODUCT(F22:F125,AB22:AB125))</f>
        <v>0</v>
      </c>
      <c r="AC136" s="284">
        <f>IF(AC21="kW",SUMPRODUCT(N22:N125,Q22:Q125,AC22:AC125),SUMPRODUCT(F22:F125, AC22:AC125))</f>
        <v>0</v>
      </c>
      <c r="AD136" s="284">
        <f>IF(AD21="kW",SUMPRODUCT(N22:N125,Q22:Q125,AD22:AD125),SUMPRODUCT(F22:F125, AD22:AD125))</f>
        <v>0</v>
      </c>
      <c r="AE136" s="284">
        <f>IF(AE21="kW",SUMPRODUCT(N22:N125,Q22:Q125,AE22:AE125),SUMPRODUCT(F22:F125,AE22:AE125))</f>
        <v>0</v>
      </c>
      <c r="AF136" s="284">
        <f>IF(AF21="kW",SUMPRODUCT(N22:N125,Q22:Q125,AF22:AF125),SUMPRODUCT(F22:F125,AF22:AF125))</f>
        <v>0</v>
      </c>
      <c r="AG136" s="284">
        <f>IF(AG21="kW",SUMPRODUCT(N22:N125,Q22:Q125,AG22:AG125),SUMPRODUCT(F22:F125,AG22:AG125))</f>
        <v>0</v>
      </c>
      <c r="AH136" s="284">
        <f>IF(AH21="kW",SUMPRODUCT(N22:N125,Q22:Q125,AH22:AH125),SUMPRODUCT(F22:F125,AH22:AH125))</f>
        <v>0</v>
      </c>
      <c r="AI136" s="284">
        <f>IF(AI21="kW",SUMPRODUCT(N22:N125,Q22:Q125,AI22:AI125),SUMPRODUCT(F22:F125,AI22:AI125))</f>
        <v>0</v>
      </c>
      <c r="AJ136" s="284">
        <f>IF(AJ21="kW",SUMPRODUCT(N22:N125,Q22:Q125,AJ22:AJ125),SUMPRODUCT(F22:F125,AJ22:AJ125))</f>
        <v>0</v>
      </c>
      <c r="AK136" s="284">
        <f>IF(AK21="kW",SUMPRODUCT(N22:N125,Q22:Q125,AK22:AK125),SUMPRODUCT(F22:F125,AK22:AK125))</f>
        <v>0</v>
      </c>
      <c r="AL136" s="284">
        <f>IF(AL21="kW",SUMPRODUCT(N22:N125,Q22:Q125,AL22:AL125),SUMPRODUCT(F22:F125,AL22:AL125))</f>
        <v>0</v>
      </c>
      <c r="AM136" s="330"/>
    </row>
    <row r="137" spans="1:40" s="276" customFormat="1" ht="15.5">
      <c r="A137" s="500"/>
      <c r="B137" s="348" t="s">
        <v>217</v>
      </c>
      <c r="C137" s="349"/>
      <c r="D137" s="272"/>
      <c r="E137" s="272"/>
      <c r="F137" s="272"/>
      <c r="G137" s="272"/>
      <c r="H137" s="272"/>
      <c r="I137" s="272"/>
      <c r="J137" s="272"/>
      <c r="K137" s="272"/>
      <c r="L137" s="272"/>
      <c r="M137" s="272"/>
      <c r="N137" s="272"/>
      <c r="O137" s="350"/>
      <c r="P137" s="272"/>
      <c r="Q137" s="272"/>
      <c r="R137" s="272"/>
      <c r="S137" s="297"/>
      <c r="T137" s="302"/>
      <c r="U137" s="302"/>
      <c r="V137" s="272"/>
      <c r="W137" s="272"/>
      <c r="X137" s="302"/>
      <c r="Y137" s="284">
        <f>SUMPRODUCT(G22:G125,Y22:Y125)</f>
        <v>0</v>
      </c>
      <c r="Z137" s="284">
        <f>SUMPRODUCT(G22:G125,Z22:Z125)</f>
        <v>0</v>
      </c>
      <c r="AA137" s="284">
        <f>IF(AA21="kW",SUMPRODUCT(N22:N125,R22:R125,AA22:AA125),SUMPRODUCT(G22:G125,AA22:AA125))</f>
        <v>0</v>
      </c>
      <c r="AB137" s="284">
        <f>IF(AB21="kW",SUMPRODUCT(N22:N125,R22:R125,AB22:AB125),SUMPRODUCT(G22:G125,AB22:AB125))</f>
        <v>0</v>
      </c>
      <c r="AC137" s="284">
        <f>IF(AC21="kW",SUMPRODUCT(N22:N125,R22:R125,AC22:AC125),SUMPRODUCT(G22:G125, AC22:AC125))</f>
        <v>0</v>
      </c>
      <c r="AD137" s="284">
        <f>IF(AD21="kW",SUMPRODUCT(N22:N125,R22:R125,AD22:AD125),SUMPRODUCT(G22:G125, AD22:AD125))</f>
        <v>0</v>
      </c>
      <c r="AE137" s="284">
        <f>IF(AE21="kW",SUMPRODUCT(N22:N125,R22:R125,AE22:AE125),SUMPRODUCT(G22:G125,AE22:AE125))</f>
        <v>0</v>
      </c>
      <c r="AF137" s="284">
        <f>IF(AF21="kW",SUMPRODUCT(N22:N125,R22:R125,AF22:AF125),SUMPRODUCT(G22:G125,AF22:AF125))</f>
        <v>0</v>
      </c>
      <c r="AG137" s="284">
        <f>IF(AG21="kW",SUMPRODUCT(N22:N125,R22:R125,AG22:AG125),SUMPRODUCT(G22:G125,AG22:AG125))</f>
        <v>0</v>
      </c>
      <c r="AH137" s="284">
        <f>IF(AH21="kW",SUMPRODUCT(N22:N125,R22:R125,AH22:AH125),SUMPRODUCT(G22:G125,AH22:AH125))</f>
        <v>0</v>
      </c>
      <c r="AI137" s="284">
        <f>IF(AI21="kW",SUMPRODUCT(N22:N125,R22:R125,AI22:AI125),SUMPRODUCT(G22:G125,AI22:AI125))</f>
        <v>0</v>
      </c>
      <c r="AJ137" s="284">
        <f>IF(AJ21="kW",SUMPRODUCT(N22:N125,R22:R125,AJ22:AJ125),SUMPRODUCT(G22:G125,AJ22:AJ125))</f>
        <v>0</v>
      </c>
      <c r="AK137" s="284">
        <f>IF(AK21="kW",SUMPRODUCT(N22:N125,R22:R125,AK22:AK125),SUMPRODUCT(G22:G125,AK22:AK125))</f>
        <v>0</v>
      </c>
      <c r="AL137" s="284">
        <f>IF(AL21="kW",SUMPRODUCT(N22:N125,R22:R125,AL22:AL125),SUMPRODUCT(G22:G125,AL22:AL125))</f>
        <v>0</v>
      </c>
      <c r="AM137" s="330"/>
    </row>
    <row r="138" spans="1:40" s="276" customFormat="1" ht="15.5">
      <c r="A138" s="500"/>
      <c r="B138" s="348" t="s">
        <v>218</v>
      </c>
      <c r="C138" s="349"/>
      <c r="D138" s="272"/>
      <c r="E138" s="272"/>
      <c r="F138" s="272"/>
      <c r="G138" s="272"/>
      <c r="H138" s="272"/>
      <c r="I138" s="272"/>
      <c r="J138" s="272"/>
      <c r="K138" s="272"/>
      <c r="L138" s="272"/>
      <c r="M138" s="272"/>
      <c r="N138" s="272"/>
      <c r="O138" s="350"/>
      <c r="P138" s="272"/>
      <c r="Q138" s="272"/>
      <c r="R138" s="272"/>
      <c r="S138" s="297"/>
      <c r="T138" s="302"/>
      <c r="U138" s="302"/>
      <c r="V138" s="272"/>
      <c r="W138" s="272"/>
      <c r="X138" s="302"/>
      <c r="Y138" s="284">
        <f>SUMPRODUCT(H22:H125,Y22:Y125)</f>
        <v>0</v>
      </c>
      <c r="Z138" s="284">
        <f>SUMPRODUCT(H22:H125,Z22:Z125)</f>
        <v>0</v>
      </c>
      <c r="AA138" s="284">
        <f>IF(AA21="kW",SUMPRODUCT(N22:N125,S22:S125,AA22:AA125),SUMPRODUCT(H22:H125,AA22:AA125))</f>
        <v>0</v>
      </c>
      <c r="AB138" s="284">
        <f>IF(AB21="kW",SUMPRODUCT(N22:N125,S22:S125,AB22:AB125),SUMPRODUCT(H22:H125,AB22:AB125))</f>
        <v>0</v>
      </c>
      <c r="AC138" s="284">
        <f>IF(AC21="kW",SUMPRODUCT(N22:N125,S22:S125,AC22:AC125),SUMPRODUCT(H22:H125, AC22:AC125))</f>
        <v>0</v>
      </c>
      <c r="AD138" s="284">
        <f>IF(AD21="kW",SUMPRODUCT(N22:N125,S22:S125,AD22:AD125),SUMPRODUCT(H22:H125, AD22:AD125))</f>
        <v>0</v>
      </c>
      <c r="AE138" s="284">
        <f>IF(AE21="kW",SUMPRODUCT(N22:N125,S22:S125,AE22:AE125),SUMPRODUCT(H22:H125,AE22:AE125))</f>
        <v>0</v>
      </c>
      <c r="AF138" s="284">
        <f>IF(AF21="kW",SUMPRODUCT(N22:N125,S22:S125,AF22:AF125),SUMPRODUCT(H22:H125,AF22:AF125))</f>
        <v>0</v>
      </c>
      <c r="AG138" s="284">
        <f>IF(AG21="kW",SUMPRODUCT(N22:N125,S22:S125,AG22:AG125),SUMPRODUCT(H22:H125,AG22:AG125))</f>
        <v>0</v>
      </c>
      <c r="AH138" s="284">
        <f>IF(AH21="kW",SUMPRODUCT(N22:N125,S22:S125,AH22:AH125),SUMPRODUCT(H22:H125,AH22:AH125))</f>
        <v>0</v>
      </c>
      <c r="AI138" s="284">
        <f>IF(AI21="kW",SUMPRODUCT(N22:N125,S22:S125,AI22:AI125),SUMPRODUCT(H22:H125,AI22:AI125))</f>
        <v>0</v>
      </c>
      <c r="AJ138" s="284">
        <f>IF(AJ21="kW",SUMPRODUCT(N22:N125,S22:S125,AJ22:AJ125),SUMPRODUCT(H22:H125,AJ22:AJ125))</f>
        <v>0</v>
      </c>
      <c r="AK138" s="284">
        <f>IF(AK21="kW",SUMPRODUCT(N22:N125,S22:S125,AK22:AK125),SUMPRODUCT(H22:H125,AK22:AK125))</f>
        <v>0</v>
      </c>
      <c r="AL138" s="284">
        <f>IF(AL21="kW",SUMPRODUCT(N22:N125,S22:S125,AL22:AL125),SUMPRODUCT(H22:H125,AL22:AL125))</f>
        <v>0</v>
      </c>
      <c r="AM138" s="330"/>
    </row>
    <row r="139" spans="1:40" s="276" customFormat="1" ht="15.5">
      <c r="A139" s="500"/>
      <c r="B139" s="348" t="s">
        <v>219</v>
      </c>
      <c r="C139" s="349"/>
      <c r="D139" s="272"/>
      <c r="E139" s="272"/>
      <c r="F139" s="272"/>
      <c r="G139" s="272"/>
      <c r="H139" s="272"/>
      <c r="I139" s="272"/>
      <c r="J139" s="272"/>
      <c r="K139" s="272"/>
      <c r="L139" s="272"/>
      <c r="M139" s="272"/>
      <c r="N139" s="272"/>
      <c r="O139" s="350"/>
      <c r="P139" s="272"/>
      <c r="Q139" s="272"/>
      <c r="R139" s="272"/>
      <c r="S139" s="297"/>
      <c r="T139" s="302"/>
      <c r="U139" s="302"/>
      <c r="V139" s="272"/>
      <c r="W139" s="272"/>
      <c r="X139" s="302"/>
      <c r="Y139" s="284">
        <f>SUMPRODUCT(I22:I125,Y22:Y125)</f>
        <v>0</v>
      </c>
      <c r="Z139" s="284">
        <f>SUMPRODUCT(I22:I125,Z22:Z125)</f>
        <v>0</v>
      </c>
      <c r="AA139" s="284">
        <f>IF(AA21="kW",SUMPRODUCT(N22:N125,T22:T125,AA22:AA125),SUMPRODUCT(I22:I125,AA22:AA125))</f>
        <v>0</v>
      </c>
      <c r="AB139" s="284">
        <f>IF(AB21="kW",SUMPRODUCT(N22:N125,T22:T125,AB22:AB125),SUMPRODUCT(I22:I125,AB22:AB125))</f>
        <v>0</v>
      </c>
      <c r="AC139" s="284">
        <f>IF(AC21="kW",SUMPRODUCT(N22:N125,T22:T125,AC22:AC125),SUMPRODUCT(I22:I125, AC22:AC125))</f>
        <v>0</v>
      </c>
      <c r="AD139" s="284">
        <f>IF(AD21="kW",SUMPRODUCT(N22:N125,T22:T125,AD22:AD125),SUMPRODUCT(I22:I125, AD22:AD125))</f>
        <v>0</v>
      </c>
      <c r="AE139" s="284">
        <f>IF(AE21="kW",SUMPRODUCT(N22:N125,T22:T125,AE22:AE125),SUMPRODUCT(I22:I125,AE22:AE125))</f>
        <v>0</v>
      </c>
      <c r="AF139" s="284">
        <f>IF(AF21="kW",SUMPRODUCT(N22:N125,T22:T125,AF22:AF125),SUMPRODUCT(I22:I125,AF22:AF125))</f>
        <v>0</v>
      </c>
      <c r="AG139" s="284">
        <f>IF(AG21="kW",SUMPRODUCT(N22:N125,T22:T125,AG22:AG125),SUMPRODUCT(I22:I125,AG22:AG125))</f>
        <v>0</v>
      </c>
      <c r="AH139" s="284">
        <f>IF(AH21="kW",SUMPRODUCT(N22:N125,T22:T125,AH22:AH125),SUMPRODUCT(I22:I125,AH22:AH125))</f>
        <v>0</v>
      </c>
      <c r="AI139" s="284">
        <f>IF(AI21="kW",SUMPRODUCT(N22:N125,T22:T125,AI22:AI125),SUMPRODUCT(I22:I125,AI22:AI125))</f>
        <v>0</v>
      </c>
      <c r="AJ139" s="284">
        <f>IF(AJ21="kW",SUMPRODUCT(N22:N125,T22:T125,AJ22:AJ125),SUMPRODUCT(I22:I125,AJ22:AJ125))</f>
        <v>0</v>
      </c>
      <c r="AK139" s="284">
        <f>IF(AK21="kW",SUMPRODUCT(N22:N125,T22:T125,AK22:AK125),SUMPRODUCT(I22:I125,AK22:AK125))</f>
        <v>0</v>
      </c>
      <c r="AL139" s="284">
        <f>IF(AL21="kW",SUMPRODUCT(N22:N125,T22:T125,AL22:AL125),SUMPRODUCT(I22:I125,AL22:AL125))</f>
        <v>0</v>
      </c>
      <c r="AM139" s="330"/>
    </row>
    <row r="140" spans="1:40" s="276" customFormat="1" ht="15.5">
      <c r="A140" s="500"/>
      <c r="B140" s="348" t="s">
        <v>220</v>
      </c>
      <c r="C140" s="349"/>
      <c r="D140" s="302"/>
      <c r="E140" s="302"/>
      <c r="F140" s="302"/>
      <c r="G140" s="302"/>
      <c r="H140" s="302"/>
      <c r="I140" s="302"/>
      <c r="J140" s="302"/>
      <c r="K140" s="302"/>
      <c r="L140" s="302"/>
      <c r="M140" s="302"/>
      <c r="N140" s="302"/>
      <c r="O140" s="350"/>
      <c r="P140" s="302"/>
      <c r="Q140" s="302"/>
      <c r="R140" s="302"/>
      <c r="S140" s="297"/>
      <c r="T140" s="302"/>
      <c r="U140" s="302"/>
      <c r="V140" s="302"/>
      <c r="W140" s="302"/>
      <c r="X140" s="302"/>
      <c r="Y140" s="284">
        <f>SUMPRODUCT(J22:J125,Y22:Y125)</f>
        <v>0</v>
      </c>
      <c r="Z140" s="284">
        <f>SUMPRODUCT(J22:J125,Z22:Z125)</f>
        <v>0</v>
      </c>
      <c r="AA140" s="284">
        <f>IF(AA21="kW",SUMPRODUCT(N22:N125,U22:U125,AA22:AA125),SUMPRODUCT(J22:J125,AA22:AA125))</f>
        <v>0</v>
      </c>
      <c r="AB140" s="284">
        <f>IF(AB21="kW",SUMPRODUCT(N22:N125,U22:U125,AB22:AB125),SUMPRODUCT(J22:J125,AB22:AB125))</f>
        <v>0</v>
      </c>
      <c r="AC140" s="284">
        <f>IF(AC21="kW",SUMPRODUCT(N22:N125,U22:U125,AC22:AC125),SUMPRODUCT(J22:J125, AC22:AC125))</f>
        <v>0</v>
      </c>
      <c r="AD140" s="284">
        <f>IF(AD21="kW",SUMPRODUCT(N22:N125,U22:U125,AD22:AD125),SUMPRODUCT(J22:J125, AD22:AD125))</f>
        <v>0</v>
      </c>
      <c r="AE140" s="284">
        <f>IF(AE21="kW",SUMPRODUCT(N22:N125,U22:U125,AE22:AE125),SUMPRODUCT(J22:J125,AE22:AE125))</f>
        <v>0</v>
      </c>
      <c r="AF140" s="284">
        <f>IF(AF21="kW",SUMPRODUCT(N22:N125,U22:U125,AF22:AF125),SUMPRODUCT(J22:J125,AF22:AF125))</f>
        <v>0</v>
      </c>
      <c r="AG140" s="284">
        <f>IF(AG21="kW",SUMPRODUCT(N22:N125,U22:U125,AG22:AG125),SUMPRODUCT(J22:J125,AG22:AG125))</f>
        <v>0</v>
      </c>
      <c r="AH140" s="284">
        <f>IF(AH21="kW",SUMPRODUCT(N22:N125,U22:U125,AH22:AH125),SUMPRODUCT(J22:J125,AH22:AH125))</f>
        <v>0</v>
      </c>
      <c r="AI140" s="284">
        <f>IF(AI21="kW",SUMPRODUCT(N22:N125,U22:U125,AI22:AI125),SUMPRODUCT(J22:J125,AI22:AI125))</f>
        <v>0</v>
      </c>
      <c r="AJ140" s="284">
        <f>IF(AJ21="kW",SUMPRODUCT(N22:N125,U22:U125,AJ22:AJ125),SUMPRODUCT(J22:J125,AJ22:AJ125))</f>
        <v>0</v>
      </c>
      <c r="AK140" s="284">
        <f>IF(AK21="kW",SUMPRODUCT(N22:N125,U22:U125,AK22:AK125),SUMPRODUCT(J22:J125,AK22:AK125))</f>
        <v>0</v>
      </c>
      <c r="AL140" s="284">
        <f>IF(AL21="kW",SUMPRODUCT(N22:N125,U22:U125,AL22:AL125),SUMPRODUCT(J22:J125,AL22:AL125))</f>
        <v>0</v>
      </c>
      <c r="AM140" s="330"/>
    </row>
    <row r="141" spans="1:40" s="276" customFormat="1" ht="15.5">
      <c r="A141" s="500"/>
      <c r="B141" s="348" t="s">
        <v>221</v>
      </c>
      <c r="C141" s="349"/>
      <c r="D141" s="328"/>
      <c r="E141" s="328"/>
      <c r="F141" s="328"/>
      <c r="G141" s="328"/>
      <c r="H141" s="328"/>
      <c r="I141" s="328"/>
      <c r="J141" s="328"/>
      <c r="K141" s="328"/>
      <c r="L141" s="328"/>
      <c r="M141" s="328"/>
      <c r="N141" s="328"/>
      <c r="O141" s="302"/>
      <c r="P141" s="272"/>
      <c r="Q141" s="272"/>
      <c r="R141" s="302"/>
      <c r="S141" s="297"/>
      <c r="T141" s="302"/>
      <c r="U141" s="302"/>
      <c r="V141" s="350"/>
      <c r="W141" s="350"/>
      <c r="X141" s="302"/>
      <c r="Y141" s="284">
        <f>SUMPRODUCT(K22:K125,Y22:Y125)</f>
        <v>0</v>
      </c>
      <c r="Z141" s="284">
        <f>SUMPRODUCT(K22:K125,Z22:Z125)</f>
        <v>0</v>
      </c>
      <c r="AA141" s="284">
        <f>IF(AA21="kW",SUMPRODUCT(N22:N125,V22:V125,AA22:AA125),SUMPRODUCT(K22:K125,AA22:AA125))</f>
        <v>0</v>
      </c>
      <c r="AB141" s="284">
        <f>IF(AB21="kW",SUMPRODUCT(N22:N125,V22:V125,AB22:AB125),SUMPRODUCT(K22:K125,AB22:AB125))</f>
        <v>0</v>
      </c>
      <c r="AC141" s="284">
        <f>IF(AC21="kW",SUMPRODUCT(N22:N125,V22:V125,AC22:AC125),SUMPRODUCT(K22:K125, AC22:AC125))</f>
        <v>0</v>
      </c>
      <c r="AD141" s="284">
        <f>IF(AD21="kW",SUMPRODUCT(N22:N125,V22:V125,AD22:AD125),SUMPRODUCT(K22:K125, AD22:AD125))</f>
        <v>0</v>
      </c>
      <c r="AE141" s="284">
        <f>IF(AE21="kW",SUMPRODUCT(N22:N125,V22:V125,AE22:AE125),SUMPRODUCT(K22:K125,AE22:AE125))</f>
        <v>0</v>
      </c>
      <c r="AF141" s="284">
        <f>IF(AF21="kW",SUMPRODUCT(N22:N125,V22:V125,AF22:AF125),SUMPRODUCT(K22:K125,AF22:AF125))</f>
        <v>0</v>
      </c>
      <c r="AG141" s="284">
        <f>IF(AG21="kW",SUMPRODUCT(N22:N125,V22:V125,AG22:AG125),SUMPRODUCT(K22:K125,AG22:AG125))</f>
        <v>0</v>
      </c>
      <c r="AH141" s="284">
        <f>IF(AH21="kW",SUMPRODUCT(N22:N125,V22:V125,AH22:AH125),SUMPRODUCT(K22:K125,AH22:AH125))</f>
        <v>0</v>
      </c>
      <c r="AI141" s="284">
        <f>IF(AI21="kW",SUMPRODUCT(N22:N125,V22:V125,AI22:AI125),SUMPRODUCT(K22:K125,AI22:AI125))</f>
        <v>0</v>
      </c>
      <c r="AJ141" s="284">
        <f>IF(AJ21="kW",SUMPRODUCT(N22:N125,V22:V125,AJ22:AJ125),SUMPRODUCT(K22:K125,AJ22:AJ125))</f>
        <v>0</v>
      </c>
      <c r="AK141" s="284">
        <f>IF(AK21="kW",SUMPRODUCT(N22:N125,V22:V125,AK22:AK125),SUMPRODUCT(K22:K125,AK22:AK125))</f>
        <v>0</v>
      </c>
      <c r="AL141" s="284">
        <f>IF(AL21="kW",SUMPRODUCT(N22:N125,V22:V125,AL22:AL125),SUMPRODUCT(K22:K125,AL22:AL125))</f>
        <v>0</v>
      </c>
      <c r="AM141" s="330"/>
    </row>
    <row r="142" spans="1:40" s="276" customFormat="1" ht="15.5">
      <c r="A142" s="500"/>
      <c r="B142" s="348" t="s">
        <v>222</v>
      </c>
      <c r="C142" s="349"/>
      <c r="D142" s="328"/>
      <c r="E142" s="328"/>
      <c r="F142" s="328"/>
      <c r="G142" s="328"/>
      <c r="H142" s="328"/>
      <c r="I142" s="328"/>
      <c r="J142" s="328"/>
      <c r="K142" s="328"/>
      <c r="L142" s="328"/>
      <c r="M142" s="328"/>
      <c r="N142" s="328"/>
      <c r="O142" s="350"/>
      <c r="P142" s="272"/>
      <c r="Q142" s="272"/>
      <c r="R142" s="302"/>
      <c r="S142" s="297"/>
      <c r="T142" s="302"/>
      <c r="U142" s="302"/>
      <c r="V142" s="350"/>
      <c r="W142" s="350"/>
      <c r="X142" s="302"/>
      <c r="Y142" s="284">
        <f>SUMPRODUCT(L22:L125,Y22:Y125)</f>
        <v>0</v>
      </c>
      <c r="Z142" s="284">
        <f>SUMPRODUCT(L22:L125,Z22:Z125)</f>
        <v>0</v>
      </c>
      <c r="AA142" s="284">
        <f>IF(AA21="kW",SUMPRODUCT(N22:N125,W22:W125,AA22:AA125),SUMPRODUCT(L22:L125,AA22:AA125))</f>
        <v>0</v>
      </c>
      <c r="AB142" s="284">
        <f>IF(AB21="kW",SUMPRODUCT(N22:N125,W22:W125,AB22:AB125),SUMPRODUCT(L22:L125,AB22:AB125))</f>
        <v>0</v>
      </c>
      <c r="AC142" s="284">
        <f>IF(AC21="kW",SUMPRODUCT(N22:N125,W22:W125,AC22:AC125),SUMPRODUCT(L22:L125, AC22:AC125))</f>
        <v>0</v>
      </c>
      <c r="AD142" s="284">
        <f>IF(AD21="kW",SUMPRODUCT(N22:N125,W22:W125,AD22:AD125),SUMPRODUCT(L22:L125, AD22:AD125))</f>
        <v>0</v>
      </c>
      <c r="AE142" s="284">
        <f>IF(AE21="kW",SUMPRODUCT(N22:N125,W22:W125,AE22:AE125),SUMPRODUCT(L22:L125,AE22:AE125))</f>
        <v>0</v>
      </c>
      <c r="AF142" s="284">
        <f>IF(AF21="kW",SUMPRODUCT(N22:N125,W22:W125,AF22:AF125),SUMPRODUCT(L22:L125,AF22:AF125))</f>
        <v>0</v>
      </c>
      <c r="AG142" s="284">
        <f>IF(AG21="kW",SUMPRODUCT(N22:N125,W22:W125,AG22:AG125),SUMPRODUCT(L22:L125,AG22:AG125))</f>
        <v>0</v>
      </c>
      <c r="AH142" s="284">
        <f>IF(AH21="kW",SUMPRODUCT(N22:N125,W22:W125,AH22:AH125),SUMPRODUCT(L22:L125,AH22:AH125))</f>
        <v>0</v>
      </c>
      <c r="AI142" s="284">
        <f>IF(AI21="kW",SUMPRODUCT(N22:N125,W22:W125,AI22:AI125),SUMPRODUCT(L22:L125,AI22:AI125))</f>
        <v>0</v>
      </c>
      <c r="AJ142" s="284">
        <f>IF(AJ21="kW",SUMPRODUCT(N22:N125,W22:W125,AJ22:AJ125),SUMPRODUCT(L22:L125,AJ22:AJ125))</f>
        <v>0</v>
      </c>
      <c r="AK142" s="284">
        <f>IF(AK21="kW",SUMPRODUCT(N22:N125,W22:W125,AK22:AK125),SUMPRODUCT(L22:L125,AK22:AK125))</f>
        <v>0</v>
      </c>
      <c r="AL142" s="284">
        <f>IF(AL21="kW",SUMPRODUCT(N22:N125,W22:W125,AL22:AL125),SUMPRODUCT(L22:L125,AL22:AL125))</f>
        <v>0</v>
      </c>
      <c r="AM142" s="330"/>
    </row>
    <row r="143" spans="1:40" ht="15.5">
      <c r="B143" s="351" t="s">
        <v>223</v>
      </c>
      <c r="C143" s="352"/>
      <c r="D143" s="353"/>
      <c r="E143" s="353"/>
      <c r="F143" s="353"/>
      <c r="G143" s="353"/>
      <c r="H143" s="353"/>
      <c r="I143" s="353"/>
      <c r="J143" s="353"/>
      <c r="K143" s="353"/>
      <c r="L143" s="353"/>
      <c r="M143" s="353"/>
      <c r="N143" s="353"/>
      <c r="O143" s="354"/>
      <c r="P143" s="355"/>
      <c r="Q143" s="356"/>
      <c r="R143" s="354"/>
      <c r="S143" s="357"/>
      <c r="T143" s="358"/>
      <c r="U143" s="358"/>
      <c r="V143" s="354"/>
      <c r="W143" s="354"/>
      <c r="X143" s="358"/>
      <c r="Y143" s="319">
        <f>SUMPRODUCT(M22:M125,Y22:Y125)</f>
        <v>0</v>
      </c>
      <c r="Z143" s="319">
        <f>SUMPRODUCT(M22:M125,Z22:Z125)</f>
        <v>0</v>
      </c>
      <c r="AA143" s="319">
        <f>IF(AA21="kW",SUMPRODUCT(N22:N125,X22:X125,AA22:AA125),SUMPRODUCT(M22:M125,AA22:AA125))</f>
        <v>0</v>
      </c>
      <c r="AB143" s="319">
        <f>IF(AB21="kW",SUMPRODUCT(N22:N125,X22:X125,AB22:AB125),SUMPRODUCT(M22:M125, AB22:AB125))</f>
        <v>0</v>
      </c>
      <c r="AC143" s="319">
        <f>IF(AC21="kW",SUMPRODUCT(N22:N125,X22:X125,AC22:AC125),SUMPRODUCT(M22:M125, AC22:AC125))</f>
        <v>0</v>
      </c>
      <c r="AD143" s="319">
        <f>IF(AD21="kW",SUMPRODUCT(N22:N125,X22:X125,AD22:AD125),SUMPRODUCT(M22:M125, AD22:AD125))</f>
        <v>0</v>
      </c>
      <c r="AE143" s="319">
        <f>IF(AE21="kW",SUMPRODUCT(N22:N125,X22:X125, AE22:AE125),SUMPRODUCT(M22:M125,AE22:AE125))</f>
        <v>0</v>
      </c>
      <c r="AF143" s="319">
        <f>IF(AF21="kW",SUMPRODUCT(N22:N125,X22:X125, AF22:AF125),SUMPRODUCT(M22:M125,AF22:AF125))</f>
        <v>0</v>
      </c>
      <c r="AG143" s="319">
        <f>IF(AG21="kW",SUMPRODUCT(N22:N125,X22:X125, AG22:AG125),SUMPRODUCT(M22:M125,AG22:AG125))</f>
        <v>0</v>
      </c>
      <c r="AH143" s="319">
        <f>IF(AH21="kW",SUMPRODUCT(N22:N125,X22:X125, AH22:AH125),SUMPRODUCT(M22:M125,AH22:AH125))</f>
        <v>0</v>
      </c>
      <c r="AI143" s="319">
        <f>IF(AI21="kW",SUMPRODUCT(N22:N125,X22:X125, AI22:AI125),SUMPRODUCT(M22:M125,AI22:AI125))</f>
        <v>0</v>
      </c>
      <c r="AJ143" s="319">
        <f>IF(AJ21="kW",SUMPRODUCT(N22:N125,X22:X125, AJ22:AJ125),SUMPRODUCT(M22:M125,AJ22:AJ125))</f>
        <v>0</v>
      </c>
      <c r="AK143" s="319">
        <f>IF(AK21="kW",SUMPRODUCT(N22:N125,X22:X125, AK22:AK125),SUMPRODUCT(M22:M125,AK22:AK125))</f>
        <v>0</v>
      </c>
      <c r="AL143" s="319">
        <f>IF(AL21="kW",SUMPRODUCT(N22:N125,X22:X125, AL22:AL125),SUMPRODUCT(M22:M125,AL22:AL125))</f>
        <v>0</v>
      </c>
      <c r="AM143" s="359"/>
      <c r="AN143" s="360"/>
    </row>
    <row r="144" spans="1:40" ht="21.75" customHeight="1">
      <c r="B144" s="361" t="s">
        <v>591</v>
      </c>
      <c r="C144" s="362"/>
      <c r="D144" s="363"/>
      <c r="E144" s="363"/>
      <c r="F144" s="363"/>
      <c r="G144" s="363"/>
      <c r="H144" s="363"/>
      <c r="I144" s="363"/>
      <c r="J144" s="363"/>
      <c r="K144" s="363"/>
      <c r="L144" s="363"/>
      <c r="M144" s="363"/>
      <c r="N144" s="363"/>
      <c r="O144" s="363"/>
      <c r="P144" s="363"/>
      <c r="Q144" s="363"/>
      <c r="R144" s="363"/>
      <c r="S144" s="364"/>
      <c r="T144" s="365"/>
      <c r="U144" s="363"/>
      <c r="V144" s="363"/>
      <c r="W144" s="363"/>
      <c r="X144" s="363"/>
      <c r="Y144" s="366"/>
      <c r="Z144" s="366"/>
      <c r="AA144" s="366"/>
      <c r="AB144" s="366"/>
      <c r="AC144" s="366"/>
      <c r="AD144" s="366"/>
      <c r="AE144" s="366"/>
      <c r="AF144" s="366"/>
      <c r="AG144" s="366"/>
      <c r="AH144" s="366"/>
      <c r="AI144" s="366"/>
      <c r="AJ144" s="366"/>
      <c r="AK144" s="366"/>
      <c r="AL144" s="366"/>
      <c r="AM144" s="367"/>
      <c r="AN144" s="360"/>
    </row>
    <row r="146" spans="1:39" ht="15.5">
      <c r="B146" s="273" t="s">
        <v>242</v>
      </c>
      <c r="C146" s="274"/>
      <c r="D146" s="581" t="s">
        <v>524</v>
      </c>
      <c r="F146" s="581"/>
      <c r="O146" s="274"/>
      <c r="Y146" s="263"/>
      <c r="Z146" s="260"/>
      <c r="AA146" s="260"/>
      <c r="AB146" s="260"/>
      <c r="AC146" s="260"/>
      <c r="AD146" s="260"/>
      <c r="AE146" s="260"/>
      <c r="AF146" s="260"/>
      <c r="AG146" s="260"/>
      <c r="AH146" s="260"/>
      <c r="AI146" s="260"/>
      <c r="AJ146" s="260"/>
      <c r="AK146" s="260"/>
      <c r="AL146" s="260"/>
      <c r="AM146" s="275"/>
    </row>
    <row r="147" spans="1:39" ht="34.5" customHeight="1">
      <c r="B147" s="942" t="s">
        <v>211</v>
      </c>
      <c r="C147" s="944" t="s">
        <v>33</v>
      </c>
      <c r="D147" s="277" t="s">
        <v>420</v>
      </c>
      <c r="E147" s="946" t="s">
        <v>209</v>
      </c>
      <c r="F147" s="947"/>
      <c r="G147" s="947"/>
      <c r="H147" s="947"/>
      <c r="I147" s="947"/>
      <c r="J147" s="947"/>
      <c r="K147" s="947"/>
      <c r="L147" s="947"/>
      <c r="M147" s="948"/>
      <c r="N147" s="949" t="s">
        <v>213</v>
      </c>
      <c r="O147" s="277" t="s">
        <v>421</v>
      </c>
      <c r="P147" s="946" t="s">
        <v>212</v>
      </c>
      <c r="Q147" s="947"/>
      <c r="R147" s="947"/>
      <c r="S147" s="947"/>
      <c r="T147" s="947"/>
      <c r="U147" s="947"/>
      <c r="V147" s="947"/>
      <c r="W147" s="947"/>
      <c r="X147" s="948"/>
      <c r="Y147" s="939" t="s">
        <v>243</v>
      </c>
      <c r="Z147" s="940"/>
      <c r="AA147" s="940"/>
      <c r="AB147" s="940"/>
      <c r="AC147" s="940"/>
      <c r="AD147" s="940"/>
      <c r="AE147" s="940"/>
      <c r="AF147" s="940"/>
      <c r="AG147" s="940"/>
      <c r="AH147" s="940"/>
      <c r="AI147" s="940"/>
      <c r="AJ147" s="940"/>
      <c r="AK147" s="940"/>
      <c r="AL147" s="940"/>
      <c r="AM147" s="941"/>
    </row>
    <row r="148" spans="1:39" ht="60.75" customHeight="1">
      <c r="B148" s="943"/>
      <c r="C148" s="945"/>
      <c r="D148" s="278">
        <v>2012</v>
      </c>
      <c r="E148" s="278">
        <v>2013</v>
      </c>
      <c r="F148" s="278">
        <v>2014</v>
      </c>
      <c r="G148" s="278">
        <v>2015</v>
      </c>
      <c r="H148" s="278">
        <v>2016</v>
      </c>
      <c r="I148" s="278">
        <v>2017</v>
      </c>
      <c r="J148" s="278">
        <v>2018</v>
      </c>
      <c r="K148" s="278">
        <v>2019</v>
      </c>
      <c r="L148" s="278">
        <v>2020</v>
      </c>
      <c r="M148" s="278">
        <v>2021</v>
      </c>
      <c r="N148" s="950"/>
      <c r="O148" s="278">
        <v>2012</v>
      </c>
      <c r="P148" s="278">
        <v>2013</v>
      </c>
      <c r="Q148" s="278">
        <v>2014</v>
      </c>
      <c r="R148" s="278">
        <v>2015</v>
      </c>
      <c r="S148" s="278">
        <v>2016</v>
      </c>
      <c r="T148" s="278">
        <v>2017</v>
      </c>
      <c r="U148" s="278">
        <v>2018</v>
      </c>
      <c r="V148" s="278">
        <v>2019</v>
      </c>
      <c r="W148" s="278">
        <v>2020</v>
      </c>
      <c r="X148" s="278">
        <v>2021</v>
      </c>
      <c r="Y148" s="278" t="str">
        <f>'1.  LRAMVA Summary'!D52</f>
        <v>Residential</v>
      </c>
      <c r="Z148" s="278" t="str">
        <f>'1.  LRAMVA Summary'!E52</f>
        <v>GS&lt;50 kW</v>
      </c>
      <c r="AA148" s="278" t="str">
        <f>'1.  LRAMVA Summary'!F52</f>
        <v>GS&gt;50 kW</v>
      </c>
      <c r="AB148" s="278" t="str">
        <f>'1.  LRAMVA Summary'!G52</f>
        <v/>
      </c>
      <c r="AC148" s="278" t="str">
        <f>'1.  LRAMVA Summary'!H52</f>
        <v/>
      </c>
      <c r="AD148" s="278" t="str">
        <f>'1.  LRAMVA Summary'!I52</f>
        <v/>
      </c>
      <c r="AE148" s="278" t="str">
        <f>'1.  LRAMVA Summary'!J52</f>
        <v/>
      </c>
      <c r="AF148" s="278" t="str">
        <f>'1.  LRAMVA Summary'!K52</f>
        <v/>
      </c>
      <c r="AG148" s="278" t="str">
        <f>'1.  LRAMVA Summary'!L52</f>
        <v/>
      </c>
      <c r="AH148" s="278" t="str">
        <f>'1.  LRAMVA Summary'!M52</f>
        <v/>
      </c>
      <c r="AI148" s="278" t="str">
        <f>'1.  LRAMVA Summary'!N52</f>
        <v/>
      </c>
      <c r="AJ148" s="278" t="str">
        <f>'1.  LRAMVA Summary'!O52</f>
        <v/>
      </c>
      <c r="AK148" s="278" t="str">
        <f>'1.  LRAMVA Summary'!P52</f>
        <v/>
      </c>
      <c r="AL148" s="278" t="str">
        <f>'1.  LRAMVA Summary'!Q52</f>
        <v/>
      </c>
      <c r="AM148" s="280" t="str">
        <f>'1.  LRAMVA Summary'!R52</f>
        <v>Total</v>
      </c>
    </row>
    <row r="149" spans="1:39" ht="15.75" customHeight="1">
      <c r="A149" s="501"/>
      <c r="B149" s="281" t="s">
        <v>0</v>
      </c>
      <c r="C149" s="282"/>
      <c r="D149" s="282"/>
      <c r="E149" s="282"/>
      <c r="F149" s="282"/>
      <c r="G149" s="282"/>
      <c r="H149" s="282"/>
      <c r="I149" s="282"/>
      <c r="J149" s="282"/>
      <c r="K149" s="282"/>
      <c r="L149" s="282"/>
      <c r="M149" s="282"/>
      <c r="N149" s="283"/>
      <c r="O149" s="282"/>
      <c r="P149" s="282"/>
      <c r="Q149" s="282"/>
      <c r="R149" s="282"/>
      <c r="S149" s="282"/>
      <c r="T149" s="282"/>
      <c r="U149" s="282"/>
      <c r="V149" s="282"/>
      <c r="W149" s="282"/>
      <c r="X149" s="282"/>
      <c r="Y149" s="284" t="str">
        <f>'1.  LRAMVA Summary'!D53</f>
        <v>kWh</v>
      </c>
      <c r="Z149" s="284" t="str">
        <f>'1.  LRAMVA Summary'!E53</f>
        <v>kWh</v>
      </c>
      <c r="AA149" s="284" t="str">
        <f>'1.  LRAMVA Summary'!F53</f>
        <v>kW</v>
      </c>
      <c r="AB149" s="284">
        <f>'1.  LRAMVA Summary'!G53</f>
        <v>0</v>
      </c>
      <c r="AC149" s="284">
        <f>'1.  LRAMVA Summary'!H53</f>
        <v>0</v>
      </c>
      <c r="AD149" s="284">
        <f>'1.  LRAMVA Summary'!I53</f>
        <v>0</v>
      </c>
      <c r="AE149" s="284">
        <f>'1.  LRAMVA Summary'!J53</f>
        <v>0</v>
      </c>
      <c r="AF149" s="284">
        <f>'1.  LRAMVA Summary'!K53</f>
        <v>0</v>
      </c>
      <c r="AG149" s="284">
        <f>'1.  LRAMVA Summary'!L53</f>
        <v>0</v>
      </c>
      <c r="AH149" s="284">
        <f>'1.  LRAMVA Summary'!M53</f>
        <v>0</v>
      </c>
      <c r="AI149" s="284">
        <f>'1.  LRAMVA Summary'!N53</f>
        <v>0</v>
      </c>
      <c r="AJ149" s="284">
        <f>'1.  LRAMVA Summary'!O53</f>
        <v>0</v>
      </c>
      <c r="AK149" s="284">
        <f>'1.  LRAMVA Summary'!P53</f>
        <v>0</v>
      </c>
      <c r="AL149" s="284">
        <f>'1.  LRAMVA Summary'!Q53</f>
        <v>0</v>
      </c>
      <c r="AM149" s="368"/>
    </row>
    <row r="150" spans="1:39" ht="15.5" outlineLevel="1">
      <c r="A150" s="500">
        <v>1</v>
      </c>
      <c r="B150" s="287" t="s">
        <v>1</v>
      </c>
      <c r="C150" s="284" t="s">
        <v>25</v>
      </c>
      <c r="D150" s="288"/>
      <c r="E150" s="288"/>
      <c r="F150" s="288"/>
      <c r="G150" s="288"/>
      <c r="H150" s="288"/>
      <c r="I150" s="288"/>
      <c r="J150" s="288"/>
      <c r="K150" s="288"/>
      <c r="L150" s="288"/>
      <c r="M150" s="288"/>
      <c r="N150" s="284"/>
      <c r="O150" s="288"/>
      <c r="P150" s="288"/>
      <c r="Q150" s="288"/>
      <c r="R150" s="288"/>
      <c r="S150" s="288"/>
      <c r="T150" s="288"/>
      <c r="U150" s="288"/>
      <c r="V150" s="288"/>
      <c r="W150" s="288"/>
      <c r="X150" s="288"/>
      <c r="Y150" s="403"/>
      <c r="Z150" s="403"/>
      <c r="AA150" s="403"/>
      <c r="AB150" s="403"/>
      <c r="AC150" s="403"/>
      <c r="AD150" s="403"/>
      <c r="AE150" s="403"/>
      <c r="AF150" s="403"/>
      <c r="AG150" s="403"/>
      <c r="AH150" s="403"/>
      <c r="AI150" s="403"/>
      <c r="AJ150" s="403"/>
      <c r="AK150" s="403"/>
      <c r="AL150" s="403"/>
      <c r="AM150" s="289">
        <f>SUM(Y150:AL150)</f>
        <v>0</v>
      </c>
    </row>
    <row r="151" spans="1:39" ht="15.5" outlineLevel="1">
      <c r="B151" s="287" t="s">
        <v>244</v>
      </c>
      <c r="C151" s="284" t="s">
        <v>163</v>
      </c>
      <c r="D151" s="288"/>
      <c r="E151" s="288"/>
      <c r="F151" s="288"/>
      <c r="G151" s="288"/>
      <c r="H151" s="288"/>
      <c r="I151" s="288"/>
      <c r="J151" s="288"/>
      <c r="K151" s="288"/>
      <c r="L151" s="288"/>
      <c r="M151" s="288"/>
      <c r="N151" s="460"/>
      <c r="O151" s="288"/>
      <c r="P151" s="288"/>
      <c r="Q151" s="288"/>
      <c r="R151" s="288"/>
      <c r="S151" s="288"/>
      <c r="T151" s="288"/>
      <c r="U151" s="288"/>
      <c r="V151" s="288"/>
      <c r="W151" s="288"/>
      <c r="X151" s="288"/>
      <c r="Y151" s="404">
        <f>Y150</f>
        <v>0</v>
      </c>
      <c r="Z151" s="404">
        <f>Z150</f>
        <v>0</v>
      </c>
      <c r="AA151" s="404">
        <f t="shared" ref="AA151:AL151" si="37">AA150</f>
        <v>0</v>
      </c>
      <c r="AB151" s="404">
        <f t="shared" si="37"/>
        <v>0</v>
      </c>
      <c r="AC151" s="404">
        <f t="shared" si="37"/>
        <v>0</v>
      </c>
      <c r="AD151" s="404">
        <f t="shared" si="37"/>
        <v>0</v>
      </c>
      <c r="AE151" s="404">
        <f t="shared" si="37"/>
        <v>0</v>
      </c>
      <c r="AF151" s="404">
        <f t="shared" si="37"/>
        <v>0</v>
      </c>
      <c r="AG151" s="404">
        <f t="shared" si="37"/>
        <v>0</v>
      </c>
      <c r="AH151" s="404">
        <f t="shared" si="37"/>
        <v>0</v>
      </c>
      <c r="AI151" s="404">
        <f t="shared" si="37"/>
        <v>0</v>
      </c>
      <c r="AJ151" s="404">
        <f t="shared" si="37"/>
        <v>0</v>
      </c>
      <c r="AK151" s="404">
        <f t="shared" si="37"/>
        <v>0</v>
      </c>
      <c r="AL151" s="404">
        <f t="shared" si="37"/>
        <v>0</v>
      </c>
      <c r="AM151" s="497"/>
    </row>
    <row r="152" spans="1:39" ht="15.5" outlineLevel="1">
      <c r="A152" s="502"/>
      <c r="B152" s="291"/>
      <c r="C152" s="292"/>
      <c r="D152" s="292"/>
      <c r="E152" s="292"/>
      <c r="F152" s="292"/>
      <c r="G152" s="292"/>
      <c r="H152" s="292"/>
      <c r="I152" s="292"/>
      <c r="J152" s="292"/>
      <c r="K152" s="292"/>
      <c r="L152" s="292"/>
      <c r="M152" s="292"/>
      <c r="N152" s="296"/>
      <c r="O152" s="292"/>
      <c r="P152" s="292"/>
      <c r="Q152" s="292"/>
      <c r="R152" s="292"/>
      <c r="S152" s="292"/>
      <c r="T152" s="292"/>
      <c r="U152" s="292"/>
      <c r="V152" s="292"/>
      <c r="W152" s="292"/>
      <c r="X152" s="292"/>
      <c r="Y152" s="405"/>
      <c r="Z152" s="406"/>
      <c r="AA152" s="406"/>
      <c r="AB152" s="406"/>
      <c r="AC152" s="406"/>
      <c r="AD152" s="406"/>
      <c r="AE152" s="406"/>
      <c r="AF152" s="406"/>
      <c r="AG152" s="406"/>
      <c r="AH152" s="406"/>
      <c r="AI152" s="406"/>
      <c r="AJ152" s="406"/>
      <c r="AK152" s="406"/>
      <c r="AL152" s="406"/>
      <c r="AM152" s="295"/>
    </row>
    <row r="153" spans="1:39" ht="15.5" outlineLevel="1">
      <c r="A153" s="500">
        <v>2</v>
      </c>
      <c r="B153" s="287" t="s">
        <v>2</v>
      </c>
      <c r="C153" s="284" t="s">
        <v>25</v>
      </c>
      <c r="D153" s="288"/>
      <c r="E153" s="288"/>
      <c r="F153" s="288"/>
      <c r="G153" s="288"/>
      <c r="H153" s="288"/>
      <c r="I153" s="288"/>
      <c r="J153" s="288"/>
      <c r="K153" s="288"/>
      <c r="L153" s="288"/>
      <c r="M153" s="288"/>
      <c r="N153" s="284"/>
      <c r="O153" s="288"/>
      <c r="P153" s="288"/>
      <c r="Q153" s="288"/>
      <c r="R153" s="288"/>
      <c r="S153" s="288"/>
      <c r="T153" s="288"/>
      <c r="U153" s="288"/>
      <c r="V153" s="288"/>
      <c r="W153" s="288"/>
      <c r="X153" s="288"/>
      <c r="Y153" s="403"/>
      <c r="Z153" s="403"/>
      <c r="AA153" s="403"/>
      <c r="AB153" s="403"/>
      <c r="AC153" s="403"/>
      <c r="AD153" s="403"/>
      <c r="AE153" s="403"/>
      <c r="AF153" s="403"/>
      <c r="AG153" s="403"/>
      <c r="AH153" s="403"/>
      <c r="AI153" s="403"/>
      <c r="AJ153" s="403"/>
      <c r="AK153" s="403"/>
      <c r="AL153" s="403"/>
      <c r="AM153" s="289">
        <f>SUM(Y153:AL153)</f>
        <v>0</v>
      </c>
    </row>
    <row r="154" spans="1:39" ht="15.5" outlineLevel="1">
      <c r="B154" s="287" t="s">
        <v>244</v>
      </c>
      <c r="C154" s="284" t="s">
        <v>163</v>
      </c>
      <c r="D154" s="288"/>
      <c r="E154" s="288"/>
      <c r="F154" s="288"/>
      <c r="G154" s="288"/>
      <c r="H154" s="288"/>
      <c r="I154" s="288"/>
      <c r="J154" s="288"/>
      <c r="K154" s="288"/>
      <c r="L154" s="288"/>
      <c r="M154" s="288"/>
      <c r="N154" s="460"/>
      <c r="O154" s="288"/>
      <c r="P154" s="288"/>
      <c r="Q154" s="288"/>
      <c r="R154" s="288"/>
      <c r="S154" s="288"/>
      <c r="T154" s="288"/>
      <c r="U154" s="288"/>
      <c r="V154" s="288"/>
      <c r="W154" s="288"/>
      <c r="X154" s="288"/>
      <c r="Y154" s="404">
        <f>Y153</f>
        <v>0</v>
      </c>
      <c r="Z154" s="404">
        <f>Z153</f>
        <v>0</v>
      </c>
      <c r="AA154" s="404">
        <f t="shared" ref="AA154:AL154" si="38">AA153</f>
        <v>0</v>
      </c>
      <c r="AB154" s="404">
        <f t="shared" si="38"/>
        <v>0</v>
      </c>
      <c r="AC154" s="404">
        <f t="shared" si="38"/>
        <v>0</v>
      </c>
      <c r="AD154" s="404">
        <f t="shared" si="38"/>
        <v>0</v>
      </c>
      <c r="AE154" s="404">
        <f t="shared" si="38"/>
        <v>0</v>
      </c>
      <c r="AF154" s="404">
        <f t="shared" si="38"/>
        <v>0</v>
      </c>
      <c r="AG154" s="404">
        <f t="shared" si="38"/>
        <v>0</v>
      </c>
      <c r="AH154" s="404">
        <f t="shared" si="38"/>
        <v>0</v>
      </c>
      <c r="AI154" s="404">
        <f t="shared" si="38"/>
        <v>0</v>
      </c>
      <c r="AJ154" s="404">
        <f t="shared" si="38"/>
        <v>0</v>
      </c>
      <c r="AK154" s="404">
        <f t="shared" si="38"/>
        <v>0</v>
      </c>
      <c r="AL154" s="404">
        <f t="shared" si="38"/>
        <v>0</v>
      </c>
      <c r="AM154" s="497"/>
    </row>
    <row r="155" spans="1:39" ht="15.5" outlineLevel="1">
      <c r="A155" s="502"/>
      <c r="B155" s="291"/>
      <c r="C155" s="292"/>
      <c r="D155" s="297"/>
      <c r="E155" s="297"/>
      <c r="F155" s="297"/>
      <c r="G155" s="297"/>
      <c r="H155" s="297"/>
      <c r="I155" s="297"/>
      <c r="J155" s="297"/>
      <c r="K155" s="297"/>
      <c r="L155" s="297"/>
      <c r="M155" s="297"/>
      <c r="N155" s="296"/>
      <c r="O155" s="297"/>
      <c r="P155" s="297"/>
      <c r="Q155" s="297"/>
      <c r="R155" s="297"/>
      <c r="S155" s="297"/>
      <c r="T155" s="297"/>
      <c r="U155" s="297"/>
      <c r="V155" s="297"/>
      <c r="W155" s="297"/>
      <c r="X155" s="297"/>
      <c r="Y155" s="405"/>
      <c r="Z155" s="406"/>
      <c r="AA155" s="406"/>
      <c r="AB155" s="406"/>
      <c r="AC155" s="406"/>
      <c r="AD155" s="406"/>
      <c r="AE155" s="406"/>
      <c r="AF155" s="406"/>
      <c r="AG155" s="406"/>
      <c r="AH155" s="406"/>
      <c r="AI155" s="406"/>
      <c r="AJ155" s="406"/>
      <c r="AK155" s="406"/>
      <c r="AL155" s="406"/>
      <c r="AM155" s="295"/>
    </row>
    <row r="156" spans="1:39" ht="15.5" outlineLevel="1">
      <c r="A156" s="500">
        <v>3</v>
      </c>
      <c r="B156" s="287" t="s">
        <v>3</v>
      </c>
      <c r="C156" s="284" t="s">
        <v>25</v>
      </c>
      <c r="D156" s="288"/>
      <c r="E156" s="288"/>
      <c r="F156" s="288"/>
      <c r="G156" s="288"/>
      <c r="H156" s="288"/>
      <c r="I156" s="288"/>
      <c r="J156" s="288"/>
      <c r="K156" s="288"/>
      <c r="L156" s="288"/>
      <c r="M156" s="288"/>
      <c r="N156" s="284"/>
      <c r="O156" s="288"/>
      <c r="P156" s="288"/>
      <c r="Q156" s="288"/>
      <c r="R156" s="288"/>
      <c r="S156" s="288"/>
      <c r="T156" s="288"/>
      <c r="U156" s="288"/>
      <c r="V156" s="288"/>
      <c r="W156" s="288"/>
      <c r="X156" s="288"/>
      <c r="Y156" s="403"/>
      <c r="Z156" s="403"/>
      <c r="AA156" s="403"/>
      <c r="AB156" s="403"/>
      <c r="AC156" s="403"/>
      <c r="AD156" s="403"/>
      <c r="AE156" s="403"/>
      <c r="AF156" s="403"/>
      <c r="AG156" s="403"/>
      <c r="AH156" s="403"/>
      <c r="AI156" s="403"/>
      <c r="AJ156" s="403"/>
      <c r="AK156" s="403"/>
      <c r="AL156" s="403"/>
      <c r="AM156" s="289">
        <f>SUM(Y156:AL156)</f>
        <v>0</v>
      </c>
    </row>
    <row r="157" spans="1:39" ht="15.5" outlineLevel="1">
      <c r="B157" s="287" t="s">
        <v>244</v>
      </c>
      <c r="C157" s="284" t="s">
        <v>163</v>
      </c>
      <c r="D157" s="288"/>
      <c r="E157" s="288"/>
      <c r="F157" s="288"/>
      <c r="G157" s="288"/>
      <c r="H157" s="288"/>
      <c r="I157" s="288"/>
      <c r="J157" s="288"/>
      <c r="K157" s="288"/>
      <c r="L157" s="288"/>
      <c r="M157" s="288"/>
      <c r="N157" s="460"/>
      <c r="O157" s="288"/>
      <c r="P157" s="288"/>
      <c r="Q157" s="288"/>
      <c r="R157" s="288"/>
      <c r="S157" s="288"/>
      <c r="T157" s="288"/>
      <c r="U157" s="288"/>
      <c r="V157" s="288"/>
      <c r="W157" s="288"/>
      <c r="X157" s="288"/>
      <c r="Y157" s="404">
        <f>Y156</f>
        <v>0</v>
      </c>
      <c r="Z157" s="404">
        <f>Z156</f>
        <v>0</v>
      </c>
      <c r="AA157" s="404">
        <f t="shared" ref="AA157:AL157" si="39">AA156</f>
        <v>0</v>
      </c>
      <c r="AB157" s="404">
        <f t="shared" si="39"/>
        <v>0</v>
      </c>
      <c r="AC157" s="404">
        <f t="shared" si="39"/>
        <v>0</v>
      </c>
      <c r="AD157" s="404">
        <f t="shared" si="39"/>
        <v>0</v>
      </c>
      <c r="AE157" s="404">
        <f t="shared" si="39"/>
        <v>0</v>
      </c>
      <c r="AF157" s="404">
        <f t="shared" si="39"/>
        <v>0</v>
      </c>
      <c r="AG157" s="404">
        <f t="shared" si="39"/>
        <v>0</v>
      </c>
      <c r="AH157" s="404">
        <f t="shared" si="39"/>
        <v>0</v>
      </c>
      <c r="AI157" s="404">
        <f t="shared" si="39"/>
        <v>0</v>
      </c>
      <c r="AJ157" s="404">
        <f t="shared" si="39"/>
        <v>0</v>
      </c>
      <c r="AK157" s="404">
        <f t="shared" si="39"/>
        <v>0</v>
      </c>
      <c r="AL157" s="404">
        <f t="shared" si="39"/>
        <v>0</v>
      </c>
      <c r="AM157" s="497"/>
    </row>
    <row r="158" spans="1:39" ht="15.5" outlineLevel="1">
      <c r="B158" s="287"/>
      <c r="C158" s="298"/>
      <c r="D158" s="284"/>
      <c r="E158" s="284"/>
      <c r="F158" s="284"/>
      <c r="G158" s="284"/>
      <c r="H158" s="284"/>
      <c r="I158" s="284"/>
      <c r="J158" s="284"/>
      <c r="K158" s="284"/>
      <c r="L158" s="284"/>
      <c r="M158" s="284"/>
      <c r="N158" s="276"/>
      <c r="O158" s="284"/>
      <c r="P158" s="284"/>
      <c r="Q158" s="284"/>
      <c r="R158" s="284"/>
      <c r="S158" s="284"/>
      <c r="T158" s="284"/>
      <c r="U158" s="284"/>
      <c r="V158" s="284"/>
      <c r="W158" s="284"/>
      <c r="X158" s="284"/>
      <c r="Y158" s="405"/>
      <c r="Z158" s="405"/>
      <c r="AA158" s="405"/>
      <c r="AB158" s="405"/>
      <c r="AC158" s="405"/>
      <c r="AD158" s="405"/>
      <c r="AE158" s="405"/>
      <c r="AF158" s="405"/>
      <c r="AG158" s="405"/>
      <c r="AH158" s="405"/>
      <c r="AI158" s="405"/>
      <c r="AJ158" s="405"/>
      <c r="AK158" s="405"/>
      <c r="AL158" s="405"/>
      <c r="AM158" s="299"/>
    </row>
    <row r="159" spans="1:39" ht="15.5" outlineLevel="1">
      <c r="A159" s="500">
        <v>4</v>
      </c>
      <c r="B159" s="287" t="s">
        <v>4</v>
      </c>
      <c r="C159" s="284" t="s">
        <v>25</v>
      </c>
      <c r="D159" s="288"/>
      <c r="E159" s="288"/>
      <c r="F159" s="288"/>
      <c r="G159" s="288"/>
      <c r="H159" s="288"/>
      <c r="I159" s="288"/>
      <c r="J159" s="288"/>
      <c r="K159" s="288"/>
      <c r="L159" s="288"/>
      <c r="M159" s="288"/>
      <c r="N159" s="284"/>
      <c r="O159" s="288"/>
      <c r="P159" s="288"/>
      <c r="Q159" s="288"/>
      <c r="R159" s="288"/>
      <c r="S159" s="288"/>
      <c r="T159" s="288"/>
      <c r="U159" s="288"/>
      <c r="V159" s="288"/>
      <c r="W159" s="288"/>
      <c r="X159" s="288"/>
      <c r="Y159" s="403"/>
      <c r="Z159" s="403"/>
      <c r="AA159" s="403"/>
      <c r="AB159" s="403"/>
      <c r="AC159" s="403"/>
      <c r="AD159" s="403"/>
      <c r="AE159" s="403"/>
      <c r="AF159" s="403"/>
      <c r="AG159" s="403"/>
      <c r="AH159" s="403"/>
      <c r="AI159" s="403"/>
      <c r="AJ159" s="403"/>
      <c r="AK159" s="403"/>
      <c r="AL159" s="403"/>
      <c r="AM159" s="289">
        <f>SUM(Y159:AL159)</f>
        <v>0</v>
      </c>
    </row>
    <row r="160" spans="1:39" ht="15.5" outlineLevel="1">
      <c r="B160" s="287" t="s">
        <v>244</v>
      </c>
      <c r="C160" s="284" t="s">
        <v>163</v>
      </c>
      <c r="D160" s="288"/>
      <c r="E160" s="288"/>
      <c r="F160" s="288"/>
      <c r="G160" s="288"/>
      <c r="H160" s="288"/>
      <c r="I160" s="288"/>
      <c r="J160" s="288"/>
      <c r="K160" s="288"/>
      <c r="L160" s="288"/>
      <c r="M160" s="288"/>
      <c r="N160" s="460"/>
      <c r="O160" s="288"/>
      <c r="P160" s="288"/>
      <c r="Q160" s="288"/>
      <c r="R160" s="288"/>
      <c r="S160" s="288"/>
      <c r="T160" s="288"/>
      <c r="U160" s="288"/>
      <c r="V160" s="288"/>
      <c r="W160" s="288"/>
      <c r="X160" s="288"/>
      <c r="Y160" s="404">
        <f>Y159</f>
        <v>0</v>
      </c>
      <c r="Z160" s="404">
        <f>Z159</f>
        <v>0</v>
      </c>
      <c r="AA160" s="404">
        <f t="shared" ref="AA160:AL160" si="40">AA159</f>
        <v>0</v>
      </c>
      <c r="AB160" s="404">
        <f t="shared" si="40"/>
        <v>0</v>
      </c>
      <c r="AC160" s="404">
        <f t="shared" si="40"/>
        <v>0</v>
      </c>
      <c r="AD160" s="404">
        <f t="shared" si="40"/>
        <v>0</v>
      </c>
      <c r="AE160" s="404">
        <f t="shared" si="40"/>
        <v>0</v>
      </c>
      <c r="AF160" s="404">
        <f t="shared" si="40"/>
        <v>0</v>
      </c>
      <c r="AG160" s="404">
        <f t="shared" si="40"/>
        <v>0</v>
      </c>
      <c r="AH160" s="404">
        <f t="shared" si="40"/>
        <v>0</v>
      </c>
      <c r="AI160" s="404">
        <f t="shared" si="40"/>
        <v>0</v>
      </c>
      <c r="AJ160" s="404">
        <f t="shared" si="40"/>
        <v>0</v>
      </c>
      <c r="AK160" s="404">
        <f t="shared" si="40"/>
        <v>0</v>
      </c>
      <c r="AL160" s="404">
        <f t="shared" si="40"/>
        <v>0</v>
      </c>
      <c r="AM160" s="497"/>
    </row>
    <row r="161" spans="1:39" ht="15.5" outlineLevel="1">
      <c r="B161" s="287"/>
      <c r="C161" s="298"/>
      <c r="D161" s="297"/>
      <c r="E161" s="297"/>
      <c r="F161" s="297"/>
      <c r="G161" s="297"/>
      <c r="H161" s="297"/>
      <c r="I161" s="297"/>
      <c r="J161" s="297"/>
      <c r="K161" s="297"/>
      <c r="L161" s="297"/>
      <c r="M161" s="297"/>
      <c r="N161" s="284"/>
      <c r="O161" s="297"/>
      <c r="P161" s="297"/>
      <c r="Q161" s="297"/>
      <c r="R161" s="297"/>
      <c r="S161" s="297"/>
      <c r="T161" s="297"/>
      <c r="U161" s="297"/>
      <c r="V161" s="297"/>
      <c r="W161" s="297"/>
      <c r="X161" s="297"/>
      <c r="Y161" s="405"/>
      <c r="Z161" s="405"/>
      <c r="AA161" s="405"/>
      <c r="AB161" s="405"/>
      <c r="AC161" s="405"/>
      <c r="AD161" s="405"/>
      <c r="AE161" s="405"/>
      <c r="AF161" s="405"/>
      <c r="AG161" s="405"/>
      <c r="AH161" s="405"/>
      <c r="AI161" s="405"/>
      <c r="AJ161" s="405"/>
      <c r="AK161" s="405"/>
      <c r="AL161" s="405"/>
      <c r="AM161" s="299"/>
    </row>
    <row r="162" spans="1:39" ht="15.5" outlineLevel="1">
      <c r="A162" s="500">
        <v>5</v>
      </c>
      <c r="B162" s="287" t="s">
        <v>5</v>
      </c>
      <c r="C162" s="284" t="s">
        <v>25</v>
      </c>
      <c r="D162" s="288"/>
      <c r="E162" s="288"/>
      <c r="F162" s="288"/>
      <c r="G162" s="288"/>
      <c r="H162" s="288"/>
      <c r="I162" s="288"/>
      <c r="J162" s="288"/>
      <c r="K162" s="288"/>
      <c r="L162" s="288"/>
      <c r="M162" s="288"/>
      <c r="N162" s="284"/>
      <c r="O162" s="288"/>
      <c r="P162" s="288"/>
      <c r="Q162" s="288"/>
      <c r="R162" s="288"/>
      <c r="S162" s="288"/>
      <c r="T162" s="288"/>
      <c r="U162" s="288"/>
      <c r="V162" s="288"/>
      <c r="W162" s="288"/>
      <c r="X162" s="288"/>
      <c r="Y162" s="403"/>
      <c r="Z162" s="403"/>
      <c r="AA162" s="403"/>
      <c r="AB162" s="403"/>
      <c r="AC162" s="403"/>
      <c r="AD162" s="403"/>
      <c r="AE162" s="403"/>
      <c r="AF162" s="403"/>
      <c r="AG162" s="403"/>
      <c r="AH162" s="403"/>
      <c r="AI162" s="403"/>
      <c r="AJ162" s="403"/>
      <c r="AK162" s="403"/>
      <c r="AL162" s="403"/>
      <c r="AM162" s="289">
        <f>SUM(Y162:AL162)</f>
        <v>0</v>
      </c>
    </row>
    <row r="163" spans="1:39" ht="15.5" outlineLevel="1">
      <c r="B163" s="287" t="s">
        <v>244</v>
      </c>
      <c r="C163" s="284" t="s">
        <v>163</v>
      </c>
      <c r="D163" s="288"/>
      <c r="E163" s="288"/>
      <c r="F163" s="288"/>
      <c r="G163" s="288"/>
      <c r="H163" s="288"/>
      <c r="I163" s="288"/>
      <c r="J163" s="288"/>
      <c r="K163" s="288"/>
      <c r="L163" s="288"/>
      <c r="M163" s="288"/>
      <c r="N163" s="460"/>
      <c r="O163" s="288"/>
      <c r="P163" s="288"/>
      <c r="Q163" s="288"/>
      <c r="R163" s="288"/>
      <c r="S163" s="288"/>
      <c r="T163" s="288"/>
      <c r="U163" s="288"/>
      <c r="V163" s="288"/>
      <c r="W163" s="288"/>
      <c r="X163" s="288"/>
      <c r="Y163" s="404">
        <f>Y162</f>
        <v>0</v>
      </c>
      <c r="Z163" s="404">
        <f>Z162</f>
        <v>0</v>
      </c>
      <c r="AA163" s="404">
        <f t="shared" ref="AA163:AL163" si="41">AA162</f>
        <v>0</v>
      </c>
      <c r="AB163" s="404">
        <f t="shared" si="41"/>
        <v>0</v>
      </c>
      <c r="AC163" s="404">
        <f t="shared" si="41"/>
        <v>0</v>
      </c>
      <c r="AD163" s="404">
        <f t="shared" si="41"/>
        <v>0</v>
      </c>
      <c r="AE163" s="404">
        <f t="shared" si="41"/>
        <v>0</v>
      </c>
      <c r="AF163" s="404">
        <f t="shared" si="41"/>
        <v>0</v>
      </c>
      <c r="AG163" s="404">
        <f t="shared" si="41"/>
        <v>0</v>
      </c>
      <c r="AH163" s="404">
        <f t="shared" si="41"/>
        <v>0</v>
      </c>
      <c r="AI163" s="404">
        <f t="shared" si="41"/>
        <v>0</v>
      </c>
      <c r="AJ163" s="404">
        <f t="shared" si="41"/>
        <v>0</v>
      </c>
      <c r="AK163" s="404">
        <f t="shared" si="41"/>
        <v>0</v>
      </c>
      <c r="AL163" s="404">
        <f t="shared" si="41"/>
        <v>0</v>
      </c>
      <c r="AM163" s="497"/>
    </row>
    <row r="164" spans="1:39" ht="15.5" outlineLevel="1">
      <c r="B164" s="287"/>
      <c r="C164" s="298"/>
      <c r="D164" s="297"/>
      <c r="E164" s="297"/>
      <c r="F164" s="297"/>
      <c r="G164" s="297"/>
      <c r="H164" s="297"/>
      <c r="I164" s="297"/>
      <c r="J164" s="297"/>
      <c r="K164" s="297"/>
      <c r="L164" s="297"/>
      <c r="M164" s="297"/>
      <c r="N164" s="284"/>
      <c r="O164" s="297"/>
      <c r="P164" s="297"/>
      <c r="Q164" s="297"/>
      <c r="R164" s="297"/>
      <c r="S164" s="297"/>
      <c r="T164" s="297"/>
      <c r="U164" s="297"/>
      <c r="V164" s="297"/>
      <c r="W164" s="297"/>
      <c r="X164" s="297"/>
      <c r="Y164" s="405"/>
      <c r="Z164" s="405"/>
      <c r="AA164" s="405"/>
      <c r="AB164" s="405"/>
      <c r="AC164" s="405"/>
      <c r="AD164" s="405"/>
      <c r="AE164" s="405"/>
      <c r="AF164" s="405"/>
      <c r="AG164" s="405"/>
      <c r="AH164" s="405"/>
      <c r="AI164" s="405"/>
      <c r="AJ164" s="405"/>
      <c r="AK164" s="405"/>
      <c r="AL164" s="405"/>
      <c r="AM164" s="299"/>
    </row>
    <row r="165" spans="1:39" ht="15.5" outlineLevel="1">
      <c r="A165" s="500">
        <v>6</v>
      </c>
      <c r="B165" s="287" t="s">
        <v>6</v>
      </c>
      <c r="C165" s="284" t="s">
        <v>25</v>
      </c>
      <c r="D165" s="288"/>
      <c r="E165" s="288"/>
      <c r="F165" s="288"/>
      <c r="G165" s="288"/>
      <c r="H165" s="288"/>
      <c r="I165" s="288"/>
      <c r="J165" s="288"/>
      <c r="K165" s="288"/>
      <c r="L165" s="288"/>
      <c r="M165" s="288"/>
      <c r="N165" s="284"/>
      <c r="O165" s="288"/>
      <c r="P165" s="288"/>
      <c r="Q165" s="288"/>
      <c r="R165" s="288"/>
      <c r="S165" s="288"/>
      <c r="T165" s="288"/>
      <c r="U165" s="288"/>
      <c r="V165" s="288"/>
      <c r="W165" s="288"/>
      <c r="X165" s="288"/>
      <c r="Y165" s="403"/>
      <c r="Z165" s="403"/>
      <c r="AA165" s="403"/>
      <c r="AB165" s="403"/>
      <c r="AC165" s="403"/>
      <c r="AD165" s="403"/>
      <c r="AE165" s="403"/>
      <c r="AF165" s="403"/>
      <c r="AG165" s="403"/>
      <c r="AH165" s="403"/>
      <c r="AI165" s="403"/>
      <c r="AJ165" s="403"/>
      <c r="AK165" s="403"/>
      <c r="AL165" s="403"/>
      <c r="AM165" s="289">
        <f>SUM(Y165:AL165)</f>
        <v>0</v>
      </c>
    </row>
    <row r="166" spans="1:39" ht="15.5" outlineLevel="1">
      <c r="B166" s="287" t="s">
        <v>244</v>
      </c>
      <c r="C166" s="284" t="s">
        <v>163</v>
      </c>
      <c r="D166" s="288"/>
      <c r="E166" s="288"/>
      <c r="F166" s="288"/>
      <c r="G166" s="288"/>
      <c r="H166" s="288"/>
      <c r="I166" s="288"/>
      <c r="J166" s="288"/>
      <c r="K166" s="288"/>
      <c r="L166" s="288"/>
      <c r="M166" s="288"/>
      <c r="N166" s="460"/>
      <c r="O166" s="288"/>
      <c r="P166" s="288"/>
      <c r="Q166" s="288"/>
      <c r="R166" s="288"/>
      <c r="S166" s="288"/>
      <c r="T166" s="288"/>
      <c r="U166" s="288"/>
      <c r="V166" s="288"/>
      <c r="W166" s="288"/>
      <c r="X166" s="288"/>
      <c r="Y166" s="404">
        <f>Y165</f>
        <v>0</v>
      </c>
      <c r="Z166" s="404">
        <f>Z165</f>
        <v>0</v>
      </c>
      <c r="AA166" s="404">
        <f t="shared" ref="AA166:AL166" si="42">AA165</f>
        <v>0</v>
      </c>
      <c r="AB166" s="404">
        <f t="shared" si="42"/>
        <v>0</v>
      </c>
      <c r="AC166" s="404">
        <f t="shared" si="42"/>
        <v>0</v>
      </c>
      <c r="AD166" s="404">
        <f t="shared" si="42"/>
        <v>0</v>
      </c>
      <c r="AE166" s="404">
        <f t="shared" si="42"/>
        <v>0</v>
      </c>
      <c r="AF166" s="404">
        <f t="shared" si="42"/>
        <v>0</v>
      </c>
      <c r="AG166" s="404">
        <f t="shared" si="42"/>
        <v>0</v>
      </c>
      <c r="AH166" s="404">
        <f t="shared" si="42"/>
        <v>0</v>
      </c>
      <c r="AI166" s="404">
        <f t="shared" si="42"/>
        <v>0</v>
      </c>
      <c r="AJ166" s="404">
        <f t="shared" si="42"/>
        <v>0</v>
      </c>
      <c r="AK166" s="404">
        <f t="shared" si="42"/>
        <v>0</v>
      </c>
      <c r="AL166" s="404">
        <f t="shared" si="42"/>
        <v>0</v>
      </c>
      <c r="AM166" s="497"/>
    </row>
    <row r="167" spans="1:39" ht="15.5" outlineLevel="1">
      <c r="B167" s="287"/>
      <c r="C167" s="298"/>
      <c r="D167" s="297"/>
      <c r="E167" s="297"/>
      <c r="F167" s="297"/>
      <c r="G167" s="297"/>
      <c r="H167" s="297"/>
      <c r="I167" s="297"/>
      <c r="J167" s="297"/>
      <c r="K167" s="297"/>
      <c r="L167" s="297"/>
      <c r="M167" s="297"/>
      <c r="N167" s="284"/>
      <c r="O167" s="297"/>
      <c r="P167" s="297"/>
      <c r="Q167" s="297"/>
      <c r="R167" s="297"/>
      <c r="S167" s="297"/>
      <c r="T167" s="297"/>
      <c r="U167" s="297"/>
      <c r="V167" s="297"/>
      <c r="W167" s="297"/>
      <c r="X167" s="297"/>
      <c r="Y167" s="405"/>
      <c r="Z167" s="405"/>
      <c r="AA167" s="405"/>
      <c r="AB167" s="405"/>
      <c r="AC167" s="405"/>
      <c r="AD167" s="405"/>
      <c r="AE167" s="405"/>
      <c r="AF167" s="405"/>
      <c r="AG167" s="405"/>
      <c r="AH167" s="405"/>
      <c r="AI167" s="405"/>
      <c r="AJ167" s="405"/>
      <c r="AK167" s="405"/>
      <c r="AL167" s="405"/>
      <c r="AM167" s="299"/>
    </row>
    <row r="168" spans="1:39" ht="15.5" outlineLevel="1">
      <c r="A168" s="500">
        <v>7</v>
      </c>
      <c r="B168" s="287" t="s">
        <v>42</v>
      </c>
      <c r="C168" s="284" t="s">
        <v>25</v>
      </c>
      <c r="D168" s="288"/>
      <c r="E168" s="288"/>
      <c r="F168" s="288"/>
      <c r="G168" s="288"/>
      <c r="H168" s="288"/>
      <c r="I168" s="288"/>
      <c r="J168" s="288"/>
      <c r="K168" s="288"/>
      <c r="L168" s="288"/>
      <c r="M168" s="288"/>
      <c r="N168" s="284"/>
      <c r="O168" s="288"/>
      <c r="P168" s="288"/>
      <c r="Q168" s="288"/>
      <c r="R168" s="288"/>
      <c r="S168" s="288"/>
      <c r="T168" s="288"/>
      <c r="U168" s="288"/>
      <c r="V168" s="288"/>
      <c r="W168" s="288"/>
      <c r="X168" s="288"/>
      <c r="Y168" s="403"/>
      <c r="Z168" s="403"/>
      <c r="AA168" s="403"/>
      <c r="AB168" s="403"/>
      <c r="AC168" s="403"/>
      <c r="AD168" s="403"/>
      <c r="AE168" s="403"/>
      <c r="AF168" s="403"/>
      <c r="AG168" s="403"/>
      <c r="AH168" s="403"/>
      <c r="AI168" s="403"/>
      <c r="AJ168" s="403"/>
      <c r="AK168" s="403"/>
      <c r="AL168" s="403"/>
      <c r="AM168" s="289">
        <f>SUM(Y168:AL168)</f>
        <v>0</v>
      </c>
    </row>
    <row r="169" spans="1:39" ht="15.5" outlineLevel="1">
      <c r="B169" s="287" t="s">
        <v>244</v>
      </c>
      <c r="C169" s="284" t="s">
        <v>163</v>
      </c>
      <c r="D169" s="288"/>
      <c r="E169" s="288"/>
      <c r="F169" s="288"/>
      <c r="G169" s="288"/>
      <c r="H169" s="288"/>
      <c r="I169" s="288"/>
      <c r="J169" s="288"/>
      <c r="K169" s="288"/>
      <c r="L169" s="288"/>
      <c r="M169" s="288"/>
      <c r="N169" s="284"/>
      <c r="O169" s="288"/>
      <c r="P169" s="288"/>
      <c r="Q169" s="288"/>
      <c r="R169" s="288"/>
      <c r="S169" s="288"/>
      <c r="T169" s="288"/>
      <c r="U169" s="288"/>
      <c r="V169" s="288"/>
      <c r="W169" s="288"/>
      <c r="X169" s="288"/>
      <c r="Y169" s="404">
        <f>Y168</f>
        <v>0</v>
      </c>
      <c r="Z169" s="404">
        <f>Z168</f>
        <v>0</v>
      </c>
      <c r="AA169" s="404">
        <f t="shared" ref="AA169:AL169" si="43">AA168</f>
        <v>0</v>
      </c>
      <c r="AB169" s="404">
        <f t="shared" si="43"/>
        <v>0</v>
      </c>
      <c r="AC169" s="404">
        <f t="shared" si="43"/>
        <v>0</v>
      </c>
      <c r="AD169" s="404">
        <f t="shared" si="43"/>
        <v>0</v>
      </c>
      <c r="AE169" s="404">
        <f t="shared" si="43"/>
        <v>0</v>
      </c>
      <c r="AF169" s="404">
        <f t="shared" si="43"/>
        <v>0</v>
      </c>
      <c r="AG169" s="404">
        <f t="shared" si="43"/>
        <v>0</v>
      </c>
      <c r="AH169" s="404">
        <f t="shared" si="43"/>
        <v>0</v>
      </c>
      <c r="AI169" s="404">
        <f t="shared" si="43"/>
        <v>0</v>
      </c>
      <c r="AJ169" s="404">
        <f t="shared" si="43"/>
        <v>0</v>
      </c>
      <c r="AK169" s="404">
        <f t="shared" si="43"/>
        <v>0</v>
      </c>
      <c r="AL169" s="404">
        <f t="shared" si="43"/>
        <v>0</v>
      </c>
      <c r="AM169" s="497"/>
    </row>
    <row r="170" spans="1:39" ht="15.5" outlineLevel="1">
      <c r="B170" s="287"/>
      <c r="C170" s="298"/>
      <c r="D170" s="297"/>
      <c r="E170" s="297"/>
      <c r="F170" s="297"/>
      <c r="G170" s="297"/>
      <c r="H170" s="297"/>
      <c r="I170" s="297"/>
      <c r="J170" s="297"/>
      <c r="K170" s="297"/>
      <c r="L170" s="297"/>
      <c r="M170" s="297"/>
      <c r="N170" s="284"/>
      <c r="O170" s="297"/>
      <c r="P170" s="297"/>
      <c r="Q170" s="297"/>
      <c r="R170" s="297"/>
      <c r="S170" s="297"/>
      <c r="T170" s="297"/>
      <c r="U170" s="297"/>
      <c r="V170" s="297"/>
      <c r="W170" s="297"/>
      <c r="X170" s="297"/>
      <c r="Y170" s="405"/>
      <c r="Z170" s="405"/>
      <c r="AA170" s="405"/>
      <c r="AB170" s="405"/>
      <c r="AC170" s="405"/>
      <c r="AD170" s="405"/>
      <c r="AE170" s="405"/>
      <c r="AF170" s="405"/>
      <c r="AG170" s="405"/>
      <c r="AH170" s="405"/>
      <c r="AI170" s="405"/>
      <c r="AJ170" s="405"/>
      <c r="AK170" s="405"/>
      <c r="AL170" s="405"/>
      <c r="AM170" s="299"/>
    </row>
    <row r="171" spans="1:39" s="276" customFormat="1" ht="15.5" outlineLevel="1">
      <c r="A171" s="500">
        <v>8</v>
      </c>
      <c r="B171" s="287" t="s">
        <v>483</v>
      </c>
      <c r="C171" s="284" t="s">
        <v>25</v>
      </c>
      <c r="D171" s="288"/>
      <c r="E171" s="288"/>
      <c r="F171" s="288"/>
      <c r="G171" s="288"/>
      <c r="H171" s="288"/>
      <c r="I171" s="288"/>
      <c r="J171" s="288"/>
      <c r="K171" s="288"/>
      <c r="L171" s="288"/>
      <c r="M171" s="288"/>
      <c r="N171" s="284"/>
      <c r="O171" s="288"/>
      <c r="P171" s="288"/>
      <c r="Q171" s="288"/>
      <c r="R171" s="288"/>
      <c r="S171" s="288"/>
      <c r="T171" s="288"/>
      <c r="U171" s="288"/>
      <c r="V171" s="288"/>
      <c r="W171" s="288"/>
      <c r="X171" s="288"/>
      <c r="Y171" s="403"/>
      <c r="Z171" s="403"/>
      <c r="AA171" s="403"/>
      <c r="AB171" s="403"/>
      <c r="AC171" s="403"/>
      <c r="AD171" s="403"/>
      <c r="AE171" s="403"/>
      <c r="AF171" s="403"/>
      <c r="AG171" s="403"/>
      <c r="AH171" s="403"/>
      <c r="AI171" s="403"/>
      <c r="AJ171" s="403"/>
      <c r="AK171" s="403"/>
      <c r="AL171" s="403"/>
      <c r="AM171" s="289">
        <f>SUM(Y171:AL171)</f>
        <v>0</v>
      </c>
    </row>
    <row r="172" spans="1:39" s="276" customFormat="1" ht="15.5" outlineLevel="1">
      <c r="A172" s="500"/>
      <c r="B172" s="287" t="s">
        <v>244</v>
      </c>
      <c r="C172" s="284" t="s">
        <v>163</v>
      </c>
      <c r="D172" s="288"/>
      <c r="E172" s="288"/>
      <c r="F172" s="288"/>
      <c r="G172" s="288"/>
      <c r="H172" s="288"/>
      <c r="I172" s="288"/>
      <c r="J172" s="288"/>
      <c r="K172" s="288"/>
      <c r="L172" s="288"/>
      <c r="M172" s="288"/>
      <c r="N172" s="284"/>
      <c r="O172" s="288"/>
      <c r="P172" s="288"/>
      <c r="Q172" s="288"/>
      <c r="R172" s="288"/>
      <c r="S172" s="288"/>
      <c r="T172" s="288"/>
      <c r="U172" s="288"/>
      <c r="V172" s="288"/>
      <c r="W172" s="288"/>
      <c r="X172" s="288"/>
      <c r="Y172" s="404">
        <f>Y171</f>
        <v>0</v>
      </c>
      <c r="Z172" s="404">
        <f>Z171</f>
        <v>0</v>
      </c>
      <c r="AA172" s="404">
        <f t="shared" ref="AA172:AL172" si="44">AA171</f>
        <v>0</v>
      </c>
      <c r="AB172" s="404">
        <f t="shared" si="44"/>
        <v>0</v>
      </c>
      <c r="AC172" s="404">
        <f t="shared" si="44"/>
        <v>0</v>
      </c>
      <c r="AD172" s="404">
        <f t="shared" si="44"/>
        <v>0</v>
      </c>
      <c r="AE172" s="404">
        <f t="shared" si="44"/>
        <v>0</v>
      </c>
      <c r="AF172" s="404">
        <f t="shared" si="44"/>
        <v>0</v>
      </c>
      <c r="AG172" s="404">
        <f t="shared" si="44"/>
        <v>0</v>
      </c>
      <c r="AH172" s="404">
        <f t="shared" si="44"/>
        <v>0</v>
      </c>
      <c r="AI172" s="404">
        <f t="shared" si="44"/>
        <v>0</v>
      </c>
      <c r="AJ172" s="404">
        <f t="shared" si="44"/>
        <v>0</v>
      </c>
      <c r="AK172" s="404">
        <f t="shared" si="44"/>
        <v>0</v>
      </c>
      <c r="AL172" s="404">
        <f t="shared" si="44"/>
        <v>0</v>
      </c>
      <c r="AM172" s="497"/>
    </row>
    <row r="173" spans="1:39" s="276" customFormat="1" ht="15.5" outlineLevel="1">
      <c r="A173" s="500"/>
      <c r="B173" s="287"/>
      <c r="C173" s="298"/>
      <c r="D173" s="297"/>
      <c r="E173" s="297"/>
      <c r="F173" s="297"/>
      <c r="G173" s="297"/>
      <c r="H173" s="297"/>
      <c r="I173" s="297"/>
      <c r="J173" s="297"/>
      <c r="K173" s="297"/>
      <c r="L173" s="297"/>
      <c r="M173" s="297"/>
      <c r="N173" s="284"/>
      <c r="O173" s="297"/>
      <c r="P173" s="297"/>
      <c r="Q173" s="297"/>
      <c r="R173" s="297"/>
      <c r="S173" s="297"/>
      <c r="T173" s="297"/>
      <c r="U173" s="297"/>
      <c r="V173" s="297"/>
      <c r="W173" s="297"/>
      <c r="X173" s="297"/>
      <c r="Y173" s="405"/>
      <c r="Z173" s="405"/>
      <c r="AA173" s="405"/>
      <c r="AB173" s="405"/>
      <c r="AC173" s="405"/>
      <c r="AD173" s="405"/>
      <c r="AE173" s="405"/>
      <c r="AF173" s="405"/>
      <c r="AG173" s="405"/>
      <c r="AH173" s="405"/>
      <c r="AI173" s="405"/>
      <c r="AJ173" s="405"/>
      <c r="AK173" s="405"/>
      <c r="AL173" s="405"/>
      <c r="AM173" s="299"/>
    </row>
    <row r="174" spans="1:39" ht="15.5" outlineLevel="1">
      <c r="A174" s="500">
        <v>9</v>
      </c>
      <c r="B174" s="287" t="s">
        <v>7</v>
      </c>
      <c r="C174" s="284" t="s">
        <v>25</v>
      </c>
      <c r="D174" s="288"/>
      <c r="E174" s="288"/>
      <c r="F174" s="288"/>
      <c r="G174" s="288"/>
      <c r="H174" s="288"/>
      <c r="I174" s="288"/>
      <c r="J174" s="288"/>
      <c r="K174" s="288"/>
      <c r="L174" s="288"/>
      <c r="M174" s="288"/>
      <c r="N174" s="284"/>
      <c r="O174" s="288"/>
      <c r="P174" s="288"/>
      <c r="Q174" s="288"/>
      <c r="R174" s="288"/>
      <c r="S174" s="288"/>
      <c r="T174" s="288"/>
      <c r="U174" s="288"/>
      <c r="V174" s="288"/>
      <c r="W174" s="288"/>
      <c r="X174" s="288"/>
      <c r="Y174" s="403"/>
      <c r="Z174" s="403"/>
      <c r="AA174" s="403"/>
      <c r="AB174" s="403"/>
      <c r="AC174" s="403"/>
      <c r="AD174" s="403"/>
      <c r="AE174" s="403"/>
      <c r="AF174" s="403"/>
      <c r="AG174" s="403"/>
      <c r="AH174" s="403"/>
      <c r="AI174" s="403"/>
      <c r="AJ174" s="403"/>
      <c r="AK174" s="403"/>
      <c r="AL174" s="403"/>
      <c r="AM174" s="289">
        <f>SUM(Y174:AL174)</f>
        <v>0</v>
      </c>
    </row>
    <row r="175" spans="1:39" ht="15.5" outlineLevel="1">
      <c r="B175" s="287" t="s">
        <v>244</v>
      </c>
      <c r="C175" s="284" t="s">
        <v>163</v>
      </c>
      <c r="D175" s="288"/>
      <c r="E175" s="288"/>
      <c r="F175" s="288"/>
      <c r="G175" s="288"/>
      <c r="H175" s="288"/>
      <c r="I175" s="288"/>
      <c r="J175" s="288"/>
      <c r="K175" s="288"/>
      <c r="L175" s="288"/>
      <c r="M175" s="288"/>
      <c r="N175" s="284"/>
      <c r="O175" s="288"/>
      <c r="P175" s="288"/>
      <c r="Q175" s="288"/>
      <c r="R175" s="288"/>
      <c r="S175" s="288"/>
      <c r="T175" s="288"/>
      <c r="U175" s="288"/>
      <c r="V175" s="288"/>
      <c r="W175" s="288"/>
      <c r="X175" s="288"/>
      <c r="Y175" s="404">
        <f>Y174</f>
        <v>0</v>
      </c>
      <c r="Z175" s="404">
        <f>Z174</f>
        <v>0</v>
      </c>
      <c r="AA175" s="404">
        <f t="shared" ref="AA175:AL175" si="45">AA174</f>
        <v>0</v>
      </c>
      <c r="AB175" s="404">
        <f t="shared" si="45"/>
        <v>0</v>
      </c>
      <c r="AC175" s="404">
        <f t="shared" si="45"/>
        <v>0</v>
      </c>
      <c r="AD175" s="404">
        <f t="shared" si="45"/>
        <v>0</v>
      </c>
      <c r="AE175" s="404">
        <f t="shared" si="45"/>
        <v>0</v>
      </c>
      <c r="AF175" s="404">
        <f t="shared" si="45"/>
        <v>0</v>
      </c>
      <c r="AG175" s="404">
        <f t="shared" si="45"/>
        <v>0</v>
      </c>
      <c r="AH175" s="404">
        <f t="shared" si="45"/>
        <v>0</v>
      </c>
      <c r="AI175" s="404">
        <f t="shared" si="45"/>
        <v>0</v>
      </c>
      <c r="AJ175" s="404">
        <f t="shared" si="45"/>
        <v>0</v>
      </c>
      <c r="AK175" s="404">
        <f t="shared" si="45"/>
        <v>0</v>
      </c>
      <c r="AL175" s="404">
        <f t="shared" si="45"/>
        <v>0</v>
      </c>
      <c r="AM175" s="497"/>
    </row>
    <row r="176" spans="1:39" ht="15.5" outlineLevel="1">
      <c r="B176" s="300"/>
      <c r="C176" s="301"/>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405"/>
      <c r="Z176" s="405"/>
      <c r="AA176" s="405"/>
      <c r="AB176" s="405"/>
      <c r="AC176" s="405"/>
      <c r="AD176" s="405"/>
      <c r="AE176" s="405"/>
      <c r="AF176" s="405"/>
      <c r="AG176" s="405"/>
      <c r="AH176" s="405"/>
      <c r="AI176" s="405"/>
      <c r="AJ176" s="405"/>
      <c r="AK176" s="405"/>
      <c r="AL176" s="405"/>
      <c r="AM176" s="299"/>
    </row>
    <row r="177" spans="1:39" ht="15.5" outlineLevel="1">
      <c r="A177" s="501"/>
      <c r="B177" s="281" t="s">
        <v>8</v>
      </c>
      <c r="C177" s="282"/>
      <c r="D177" s="282"/>
      <c r="E177" s="282"/>
      <c r="F177" s="282"/>
      <c r="G177" s="282"/>
      <c r="H177" s="282"/>
      <c r="I177" s="282"/>
      <c r="J177" s="282"/>
      <c r="K177" s="282"/>
      <c r="L177" s="282"/>
      <c r="M177" s="282"/>
      <c r="N177" s="284"/>
      <c r="O177" s="282"/>
      <c r="P177" s="282"/>
      <c r="Q177" s="282"/>
      <c r="R177" s="282"/>
      <c r="S177" s="282"/>
      <c r="T177" s="282"/>
      <c r="U177" s="282"/>
      <c r="V177" s="282"/>
      <c r="W177" s="282"/>
      <c r="X177" s="282"/>
      <c r="Y177" s="407"/>
      <c r="Z177" s="407"/>
      <c r="AA177" s="407"/>
      <c r="AB177" s="407"/>
      <c r="AC177" s="407"/>
      <c r="AD177" s="407"/>
      <c r="AE177" s="407"/>
      <c r="AF177" s="407"/>
      <c r="AG177" s="407"/>
      <c r="AH177" s="407"/>
      <c r="AI177" s="407"/>
      <c r="AJ177" s="407"/>
      <c r="AK177" s="407"/>
      <c r="AL177" s="407"/>
      <c r="AM177" s="285"/>
    </row>
    <row r="178" spans="1:39" ht="15.5" outlineLevel="1">
      <c r="A178" s="500">
        <v>10</v>
      </c>
      <c r="B178" s="303" t="s">
        <v>22</v>
      </c>
      <c r="C178" s="284" t="s">
        <v>25</v>
      </c>
      <c r="D178" s="288"/>
      <c r="E178" s="288"/>
      <c r="F178" s="288"/>
      <c r="G178" s="288"/>
      <c r="H178" s="288"/>
      <c r="I178" s="288"/>
      <c r="J178" s="288"/>
      <c r="K178" s="288"/>
      <c r="L178" s="288"/>
      <c r="M178" s="288"/>
      <c r="N178" s="288">
        <v>12</v>
      </c>
      <c r="O178" s="288"/>
      <c r="P178" s="288"/>
      <c r="Q178" s="288"/>
      <c r="R178" s="288"/>
      <c r="S178" s="288"/>
      <c r="T178" s="288"/>
      <c r="U178" s="288"/>
      <c r="V178" s="288"/>
      <c r="W178" s="288"/>
      <c r="X178" s="288"/>
      <c r="Y178" s="459"/>
      <c r="Z178" s="461"/>
      <c r="AA178" s="461"/>
      <c r="AB178" s="408"/>
      <c r="AC178" s="408"/>
      <c r="AD178" s="408"/>
      <c r="AE178" s="408"/>
      <c r="AF178" s="408"/>
      <c r="AG178" s="408"/>
      <c r="AH178" s="408"/>
      <c r="AI178" s="408"/>
      <c r="AJ178" s="408"/>
      <c r="AK178" s="408"/>
      <c r="AL178" s="408"/>
      <c r="AM178" s="289">
        <f>SUM(Y178:AL178)</f>
        <v>0</v>
      </c>
    </row>
    <row r="179" spans="1:39" ht="15.5" outlineLevel="1">
      <c r="B179" s="287" t="s">
        <v>244</v>
      </c>
      <c r="C179" s="284" t="s">
        <v>163</v>
      </c>
      <c r="D179" s="288"/>
      <c r="E179" s="288"/>
      <c r="F179" s="288"/>
      <c r="G179" s="288"/>
      <c r="H179" s="288"/>
      <c r="I179" s="288"/>
      <c r="J179" s="288"/>
      <c r="K179" s="288"/>
      <c r="L179" s="288"/>
      <c r="M179" s="288"/>
      <c r="N179" s="288">
        <f>N178</f>
        <v>12</v>
      </c>
      <c r="O179" s="288"/>
      <c r="P179" s="288"/>
      <c r="Q179" s="288"/>
      <c r="R179" s="288"/>
      <c r="S179" s="288"/>
      <c r="T179" s="288"/>
      <c r="U179" s="288"/>
      <c r="V179" s="288"/>
      <c r="W179" s="288"/>
      <c r="X179" s="288"/>
      <c r="Y179" s="404">
        <f>Y178</f>
        <v>0</v>
      </c>
      <c r="Z179" s="404">
        <f>Z178</f>
        <v>0</v>
      </c>
      <c r="AA179" s="404">
        <f t="shared" ref="AA179:AL179" si="46">AA178</f>
        <v>0</v>
      </c>
      <c r="AB179" s="404">
        <f t="shared" si="46"/>
        <v>0</v>
      </c>
      <c r="AC179" s="404">
        <f t="shared" si="46"/>
        <v>0</v>
      </c>
      <c r="AD179" s="404">
        <f t="shared" si="46"/>
        <v>0</v>
      </c>
      <c r="AE179" s="404">
        <f t="shared" si="46"/>
        <v>0</v>
      </c>
      <c r="AF179" s="404">
        <f t="shared" si="46"/>
        <v>0</v>
      </c>
      <c r="AG179" s="404">
        <f t="shared" si="46"/>
        <v>0</v>
      </c>
      <c r="AH179" s="404">
        <f t="shared" si="46"/>
        <v>0</v>
      </c>
      <c r="AI179" s="404">
        <f t="shared" si="46"/>
        <v>0</v>
      </c>
      <c r="AJ179" s="404">
        <f t="shared" si="46"/>
        <v>0</v>
      </c>
      <c r="AK179" s="404">
        <f t="shared" si="46"/>
        <v>0</v>
      </c>
      <c r="AL179" s="404">
        <f t="shared" si="46"/>
        <v>0</v>
      </c>
      <c r="AM179" s="497"/>
    </row>
    <row r="180" spans="1:39" ht="15.5" outlineLevel="1">
      <c r="B180" s="303"/>
      <c r="C180" s="30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409"/>
      <c r="Z180" s="409"/>
      <c r="AA180" s="409"/>
      <c r="AB180" s="409"/>
      <c r="AC180" s="409"/>
      <c r="AD180" s="409"/>
      <c r="AE180" s="409"/>
      <c r="AF180" s="409"/>
      <c r="AG180" s="409"/>
      <c r="AH180" s="409"/>
      <c r="AI180" s="409"/>
      <c r="AJ180" s="409"/>
      <c r="AK180" s="409"/>
      <c r="AL180" s="409"/>
      <c r="AM180" s="306"/>
    </row>
    <row r="181" spans="1:39" ht="15.5" outlineLevel="1">
      <c r="A181" s="500">
        <v>11</v>
      </c>
      <c r="B181" s="307" t="s">
        <v>21</v>
      </c>
      <c r="C181" s="284" t="s">
        <v>25</v>
      </c>
      <c r="D181" s="288"/>
      <c r="E181" s="288"/>
      <c r="F181" s="288"/>
      <c r="G181" s="288"/>
      <c r="H181" s="288"/>
      <c r="I181" s="288"/>
      <c r="J181" s="288"/>
      <c r="K181" s="288"/>
      <c r="L181" s="288"/>
      <c r="M181" s="288"/>
      <c r="N181" s="288">
        <v>12</v>
      </c>
      <c r="O181" s="288"/>
      <c r="P181" s="288"/>
      <c r="Q181" s="288"/>
      <c r="R181" s="288"/>
      <c r="S181" s="288"/>
      <c r="T181" s="288"/>
      <c r="U181" s="288"/>
      <c r="V181" s="288"/>
      <c r="W181" s="288"/>
      <c r="X181" s="288"/>
      <c r="Y181" s="408"/>
      <c r="Z181" s="461"/>
      <c r="AA181" s="408"/>
      <c r="AB181" s="408"/>
      <c r="AC181" s="408"/>
      <c r="AD181" s="408"/>
      <c r="AE181" s="408"/>
      <c r="AF181" s="408"/>
      <c r="AG181" s="408"/>
      <c r="AH181" s="408"/>
      <c r="AI181" s="408"/>
      <c r="AJ181" s="408"/>
      <c r="AK181" s="408"/>
      <c r="AL181" s="408"/>
      <c r="AM181" s="289">
        <f>SUM(Y181:AL181)</f>
        <v>0</v>
      </c>
    </row>
    <row r="182" spans="1:39" ht="15.5" outlineLevel="1">
      <c r="B182" s="287" t="s">
        <v>244</v>
      </c>
      <c r="C182" s="284" t="s">
        <v>163</v>
      </c>
      <c r="D182" s="288"/>
      <c r="E182" s="288"/>
      <c r="F182" s="288"/>
      <c r="G182" s="288"/>
      <c r="H182" s="288"/>
      <c r="I182" s="288"/>
      <c r="J182" s="288"/>
      <c r="K182" s="288"/>
      <c r="L182" s="288"/>
      <c r="M182" s="288"/>
      <c r="N182" s="288">
        <f>N181</f>
        <v>12</v>
      </c>
      <c r="O182" s="288"/>
      <c r="P182" s="288"/>
      <c r="Q182" s="288"/>
      <c r="R182" s="288"/>
      <c r="S182" s="288"/>
      <c r="T182" s="288"/>
      <c r="U182" s="288"/>
      <c r="V182" s="288"/>
      <c r="W182" s="288"/>
      <c r="X182" s="288"/>
      <c r="Y182" s="404">
        <f>Y181</f>
        <v>0</v>
      </c>
      <c r="Z182" s="404">
        <f>Z181</f>
        <v>0</v>
      </c>
      <c r="AA182" s="404">
        <f t="shared" ref="AA182:AL182" si="47">AA181</f>
        <v>0</v>
      </c>
      <c r="AB182" s="404">
        <f t="shared" si="47"/>
        <v>0</v>
      </c>
      <c r="AC182" s="404">
        <f t="shared" si="47"/>
        <v>0</v>
      </c>
      <c r="AD182" s="404">
        <f t="shared" si="47"/>
        <v>0</v>
      </c>
      <c r="AE182" s="404">
        <f t="shared" si="47"/>
        <v>0</v>
      </c>
      <c r="AF182" s="404">
        <f t="shared" si="47"/>
        <v>0</v>
      </c>
      <c r="AG182" s="404">
        <f t="shared" si="47"/>
        <v>0</v>
      </c>
      <c r="AH182" s="404">
        <f t="shared" si="47"/>
        <v>0</v>
      </c>
      <c r="AI182" s="404">
        <f t="shared" si="47"/>
        <v>0</v>
      </c>
      <c r="AJ182" s="404">
        <f t="shared" si="47"/>
        <v>0</v>
      </c>
      <c r="AK182" s="404">
        <f t="shared" si="47"/>
        <v>0</v>
      </c>
      <c r="AL182" s="404">
        <f t="shared" si="47"/>
        <v>0</v>
      </c>
      <c r="AM182" s="497"/>
    </row>
    <row r="183" spans="1:39" ht="15.5" outlineLevel="1">
      <c r="B183" s="307"/>
      <c r="C183" s="30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409"/>
      <c r="Z183" s="410"/>
      <c r="AA183" s="409"/>
      <c r="AB183" s="409"/>
      <c r="AC183" s="409"/>
      <c r="AD183" s="409"/>
      <c r="AE183" s="409"/>
      <c r="AF183" s="409"/>
      <c r="AG183" s="409"/>
      <c r="AH183" s="409"/>
      <c r="AI183" s="409"/>
      <c r="AJ183" s="409"/>
      <c r="AK183" s="409"/>
      <c r="AL183" s="409"/>
      <c r="AM183" s="306"/>
    </row>
    <row r="184" spans="1:39" ht="15.5" outlineLevel="1">
      <c r="A184" s="500">
        <v>12</v>
      </c>
      <c r="B184" s="307" t="s">
        <v>23</v>
      </c>
      <c r="C184" s="284" t="s">
        <v>25</v>
      </c>
      <c r="D184" s="288"/>
      <c r="E184" s="288"/>
      <c r="F184" s="288"/>
      <c r="G184" s="288"/>
      <c r="H184" s="288"/>
      <c r="I184" s="288"/>
      <c r="J184" s="288"/>
      <c r="K184" s="288"/>
      <c r="L184" s="288"/>
      <c r="M184" s="288"/>
      <c r="N184" s="288">
        <v>3</v>
      </c>
      <c r="O184" s="288"/>
      <c r="P184" s="288"/>
      <c r="Q184" s="288"/>
      <c r="R184" s="288"/>
      <c r="S184" s="288"/>
      <c r="T184" s="288"/>
      <c r="U184" s="288"/>
      <c r="V184" s="288"/>
      <c r="W184" s="288"/>
      <c r="X184" s="288"/>
      <c r="Y184" s="408"/>
      <c r="Z184" s="408"/>
      <c r="AA184" s="408"/>
      <c r="AB184" s="408"/>
      <c r="AC184" s="408"/>
      <c r="AD184" s="408"/>
      <c r="AE184" s="408"/>
      <c r="AF184" s="408"/>
      <c r="AG184" s="408"/>
      <c r="AH184" s="408"/>
      <c r="AI184" s="408"/>
      <c r="AJ184" s="408"/>
      <c r="AK184" s="408"/>
      <c r="AL184" s="408"/>
      <c r="AM184" s="289">
        <f>SUM(Y184:AL184)</f>
        <v>0</v>
      </c>
    </row>
    <row r="185" spans="1:39" ht="15.5" outlineLevel="1">
      <c r="B185" s="287" t="s">
        <v>244</v>
      </c>
      <c r="C185" s="284" t="s">
        <v>163</v>
      </c>
      <c r="D185" s="288"/>
      <c r="E185" s="288"/>
      <c r="F185" s="288"/>
      <c r="G185" s="288"/>
      <c r="H185" s="288"/>
      <c r="I185" s="288"/>
      <c r="J185" s="288"/>
      <c r="K185" s="288"/>
      <c r="L185" s="288"/>
      <c r="M185" s="288"/>
      <c r="N185" s="288">
        <f>N184</f>
        <v>3</v>
      </c>
      <c r="O185" s="288"/>
      <c r="P185" s="288"/>
      <c r="Q185" s="288"/>
      <c r="R185" s="288"/>
      <c r="S185" s="288"/>
      <c r="T185" s="288"/>
      <c r="U185" s="288"/>
      <c r="V185" s="288"/>
      <c r="W185" s="288"/>
      <c r="X185" s="288"/>
      <c r="Y185" s="404">
        <f>Y184</f>
        <v>0</v>
      </c>
      <c r="Z185" s="404">
        <f>Z184</f>
        <v>0</v>
      </c>
      <c r="AA185" s="404">
        <f t="shared" ref="AA185:AL185" si="48">AA184</f>
        <v>0</v>
      </c>
      <c r="AB185" s="404">
        <f t="shared" si="48"/>
        <v>0</v>
      </c>
      <c r="AC185" s="404">
        <f t="shared" si="48"/>
        <v>0</v>
      </c>
      <c r="AD185" s="404">
        <f t="shared" si="48"/>
        <v>0</v>
      </c>
      <c r="AE185" s="404">
        <f t="shared" si="48"/>
        <v>0</v>
      </c>
      <c r="AF185" s="404">
        <f t="shared" si="48"/>
        <v>0</v>
      </c>
      <c r="AG185" s="404">
        <f t="shared" si="48"/>
        <v>0</v>
      </c>
      <c r="AH185" s="404">
        <f t="shared" si="48"/>
        <v>0</v>
      </c>
      <c r="AI185" s="404">
        <f t="shared" si="48"/>
        <v>0</v>
      </c>
      <c r="AJ185" s="404">
        <f t="shared" si="48"/>
        <v>0</v>
      </c>
      <c r="AK185" s="404">
        <f t="shared" si="48"/>
        <v>0</v>
      </c>
      <c r="AL185" s="404">
        <f t="shared" si="48"/>
        <v>0</v>
      </c>
      <c r="AM185" s="497"/>
    </row>
    <row r="186" spans="1:39" ht="15.5" outlineLevel="1">
      <c r="B186" s="307"/>
      <c r="C186" s="305"/>
      <c r="D186" s="309"/>
      <c r="E186" s="309"/>
      <c r="F186" s="309"/>
      <c r="G186" s="309"/>
      <c r="H186" s="309"/>
      <c r="I186" s="309"/>
      <c r="J186" s="309"/>
      <c r="K186" s="309"/>
      <c r="L186" s="309"/>
      <c r="M186" s="309"/>
      <c r="N186" s="284"/>
      <c r="O186" s="309"/>
      <c r="P186" s="309"/>
      <c r="Q186" s="309"/>
      <c r="R186" s="309"/>
      <c r="S186" s="309"/>
      <c r="T186" s="309"/>
      <c r="U186" s="309"/>
      <c r="V186" s="309"/>
      <c r="W186" s="309"/>
      <c r="X186" s="309"/>
      <c r="Y186" s="409"/>
      <c r="Z186" s="410"/>
      <c r="AA186" s="409"/>
      <c r="AB186" s="409"/>
      <c r="AC186" s="409"/>
      <c r="AD186" s="409"/>
      <c r="AE186" s="409"/>
      <c r="AF186" s="409"/>
      <c r="AG186" s="409"/>
      <c r="AH186" s="409"/>
      <c r="AI186" s="409"/>
      <c r="AJ186" s="409"/>
      <c r="AK186" s="409"/>
      <c r="AL186" s="409"/>
      <c r="AM186" s="306"/>
    </row>
    <row r="187" spans="1:39" ht="15.5" outlineLevel="1">
      <c r="A187" s="500">
        <v>13</v>
      </c>
      <c r="B187" s="307" t="s">
        <v>24</v>
      </c>
      <c r="C187" s="284" t="s">
        <v>25</v>
      </c>
      <c r="D187" s="288"/>
      <c r="E187" s="288"/>
      <c r="F187" s="288"/>
      <c r="G187" s="288"/>
      <c r="H187" s="288"/>
      <c r="I187" s="288"/>
      <c r="J187" s="288"/>
      <c r="K187" s="288"/>
      <c r="L187" s="288"/>
      <c r="M187" s="288"/>
      <c r="N187" s="288">
        <v>12</v>
      </c>
      <c r="O187" s="288"/>
      <c r="P187" s="288"/>
      <c r="Q187" s="288"/>
      <c r="R187" s="288"/>
      <c r="S187" s="288"/>
      <c r="T187" s="288"/>
      <c r="U187" s="288"/>
      <c r="V187" s="288"/>
      <c r="W187" s="288"/>
      <c r="X187" s="288"/>
      <c r="Y187" s="408"/>
      <c r="Z187" s="408"/>
      <c r="AA187" s="408"/>
      <c r="AB187" s="408"/>
      <c r="AC187" s="408"/>
      <c r="AD187" s="408"/>
      <c r="AE187" s="408"/>
      <c r="AF187" s="408"/>
      <c r="AG187" s="408"/>
      <c r="AH187" s="408"/>
      <c r="AI187" s="408"/>
      <c r="AJ187" s="408"/>
      <c r="AK187" s="408"/>
      <c r="AL187" s="408"/>
      <c r="AM187" s="289">
        <f>SUM(Y187:AL187)</f>
        <v>0</v>
      </c>
    </row>
    <row r="188" spans="1:39" ht="15.5" outlineLevel="1">
      <c r="B188" s="287" t="s">
        <v>244</v>
      </c>
      <c r="C188" s="284" t="s">
        <v>163</v>
      </c>
      <c r="D188" s="288"/>
      <c r="E188" s="288"/>
      <c r="F188" s="288"/>
      <c r="G188" s="288"/>
      <c r="H188" s="288"/>
      <c r="I188" s="288"/>
      <c r="J188" s="288"/>
      <c r="K188" s="288"/>
      <c r="L188" s="288"/>
      <c r="M188" s="288"/>
      <c r="N188" s="288">
        <f>N187</f>
        <v>12</v>
      </c>
      <c r="O188" s="288"/>
      <c r="P188" s="288"/>
      <c r="Q188" s="288"/>
      <c r="R188" s="288"/>
      <c r="S188" s="288"/>
      <c r="T188" s="288"/>
      <c r="U188" s="288"/>
      <c r="V188" s="288"/>
      <c r="W188" s="288"/>
      <c r="X188" s="288"/>
      <c r="Y188" s="404">
        <f>Y187</f>
        <v>0</v>
      </c>
      <c r="Z188" s="404">
        <f>Z187</f>
        <v>0</v>
      </c>
      <c r="AA188" s="404">
        <f t="shared" ref="AA188:AL188" si="49">AA187</f>
        <v>0</v>
      </c>
      <c r="AB188" s="404">
        <f t="shared" si="49"/>
        <v>0</v>
      </c>
      <c r="AC188" s="404">
        <f t="shared" si="49"/>
        <v>0</v>
      </c>
      <c r="AD188" s="404">
        <f t="shared" si="49"/>
        <v>0</v>
      </c>
      <c r="AE188" s="404">
        <f t="shared" si="49"/>
        <v>0</v>
      </c>
      <c r="AF188" s="404">
        <f t="shared" si="49"/>
        <v>0</v>
      </c>
      <c r="AG188" s="404">
        <f t="shared" si="49"/>
        <v>0</v>
      </c>
      <c r="AH188" s="404">
        <f t="shared" si="49"/>
        <v>0</v>
      </c>
      <c r="AI188" s="404">
        <f t="shared" si="49"/>
        <v>0</v>
      </c>
      <c r="AJ188" s="404">
        <f t="shared" si="49"/>
        <v>0</v>
      </c>
      <c r="AK188" s="404">
        <f t="shared" si="49"/>
        <v>0</v>
      </c>
      <c r="AL188" s="404">
        <f t="shared" si="49"/>
        <v>0</v>
      </c>
      <c r="AM188" s="497"/>
    </row>
    <row r="189" spans="1:39" ht="15.5" outlineLevel="1">
      <c r="B189" s="307"/>
      <c r="C189" s="305"/>
      <c r="D189" s="309"/>
      <c r="E189" s="309"/>
      <c r="F189" s="309"/>
      <c r="G189" s="309"/>
      <c r="H189" s="309"/>
      <c r="I189" s="309"/>
      <c r="J189" s="309"/>
      <c r="K189" s="309"/>
      <c r="L189" s="309"/>
      <c r="M189" s="309"/>
      <c r="N189" s="284"/>
      <c r="O189" s="309"/>
      <c r="P189" s="309"/>
      <c r="Q189" s="309"/>
      <c r="R189" s="309"/>
      <c r="S189" s="309"/>
      <c r="T189" s="309"/>
      <c r="U189" s="309"/>
      <c r="V189" s="309"/>
      <c r="W189" s="309"/>
      <c r="X189" s="309"/>
      <c r="Y189" s="409"/>
      <c r="Z189" s="409"/>
      <c r="AA189" s="409"/>
      <c r="AB189" s="409"/>
      <c r="AC189" s="409"/>
      <c r="AD189" s="409"/>
      <c r="AE189" s="409"/>
      <c r="AF189" s="409"/>
      <c r="AG189" s="409"/>
      <c r="AH189" s="409"/>
      <c r="AI189" s="409"/>
      <c r="AJ189" s="409"/>
      <c r="AK189" s="409"/>
      <c r="AL189" s="409"/>
      <c r="AM189" s="306"/>
    </row>
    <row r="190" spans="1:39" ht="15.5" outlineLevel="1">
      <c r="A190" s="500">
        <v>14</v>
      </c>
      <c r="B190" s="307" t="s">
        <v>20</v>
      </c>
      <c r="C190" s="284" t="s">
        <v>25</v>
      </c>
      <c r="D190" s="288"/>
      <c r="E190" s="288"/>
      <c r="F190" s="288"/>
      <c r="G190" s="288"/>
      <c r="H190" s="288"/>
      <c r="I190" s="288"/>
      <c r="J190" s="288"/>
      <c r="K190" s="288"/>
      <c r="L190" s="288"/>
      <c r="M190" s="288"/>
      <c r="N190" s="288">
        <v>12</v>
      </c>
      <c r="O190" s="288"/>
      <c r="P190" s="288"/>
      <c r="Q190" s="288"/>
      <c r="R190" s="288"/>
      <c r="S190" s="288"/>
      <c r="T190" s="288"/>
      <c r="U190" s="288"/>
      <c r="V190" s="288"/>
      <c r="W190" s="288"/>
      <c r="X190" s="288"/>
      <c r="Y190" s="408"/>
      <c r="Z190" s="408"/>
      <c r="AA190" s="408"/>
      <c r="AB190" s="408"/>
      <c r="AC190" s="408"/>
      <c r="AD190" s="408"/>
      <c r="AE190" s="408"/>
      <c r="AF190" s="408"/>
      <c r="AG190" s="408"/>
      <c r="AH190" s="408"/>
      <c r="AI190" s="408"/>
      <c r="AJ190" s="408"/>
      <c r="AK190" s="408"/>
      <c r="AL190" s="408"/>
      <c r="AM190" s="289">
        <f>SUM(Y190:AL190)</f>
        <v>0</v>
      </c>
    </row>
    <row r="191" spans="1:39" ht="15.5" outlineLevel="1">
      <c r="B191" s="287" t="s">
        <v>244</v>
      </c>
      <c r="C191" s="284" t="s">
        <v>163</v>
      </c>
      <c r="D191" s="288"/>
      <c r="E191" s="288"/>
      <c r="F191" s="288"/>
      <c r="G191" s="288"/>
      <c r="H191" s="288"/>
      <c r="I191" s="288"/>
      <c r="J191" s="288"/>
      <c r="K191" s="288"/>
      <c r="L191" s="288"/>
      <c r="M191" s="288"/>
      <c r="N191" s="288">
        <f>N190</f>
        <v>12</v>
      </c>
      <c r="O191" s="288"/>
      <c r="P191" s="288"/>
      <c r="Q191" s="288"/>
      <c r="R191" s="288"/>
      <c r="S191" s="288"/>
      <c r="T191" s="288"/>
      <c r="U191" s="288"/>
      <c r="V191" s="288"/>
      <c r="W191" s="288"/>
      <c r="X191" s="288"/>
      <c r="Y191" s="404">
        <f>Y190</f>
        <v>0</v>
      </c>
      <c r="Z191" s="404">
        <f>Z190</f>
        <v>0</v>
      </c>
      <c r="AA191" s="404">
        <f t="shared" ref="AA191:AL191" si="50">AA190</f>
        <v>0</v>
      </c>
      <c r="AB191" s="404">
        <f t="shared" si="50"/>
        <v>0</v>
      </c>
      <c r="AC191" s="404">
        <f t="shared" si="50"/>
        <v>0</v>
      </c>
      <c r="AD191" s="404">
        <f t="shared" si="50"/>
        <v>0</v>
      </c>
      <c r="AE191" s="404">
        <f t="shared" si="50"/>
        <v>0</v>
      </c>
      <c r="AF191" s="404">
        <f t="shared" si="50"/>
        <v>0</v>
      </c>
      <c r="AG191" s="404">
        <f t="shared" si="50"/>
        <v>0</v>
      </c>
      <c r="AH191" s="404">
        <f t="shared" si="50"/>
        <v>0</v>
      </c>
      <c r="AI191" s="404">
        <f t="shared" si="50"/>
        <v>0</v>
      </c>
      <c r="AJ191" s="404">
        <f t="shared" si="50"/>
        <v>0</v>
      </c>
      <c r="AK191" s="404">
        <f t="shared" si="50"/>
        <v>0</v>
      </c>
      <c r="AL191" s="404">
        <f t="shared" si="50"/>
        <v>0</v>
      </c>
      <c r="AM191" s="497"/>
    </row>
    <row r="192" spans="1:39" ht="15.5" outlineLevel="1">
      <c r="B192" s="307"/>
      <c r="C192" s="305"/>
      <c r="D192" s="309"/>
      <c r="E192" s="309"/>
      <c r="F192" s="309"/>
      <c r="G192" s="309"/>
      <c r="H192" s="309"/>
      <c r="I192" s="309"/>
      <c r="J192" s="309"/>
      <c r="K192" s="309"/>
      <c r="L192" s="309"/>
      <c r="M192" s="309"/>
      <c r="N192" s="284"/>
      <c r="O192" s="309"/>
      <c r="P192" s="309"/>
      <c r="Q192" s="309"/>
      <c r="R192" s="309"/>
      <c r="S192" s="309"/>
      <c r="T192" s="309"/>
      <c r="U192" s="309"/>
      <c r="V192" s="309"/>
      <c r="W192" s="309"/>
      <c r="X192" s="309"/>
      <c r="Y192" s="409"/>
      <c r="Z192" s="410"/>
      <c r="AA192" s="409"/>
      <c r="AB192" s="409"/>
      <c r="AC192" s="409"/>
      <c r="AD192" s="409"/>
      <c r="AE192" s="409"/>
      <c r="AF192" s="409"/>
      <c r="AG192" s="409"/>
      <c r="AH192" s="409"/>
      <c r="AI192" s="409"/>
      <c r="AJ192" s="409"/>
      <c r="AK192" s="409"/>
      <c r="AL192" s="409"/>
      <c r="AM192" s="306"/>
    </row>
    <row r="193" spans="1:39" s="276" customFormat="1" ht="15.5" outlineLevel="1">
      <c r="A193" s="500">
        <v>15</v>
      </c>
      <c r="B193" s="307" t="s">
        <v>484</v>
      </c>
      <c r="C193" s="284" t="s">
        <v>25</v>
      </c>
      <c r="D193" s="288"/>
      <c r="E193" s="288"/>
      <c r="F193" s="288"/>
      <c r="G193" s="288"/>
      <c r="H193" s="288"/>
      <c r="I193" s="288"/>
      <c r="J193" s="288"/>
      <c r="K193" s="288"/>
      <c r="L193" s="288"/>
      <c r="M193" s="288"/>
      <c r="N193" s="284"/>
      <c r="O193" s="288"/>
      <c r="P193" s="288"/>
      <c r="Q193" s="288"/>
      <c r="R193" s="288"/>
      <c r="S193" s="288"/>
      <c r="T193" s="288"/>
      <c r="U193" s="288"/>
      <c r="V193" s="288"/>
      <c r="W193" s="288"/>
      <c r="X193" s="288"/>
      <c r="Y193" s="408"/>
      <c r="Z193" s="408"/>
      <c r="AA193" s="408"/>
      <c r="AB193" s="408"/>
      <c r="AC193" s="408"/>
      <c r="AD193" s="408"/>
      <c r="AE193" s="408"/>
      <c r="AF193" s="408"/>
      <c r="AG193" s="408"/>
      <c r="AH193" s="408"/>
      <c r="AI193" s="408"/>
      <c r="AJ193" s="408"/>
      <c r="AK193" s="408"/>
      <c r="AL193" s="408"/>
      <c r="AM193" s="289">
        <f>SUM(Y193:AL193)</f>
        <v>0</v>
      </c>
    </row>
    <row r="194" spans="1:39" s="276" customFormat="1" ht="15.5" outlineLevel="1">
      <c r="A194" s="500"/>
      <c r="B194" s="308" t="s">
        <v>244</v>
      </c>
      <c r="C194" s="284" t="s">
        <v>163</v>
      </c>
      <c r="D194" s="288"/>
      <c r="E194" s="288"/>
      <c r="F194" s="288"/>
      <c r="G194" s="288"/>
      <c r="H194" s="288"/>
      <c r="I194" s="288"/>
      <c r="J194" s="288"/>
      <c r="K194" s="288"/>
      <c r="L194" s="288"/>
      <c r="M194" s="288"/>
      <c r="N194" s="284"/>
      <c r="O194" s="288"/>
      <c r="P194" s="288"/>
      <c r="Q194" s="288"/>
      <c r="R194" s="288"/>
      <c r="S194" s="288"/>
      <c r="T194" s="288"/>
      <c r="U194" s="288"/>
      <c r="V194" s="288"/>
      <c r="W194" s="288"/>
      <c r="X194" s="288"/>
      <c r="Y194" s="404">
        <f>Y193</f>
        <v>0</v>
      </c>
      <c r="Z194" s="404">
        <f>Z193</f>
        <v>0</v>
      </c>
      <c r="AA194" s="404">
        <f t="shared" ref="AA194:AL194" si="51">AA193</f>
        <v>0</v>
      </c>
      <c r="AB194" s="404">
        <f t="shared" si="51"/>
        <v>0</v>
      </c>
      <c r="AC194" s="404">
        <f t="shared" si="51"/>
        <v>0</v>
      </c>
      <c r="AD194" s="404">
        <f t="shared" si="51"/>
        <v>0</v>
      </c>
      <c r="AE194" s="404">
        <f t="shared" si="51"/>
        <v>0</v>
      </c>
      <c r="AF194" s="404">
        <f t="shared" si="51"/>
        <v>0</v>
      </c>
      <c r="AG194" s="404">
        <f t="shared" si="51"/>
        <v>0</v>
      </c>
      <c r="AH194" s="404">
        <f t="shared" si="51"/>
        <v>0</v>
      </c>
      <c r="AI194" s="404">
        <f t="shared" si="51"/>
        <v>0</v>
      </c>
      <c r="AJ194" s="404">
        <f t="shared" si="51"/>
        <v>0</v>
      </c>
      <c r="AK194" s="404">
        <f t="shared" si="51"/>
        <v>0</v>
      </c>
      <c r="AL194" s="404">
        <f t="shared" si="51"/>
        <v>0</v>
      </c>
      <c r="AM194" s="497"/>
    </row>
    <row r="195" spans="1:39" s="276" customFormat="1" ht="15.5" outlineLevel="1">
      <c r="A195" s="500"/>
      <c r="B195" s="307"/>
      <c r="C195" s="305"/>
      <c r="D195" s="309"/>
      <c r="E195" s="309"/>
      <c r="F195" s="309"/>
      <c r="G195" s="309"/>
      <c r="H195" s="309"/>
      <c r="I195" s="309"/>
      <c r="J195" s="309"/>
      <c r="K195" s="309"/>
      <c r="L195" s="309"/>
      <c r="M195" s="309"/>
      <c r="N195" s="284"/>
      <c r="O195" s="309"/>
      <c r="P195" s="309"/>
      <c r="Q195" s="309"/>
      <c r="R195" s="309"/>
      <c r="S195" s="309"/>
      <c r="T195" s="309"/>
      <c r="U195" s="309"/>
      <c r="V195" s="309"/>
      <c r="W195" s="309"/>
      <c r="X195" s="309"/>
      <c r="Y195" s="411"/>
      <c r="Z195" s="409"/>
      <c r="AA195" s="409"/>
      <c r="AB195" s="409"/>
      <c r="AC195" s="409"/>
      <c r="AD195" s="409"/>
      <c r="AE195" s="409"/>
      <c r="AF195" s="409"/>
      <c r="AG195" s="409"/>
      <c r="AH195" s="409"/>
      <c r="AI195" s="409"/>
      <c r="AJ195" s="409"/>
      <c r="AK195" s="409"/>
      <c r="AL195" s="409"/>
      <c r="AM195" s="306"/>
    </row>
    <row r="196" spans="1:39" s="276" customFormat="1" ht="31" outlineLevel="1">
      <c r="A196" s="500">
        <v>16</v>
      </c>
      <c r="B196" s="307" t="s">
        <v>485</v>
      </c>
      <c r="C196" s="284" t="s">
        <v>25</v>
      </c>
      <c r="D196" s="288"/>
      <c r="E196" s="288"/>
      <c r="F196" s="288"/>
      <c r="G196" s="288"/>
      <c r="H196" s="288"/>
      <c r="I196" s="288"/>
      <c r="J196" s="288"/>
      <c r="K196" s="288"/>
      <c r="L196" s="288"/>
      <c r="M196" s="288"/>
      <c r="N196" s="284"/>
      <c r="O196" s="288"/>
      <c r="P196" s="288"/>
      <c r="Q196" s="288"/>
      <c r="R196" s="288"/>
      <c r="S196" s="288"/>
      <c r="T196" s="288"/>
      <c r="U196" s="288"/>
      <c r="V196" s="288"/>
      <c r="W196" s="288"/>
      <c r="X196" s="288"/>
      <c r="Y196" s="408"/>
      <c r="Z196" s="408"/>
      <c r="AA196" s="408"/>
      <c r="AB196" s="408"/>
      <c r="AC196" s="408"/>
      <c r="AD196" s="408"/>
      <c r="AE196" s="408"/>
      <c r="AF196" s="408"/>
      <c r="AG196" s="408"/>
      <c r="AH196" s="408"/>
      <c r="AI196" s="408"/>
      <c r="AJ196" s="408"/>
      <c r="AK196" s="408"/>
      <c r="AL196" s="408"/>
      <c r="AM196" s="289">
        <f>SUM(Y196:AL196)</f>
        <v>0</v>
      </c>
    </row>
    <row r="197" spans="1:39" s="276" customFormat="1" ht="15.5" outlineLevel="1">
      <c r="A197" s="500"/>
      <c r="B197" s="308" t="s">
        <v>244</v>
      </c>
      <c r="C197" s="284" t="s">
        <v>163</v>
      </c>
      <c r="D197" s="288"/>
      <c r="E197" s="288"/>
      <c r="F197" s="288"/>
      <c r="G197" s="288"/>
      <c r="H197" s="288"/>
      <c r="I197" s="288"/>
      <c r="J197" s="288"/>
      <c r="K197" s="288"/>
      <c r="L197" s="288"/>
      <c r="M197" s="288"/>
      <c r="N197" s="284"/>
      <c r="O197" s="288"/>
      <c r="P197" s="288"/>
      <c r="Q197" s="288"/>
      <c r="R197" s="288"/>
      <c r="S197" s="288"/>
      <c r="T197" s="288"/>
      <c r="U197" s="288"/>
      <c r="V197" s="288"/>
      <c r="W197" s="288"/>
      <c r="X197" s="288"/>
      <c r="Y197" s="404">
        <f>Y196</f>
        <v>0</v>
      </c>
      <c r="Z197" s="404">
        <f>Z196</f>
        <v>0</v>
      </c>
      <c r="AA197" s="404">
        <f t="shared" ref="AA197:AL197" si="52">AA196</f>
        <v>0</v>
      </c>
      <c r="AB197" s="404">
        <f t="shared" si="52"/>
        <v>0</v>
      </c>
      <c r="AC197" s="404">
        <f t="shared" si="52"/>
        <v>0</v>
      </c>
      <c r="AD197" s="404">
        <f t="shared" si="52"/>
        <v>0</v>
      </c>
      <c r="AE197" s="404">
        <f t="shared" si="52"/>
        <v>0</v>
      </c>
      <c r="AF197" s="404">
        <f t="shared" si="52"/>
        <v>0</v>
      </c>
      <c r="AG197" s="404">
        <f t="shared" si="52"/>
        <v>0</v>
      </c>
      <c r="AH197" s="404">
        <f t="shared" si="52"/>
        <v>0</v>
      </c>
      <c r="AI197" s="404">
        <f t="shared" si="52"/>
        <v>0</v>
      </c>
      <c r="AJ197" s="404">
        <f t="shared" si="52"/>
        <v>0</v>
      </c>
      <c r="AK197" s="404">
        <f t="shared" si="52"/>
        <v>0</v>
      </c>
      <c r="AL197" s="404">
        <f t="shared" si="52"/>
        <v>0</v>
      </c>
      <c r="AM197" s="497"/>
    </row>
    <row r="198" spans="1:39" s="276" customFormat="1" ht="15.5" outlineLevel="1">
      <c r="A198" s="500"/>
      <c r="B198" s="307"/>
      <c r="C198" s="305"/>
      <c r="D198" s="309"/>
      <c r="E198" s="309"/>
      <c r="F198" s="309"/>
      <c r="G198" s="309"/>
      <c r="H198" s="309"/>
      <c r="I198" s="309"/>
      <c r="J198" s="309"/>
      <c r="K198" s="309"/>
      <c r="L198" s="309"/>
      <c r="M198" s="309"/>
      <c r="N198" s="284"/>
      <c r="O198" s="309"/>
      <c r="P198" s="309"/>
      <c r="Q198" s="309"/>
      <c r="R198" s="309"/>
      <c r="S198" s="309"/>
      <c r="T198" s="309"/>
      <c r="U198" s="309"/>
      <c r="V198" s="309"/>
      <c r="W198" s="309"/>
      <c r="X198" s="309"/>
      <c r="Y198" s="411"/>
      <c r="Z198" s="409"/>
      <c r="AA198" s="409"/>
      <c r="AB198" s="409"/>
      <c r="AC198" s="409"/>
      <c r="AD198" s="409"/>
      <c r="AE198" s="409"/>
      <c r="AF198" s="409"/>
      <c r="AG198" s="409"/>
      <c r="AH198" s="409"/>
      <c r="AI198" s="409"/>
      <c r="AJ198" s="409"/>
      <c r="AK198" s="409"/>
      <c r="AL198" s="409"/>
      <c r="AM198" s="306"/>
    </row>
    <row r="199" spans="1:39" ht="15.5" outlineLevel="1">
      <c r="A199" s="500">
        <v>17</v>
      </c>
      <c r="B199" s="307" t="s">
        <v>9</v>
      </c>
      <c r="C199" s="284" t="s">
        <v>25</v>
      </c>
      <c r="D199" s="288"/>
      <c r="E199" s="288"/>
      <c r="F199" s="288"/>
      <c r="G199" s="288"/>
      <c r="H199" s="288"/>
      <c r="I199" s="288"/>
      <c r="J199" s="288"/>
      <c r="K199" s="288"/>
      <c r="L199" s="288"/>
      <c r="M199" s="288"/>
      <c r="N199" s="284"/>
      <c r="O199" s="288"/>
      <c r="P199" s="288"/>
      <c r="Q199" s="288"/>
      <c r="R199" s="288"/>
      <c r="S199" s="288"/>
      <c r="T199" s="288"/>
      <c r="U199" s="288"/>
      <c r="V199" s="288"/>
      <c r="W199" s="288"/>
      <c r="X199" s="288"/>
      <c r="Y199" s="408"/>
      <c r="Z199" s="408"/>
      <c r="AA199" s="408"/>
      <c r="AB199" s="408"/>
      <c r="AC199" s="408"/>
      <c r="AD199" s="408"/>
      <c r="AE199" s="408"/>
      <c r="AF199" s="408"/>
      <c r="AG199" s="408"/>
      <c r="AH199" s="408"/>
      <c r="AI199" s="408"/>
      <c r="AJ199" s="408"/>
      <c r="AK199" s="408"/>
      <c r="AL199" s="408"/>
      <c r="AM199" s="289">
        <f>SUM(Y199:AL199)</f>
        <v>0</v>
      </c>
    </row>
    <row r="200" spans="1:39" ht="15.5" outlineLevel="1">
      <c r="B200" s="287" t="s">
        <v>244</v>
      </c>
      <c r="C200" s="284" t="s">
        <v>163</v>
      </c>
      <c r="D200" s="288"/>
      <c r="E200" s="288"/>
      <c r="F200" s="288"/>
      <c r="G200" s="288"/>
      <c r="H200" s="288"/>
      <c r="I200" s="288"/>
      <c r="J200" s="288"/>
      <c r="K200" s="288"/>
      <c r="L200" s="288"/>
      <c r="M200" s="288"/>
      <c r="N200" s="284"/>
      <c r="O200" s="288"/>
      <c r="P200" s="288"/>
      <c r="Q200" s="288"/>
      <c r="R200" s="288"/>
      <c r="S200" s="288"/>
      <c r="T200" s="288"/>
      <c r="U200" s="288"/>
      <c r="V200" s="288"/>
      <c r="W200" s="288"/>
      <c r="X200" s="288"/>
      <c r="Y200" s="404">
        <f>Y199</f>
        <v>0</v>
      </c>
      <c r="Z200" s="404">
        <f>Z199</f>
        <v>0</v>
      </c>
      <c r="AA200" s="404">
        <f t="shared" ref="AA200:AL200" si="53">AA199</f>
        <v>0</v>
      </c>
      <c r="AB200" s="404">
        <f t="shared" si="53"/>
        <v>0</v>
      </c>
      <c r="AC200" s="404">
        <f t="shared" si="53"/>
        <v>0</v>
      </c>
      <c r="AD200" s="404">
        <f t="shared" si="53"/>
        <v>0</v>
      </c>
      <c r="AE200" s="404">
        <f t="shared" si="53"/>
        <v>0</v>
      </c>
      <c r="AF200" s="404">
        <f t="shared" si="53"/>
        <v>0</v>
      </c>
      <c r="AG200" s="404">
        <f t="shared" si="53"/>
        <v>0</v>
      </c>
      <c r="AH200" s="404">
        <f t="shared" si="53"/>
        <v>0</v>
      </c>
      <c r="AI200" s="404">
        <f t="shared" si="53"/>
        <v>0</v>
      </c>
      <c r="AJ200" s="404">
        <f t="shared" si="53"/>
        <v>0</v>
      </c>
      <c r="AK200" s="404">
        <f t="shared" si="53"/>
        <v>0</v>
      </c>
      <c r="AL200" s="404">
        <f t="shared" si="53"/>
        <v>0</v>
      </c>
      <c r="AM200" s="497"/>
    </row>
    <row r="201" spans="1:39" ht="15.5" outlineLevel="1">
      <c r="B201" s="308"/>
      <c r="C201" s="298"/>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412"/>
      <c r="Z201" s="413"/>
      <c r="AA201" s="413"/>
      <c r="AB201" s="413"/>
      <c r="AC201" s="413"/>
      <c r="AD201" s="413"/>
      <c r="AE201" s="413"/>
      <c r="AF201" s="413"/>
      <c r="AG201" s="413"/>
      <c r="AH201" s="413"/>
      <c r="AI201" s="413"/>
      <c r="AJ201" s="413"/>
      <c r="AK201" s="413"/>
      <c r="AL201" s="413"/>
      <c r="AM201" s="310"/>
    </row>
    <row r="202" spans="1:39" ht="15.5" outlineLevel="1">
      <c r="A202" s="501"/>
      <c r="B202" s="281" t="s">
        <v>10</v>
      </c>
      <c r="C202" s="282"/>
      <c r="D202" s="282"/>
      <c r="E202" s="282"/>
      <c r="F202" s="282"/>
      <c r="G202" s="282"/>
      <c r="H202" s="282"/>
      <c r="I202" s="282"/>
      <c r="J202" s="282"/>
      <c r="K202" s="282"/>
      <c r="L202" s="282"/>
      <c r="M202" s="282"/>
      <c r="N202" s="283"/>
      <c r="O202" s="282"/>
      <c r="P202" s="282"/>
      <c r="Q202" s="282"/>
      <c r="R202" s="282"/>
      <c r="S202" s="282"/>
      <c r="T202" s="282"/>
      <c r="U202" s="282"/>
      <c r="V202" s="282"/>
      <c r="W202" s="282"/>
      <c r="X202" s="282"/>
      <c r="Y202" s="407"/>
      <c r="Z202" s="407"/>
      <c r="AA202" s="407"/>
      <c r="AB202" s="407"/>
      <c r="AC202" s="407"/>
      <c r="AD202" s="407"/>
      <c r="AE202" s="407"/>
      <c r="AF202" s="407"/>
      <c r="AG202" s="407"/>
      <c r="AH202" s="407"/>
      <c r="AI202" s="407"/>
      <c r="AJ202" s="407"/>
      <c r="AK202" s="407"/>
      <c r="AL202" s="407"/>
      <c r="AM202" s="285"/>
    </row>
    <row r="203" spans="1:39" ht="15.5" outlineLevel="1">
      <c r="A203" s="500">
        <v>18</v>
      </c>
      <c r="B203" s="308" t="s">
        <v>11</v>
      </c>
      <c r="C203" s="284" t="s">
        <v>25</v>
      </c>
      <c r="D203" s="288"/>
      <c r="E203" s="288"/>
      <c r="F203" s="288"/>
      <c r="G203" s="288"/>
      <c r="H203" s="288"/>
      <c r="I203" s="288"/>
      <c r="J203" s="288"/>
      <c r="K203" s="288"/>
      <c r="L203" s="288"/>
      <c r="M203" s="288"/>
      <c r="N203" s="288">
        <v>12</v>
      </c>
      <c r="O203" s="288"/>
      <c r="P203" s="288"/>
      <c r="Q203" s="288"/>
      <c r="R203" s="288"/>
      <c r="S203" s="288"/>
      <c r="T203" s="288"/>
      <c r="U203" s="288"/>
      <c r="V203" s="288"/>
      <c r="W203" s="288"/>
      <c r="X203" s="288"/>
      <c r="Y203" s="419"/>
      <c r="Z203" s="408"/>
      <c r="AA203" s="408"/>
      <c r="AB203" s="408"/>
      <c r="AC203" s="408"/>
      <c r="AD203" s="408"/>
      <c r="AE203" s="408"/>
      <c r="AF203" s="408"/>
      <c r="AG203" s="408"/>
      <c r="AH203" s="408"/>
      <c r="AI203" s="408"/>
      <c r="AJ203" s="408"/>
      <c r="AK203" s="408"/>
      <c r="AL203" s="408"/>
      <c r="AM203" s="289">
        <f>SUM(Y203:AL203)</f>
        <v>0</v>
      </c>
    </row>
    <row r="204" spans="1:39" ht="15.5" outlineLevel="1">
      <c r="B204" s="287" t="s">
        <v>244</v>
      </c>
      <c r="C204" s="284" t="s">
        <v>163</v>
      </c>
      <c r="D204" s="288"/>
      <c r="E204" s="288"/>
      <c r="F204" s="288"/>
      <c r="G204" s="288"/>
      <c r="H204" s="288"/>
      <c r="I204" s="288"/>
      <c r="J204" s="288"/>
      <c r="K204" s="288"/>
      <c r="L204" s="288"/>
      <c r="M204" s="288"/>
      <c r="N204" s="288">
        <f>N203</f>
        <v>12</v>
      </c>
      <c r="O204" s="288"/>
      <c r="P204" s="288"/>
      <c r="Q204" s="288"/>
      <c r="R204" s="288"/>
      <c r="S204" s="288"/>
      <c r="T204" s="288"/>
      <c r="U204" s="288"/>
      <c r="V204" s="288"/>
      <c r="W204" s="288"/>
      <c r="X204" s="288"/>
      <c r="Y204" s="404">
        <f>Y203</f>
        <v>0</v>
      </c>
      <c r="Z204" s="404">
        <f>Z203</f>
        <v>0</v>
      </c>
      <c r="AA204" s="404">
        <f t="shared" ref="AA204:AL204" si="54">AA203</f>
        <v>0</v>
      </c>
      <c r="AB204" s="404">
        <f t="shared" si="54"/>
        <v>0</v>
      </c>
      <c r="AC204" s="404">
        <f t="shared" si="54"/>
        <v>0</v>
      </c>
      <c r="AD204" s="404">
        <f t="shared" si="54"/>
        <v>0</v>
      </c>
      <c r="AE204" s="404">
        <f t="shared" si="54"/>
        <v>0</v>
      </c>
      <c r="AF204" s="404">
        <f t="shared" si="54"/>
        <v>0</v>
      </c>
      <c r="AG204" s="404">
        <f t="shared" si="54"/>
        <v>0</v>
      </c>
      <c r="AH204" s="404">
        <f t="shared" si="54"/>
        <v>0</v>
      </c>
      <c r="AI204" s="404">
        <f t="shared" si="54"/>
        <v>0</v>
      </c>
      <c r="AJ204" s="404">
        <f t="shared" si="54"/>
        <v>0</v>
      </c>
      <c r="AK204" s="404">
        <f t="shared" si="54"/>
        <v>0</v>
      </c>
      <c r="AL204" s="404">
        <f t="shared" si="54"/>
        <v>0</v>
      </c>
      <c r="AM204" s="497"/>
    </row>
    <row r="205" spans="1:39" ht="15.5" outlineLevel="1">
      <c r="A205" s="503"/>
      <c r="B205" s="308"/>
      <c r="C205" s="298"/>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405"/>
      <c r="Z205" s="414"/>
      <c r="AA205" s="414"/>
      <c r="AB205" s="414"/>
      <c r="AC205" s="414"/>
      <c r="AD205" s="414"/>
      <c r="AE205" s="414"/>
      <c r="AF205" s="414"/>
      <c r="AG205" s="414"/>
      <c r="AH205" s="414"/>
      <c r="AI205" s="414"/>
      <c r="AJ205" s="414"/>
      <c r="AK205" s="414"/>
      <c r="AL205" s="414"/>
      <c r="AM205" s="299"/>
    </row>
    <row r="206" spans="1:39" ht="15.5" outlineLevel="1">
      <c r="A206" s="500">
        <v>19</v>
      </c>
      <c r="B206" s="308" t="s">
        <v>12</v>
      </c>
      <c r="C206" s="284" t="s">
        <v>25</v>
      </c>
      <c r="D206" s="288"/>
      <c r="E206" s="288"/>
      <c r="F206" s="288"/>
      <c r="G206" s="288"/>
      <c r="H206" s="288"/>
      <c r="I206" s="288"/>
      <c r="J206" s="288"/>
      <c r="K206" s="288"/>
      <c r="L206" s="288"/>
      <c r="M206" s="288"/>
      <c r="N206" s="288">
        <v>12</v>
      </c>
      <c r="O206" s="288"/>
      <c r="P206" s="288"/>
      <c r="Q206" s="288"/>
      <c r="R206" s="288"/>
      <c r="S206" s="288"/>
      <c r="T206" s="288"/>
      <c r="U206" s="288"/>
      <c r="V206" s="288"/>
      <c r="W206" s="288"/>
      <c r="X206" s="288"/>
      <c r="Y206" s="403"/>
      <c r="Z206" s="408"/>
      <c r="AA206" s="408"/>
      <c r="AB206" s="408"/>
      <c r="AC206" s="408"/>
      <c r="AD206" s="408"/>
      <c r="AE206" s="408"/>
      <c r="AF206" s="408"/>
      <c r="AG206" s="408"/>
      <c r="AH206" s="408"/>
      <c r="AI206" s="408"/>
      <c r="AJ206" s="408"/>
      <c r="AK206" s="408"/>
      <c r="AL206" s="408"/>
      <c r="AM206" s="289">
        <f>SUM(Y206:AL206)</f>
        <v>0</v>
      </c>
    </row>
    <row r="207" spans="1:39" ht="15.5" outlineLevel="1">
      <c r="B207" s="287" t="s">
        <v>244</v>
      </c>
      <c r="C207" s="284" t="s">
        <v>163</v>
      </c>
      <c r="D207" s="288"/>
      <c r="E207" s="288"/>
      <c r="F207" s="288"/>
      <c r="G207" s="288"/>
      <c r="H207" s="288"/>
      <c r="I207" s="288"/>
      <c r="J207" s="288"/>
      <c r="K207" s="288"/>
      <c r="L207" s="288"/>
      <c r="M207" s="288"/>
      <c r="N207" s="288">
        <f>N206</f>
        <v>12</v>
      </c>
      <c r="O207" s="288"/>
      <c r="P207" s="288"/>
      <c r="Q207" s="288"/>
      <c r="R207" s="288"/>
      <c r="S207" s="288"/>
      <c r="T207" s="288"/>
      <c r="U207" s="288"/>
      <c r="V207" s="288"/>
      <c r="W207" s="288"/>
      <c r="X207" s="288"/>
      <c r="Y207" s="404">
        <f>Y206</f>
        <v>0</v>
      </c>
      <c r="Z207" s="404">
        <f>Z206</f>
        <v>0</v>
      </c>
      <c r="AA207" s="404">
        <f t="shared" ref="AA207:AL207" si="55">AA206</f>
        <v>0</v>
      </c>
      <c r="AB207" s="404">
        <f t="shared" si="55"/>
        <v>0</v>
      </c>
      <c r="AC207" s="404">
        <f t="shared" si="55"/>
        <v>0</v>
      </c>
      <c r="AD207" s="404">
        <f t="shared" si="55"/>
        <v>0</v>
      </c>
      <c r="AE207" s="404">
        <f t="shared" si="55"/>
        <v>0</v>
      </c>
      <c r="AF207" s="404">
        <f t="shared" si="55"/>
        <v>0</v>
      </c>
      <c r="AG207" s="404">
        <f t="shared" si="55"/>
        <v>0</v>
      </c>
      <c r="AH207" s="404">
        <f t="shared" si="55"/>
        <v>0</v>
      </c>
      <c r="AI207" s="404">
        <f t="shared" si="55"/>
        <v>0</v>
      </c>
      <c r="AJ207" s="404">
        <f t="shared" si="55"/>
        <v>0</v>
      </c>
      <c r="AK207" s="404">
        <f t="shared" si="55"/>
        <v>0</v>
      </c>
      <c r="AL207" s="404">
        <f t="shared" si="55"/>
        <v>0</v>
      </c>
      <c r="AM207" s="497"/>
    </row>
    <row r="208" spans="1:39" ht="15.5" outlineLevel="1">
      <c r="B208" s="308"/>
      <c r="C208" s="298"/>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415"/>
      <c r="Z208" s="415"/>
      <c r="AA208" s="405"/>
      <c r="AB208" s="405"/>
      <c r="AC208" s="405"/>
      <c r="AD208" s="405"/>
      <c r="AE208" s="405"/>
      <c r="AF208" s="405"/>
      <c r="AG208" s="405"/>
      <c r="AH208" s="405"/>
      <c r="AI208" s="405"/>
      <c r="AJ208" s="405"/>
      <c r="AK208" s="405"/>
      <c r="AL208" s="405"/>
      <c r="AM208" s="299"/>
    </row>
    <row r="209" spans="1:39" ht="15.5" outlineLevel="1">
      <c r="A209" s="500">
        <v>20</v>
      </c>
      <c r="B209" s="308" t="s">
        <v>13</v>
      </c>
      <c r="C209" s="284" t="s">
        <v>25</v>
      </c>
      <c r="D209" s="288"/>
      <c r="E209" s="288"/>
      <c r="F209" s="288"/>
      <c r="G209" s="288"/>
      <c r="H209" s="288"/>
      <c r="I209" s="288"/>
      <c r="J209" s="288"/>
      <c r="K209" s="288"/>
      <c r="L209" s="288"/>
      <c r="M209" s="288"/>
      <c r="N209" s="288">
        <v>12</v>
      </c>
      <c r="O209" s="288"/>
      <c r="P209" s="288"/>
      <c r="Q209" s="288"/>
      <c r="R209" s="288"/>
      <c r="S209" s="288"/>
      <c r="T209" s="288"/>
      <c r="U209" s="288"/>
      <c r="V209" s="288"/>
      <c r="W209" s="288"/>
      <c r="X209" s="288"/>
      <c r="Y209" s="403"/>
      <c r="Z209" s="408"/>
      <c r="AA209" s="408"/>
      <c r="AB209" s="408"/>
      <c r="AC209" s="408"/>
      <c r="AD209" s="408"/>
      <c r="AE209" s="408"/>
      <c r="AF209" s="408"/>
      <c r="AG209" s="408"/>
      <c r="AH209" s="408"/>
      <c r="AI209" s="408"/>
      <c r="AJ209" s="408"/>
      <c r="AK209" s="408"/>
      <c r="AL209" s="408"/>
      <c r="AM209" s="289">
        <f>SUM(Y209:AL209)</f>
        <v>0</v>
      </c>
    </row>
    <row r="210" spans="1:39" ht="15.5" outlineLevel="1">
      <c r="B210" s="287" t="s">
        <v>244</v>
      </c>
      <c r="C210" s="284" t="s">
        <v>163</v>
      </c>
      <c r="D210" s="288"/>
      <c r="E210" s="288"/>
      <c r="F210" s="288"/>
      <c r="G210" s="288"/>
      <c r="H210" s="288"/>
      <c r="I210" s="288"/>
      <c r="J210" s="288"/>
      <c r="K210" s="288"/>
      <c r="L210" s="288"/>
      <c r="M210" s="288"/>
      <c r="N210" s="288">
        <f>N209</f>
        <v>12</v>
      </c>
      <c r="O210" s="288"/>
      <c r="P210" s="288"/>
      <c r="Q210" s="288"/>
      <c r="R210" s="288"/>
      <c r="S210" s="288"/>
      <c r="T210" s="288"/>
      <c r="U210" s="288"/>
      <c r="V210" s="288"/>
      <c r="W210" s="288"/>
      <c r="X210" s="288"/>
      <c r="Y210" s="404">
        <f>Y209</f>
        <v>0</v>
      </c>
      <c r="Z210" s="404">
        <f>Z209</f>
        <v>0</v>
      </c>
      <c r="AA210" s="404">
        <f t="shared" ref="AA210:AL210" si="56">AA209</f>
        <v>0</v>
      </c>
      <c r="AB210" s="404">
        <f t="shared" si="56"/>
        <v>0</v>
      </c>
      <c r="AC210" s="404">
        <f t="shared" si="56"/>
        <v>0</v>
      </c>
      <c r="AD210" s="404">
        <f t="shared" si="56"/>
        <v>0</v>
      </c>
      <c r="AE210" s="404">
        <f t="shared" si="56"/>
        <v>0</v>
      </c>
      <c r="AF210" s="404">
        <f t="shared" si="56"/>
        <v>0</v>
      </c>
      <c r="AG210" s="404">
        <f t="shared" si="56"/>
        <v>0</v>
      </c>
      <c r="AH210" s="404">
        <f t="shared" si="56"/>
        <v>0</v>
      </c>
      <c r="AI210" s="404">
        <f t="shared" si="56"/>
        <v>0</v>
      </c>
      <c r="AJ210" s="404">
        <f t="shared" si="56"/>
        <v>0</v>
      </c>
      <c r="AK210" s="404">
        <f t="shared" si="56"/>
        <v>0</v>
      </c>
      <c r="AL210" s="404">
        <f t="shared" si="56"/>
        <v>0</v>
      </c>
      <c r="AM210" s="497"/>
    </row>
    <row r="211" spans="1:39" ht="15.5" outlineLevel="1">
      <c r="B211" s="308"/>
      <c r="C211" s="298"/>
      <c r="D211" s="284"/>
      <c r="E211" s="284"/>
      <c r="F211" s="284"/>
      <c r="G211" s="284"/>
      <c r="H211" s="284"/>
      <c r="I211" s="284"/>
      <c r="J211" s="284"/>
      <c r="K211" s="284"/>
      <c r="L211" s="284"/>
      <c r="M211" s="284"/>
      <c r="N211" s="311"/>
      <c r="O211" s="284"/>
      <c r="P211" s="284"/>
      <c r="Q211" s="284"/>
      <c r="R211" s="284"/>
      <c r="S211" s="284"/>
      <c r="T211" s="284"/>
      <c r="U211" s="284"/>
      <c r="V211" s="284"/>
      <c r="W211" s="284"/>
      <c r="X211" s="284"/>
      <c r="Y211" s="405"/>
      <c r="Z211" s="405"/>
      <c r="AA211" s="405"/>
      <c r="AB211" s="405"/>
      <c r="AC211" s="405"/>
      <c r="AD211" s="405"/>
      <c r="AE211" s="405"/>
      <c r="AF211" s="405"/>
      <c r="AG211" s="405"/>
      <c r="AH211" s="405"/>
      <c r="AI211" s="405"/>
      <c r="AJ211" s="405"/>
      <c r="AK211" s="405"/>
      <c r="AL211" s="405"/>
      <c r="AM211" s="299"/>
    </row>
    <row r="212" spans="1:39" ht="15.5" outlineLevel="1">
      <c r="A212" s="500">
        <v>21</v>
      </c>
      <c r="B212" s="308" t="s">
        <v>22</v>
      </c>
      <c r="C212" s="284" t="s">
        <v>25</v>
      </c>
      <c r="D212" s="288"/>
      <c r="E212" s="288"/>
      <c r="F212" s="288"/>
      <c r="G212" s="288"/>
      <c r="H212" s="288"/>
      <c r="I212" s="288"/>
      <c r="J212" s="288"/>
      <c r="K212" s="288"/>
      <c r="L212" s="288"/>
      <c r="M212" s="288"/>
      <c r="N212" s="288">
        <v>12</v>
      </c>
      <c r="O212" s="288"/>
      <c r="P212" s="288"/>
      <c r="Q212" s="288"/>
      <c r="R212" s="288"/>
      <c r="S212" s="288"/>
      <c r="T212" s="288"/>
      <c r="U212" s="288"/>
      <c r="V212" s="288"/>
      <c r="W212" s="288"/>
      <c r="X212" s="288"/>
      <c r="Y212" s="403"/>
      <c r="Z212" s="408"/>
      <c r="AA212" s="408"/>
      <c r="AB212" s="408"/>
      <c r="AC212" s="408"/>
      <c r="AD212" s="408"/>
      <c r="AE212" s="408"/>
      <c r="AF212" s="408"/>
      <c r="AG212" s="408"/>
      <c r="AH212" s="408"/>
      <c r="AI212" s="408"/>
      <c r="AJ212" s="408"/>
      <c r="AK212" s="408"/>
      <c r="AL212" s="408"/>
      <c r="AM212" s="289">
        <f>SUM(Y212:AL212)</f>
        <v>0</v>
      </c>
    </row>
    <row r="213" spans="1:39" ht="15.5" outlineLevel="1">
      <c r="B213" s="287" t="s">
        <v>244</v>
      </c>
      <c r="C213" s="284" t="s">
        <v>163</v>
      </c>
      <c r="D213" s="288"/>
      <c r="E213" s="288"/>
      <c r="F213" s="288"/>
      <c r="G213" s="288"/>
      <c r="H213" s="288"/>
      <c r="I213" s="288"/>
      <c r="J213" s="288"/>
      <c r="K213" s="288"/>
      <c r="L213" s="288"/>
      <c r="M213" s="288"/>
      <c r="N213" s="288">
        <f>N212</f>
        <v>12</v>
      </c>
      <c r="O213" s="288"/>
      <c r="P213" s="288"/>
      <c r="Q213" s="288"/>
      <c r="R213" s="288"/>
      <c r="S213" s="288"/>
      <c r="T213" s="288"/>
      <c r="U213" s="288"/>
      <c r="V213" s="288"/>
      <c r="W213" s="288"/>
      <c r="X213" s="288"/>
      <c r="Y213" s="404">
        <f>Y212</f>
        <v>0</v>
      </c>
      <c r="Z213" s="404">
        <f>Z212</f>
        <v>0</v>
      </c>
      <c r="AA213" s="404">
        <f t="shared" ref="AA213:AL213" si="57">AA212</f>
        <v>0</v>
      </c>
      <c r="AB213" s="404">
        <f t="shared" si="57"/>
        <v>0</v>
      </c>
      <c r="AC213" s="404">
        <f t="shared" si="57"/>
        <v>0</v>
      </c>
      <c r="AD213" s="404">
        <f t="shared" si="57"/>
        <v>0</v>
      </c>
      <c r="AE213" s="404">
        <f t="shared" si="57"/>
        <v>0</v>
      </c>
      <c r="AF213" s="404">
        <f t="shared" si="57"/>
        <v>0</v>
      </c>
      <c r="AG213" s="404">
        <f t="shared" si="57"/>
        <v>0</v>
      </c>
      <c r="AH213" s="404">
        <f t="shared" si="57"/>
        <v>0</v>
      </c>
      <c r="AI213" s="404">
        <f t="shared" si="57"/>
        <v>0</v>
      </c>
      <c r="AJ213" s="404">
        <f t="shared" si="57"/>
        <v>0</v>
      </c>
      <c r="AK213" s="404">
        <f t="shared" si="57"/>
        <v>0</v>
      </c>
      <c r="AL213" s="404">
        <f t="shared" si="57"/>
        <v>0</v>
      </c>
      <c r="AM213" s="497"/>
    </row>
    <row r="214" spans="1:39" ht="15.5" outlineLevel="1">
      <c r="B214" s="308"/>
      <c r="C214" s="298"/>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415"/>
      <c r="Z214" s="405"/>
      <c r="AA214" s="405"/>
      <c r="AB214" s="405"/>
      <c r="AC214" s="405"/>
      <c r="AD214" s="405"/>
      <c r="AE214" s="405"/>
      <c r="AF214" s="405"/>
      <c r="AG214" s="405"/>
      <c r="AH214" s="405"/>
      <c r="AI214" s="405"/>
      <c r="AJ214" s="405"/>
      <c r="AK214" s="405"/>
      <c r="AL214" s="405"/>
      <c r="AM214" s="299"/>
    </row>
    <row r="215" spans="1:39" ht="15.5" outlineLevel="1">
      <c r="A215" s="500">
        <v>22</v>
      </c>
      <c r="B215" s="308" t="s">
        <v>9</v>
      </c>
      <c r="C215" s="284" t="s">
        <v>25</v>
      </c>
      <c r="D215" s="288"/>
      <c r="E215" s="288"/>
      <c r="F215" s="288"/>
      <c r="G215" s="288"/>
      <c r="H215" s="288"/>
      <c r="I215" s="288"/>
      <c r="J215" s="288"/>
      <c r="K215" s="288"/>
      <c r="L215" s="288"/>
      <c r="M215" s="288"/>
      <c r="N215" s="284"/>
      <c r="O215" s="288"/>
      <c r="P215" s="288"/>
      <c r="Q215" s="288"/>
      <c r="R215" s="288"/>
      <c r="S215" s="288"/>
      <c r="T215" s="288"/>
      <c r="U215" s="288"/>
      <c r="V215" s="288"/>
      <c r="W215" s="288"/>
      <c r="X215" s="288"/>
      <c r="Y215" s="403"/>
      <c r="Z215" s="408"/>
      <c r="AA215" s="408"/>
      <c r="AB215" s="408"/>
      <c r="AC215" s="408"/>
      <c r="AD215" s="408"/>
      <c r="AE215" s="408"/>
      <c r="AF215" s="408"/>
      <c r="AG215" s="408"/>
      <c r="AH215" s="408"/>
      <c r="AI215" s="408"/>
      <c r="AJ215" s="408"/>
      <c r="AK215" s="408"/>
      <c r="AL215" s="408"/>
      <c r="AM215" s="289">
        <f>SUM(Y215:AL215)</f>
        <v>0</v>
      </c>
    </row>
    <row r="216" spans="1:39" ht="15.5" outlineLevel="1">
      <c r="B216" s="287" t="s">
        <v>244</v>
      </c>
      <c r="C216" s="284" t="s">
        <v>163</v>
      </c>
      <c r="D216" s="288"/>
      <c r="E216" s="288"/>
      <c r="F216" s="288"/>
      <c r="G216" s="288"/>
      <c r="H216" s="288"/>
      <c r="I216" s="288"/>
      <c r="J216" s="288"/>
      <c r="K216" s="288"/>
      <c r="L216" s="288"/>
      <c r="M216" s="288"/>
      <c r="N216" s="284"/>
      <c r="O216" s="288"/>
      <c r="P216" s="288"/>
      <c r="Q216" s="288"/>
      <c r="R216" s="288"/>
      <c r="S216" s="288"/>
      <c r="T216" s="288"/>
      <c r="U216" s="288"/>
      <c r="V216" s="288"/>
      <c r="W216" s="288"/>
      <c r="X216" s="288"/>
      <c r="Y216" s="404">
        <f>Y215</f>
        <v>0</v>
      </c>
      <c r="Z216" s="404">
        <f>Z215</f>
        <v>0</v>
      </c>
      <c r="AA216" s="404">
        <f t="shared" ref="AA216:AL216" si="58">AA215</f>
        <v>0</v>
      </c>
      <c r="AB216" s="404">
        <f t="shared" si="58"/>
        <v>0</v>
      </c>
      <c r="AC216" s="404">
        <f t="shared" si="58"/>
        <v>0</v>
      </c>
      <c r="AD216" s="404">
        <f t="shared" si="58"/>
        <v>0</v>
      </c>
      <c r="AE216" s="404">
        <f t="shared" si="58"/>
        <v>0</v>
      </c>
      <c r="AF216" s="404">
        <f t="shared" si="58"/>
        <v>0</v>
      </c>
      <c r="AG216" s="404">
        <f t="shared" si="58"/>
        <v>0</v>
      </c>
      <c r="AH216" s="404">
        <f t="shared" si="58"/>
        <v>0</v>
      </c>
      <c r="AI216" s="404">
        <f t="shared" si="58"/>
        <v>0</v>
      </c>
      <c r="AJ216" s="404">
        <f t="shared" si="58"/>
        <v>0</v>
      </c>
      <c r="AK216" s="404">
        <f t="shared" si="58"/>
        <v>0</v>
      </c>
      <c r="AL216" s="404">
        <f t="shared" si="58"/>
        <v>0</v>
      </c>
      <c r="AM216" s="497"/>
    </row>
    <row r="217" spans="1:39" ht="15.5" outlineLevel="1">
      <c r="B217" s="308"/>
      <c r="C217" s="298"/>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405"/>
      <c r="Z217" s="405"/>
      <c r="AA217" s="405"/>
      <c r="AB217" s="405"/>
      <c r="AC217" s="405"/>
      <c r="AD217" s="405"/>
      <c r="AE217" s="405"/>
      <c r="AF217" s="405"/>
      <c r="AG217" s="405"/>
      <c r="AH217" s="405"/>
      <c r="AI217" s="405"/>
      <c r="AJ217" s="405"/>
      <c r="AK217" s="405"/>
      <c r="AL217" s="405"/>
      <c r="AM217" s="299"/>
    </row>
    <row r="218" spans="1:39" ht="15.5" outlineLevel="1">
      <c r="A218" s="501"/>
      <c r="B218" s="281" t="s">
        <v>14</v>
      </c>
      <c r="C218" s="282"/>
      <c r="D218" s="283"/>
      <c r="E218" s="283"/>
      <c r="F218" s="283"/>
      <c r="G218" s="283"/>
      <c r="H218" s="283"/>
      <c r="I218" s="283"/>
      <c r="J218" s="283"/>
      <c r="K218" s="283"/>
      <c r="L218" s="283"/>
      <c r="M218" s="283"/>
      <c r="N218" s="283"/>
      <c r="O218" s="283"/>
      <c r="P218" s="282"/>
      <c r="Q218" s="282"/>
      <c r="R218" s="282"/>
      <c r="S218" s="282"/>
      <c r="T218" s="282"/>
      <c r="U218" s="282"/>
      <c r="V218" s="282"/>
      <c r="W218" s="282"/>
      <c r="X218" s="282"/>
      <c r="Y218" s="407"/>
      <c r="Z218" s="407"/>
      <c r="AA218" s="407"/>
      <c r="AB218" s="407"/>
      <c r="AC218" s="407"/>
      <c r="AD218" s="407"/>
      <c r="AE218" s="407"/>
      <c r="AF218" s="407"/>
      <c r="AG218" s="407"/>
      <c r="AH218" s="407"/>
      <c r="AI218" s="407"/>
      <c r="AJ218" s="407"/>
      <c r="AK218" s="407"/>
      <c r="AL218" s="407"/>
      <c r="AM218" s="285"/>
    </row>
    <row r="219" spans="1:39" ht="15.5" outlineLevel="1">
      <c r="A219" s="500">
        <v>23</v>
      </c>
      <c r="B219" s="308" t="s">
        <v>14</v>
      </c>
      <c r="C219" s="284" t="s">
        <v>25</v>
      </c>
      <c r="D219" s="288"/>
      <c r="E219" s="288"/>
      <c r="F219" s="288"/>
      <c r="G219" s="288"/>
      <c r="H219" s="288"/>
      <c r="I219" s="288"/>
      <c r="J219" s="288"/>
      <c r="K219" s="288"/>
      <c r="L219" s="288"/>
      <c r="M219" s="288"/>
      <c r="N219" s="284"/>
      <c r="O219" s="288"/>
      <c r="P219" s="288"/>
      <c r="Q219" s="288"/>
      <c r="R219" s="288"/>
      <c r="S219" s="288"/>
      <c r="T219" s="288"/>
      <c r="U219" s="288"/>
      <c r="V219" s="288"/>
      <c r="W219" s="288"/>
      <c r="X219" s="288"/>
      <c r="Y219" s="462"/>
      <c r="Z219" s="403"/>
      <c r="AA219" s="403"/>
      <c r="AB219" s="403"/>
      <c r="AC219" s="403"/>
      <c r="AD219" s="403"/>
      <c r="AE219" s="403"/>
      <c r="AF219" s="403"/>
      <c r="AG219" s="403"/>
      <c r="AH219" s="403"/>
      <c r="AI219" s="403"/>
      <c r="AJ219" s="403"/>
      <c r="AK219" s="403"/>
      <c r="AL219" s="403"/>
      <c r="AM219" s="289">
        <f>SUM(Y219:AL219)</f>
        <v>0</v>
      </c>
    </row>
    <row r="220" spans="1:39" ht="15.5" outlineLevel="1">
      <c r="B220" s="287" t="s">
        <v>244</v>
      </c>
      <c r="C220" s="284" t="s">
        <v>163</v>
      </c>
      <c r="D220" s="288"/>
      <c r="E220" s="288"/>
      <c r="F220" s="288"/>
      <c r="G220" s="288"/>
      <c r="H220" s="288"/>
      <c r="I220" s="288"/>
      <c r="J220" s="288"/>
      <c r="K220" s="288"/>
      <c r="L220" s="288"/>
      <c r="M220" s="288"/>
      <c r="N220" s="460"/>
      <c r="O220" s="288"/>
      <c r="P220" s="288"/>
      <c r="Q220" s="288"/>
      <c r="R220" s="288"/>
      <c r="S220" s="288"/>
      <c r="T220" s="288"/>
      <c r="U220" s="288"/>
      <c r="V220" s="288"/>
      <c r="W220" s="288"/>
      <c r="X220" s="288"/>
      <c r="Y220" s="404">
        <f>Y219</f>
        <v>0</v>
      </c>
      <c r="Z220" s="404">
        <f>Z219</f>
        <v>0</v>
      </c>
      <c r="AA220" s="404">
        <f t="shared" ref="AA220:AL220" si="59">AA219</f>
        <v>0</v>
      </c>
      <c r="AB220" s="404">
        <f t="shared" si="59"/>
        <v>0</v>
      </c>
      <c r="AC220" s="404">
        <f t="shared" si="59"/>
        <v>0</v>
      </c>
      <c r="AD220" s="404">
        <f t="shared" si="59"/>
        <v>0</v>
      </c>
      <c r="AE220" s="404">
        <f t="shared" si="59"/>
        <v>0</v>
      </c>
      <c r="AF220" s="404">
        <f t="shared" si="59"/>
        <v>0</v>
      </c>
      <c r="AG220" s="404">
        <f t="shared" si="59"/>
        <v>0</v>
      </c>
      <c r="AH220" s="404">
        <f t="shared" si="59"/>
        <v>0</v>
      </c>
      <c r="AI220" s="404">
        <f t="shared" si="59"/>
        <v>0</v>
      </c>
      <c r="AJ220" s="404">
        <f t="shared" si="59"/>
        <v>0</v>
      </c>
      <c r="AK220" s="404">
        <f t="shared" si="59"/>
        <v>0</v>
      </c>
      <c r="AL220" s="404">
        <f t="shared" si="59"/>
        <v>0</v>
      </c>
      <c r="AM220" s="497"/>
    </row>
    <row r="221" spans="1:39" ht="15.5" outlineLevel="1">
      <c r="B221" s="308"/>
      <c r="C221" s="298"/>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405"/>
      <c r="Z221" s="405"/>
      <c r="AA221" s="405"/>
      <c r="AB221" s="405"/>
      <c r="AC221" s="405"/>
      <c r="AD221" s="405"/>
      <c r="AE221" s="405"/>
      <c r="AF221" s="405"/>
      <c r="AG221" s="405"/>
      <c r="AH221" s="405"/>
      <c r="AI221" s="405"/>
      <c r="AJ221" s="405"/>
      <c r="AK221" s="405"/>
      <c r="AL221" s="405"/>
      <c r="AM221" s="299"/>
    </row>
    <row r="222" spans="1:39" s="286" customFormat="1" ht="15.5" outlineLevel="1">
      <c r="A222" s="501"/>
      <c r="B222" s="281" t="s">
        <v>486</v>
      </c>
      <c r="C222" s="282"/>
      <c r="D222" s="283"/>
      <c r="E222" s="283"/>
      <c r="F222" s="283"/>
      <c r="G222" s="283"/>
      <c r="H222" s="283"/>
      <c r="I222" s="283"/>
      <c r="J222" s="283"/>
      <c r="K222" s="283"/>
      <c r="L222" s="283"/>
      <c r="M222" s="283"/>
      <c r="N222" s="283"/>
      <c r="O222" s="283"/>
      <c r="P222" s="282"/>
      <c r="Q222" s="282"/>
      <c r="R222" s="282"/>
      <c r="S222" s="282"/>
      <c r="T222" s="282"/>
      <c r="U222" s="282"/>
      <c r="V222" s="282"/>
      <c r="W222" s="282"/>
      <c r="X222" s="282"/>
      <c r="Y222" s="407"/>
      <c r="Z222" s="407"/>
      <c r="AA222" s="407"/>
      <c r="AB222" s="407"/>
      <c r="AC222" s="407"/>
      <c r="AD222" s="407"/>
      <c r="AE222" s="407"/>
      <c r="AF222" s="407"/>
      <c r="AG222" s="407"/>
      <c r="AH222" s="407"/>
      <c r="AI222" s="407"/>
      <c r="AJ222" s="407"/>
      <c r="AK222" s="407"/>
      <c r="AL222" s="407"/>
      <c r="AM222" s="285"/>
    </row>
    <row r="223" spans="1:39" s="276" customFormat="1" ht="15.5" outlineLevel="1">
      <c r="A223" s="500">
        <v>24</v>
      </c>
      <c r="B223" s="308" t="s">
        <v>14</v>
      </c>
      <c r="C223" s="284" t="s">
        <v>25</v>
      </c>
      <c r="D223" s="288"/>
      <c r="E223" s="288"/>
      <c r="F223" s="288"/>
      <c r="G223" s="288"/>
      <c r="H223" s="288"/>
      <c r="I223" s="288"/>
      <c r="J223" s="288"/>
      <c r="K223" s="288"/>
      <c r="L223" s="288"/>
      <c r="M223" s="288"/>
      <c r="N223" s="284"/>
      <c r="O223" s="288"/>
      <c r="P223" s="288"/>
      <c r="Q223" s="288"/>
      <c r="R223" s="288"/>
      <c r="S223" s="288"/>
      <c r="T223" s="288"/>
      <c r="U223" s="288"/>
      <c r="V223" s="288"/>
      <c r="W223" s="288"/>
      <c r="X223" s="288"/>
      <c r="Y223" s="403"/>
      <c r="Z223" s="403"/>
      <c r="AA223" s="403"/>
      <c r="AB223" s="403"/>
      <c r="AC223" s="403"/>
      <c r="AD223" s="403"/>
      <c r="AE223" s="403"/>
      <c r="AF223" s="403"/>
      <c r="AG223" s="403"/>
      <c r="AH223" s="403"/>
      <c r="AI223" s="403"/>
      <c r="AJ223" s="403"/>
      <c r="AK223" s="403"/>
      <c r="AL223" s="403"/>
      <c r="AM223" s="289">
        <f>SUM(Y223:AL223)</f>
        <v>0</v>
      </c>
    </row>
    <row r="224" spans="1:39" s="276" customFormat="1" ht="15.5" outlineLevel="1">
      <c r="A224" s="500"/>
      <c r="B224" s="308" t="s">
        <v>244</v>
      </c>
      <c r="C224" s="284" t="s">
        <v>163</v>
      </c>
      <c r="D224" s="288"/>
      <c r="E224" s="288"/>
      <c r="F224" s="288"/>
      <c r="G224" s="288"/>
      <c r="H224" s="288"/>
      <c r="I224" s="288"/>
      <c r="J224" s="288"/>
      <c r="K224" s="288"/>
      <c r="L224" s="288"/>
      <c r="M224" s="288"/>
      <c r="N224" s="460"/>
      <c r="O224" s="288"/>
      <c r="P224" s="288"/>
      <c r="Q224" s="288"/>
      <c r="R224" s="288"/>
      <c r="S224" s="288"/>
      <c r="T224" s="288"/>
      <c r="U224" s="288"/>
      <c r="V224" s="288"/>
      <c r="W224" s="288"/>
      <c r="X224" s="288"/>
      <c r="Y224" s="404">
        <f>Y223</f>
        <v>0</v>
      </c>
      <c r="Z224" s="404">
        <f>Z223</f>
        <v>0</v>
      </c>
      <c r="AA224" s="404">
        <f t="shared" ref="AA224:AL224" si="60">AA223</f>
        <v>0</v>
      </c>
      <c r="AB224" s="404">
        <f t="shared" si="60"/>
        <v>0</v>
      </c>
      <c r="AC224" s="404">
        <f t="shared" si="60"/>
        <v>0</v>
      </c>
      <c r="AD224" s="404">
        <f t="shared" si="60"/>
        <v>0</v>
      </c>
      <c r="AE224" s="404">
        <f t="shared" si="60"/>
        <v>0</v>
      </c>
      <c r="AF224" s="404">
        <f t="shared" si="60"/>
        <v>0</v>
      </c>
      <c r="AG224" s="404">
        <f t="shared" si="60"/>
        <v>0</v>
      </c>
      <c r="AH224" s="404">
        <f t="shared" si="60"/>
        <v>0</v>
      </c>
      <c r="AI224" s="404">
        <f t="shared" si="60"/>
        <v>0</v>
      </c>
      <c r="AJ224" s="404">
        <f t="shared" si="60"/>
        <v>0</v>
      </c>
      <c r="AK224" s="404">
        <f t="shared" si="60"/>
        <v>0</v>
      </c>
      <c r="AL224" s="404">
        <f t="shared" si="60"/>
        <v>0</v>
      </c>
      <c r="AM224" s="497"/>
    </row>
    <row r="225" spans="1:39" s="276" customFormat="1" ht="15.5" outlineLevel="1">
      <c r="A225" s="500"/>
      <c r="B225" s="308"/>
      <c r="C225" s="298"/>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405"/>
      <c r="Z225" s="405"/>
      <c r="AA225" s="405"/>
      <c r="AB225" s="405"/>
      <c r="AC225" s="405"/>
      <c r="AD225" s="405"/>
      <c r="AE225" s="405"/>
      <c r="AF225" s="405"/>
      <c r="AG225" s="405"/>
      <c r="AH225" s="405"/>
      <c r="AI225" s="405"/>
      <c r="AJ225" s="405"/>
      <c r="AK225" s="405"/>
      <c r="AL225" s="405"/>
      <c r="AM225" s="299"/>
    </row>
    <row r="226" spans="1:39" s="276" customFormat="1" ht="15.5" outlineLevel="1">
      <c r="A226" s="500">
        <v>25</v>
      </c>
      <c r="B226" s="307" t="s">
        <v>21</v>
      </c>
      <c r="C226" s="284" t="s">
        <v>25</v>
      </c>
      <c r="D226" s="288"/>
      <c r="E226" s="288"/>
      <c r="F226" s="288"/>
      <c r="G226" s="288"/>
      <c r="H226" s="288"/>
      <c r="I226" s="288"/>
      <c r="J226" s="288"/>
      <c r="K226" s="288"/>
      <c r="L226" s="288"/>
      <c r="M226" s="288"/>
      <c r="N226" s="288">
        <v>0</v>
      </c>
      <c r="O226" s="288"/>
      <c r="P226" s="288"/>
      <c r="Q226" s="288"/>
      <c r="R226" s="288"/>
      <c r="S226" s="288"/>
      <c r="T226" s="288"/>
      <c r="U226" s="288"/>
      <c r="V226" s="288"/>
      <c r="W226" s="288"/>
      <c r="X226" s="288"/>
      <c r="Y226" s="408"/>
      <c r="Z226" s="408"/>
      <c r="AA226" s="408"/>
      <c r="AB226" s="408"/>
      <c r="AC226" s="408"/>
      <c r="AD226" s="408"/>
      <c r="AE226" s="408"/>
      <c r="AF226" s="408"/>
      <c r="AG226" s="408"/>
      <c r="AH226" s="408"/>
      <c r="AI226" s="408"/>
      <c r="AJ226" s="408"/>
      <c r="AK226" s="408"/>
      <c r="AL226" s="408"/>
      <c r="AM226" s="289">
        <f>SUM(Y226:AL226)</f>
        <v>0</v>
      </c>
    </row>
    <row r="227" spans="1:39" s="276" customFormat="1" ht="15.5" outlineLevel="1">
      <c r="A227" s="500"/>
      <c r="B227" s="308" t="s">
        <v>244</v>
      </c>
      <c r="C227" s="284" t="s">
        <v>163</v>
      </c>
      <c r="D227" s="288"/>
      <c r="E227" s="288"/>
      <c r="F227" s="288"/>
      <c r="G227" s="288"/>
      <c r="H227" s="288"/>
      <c r="I227" s="288"/>
      <c r="J227" s="288"/>
      <c r="K227" s="288"/>
      <c r="L227" s="288"/>
      <c r="M227" s="288"/>
      <c r="N227" s="288">
        <f>N226</f>
        <v>0</v>
      </c>
      <c r="O227" s="288"/>
      <c r="P227" s="288"/>
      <c r="Q227" s="288"/>
      <c r="R227" s="288"/>
      <c r="S227" s="288"/>
      <c r="T227" s="288"/>
      <c r="U227" s="288"/>
      <c r="V227" s="288"/>
      <c r="W227" s="288"/>
      <c r="X227" s="288"/>
      <c r="Y227" s="404">
        <f>Y226</f>
        <v>0</v>
      </c>
      <c r="Z227" s="404">
        <f>Z226</f>
        <v>0</v>
      </c>
      <c r="AA227" s="404">
        <f t="shared" ref="AA227:AL227" si="61">AA226</f>
        <v>0</v>
      </c>
      <c r="AB227" s="404">
        <f t="shared" si="61"/>
        <v>0</v>
      </c>
      <c r="AC227" s="404">
        <f t="shared" si="61"/>
        <v>0</v>
      </c>
      <c r="AD227" s="404">
        <f t="shared" si="61"/>
        <v>0</v>
      </c>
      <c r="AE227" s="404">
        <f t="shared" si="61"/>
        <v>0</v>
      </c>
      <c r="AF227" s="404">
        <f t="shared" si="61"/>
        <v>0</v>
      </c>
      <c r="AG227" s="404">
        <f t="shared" si="61"/>
        <v>0</v>
      </c>
      <c r="AH227" s="404">
        <f t="shared" si="61"/>
        <v>0</v>
      </c>
      <c r="AI227" s="404">
        <f t="shared" si="61"/>
        <v>0</v>
      </c>
      <c r="AJ227" s="404">
        <f t="shared" si="61"/>
        <v>0</v>
      </c>
      <c r="AK227" s="404">
        <f t="shared" si="61"/>
        <v>0</v>
      </c>
      <c r="AL227" s="404">
        <f t="shared" si="61"/>
        <v>0</v>
      </c>
      <c r="AM227" s="497"/>
    </row>
    <row r="228" spans="1:39" s="276" customFormat="1" ht="15.5" outlineLevel="1">
      <c r="A228" s="500"/>
      <c r="B228" s="307"/>
      <c r="C228" s="305"/>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409"/>
      <c r="Z228" s="410"/>
      <c r="AA228" s="409"/>
      <c r="AB228" s="409"/>
      <c r="AC228" s="409"/>
      <c r="AD228" s="409"/>
      <c r="AE228" s="409"/>
      <c r="AF228" s="409"/>
      <c r="AG228" s="409"/>
      <c r="AH228" s="409"/>
      <c r="AI228" s="409"/>
      <c r="AJ228" s="409"/>
      <c r="AK228" s="409"/>
      <c r="AL228" s="409"/>
      <c r="AM228" s="306"/>
    </row>
    <row r="229" spans="1:39" ht="15.5" outlineLevel="1">
      <c r="A229" s="501"/>
      <c r="B229" s="281" t="s">
        <v>15</v>
      </c>
      <c r="C229" s="313"/>
      <c r="D229" s="283"/>
      <c r="E229" s="282"/>
      <c r="F229" s="282"/>
      <c r="G229" s="282"/>
      <c r="H229" s="282"/>
      <c r="I229" s="282"/>
      <c r="J229" s="282"/>
      <c r="K229" s="282"/>
      <c r="L229" s="282"/>
      <c r="M229" s="282"/>
      <c r="N229" s="284"/>
      <c r="O229" s="282"/>
      <c r="P229" s="282"/>
      <c r="Q229" s="282"/>
      <c r="R229" s="282"/>
      <c r="S229" s="282"/>
      <c r="T229" s="282"/>
      <c r="U229" s="282"/>
      <c r="V229" s="282"/>
      <c r="W229" s="282"/>
      <c r="X229" s="282"/>
      <c r="Y229" s="407"/>
      <c r="Z229" s="407"/>
      <c r="AA229" s="407"/>
      <c r="AB229" s="407"/>
      <c r="AC229" s="407"/>
      <c r="AD229" s="407"/>
      <c r="AE229" s="407"/>
      <c r="AF229" s="407"/>
      <c r="AG229" s="407"/>
      <c r="AH229" s="407"/>
      <c r="AI229" s="407"/>
      <c r="AJ229" s="407"/>
      <c r="AK229" s="407"/>
      <c r="AL229" s="407"/>
      <c r="AM229" s="285"/>
    </row>
    <row r="230" spans="1:39" ht="15.5" outlineLevel="1">
      <c r="A230" s="500">
        <v>26</v>
      </c>
      <c r="B230" s="314" t="s">
        <v>16</v>
      </c>
      <c r="C230" s="284" t="s">
        <v>25</v>
      </c>
      <c r="D230" s="288"/>
      <c r="E230" s="288"/>
      <c r="F230" s="288"/>
      <c r="G230" s="288"/>
      <c r="H230" s="288"/>
      <c r="I230" s="288"/>
      <c r="J230" s="288"/>
      <c r="K230" s="288"/>
      <c r="L230" s="288"/>
      <c r="M230" s="288"/>
      <c r="N230" s="288">
        <v>12</v>
      </c>
      <c r="O230" s="288"/>
      <c r="P230" s="288"/>
      <c r="Q230" s="288"/>
      <c r="R230" s="288"/>
      <c r="S230" s="288"/>
      <c r="T230" s="288"/>
      <c r="U230" s="288"/>
      <c r="V230" s="288"/>
      <c r="W230" s="288"/>
      <c r="X230" s="288"/>
      <c r="Y230" s="419"/>
      <c r="Z230" s="408"/>
      <c r="AA230" s="461"/>
      <c r="AB230" s="408"/>
      <c r="AC230" s="408"/>
      <c r="AD230" s="408"/>
      <c r="AE230" s="408"/>
      <c r="AF230" s="408"/>
      <c r="AG230" s="408"/>
      <c r="AH230" s="408"/>
      <c r="AI230" s="408"/>
      <c r="AJ230" s="408"/>
      <c r="AK230" s="408"/>
      <c r="AL230" s="408"/>
      <c r="AM230" s="289">
        <f>SUM(Y230:AL230)</f>
        <v>0</v>
      </c>
    </row>
    <row r="231" spans="1:39" ht="15.5" outlineLevel="1">
      <c r="B231" s="287" t="s">
        <v>244</v>
      </c>
      <c r="C231" s="284" t="s">
        <v>163</v>
      </c>
      <c r="D231" s="288"/>
      <c r="E231" s="288"/>
      <c r="F231" s="288"/>
      <c r="G231" s="288"/>
      <c r="H231" s="288"/>
      <c r="I231" s="288"/>
      <c r="J231" s="288"/>
      <c r="K231" s="288"/>
      <c r="L231" s="288"/>
      <c r="M231" s="288"/>
      <c r="N231" s="288">
        <f>N230</f>
        <v>12</v>
      </c>
      <c r="O231" s="288"/>
      <c r="P231" s="288"/>
      <c r="Q231" s="288"/>
      <c r="R231" s="288"/>
      <c r="S231" s="288"/>
      <c r="T231" s="288"/>
      <c r="U231" s="288"/>
      <c r="V231" s="288"/>
      <c r="W231" s="288"/>
      <c r="X231" s="288"/>
      <c r="Y231" s="404">
        <f>Y230</f>
        <v>0</v>
      </c>
      <c r="Z231" s="404">
        <f>Z230</f>
        <v>0</v>
      </c>
      <c r="AA231" s="404">
        <f t="shared" ref="AA231:AL231" si="62">AA230</f>
        <v>0</v>
      </c>
      <c r="AB231" s="404">
        <f t="shared" si="62"/>
        <v>0</v>
      </c>
      <c r="AC231" s="404">
        <f t="shared" si="62"/>
        <v>0</v>
      </c>
      <c r="AD231" s="404">
        <f t="shared" si="62"/>
        <v>0</v>
      </c>
      <c r="AE231" s="404">
        <f t="shared" si="62"/>
        <v>0</v>
      </c>
      <c r="AF231" s="404">
        <f t="shared" si="62"/>
        <v>0</v>
      </c>
      <c r="AG231" s="404">
        <f t="shared" si="62"/>
        <v>0</v>
      </c>
      <c r="AH231" s="404">
        <f t="shared" si="62"/>
        <v>0</v>
      </c>
      <c r="AI231" s="404">
        <f t="shared" si="62"/>
        <v>0</v>
      </c>
      <c r="AJ231" s="404">
        <f t="shared" si="62"/>
        <v>0</v>
      </c>
      <c r="AK231" s="404">
        <f t="shared" si="62"/>
        <v>0</v>
      </c>
      <c r="AL231" s="404">
        <f t="shared" si="62"/>
        <v>0</v>
      </c>
      <c r="AM231" s="497"/>
    </row>
    <row r="232" spans="1:39" ht="15.5" outlineLevel="1">
      <c r="A232" s="503"/>
      <c r="B232" s="31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416"/>
      <c r="Z232" s="417"/>
      <c r="AA232" s="417"/>
      <c r="AB232" s="417"/>
      <c r="AC232" s="417"/>
      <c r="AD232" s="417"/>
      <c r="AE232" s="417"/>
      <c r="AF232" s="417"/>
      <c r="AG232" s="417"/>
      <c r="AH232" s="417"/>
      <c r="AI232" s="417"/>
      <c r="AJ232" s="417"/>
      <c r="AK232" s="417"/>
      <c r="AL232" s="417"/>
      <c r="AM232" s="290"/>
    </row>
    <row r="233" spans="1:39" ht="15.5" outlineLevel="1">
      <c r="A233" s="500">
        <v>27</v>
      </c>
      <c r="B233" s="314" t="s">
        <v>17</v>
      </c>
      <c r="C233" s="284" t="s">
        <v>25</v>
      </c>
      <c r="D233" s="288"/>
      <c r="E233" s="288"/>
      <c r="F233" s="288"/>
      <c r="G233" s="288"/>
      <c r="H233" s="288"/>
      <c r="I233" s="288"/>
      <c r="J233" s="288"/>
      <c r="K233" s="288"/>
      <c r="L233" s="288"/>
      <c r="M233" s="288"/>
      <c r="N233" s="288">
        <v>12</v>
      </c>
      <c r="O233" s="288"/>
      <c r="P233" s="288"/>
      <c r="Q233" s="288"/>
      <c r="R233" s="288"/>
      <c r="S233" s="288"/>
      <c r="T233" s="288"/>
      <c r="U233" s="288"/>
      <c r="V233" s="288"/>
      <c r="W233" s="288"/>
      <c r="X233" s="288"/>
      <c r="Y233" s="419"/>
      <c r="Z233" s="408"/>
      <c r="AA233" s="408"/>
      <c r="AB233" s="408"/>
      <c r="AC233" s="408"/>
      <c r="AD233" s="408"/>
      <c r="AE233" s="408"/>
      <c r="AF233" s="408"/>
      <c r="AG233" s="408"/>
      <c r="AH233" s="408"/>
      <c r="AI233" s="408"/>
      <c r="AJ233" s="408"/>
      <c r="AK233" s="408"/>
      <c r="AL233" s="408"/>
      <c r="AM233" s="289">
        <f>SUM(Y233:AL233)</f>
        <v>0</v>
      </c>
    </row>
    <row r="234" spans="1:39" ht="15.5" outlineLevel="1">
      <c r="B234" s="287" t="s">
        <v>244</v>
      </c>
      <c r="C234" s="284" t="s">
        <v>163</v>
      </c>
      <c r="D234" s="288"/>
      <c r="E234" s="288"/>
      <c r="F234" s="288"/>
      <c r="G234" s="288"/>
      <c r="H234" s="288"/>
      <c r="I234" s="288"/>
      <c r="J234" s="288"/>
      <c r="K234" s="288"/>
      <c r="L234" s="288"/>
      <c r="M234" s="288"/>
      <c r="N234" s="288">
        <f>N233</f>
        <v>12</v>
      </c>
      <c r="O234" s="288"/>
      <c r="P234" s="288"/>
      <c r="Q234" s="288"/>
      <c r="R234" s="288"/>
      <c r="S234" s="288"/>
      <c r="T234" s="288"/>
      <c r="U234" s="288"/>
      <c r="V234" s="288"/>
      <c r="W234" s="288"/>
      <c r="X234" s="288"/>
      <c r="Y234" s="404">
        <f>Y233</f>
        <v>0</v>
      </c>
      <c r="Z234" s="404">
        <f>Z233</f>
        <v>0</v>
      </c>
      <c r="AA234" s="404">
        <f t="shared" ref="AA234:AL234" si="63">AA233</f>
        <v>0</v>
      </c>
      <c r="AB234" s="404">
        <f t="shared" si="63"/>
        <v>0</v>
      </c>
      <c r="AC234" s="404">
        <f t="shared" si="63"/>
        <v>0</v>
      </c>
      <c r="AD234" s="404">
        <f t="shared" si="63"/>
        <v>0</v>
      </c>
      <c r="AE234" s="404">
        <f t="shared" si="63"/>
        <v>0</v>
      </c>
      <c r="AF234" s="404">
        <f t="shared" si="63"/>
        <v>0</v>
      </c>
      <c r="AG234" s="404">
        <f t="shared" si="63"/>
        <v>0</v>
      </c>
      <c r="AH234" s="404">
        <f t="shared" si="63"/>
        <v>0</v>
      </c>
      <c r="AI234" s="404">
        <f t="shared" si="63"/>
        <v>0</v>
      </c>
      <c r="AJ234" s="404">
        <f t="shared" si="63"/>
        <v>0</v>
      </c>
      <c r="AK234" s="404">
        <f t="shared" si="63"/>
        <v>0</v>
      </c>
      <c r="AL234" s="404">
        <f t="shared" si="63"/>
        <v>0</v>
      </c>
      <c r="AM234" s="497"/>
    </row>
    <row r="235" spans="1:39" ht="15.5" outlineLevel="1">
      <c r="A235" s="503"/>
      <c r="B235" s="316"/>
      <c r="C235" s="293"/>
      <c r="D235" s="284"/>
      <c r="E235" s="284"/>
      <c r="F235" s="284"/>
      <c r="G235" s="284"/>
      <c r="H235" s="284"/>
      <c r="I235" s="284"/>
      <c r="J235" s="284"/>
      <c r="K235" s="284"/>
      <c r="L235" s="284"/>
      <c r="M235" s="284"/>
      <c r="N235" s="293"/>
      <c r="O235" s="284"/>
      <c r="P235" s="284"/>
      <c r="Q235" s="284"/>
      <c r="R235" s="284"/>
      <c r="S235" s="284"/>
      <c r="T235" s="284"/>
      <c r="U235" s="284"/>
      <c r="V235" s="284"/>
      <c r="W235" s="284"/>
      <c r="X235" s="284"/>
      <c r="Y235" s="405"/>
      <c r="Z235" s="405"/>
      <c r="AA235" s="405"/>
      <c r="AB235" s="405"/>
      <c r="AC235" s="405"/>
      <c r="AD235" s="405"/>
      <c r="AE235" s="405"/>
      <c r="AF235" s="405"/>
      <c r="AG235" s="405"/>
      <c r="AH235" s="405"/>
      <c r="AI235" s="405"/>
      <c r="AJ235" s="405"/>
      <c r="AK235" s="405"/>
      <c r="AL235" s="405"/>
      <c r="AM235" s="299"/>
    </row>
    <row r="236" spans="1:39" ht="15.5" outlineLevel="1">
      <c r="A236" s="500">
        <v>28</v>
      </c>
      <c r="B236" s="314" t="s">
        <v>18</v>
      </c>
      <c r="C236" s="284" t="s">
        <v>25</v>
      </c>
      <c r="D236" s="288"/>
      <c r="E236" s="288"/>
      <c r="F236" s="288"/>
      <c r="G236" s="288"/>
      <c r="H236" s="288"/>
      <c r="I236" s="288"/>
      <c r="J236" s="288"/>
      <c r="K236" s="288"/>
      <c r="L236" s="288"/>
      <c r="M236" s="288"/>
      <c r="N236" s="288">
        <v>0</v>
      </c>
      <c r="O236" s="288"/>
      <c r="P236" s="288"/>
      <c r="Q236" s="288"/>
      <c r="R236" s="288"/>
      <c r="S236" s="288"/>
      <c r="T236" s="288"/>
      <c r="U236" s="288"/>
      <c r="V236" s="288"/>
      <c r="W236" s="288"/>
      <c r="X236" s="288"/>
      <c r="Y236" s="419"/>
      <c r="Z236" s="408"/>
      <c r="AA236" s="408"/>
      <c r="AB236" s="408"/>
      <c r="AC236" s="408"/>
      <c r="AD236" s="408"/>
      <c r="AE236" s="408"/>
      <c r="AF236" s="408"/>
      <c r="AG236" s="408"/>
      <c r="AH236" s="408"/>
      <c r="AI236" s="408"/>
      <c r="AJ236" s="408"/>
      <c r="AK236" s="408"/>
      <c r="AL236" s="408"/>
      <c r="AM236" s="289">
        <f>SUM(Y236:AL236)</f>
        <v>0</v>
      </c>
    </row>
    <row r="237" spans="1:39" ht="15.5" outlineLevel="1">
      <c r="B237" s="287" t="s">
        <v>244</v>
      </c>
      <c r="C237" s="284" t="s">
        <v>163</v>
      </c>
      <c r="D237" s="288"/>
      <c r="E237" s="288"/>
      <c r="F237" s="288"/>
      <c r="G237" s="288"/>
      <c r="H237" s="288"/>
      <c r="I237" s="288"/>
      <c r="J237" s="288"/>
      <c r="K237" s="288"/>
      <c r="L237" s="288"/>
      <c r="M237" s="288"/>
      <c r="N237" s="288">
        <f>N236</f>
        <v>0</v>
      </c>
      <c r="O237" s="288"/>
      <c r="P237" s="288"/>
      <c r="Q237" s="288"/>
      <c r="R237" s="288"/>
      <c r="S237" s="288"/>
      <c r="T237" s="288"/>
      <c r="U237" s="288"/>
      <c r="V237" s="288"/>
      <c r="W237" s="288"/>
      <c r="X237" s="288"/>
      <c r="Y237" s="404">
        <f>Y236</f>
        <v>0</v>
      </c>
      <c r="Z237" s="404">
        <f>Z236</f>
        <v>0</v>
      </c>
      <c r="AA237" s="404">
        <f t="shared" ref="AA237:AL237" si="64">AA236</f>
        <v>0</v>
      </c>
      <c r="AB237" s="404">
        <f t="shared" si="64"/>
        <v>0</v>
      </c>
      <c r="AC237" s="404">
        <f t="shared" si="64"/>
        <v>0</v>
      </c>
      <c r="AD237" s="404">
        <f t="shared" si="64"/>
        <v>0</v>
      </c>
      <c r="AE237" s="404">
        <f t="shared" si="64"/>
        <v>0</v>
      </c>
      <c r="AF237" s="404">
        <f t="shared" si="64"/>
        <v>0</v>
      </c>
      <c r="AG237" s="404">
        <f t="shared" si="64"/>
        <v>0</v>
      </c>
      <c r="AH237" s="404">
        <f t="shared" si="64"/>
        <v>0</v>
      </c>
      <c r="AI237" s="404">
        <f t="shared" si="64"/>
        <v>0</v>
      </c>
      <c r="AJ237" s="404">
        <f t="shared" si="64"/>
        <v>0</v>
      </c>
      <c r="AK237" s="404">
        <f t="shared" si="64"/>
        <v>0</v>
      </c>
      <c r="AL237" s="404">
        <f t="shared" si="64"/>
        <v>0</v>
      </c>
      <c r="AM237" s="497"/>
    </row>
    <row r="238" spans="1:39" ht="15.5" outlineLevel="1">
      <c r="A238" s="503"/>
      <c r="B238" s="31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405"/>
      <c r="Z238" s="405"/>
      <c r="AA238" s="405"/>
      <c r="AB238" s="405"/>
      <c r="AC238" s="405"/>
      <c r="AD238" s="405"/>
      <c r="AE238" s="405"/>
      <c r="AF238" s="405"/>
      <c r="AG238" s="405"/>
      <c r="AH238" s="405"/>
      <c r="AI238" s="405"/>
      <c r="AJ238" s="405"/>
      <c r="AK238" s="405"/>
      <c r="AL238" s="405"/>
      <c r="AM238" s="299"/>
    </row>
    <row r="239" spans="1:39" ht="15.5" outlineLevel="1">
      <c r="A239" s="500">
        <v>29</v>
      </c>
      <c r="B239" s="317" t="s">
        <v>19</v>
      </c>
      <c r="C239" s="284" t="s">
        <v>25</v>
      </c>
      <c r="D239" s="288"/>
      <c r="E239" s="288"/>
      <c r="F239" s="288"/>
      <c r="G239" s="288"/>
      <c r="H239" s="288"/>
      <c r="I239" s="288"/>
      <c r="J239" s="288"/>
      <c r="K239" s="288"/>
      <c r="L239" s="288"/>
      <c r="M239" s="288"/>
      <c r="N239" s="288">
        <v>0</v>
      </c>
      <c r="O239" s="288"/>
      <c r="P239" s="288"/>
      <c r="Q239" s="288"/>
      <c r="R239" s="288"/>
      <c r="S239" s="288"/>
      <c r="T239" s="288"/>
      <c r="U239" s="288"/>
      <c r="V239" s="288"/>
      <c r="W239" s="288"/>
      <c r="X239" s="288"/>
      <c r="Y239" s="419"/>
      <c r="Z239" s="408"/>
      <c r="AA239" s="408"/>
      <c r="AB239" s="408"/>
      <c r="AC239" s="408"/>
      <c r="AD239" s="408"/>
      <c r="AE239" s="408"/>
      <c r="AF239" s="408"/>
      <c r="AG239" s="408"/>
      <c r="AH239" s="408"/>
      <c r="AI239" s="408"/>
      <c r="AJ239" s="408"/>
      <c r="AK239" s="408"/>
      <c r="AL239" s="408"/>
      <c r="AM239" s="289">
        <f>SUM(Y239:AL239)</f>
        <v>0</v>
      </c>
    </row>
    <row r="240" spans="1:39" ht="15.5" outlineLevel="1">
      <c r="B240" s="317" t="s">
        <v>244</v>
      </c>
      <c r="C240" s="284" t="s">
        <v>163</v>
      </c>
      <c r="D240" s="288"/>
      <c r="E240" s="288"/>
      <c r="F240" s="288"/>
      <c r="G240" s="288"/>
      <c r="H240" s="288"/>
      <c r="I240" s="288"/>
      <c r="J240" s="288"/>
      <c r="K240" s="288"/>
      <c r="L240" s="288"/>
      <c r="M240" s="288"/>
      <c r="N240" s="288">
        <f>N239</f>
        <v>0</v>
      </c>
      <c r="O240" s="288"/>
      <c r="P240" s="288"/>
      <c r="Q240" s="288"/>
      <c r="R240" s="288"/>
      <c r="S240" s="288"/>
      <c r="T240" s="288"/>
      <c r="U240" s="288"/>
      <c r="V240" s="288"/>
      <c r="W240" s="288"/>
      <c r="X240" s="288"/>
      <c r="Y240" s="404">
        <f>Y239</f>
        <v>0</v>
      </c>
      <c r="Z240" s="404">
        <f t="shared" ref="Z240:AL240" si="65">Z239</f>
        <v>0</v>
      </c>
      <c r="AA240" s="404">
        <f t="shared" si="65"/>
        <v>0</v>
      </c>
      <c r="AB240" s="404">
        <f t="shared" si="65"/>
        <v>0</v>
      </c>
      <c r="AC240" s="404">
        <f t="shared" si="65"/>
        <v>0</v>
      </c>
      <c r="AD240" s="404">
        <f t="shared" si="65"/>
        <v>0</v>
      </c>
      <c r="AE240" s="404">
        <f t="shared" si="65"/>
        <v>0</v>
      </c>
      <c r="AF240" s="404">
        <f t="shared" si="65"/>
        <v>0</v>
      </c>
      <c r="AG240" s="404">
        <f t="shared" si="65"/>
        <v>0</v>
      </c>
      <c r="AH240" s="404">
        <f t="shared" si="65"/>
        <v>0</v>
      </c>
      <c r="AI240" s="404">
        <f t="shared" si="65"/>
        <v>0</v>
      </c>
      <c r="AJ240" s="404">
        <f t="shared" si="65"/>
        <v>0</v>
      </c>
      <c r="AK240" s="404">
        <f t="shared" si="65"/>
        <v>0</v>
      </c>
      <c r="AL240" s="404">
        <f t="shared" si="65"/>
        <v>0</v>
      </c>
      <c r="AM240" s="497"/>
    </row>
    <row r="241" spans="1:39" ht="15.5" outlineLevel="1">
      <c r="B241" s="317"/>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416"/>
      <c r="Z241" s="416"/>
      <c r="AA241" s="416"/>
      <c r="AB241" s="416"/>
      <c r="AC241" s="416"/>
      <c r="AD241" s="416"/>
      <c r="AE241" s="416"/>
      <c r="AF241" s="416"/>
      <c r="AG241" s="416"/>
      <c r="AH241" s="416"/>
      <c r="AI241" s="416"/>
      <c r="AJ241" s="416"/>
      <c r="AK241" s="416"/>
      <c r="AL241" s="416"/>
      <c r="AM241" s="306"/>
    </row>
    <row r="242" spans="1:39" s="276" customFormat="1" ht="15.5" outlineLevel="1">
      <c r="A242" s="500">
        <v>30</v>
      </c>
      <c r="B242" s="317" t="s">
        <v>487</v>
      </c>
      <c r="C242" s="284" t="s">
        <v>25</v>
      </c>
      <c r="D242" s="288"/>
      <c r="E242" s="288"/>
      <c r="F242" s="288"/>
      <c r="G242" s="288"/>
      <c r="H242" s="288"/>
      <c r="I242" s="288"/>
      <c r="J242" s="288"/>
      <c r="K242" s="288"/>
      <c r="L242" s="288"/>
      <c r="M242" s="288"/>
      <c r="N242" s="288">
        <v>0</v>
      </c>
      <c r="O242" s="288"/>
      <c r="P242" s="288"/>
      <c r="Q242" s="288"/>
      <c r="R242" s="288"/>
      <c r="S242" s="288"/>
      <c r="T242" s="288"/>
      <c r="U242" s="288"/>
      <c r="V242" s="288"/>
      <c r="W242" s="288"/>
      <c r="X242" s="288"/>
      <c r="Y242" s="403"/>
      <c r="Z242" s="403"/>
      <c r="AA242" s="403"/>
      <c r="AB242" s="403"/>
      <c r="AC242" s="403"/>
      <c r="AD242" s="403"/>
      <c r="AE242" s="403"/>
      <c r="AF242" s="403"/>
      <c r="AG242" s="403"/>
      <c r="AH242" s="403"/>
      <c r="AI242" s="403"/>
      <c r="AJ242" s="403"/>
      <c r="AK242" s="403"/>
      <c r="AL242" s="403"/>
      <c r="AM242" s="289">
        <f>SUM(Y242:AL242)</f>
        <v>0</v>
      </c>
    </row>
    <row r="243" spans="1:39" s="276" customFormat="1" ht="15.5" outlineLevel="1">
      <c r="A243" s="500"/>
      <c r="B243" s="317" t="s">
        <v>244</v>
      </c>
      <c r="C243" s="284" t="s">
        <v>163</v>
      </c>
      <c r="D243" s="288"/>
      <c r="E243" s="288"/>
      <c r="F243" s="288"/>
      <c r="G243" s="288"/>
      <c r="H243" s="288"/>
      <c r="I243" s="288"/>
      <c r="J243" s="288"/>
      <c r="K243" s="288"/>
      <c r="L243" s="288"/>
      <c r="M243" s="288"/>
      <c r="N243" s="288">
        <f>N242</f>
        <v>0</v>
      </c>
      <c r="O243" s="288"/>
      <c r="P243" s="288"/>
      <c r="Q243" s="288"/>
      <c r="R243" s="288"/>
      <c r="S243" s="288"/>
      <c r="T243" s="288"/>
      <c r="U243" s="288"/>
      <c r="V243" s="288"/>
      <c r="W243" s="288"/>
      <c r="X243" s="288"/>
      <c r="Y243" s="404">
        <f>Y242</f>
        <v>0</v>
      </c>
      <c r="Z243" s="404">
        <f t="shared" ref="Z243:AL243" si="66">Z242</f>
        <v>0</v>
      </c>
      <c r="AA243" s="404">
        <f t="shared" si="66"/>
        <v>0</v>
      </c>
      <c r="AB243" s="404">
        <f t="shared" si="66"/>
        <v>0</v>
      </c>
      <c r="AC243" s="404">
        <f t="shared" si="66"/>
        <v>0</v>
      </c>
      <c r="AD243" s="404">
        <f t="shared" si="66"/>
        <v>0</v>
      </c>
      <c r="AE243" s="404">
        <f t="shared" si="66"/>
        <v>0</v>
      </c>
      <c r="AF243" s="404">
        <f t="shared" si="66"/>
        <v>0</v>
      </c>
      <c r="AG243" s="404">
        <f t="shared" si="66"/>
        <v>0</v>
      </c>
      <c r="AH243" s="404">
        <f t="shared" si="66"/>
        <v>0</v>
      </c>
      <c r="AI243" s="404">
        <f t="shared" si="66"/>
        <v>0</v>
      </c>
      <c r="AJ243" s="404">
        <f t="shared" si="66"/>
        <v>0</v>
      </c>
      <c r="AK243" s="404">
        <f t="shared" si="66"/>
        <v>0</v>
      </c>
      <c r="AL243" s="404">
        <f t="shared" si="66"/>
        <v>0</v>
      </c>
      <c r="AM243" s="497"/>
    </row>
    <row r="244" spans="1:39" s="276" customFormat="1" ht="15.5" outlineLevel="1">
      <c r="A244" s="500"/>
      <c r="B244" s="317"/>
      <c r="C244" s="284"/>
      <c r="D244" s="284"/>
      <c r="E244" s="284"/>
      <c r="F244" s="284"/>
      <c r="G244" s="284"/>
      <c r="H244" s="284"/>
      <c r="I244" s="284"/>
      <c r="J244" s="284"/>
      <c r="K244" s="284"/>
      <c r="L244" s="284"/>
      <c r="M244" s="284"/>
      <c r="N244" s="284"/>
      <c r="O244" s="284"/>
      <c r="P244" s="284"/>
      <c r="Q244" s="284"/>
      <c r="R244" s="284"/>
      <c r="S244" s="284"/>
      <c r="T244" s="284"/>
      <c r="U244" s="284"/>
      <c r="V244" s="284"/>
      <c r="W244" s="284"/>
      <c r="X244" s="284"/>
      <c r="Y244" s="405"/>
      <c r="Z244" s="405"/>
      <c r="AA244" s="405"/>
      <c r="AB244" s="405"/>
      <c r="AC244" s="405"/>
      <c r="AD244" s="405"/>
      <c r="AE244" s="405"/>
      <c r="AF244" s="405"/>
      <c r="AG244" s="405"/>
      <c r="AH244" s="405"/>
      <c r="AI244" s="405"/>
      <c r="AJ244" s="405"/>
      <c r="AK244" s="405"/>
      <c r="AL244" s="405"/>
      <c r="AM244" s="306"/>
    </row>
    <row r="245" spans="1:39" s="276" customFormat="1" ht="15.5" outlineLevel="1">
      <c r="A245" s="500"/>
      <c r="B245" s="281" t="s">
        <v>488</v>
      </c>
      <c r="C245" s="284"/>
      <c r="D245" s="284"/>
      <c r="E245" s="284"/>
      <c r="F245" s="284"/>
      <c r="G245" s="284"/>
      <c r="H245" s="284"/>
      <c r="I245" s="284"/>
      <c r="J245" s="284"/>
      <c r="K245" s="284"/>
      <c r="L245" s="284"/>
      <c r="M245" s="284"/>
      <c r="N245" s="284"/>
      <c r="O245" s="284"/>
      <c r="P245" s="284"/>
      <c r="Q245" s="284"/>
      <c r="R245" s="284"/>
      <c r="S245" s="284"/>
      <c r="T245" s="284"/>
      <c r="U245" s="284"/>
      <c r="V245" s="284"/>
      <c r="W245" s="284"/>
      <c r="X245" s="284"/>
      <c r="Y245" s="405"/>
      <c r="Z245" s="405"/>
      <c r="AA245" s="405"/>
      <c r="AB245" s="405"/>
      <c r="AC245" s="405"/>
      <c r="AD245" s="405"/>
      <c r="AE245" s="405"/>
      <c r="AF245" s="405"/>
      <c r="AG245" s="405"/>
      <c r="AH245" s="405"/>
      <c r="AI245" s="405"/>
      <c r="AJ245" s="405"/>
      <c r="AK245" s="405"/>
      <c r="AL245" s="405"/>
      <c r="AM245" s="306"/>
    </row>
    <row r="246" spans="1:39" s="276" customFormat="1" ht="15.5" outlineLevel="1">
      <c r="A246" s="500">
        <v>31</v>
      </c>
      <c r="B246" s="317" t="s">
        <v>489</v>
      </c>
      <c r="C246" s="284" t="s">
        <v>25</v>
      </c>
      <c r="D246" s="288"/>
      <c r="E246" s="288"/>
      <c r="F246" s="288"/>
      <c r="G246" s="288"/>
      <c r="H246" s="288"/>
      <c r="I246" s="288"/>
      <c r="J246" s="288"/>
      <c r="K246" s="288"/>
      <c r="L246" s="288"/>
      <c r="M246" s="288"/>
      <c r="N246" s="288">
        <v>0</v>
      </c>
      <c r="O246" s="288"/>
      <c r="P246" s="288"/>
      <c r="Q246" s="288"/>
      <c r="R246" s="288"/>
      <c r="S246" s="288"/>
      <c r="T246" s="288"/>
      <c r="U246" s="288"/>
      <c r="V246" s="288"/>
      <c r="W246" s="288"/>
      <c r="X246" s="288"/>
      <c r="Y246" s="403"/>
      <c r="Z246" s="403"/>
      <c r="AA246" s="403"/>
      <c r="AB246" s="403"/>
      <c r="AC246" s="403"/>
      <c r="AD246" s="403"/>
      <c r="AE246" s="403"/>
      <c r="AF246" s="403"/>
      <c r="AG246" s="403"/>
      <c r="AH246" s="403"/>
      <c r="AI246" s="403"/>
      <c r="AJ246" s="403"/>
      <c r="AK246" s="403"/>
      <c r="AL246" s="403"/>
      <c r="AM246" s="289">
        <f>SUM(Y246:AL246)</f>
        <v>0</v>
      </c>
    </row>
    <row r="247" spans="1:39" s="276" customFormat="1" ht="15.5" outlineLevel="1">
      <c r="A247" s="500"/>
      <c r="B247" s="317" t="s">
        <v>244</v>
      </c>
      <c r="C247" s="284" t="s">
        <v>163</v>
      </c>
      <c r="D247" s="288"/>
      <c r="E247" s="288"/>
      <c r="F247" s="288"/>
      <c r="G247" s="288"/>
      <c r="H247" s="288"/>
      <c r="I247" s="288"/>
      <c r="J247" s="288"/>
      <c r="K247" s="288"/>
      <c r="L247" s="288"/>
      <c r="M247" s="288"/>
      <c r="N247" s="288">
        <f>N246</f>
        <v>0</v>
      </c>
      <c r="O247" s="288"/>
      <c r="P247" s="288"/>
      <c r="Q247" s="288"/>
      <c r="R247" s="288"/>
      <c r="S247" s="288"/>
      <c r="T247" s="288"/>
      <c r="U247" s="288"/>
      <c r="V247" s="288"/>
      <c r="W247" s="288"/>
      <c r="X247" s="288"/>
      <c r="Y247" s="404">
        <f>Y246</f>
        <v>0</v>
      </c>
      <c r="Z247" s="404">
        <f t="shared" ref="Z247:AL247" si="67">Z246</f>
        <v>0</v>
      </c>
      <c r="AA247" s="404">
        <f t="shared" si="67"/>
        <v>0</v>
      </c>
      <c r="AB247" s="404">
        <f t="shared" si="67"/>
        <v>0</v>
      </c>
      <c r="AC247" s="404">
        <f t="shared" si="67"/>
        <v>0</v>
      </c>
      <c r="AD247" s="404">
        <f t="shared" si="67"/>
        <v>0</v>
      </c>
      <c r="AE247" s="404">
        <f t="shared" si="67"/>
        <v>0</v>
      </c>
      <c r="AF247" s="404">
        <f t="shared" si="67"/>
        <v>0</v>
      </c>
      <c r="AG247" s="404">
        <f t="shared" si="67"/>
        <v>0</v>
      </c>
      <c r="AH247" s="404">
        <f t="shared" si="67"/>
        <v>0</v>
      </c>
      <c r="AI247" s="404">
        <f t="shared" si="67"/>
        <v>0</v>
      </c>
      <c r="AJ247" s="404">
        <f t="shared" si="67"/>
        <v>0</v>
      </c>
      <c r="AK247" s="404">
        <f t="shared" si="67"/>
        <v>0</v>
      </c>
      <c r="AL247" s="404">
        <f t="shared" si="67"/>
        <v>0</v>
      </c>
      <c r="AM247" s="497"/>
    </row>
    <row r="248" spans="1:39" s="276" customFormat="1" ht="15.5" outlineLevel="1">
      <c r="A248" s="500"/>
      <c r="B248" s="317"/>
      <c r="C248" s="284"/>
      <c r="D248" s="284"/>
      <c r="E248" s="284"/>
      <c r="F248" s="284"/>
      <c r="G248" s="284"/>
      <c r="H248" s="284"/>
      <c r="I248" s="284"/>
      <c r="J248" s="284"/>
      <c r="K248" s="284"/>
      <c r="L248" s="284"/>
      <c r="M248" s="284"/>
      <c r="N248" s="284"/>
      <c r="O248" s="284"/>
      <c r="P248" s="284"/>
      <c r="Q248" s="284"/>
      <c r="R248" s="284"/>
      <c r="S248" s="284"/>
      <c r="T248" s="284"/>
      <c r="U248" s="284"/>
      <c r="V248" s="284"/>
      <c r="W248" s="284"/>
      <c r="X248" s="284"/>
      <c r="Y248" s="405"/>
      <c r="Z248" s="405"/>
      <c r="AA248" s="405"/>
      <c r="AB248" s="405"/>
      <c r="AC248" s="405"/>
      <c r="AD248" s="405"/>
      <c r="AE248" s="405"/>
      <c r="AF248" s="405"/>
      <c r="AG248" s="405"/>
      <c r="AH248" s="405"/>
      <c r="AI248" s="405"/>
      <c r="AJ248" s="405"/>
      <c r="AK248" s="405"/>
      <c r="AL248" s="405"/>
      <c r="AM248" s="306"/>
    </row>
    <row r="249" spans="1:39" s="276" customFormat="1" ht="15.5" outlineLevel="1">
      <c r="A249" s="500">
        <v>32</v>
      </c>
      <c r="B249" s="317" t="s">
        <v>490</v>
      </c>
      <c r="C249" s="284" t="s">
        <v>25</v>
      </c>
      <c r="D249" s="288"/>
      <c r="E249" s="288"/>
      <c r="F249" s="288"/>
      <c r="G249" s="288"/>
      <c r="H249" s="288"/>
      <c r="I249" s="288"/>
      <c r="J249" s="288"/>
      <c r="K249" s="288"/>
      <c r="L249" s="288"/>
      <c r="M249" s="288"/>
      <c r="N249" s="288">
        <v>0</v>
      </c>
      <c r="O249" s="288"/>
      <c r="P249" s="288"/>
      <c r="Q249" s="288"/>
      <c r="R249" s="288"/>
      <c r="S249" s="288"/>
      <c r="T249" s="288"/>
      <c r="U249" s="288"/>
      <c r="V249" s="288"/>
      <c r="W249" s="288"/>
      <c r="X249" s="288"/>
      <c r="Y249" s="403"/>
      <c r="Z249" s="403"/>
      <c r="AA249" s="403"/>
      <c r="AB249" s="403"/>
      <c r="AC249" s="403"/>
      <c r="AD249" s="403"/>
      <c r="AE249" s="403"/>
      <c r="AF249" s="403"/>
      <c r="AG249" s="403"/>
      <c r="AH249" s="403"/>
      <c r="AI249" s="403"/>
      <c r="AJ249" s="403"/>
      <c r="AK249" s="403"/>
      <c r="AL249" s="403"/>
      <c r="AM249" s="289">
        <f>SUM(Y249:AL249)</f>
        <v>0</v>
      </c>
    </row>
    <row r="250" spans="1:39" s="276" customFormat="1" ht="15.5" outlineLevel="1">
      <c r="A250" s="500"/>
      <c r="B250" s="317" t="s">
        <v>244</v>
      </c>
      <c r="C250" s="284" t="s">
        <v>163</v>
      </c>
      <c r="D250" s="288"/>
      <c r="E250" s="288"/>
      <c r="F250" s="288"/>
      <c r="G250" s="288"/>
      <c r="H250" s="288"/>
      <c r="I250" s="288"/>
      <c r="J250" s="288"/>
      <c r="K250" s="288"/>
      <c r="L250" s="288"/>
      <c r="M250" s="288"/>
      <c r="N250" s="288">
        <f>N249</f>
        <v>0</v>
      </c>
      <c r="O250" s="288"/>
      <c r="P250" s="288"/>
      <c r="Q250" s="288"/>
      <c r="R250" s="288"/>
      <c r="S250" s="288"/>
      <c r="T250" s="288"/>
      <c r="U250" s="288"/>
      <c r="V250" s="288"/>
      <c r="W250" s="288"/>
      <c r="X250" s="288"/>
      <c r="Y250" s="404">
        <f>Y249</f>
        <v>0</v>
      </c>
      <c r="Z250" s="404">
        <f t="shared" ref="Z250:AL250" si="68">Z249</f>
        <v>0</v>
      </c>
      <c r="AA250" s="404">
        <f t="shared" si="68"/>
        <v>0</v>
      </c>
      <c r="AB250" s="404">
        <f t="shared" si="68"/>
        <v>0</v>
      </c>
      <c r="AC250" s="404">
        <f t="shared" si="68"/>
        <v>0</v>
      </c>
      <c r="AD250" s="404">
        <f t="shared" si="68"/>
        <v>0</v>
      </c>
      <c r="AE250" s="404">
        <f t="shared" si="68"/>
        <v>0</v>
      </c>
      <c r="AF250" s="404">
        <f t="shared" si="68"/>
        <v>0</v>
      </c>
      <c r="AG250" s="404">
        <f t="shared" si="68"/>
        <v>0</v>
      </c>
      <c r="AH250" s="404">
        <f t="shared" si="68"/>
        <v>0</v>
      </c>
      <c r="AI250" s="404">
        <f t="shared" si="68"/>
        <v>0</v>
      </c>
      <c r="AJ250" s="404">
        <f t="shared" si="68"/>
        <v>0</v>
      </c>
      <c r="AK250" s="404">
        <f t="shared" si="68"/>
        <v>0</v>
      </c>
      <c r="AL250" s="404">
        <f t="shared" si="68"/>
        <v>0</v>
      </c>
      <c r="AM250" s="497"/>
    </row>
    <row r="251" spans="1:39" s="276" customFormat="1" ht="15.5" outlineLevel="1">
      <c r="A251" s="500"/>
      <c r="B251" s="317"/>
      <c r="C251" s="284"/>
      <c r="D251" s="284"/>
      <c r="E251" s="284"/>
      <c r="F251" s="284"/>
      <c r="G251" s="284"/>
      <c r="H251" s="284"/>
      <c r="I251" s="284"/>
      <c r="J251" s="284"/>
      <c r="K251" s="284"/>
      <c r="L251" s="284"/>
      <c r="M251" s="284"/>
      <c r="N251" s="284"/>
      <c r="O251" s="284"/>
      <c r="P251" s="284"/>
      <c r="Q251" s="284"/>
      <c r="R251" s="284"/>
      <c r="S251" s="284"/>
      <c r="T251" s="284"/>
      <c r="U251" s="284"/>
      <c r="V251" s="284"/>
      <c r="W251" s="284"/>
      <c r="X251" s="284"/>
      <c r="Y251" s="405"/>
      <c r="Z251" s="405"/>
      <c r="AA251" s="405"/>
      <c r="AB251" s="405"/>
      <c r="AC251" s="405"/>
      <c r="AD251" s="405"/>
      <c r="AE251" s="405"/>
      <c r="AF251" s="405"/>
      <c r="AG251" s="405"/>
      <c r="AH251" s="405"/>
      <c r="AI251" s="405"/>
      <c r="AJ251" s="405"/>
      <c r="AK251" s="405"/>
      <c r="AL251" s="405"/>
      <c r="AM251" s="306"/>
    </row>
    <row r="252" spans="1:39" s="276" customFormat="1" ht="15.5" outlineLevel="1">
      <c r="A252" s="500">
        <v>33</v>
      </c>
      <c r="B252" s="317" t="s">
        <v>491</v>
      </c>
      <c r="C252" s="284" t="s">
        <v>25</v>
      </c>
      <c r="D252" s="288"/>
      <c r="E252" s="288"/>
      <c r="F252" s="288"/>
      <c r="G252" s="288"/>
      <c r="H252" s="288"/>
      <c r="I252" s="288"/>
      <c r="J252" s="288"/>
      <c r="K252" s="288"/>
      <c r="L252" s="288"/>
      <c r="M252" s="288"/>
      <c r="N252" s="288">
        <v>12</v>
      </c>
      <c r="O252" s="288"/>
      <c r="P252" s="288"/>
      <c r="Q252" s="288"/>
      <c r="R252" s="288"/>
      <c r="S252" s="288"/>
      <c r="T252" s="288"/>
      <c r="U252" s="288"/>
      <c r="V252" s="288"/>
      <c r="W252" s="288"/>
      <c r="X252" s="288"/>
      <c r="Y252" s="403"/>
      <c r="Z252" s="403"/>
      <c r="AA252" s="403"/>
      <c r="AB252" s="403"/>
      <c r="AC252" s="403"/>
      <c r="AD252" s="403"/>
      <c r="AE252" s="403"/>
      <c r="AF252" s="403"/>
      <c r="AG252" s="403"/>
      <c r="AH252" s="403"/>
      <c r="AI252" s="403"/>
      <c r="AJ252" s="403"/>
      <c r="AK252" s="403"/>
      <c r="AL252" s="403"/>
      <c r="AM252" s="289">
        <f>SUM(Y252:AL252)</f>
        <v>0</v>
      </c>
    </row>
    <row r="253" spans="1:39" s="276" customFormat="1" ht="15.5" outlineLevel="1">
      <c r="A253" s="500"/>
      <c r="B253" s="317" t="s">
        <v>244</v>
      </c>
      <c r="C253" s="284" t="s">
        <v>163</v>
      </c>
      <c r="D253" s="288"/>
      <c r="E253" s="288"/>
      <c r="F253" s="288"/>
      <c r="G253" s="288"/>
      <c r="H253" s="288"/>
      <c r="I253" s="288"/>
      <c r="J253" s="288"/>
      <c r="K253" s="288"/>
      <c r="L253" s="288"/>
      <c r="M253" s="288"/>
      <c r="N253" s="288">
        <f>N252</f>
        <v>12</v>
      </c>
      <c r="O253" s="288"/>
      <c r="P253" s="288"/>
      <c r="Q253" s="288"/>
      <c r="R253" s="288"/>
      <c r="S253" s="288"/>
      <c r="T253" s="288"/>
      <c r="U253" s="288"/>
      <c r="V253" s="288"/>
      <c r="W253" s="288"/>
      <c r="X253" s="288"/>
      <c r="Y253" s="404">
        <f>Y252</f>
        <v>0</v>
      </c>
      <c r="Z253" s="404">
        <f t="shared" ref="Z253:AL253" si="69">Z252</f>
        <v>0</v>
      </c>
      <c r="AA253" s="404">
        <f t="shared" si="69"/>
        <v>0</v>
      </c>
      <c r="AB253" s="404">
        <f t="shared" si="69"/>
        <v>0</v>
      </c>
      <c r="AC253" s="404">
        <f t="shared" si="69"/>
        <v>0</v>
      </c>
      <c r="AD253" s="404">
        <f t="shared" si="69"/>
        <v>0</v>
      </c>
      <c r="AE253" s="404">
        <f t="shared" si="69"/>
        <v>0</v>
      </c>
      <c r="AF253" s="404">
        <f t="shared" si="69"/>
        <v>0</v>
      </c>
      <c r="AG253" s="404">
        <f t="shared" si="69"/>
        <v>0</v>
      </c>
      <c r="AH253" s="404">
        <f t="shared" si="69"/>
        <v>0</v>
      </c>
      <c r="AI253" s="404">
        <f t="shared" si="69"/>
        <v>0</v>
      </c>
      <c r="AJ253" s="404">
        <f t="shared" si="69"/>
        <v>0</v>
      </c>
      <c r="AK253" s="404">
        <f t="shared" si="69"/>
        <v>0</v>
      </c>
      <c r="AL253" s="404">
        <f t="shared" si="69"/>
        <v>0</v>
      </c>
      <c r="AM253" s="497"/>
    </row>
    <row r="254" spans="1:39" ht="15.5" outlineLevel="1">
      <c r="B254" s="308"/>
      <c r="C254" s="318"/>
      <c r="D254" s="319"/>
      <c r="E254" s="319"/>
      <c r="F254" s="319"/>
      <c r="G254" s="319"/>
      <c r="H254" s="319"/>
      <c r="I254" s="319"/>
      <c r="J254" s="319"/>
      <c r="K254" s="319"/>
      <c r="L254" s="319"/>
      <c r="M254" s="319"/>
      <c r="N254" s="319"/>
      <c r="O254" s="319"/>
      <c r="P254" s="319"/>
      <c r="Q254" s="319"/>
      <c r="R254" s="319"/>
      <c r="S254" s="319"/>
      <c r="T254" s="319"/>
      <c r="U254" s="319"/>
      <c r="V254" s="319"/>
      <c r="W254" s="319"/>
      <c r="X254" s="319"/>
      <c r="Y254" s="294"/>
      <c r="Z254" s="294"/>
      <c r="AA254" s="294"/>
      <c r="AB254" s="294"/>
      <c r="AC254" s="294"/>
      <c r="AD254" s="294"/>
      <c r="AE254" s="294"/>
      <c r="AF254" s="294"/>
      <c r="AG254" s="294"/>
      <c r="AH254" s="294"/>
      <c r="AI254" s="294"/>
      <c r="AJ254" s="294"/>
      <c r="AK254" s="294"/>
      <c r="AL254" s="294"/>
      <c r="AM254" s="299"/>
    </row>
    <row r="255" spans="1:39" ht="15.5">
      <c r="B255" s="320" t="s">
        <v>245</v>
      </c>
      <c r="C255" s="322"/>
      <c r="D255" s="322">
        <f>SUM(D150:D253)</f>
        <v>0</v>
      </c>
      <c r="E255" s="322"/>
      <c r="F255" s="322"/>
      <c r="G255" s="322"/>
      <c r="H255" s="322"/>
      <c r="I255" s="322"/>
      <c r="J255" s="322"/>
      <c r="K255" s="322"/>
      <c r="L255" s="322"/>
      <c r="M255" s="322"/>
      <c r="N255" s="322"/>
      <c r="O255" s="322">
        <f>SUM(O150:O253)</f>
        <v>0</v>
      </c>
      <c r="P255" s="322"/>
      <c r="Q255" s="322"/>
      <c r="R255" s="322"/>
      <c r="S255" s="322"/>
      <c r="T255" s="322"/>
      <c r="U255" s="322"/>
      <c r="V255" s="322"/>
      <c r="W255" s="322"/>
      <c r="X255" s="322"/>
      <c r="Y255" s="322">
        <f>IF(Y149="kWh",SUMPRODUCT(D150:D253,Y150:Y253))</f>
        <v>0</v>
      </c>
      <c r="Z255" s="322">
        <f>IF(Z149="kWh",SUMPRODUCT(D150:D253,Z150:Z253))</f>
        <v>0</v>
      </c>
      <c r="AA255" s="322">
        <f>IF(AA149="kW",SUMPRODUCT(N150:N253,O150:O253,AA150:AA253),SUMPRODUCT(D150:D253,AA150:AA253))</f>
        <v>0</v>
      </c>
      <c r="AB255" s="322">
        <f>IF(AB149="kW",SUMPRODUCT(N150:N253,O150:O253,AB150:AB253),SUMPRODUCT(D150:D253,AB150:AB253))</f>
        <v>0</v>
      </c>
      <c r="AC255" s="322">
        <f>IF(AC149="kW",SUMPRODUCT(N150:N253,O150:O253,AC150:AC253),SUMPRODUCT(D150:D253,AC150:AC253))</f>
        <v>0</v>
      </c>
      <c r="AD255" s="322">
        <f>IF(AD149="kW",SUMPRODUCT(N150:N253,O150:O253,AD150:AD253),SUMPRODUCT(D150:D253,AD150:AD253))</f>
        <v>0</v>
      </c>
      <c r="AE255" s="322">
        <f>IF(AE149="kW",SUMPRODUCT(N150:N253,O150:O253,AE150:AE253),SUMPRODUCT(D150:D253,AE150:AE253))</f>
        <v>0</v>
      </c>
      <c r="AF255" s="322">
        <f>IF(AF149="kW",SUMPRODUCT(N150:N253,O150:O253,AF150:AF253),SUMPRODUCT(D150:D253,AF150:AF253))</f>
        <v>0</v>
      </c>
      <c r="AG255" s="322">
        <f>IF(AG149="kW",SUMPRODUCT(N150:N253,O150:O253,AG150:AG253),SUMPRODUCT(D150:D253,AG150:AG253))</f>
        <v>0</v>
      </c>
      <c r="AH255" s="322">
        <f>IF(AH149="kW",SUMPRODUCT(N150:N253,O150:O253,AH150:AH253),SUMPRODUCT(D150:D253,AH150:AH253))</f>
        <v>0</v>
      </c>
      <c r="AI255" s="322">
        <f>IF(AI149="kW",SUMPRODUCT(N150:N253,O150:O253,AI150:AI253),SUMPRODUCT(D150:D253,AI150:AI253))</f>
        <v>0</v>
      </c>
      <c r="AJ255" s="322">
        <f>IF(AJ149="kW",SUMPRODUCT(N150:N253,O150:O253,AJ150:AJ253),SUMPRODUCT(D150:D253,AJ150:AJ253))</f>
        <v>0</v>
      </c>
      <c r="AK255" s="322">
        <f>IF(AK149="kW",SUMPRODUCT(N150:N253,O150:O253,AK150:AK253),SUMPRODUCT(D150:D253,AK150:AK253))</f>
        <v>0</v>
      </c>
      <c r="AL255" s="322">
        <f>IF(AL149="kW",SUMPRODUCT(N150:N253,O150:O253,AL150:AL253),SUMPRODUCT(D150:D253,AL150:AL253))</f>
        <v>0</v>
      </c>
      <c r="AM255" s="323"/>
    </row>
    <row r="256" spans="1:39" ht="15.5">
      <c r="B256" s="324" t="s">
        <v>246</v>
      </c>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f>HLOOKUP(Y148,'2. LRAMVA Threshold'!$B$42:$Q$53,4,FALSE)</f>
        <v>0</v>
      </c>
      <c r="Z256" s="321">
        <f>HLOOKUP(Z148,'2. LRAMVA Threshold'!$B$42:$Q$53,4,FALSE)</f>
        <v>0</v>
      </c>
      <c r="AA256" s="321">
        <f>HLOOKUP(AA148,'2. LRAMVA Threshold'!$B$42:$Q$53,4,FALSE)</f>
        <v>0</v>
      </c>
      <c r="AB256" s="321">
        <f>HLOOKUP(AB148,'2. LRAMVA Threshold'!$B$42:$Q$53,4,FALSE)</f>
        <v>0</v>
      </c>
      <c r="AC256" s="321">
        <f>HLOOKUP(AC148,'2. LRAMVA Threshold'!$B$42:$Q$53,4,FALSE)</f>
        <v>0</v>
      </c>
      <c r="AD256" s="321">
        <f>HLOOKUP(AD148,'2. LRAMVA Threshold'!$B$42:$Q$53,4,FALSE)</f>
        <v>0</v>
      </c>
      <c r="AE256" s="321">
        <f>HLOOKUP(AE148,'2. LRAMVA Threshold'!$B$42:$Q$53,4,FALSE)</f>
        <v>0</v>
      </c>
      <c r="AF256" s="321">
        <f>HLOOKUP(AF148,'2. LRAMVA Threshold'!$B$42:$Q$53,4,FALSE)</f>
        <v>0</v>
      </c>
      <c r="AG256" s="321">
        <f>HLOOKUP(AG148,'2. LRAMVA Threshold'!$B$42:$Q$53,4,FALSE)</f>
        <v>0</v>
      </c>
      <c r="AH256" s="321">
        <f>HLOOKUP(AH148,'2. LRAMVA Threshold'!$B$42:$Q$53,4,FALSE)</f>
        <v>0</v>
      </c>
      <c r="AI256" s="321">
        <f>HLOOKUP(AI148,'2. LRAMVA Threshold'!$B$42:$Q$53,4,FALSE)</f>
        <v>0</v>
      </c>
      <c r="AJ256" s="321">
        <f>HLOOKUP(AJ148,'2. LRAMVA Threshold'!$B$42:$Q$53,4,FALSE)</f>
        <v>0</v>
      </c>
      <c r="AK256" s="321">
        <f>HLOOKUP(AK148,'2. LRAMVA Threshold'!$B$42:$Q$53,4,FALSE)</f>
        <v>0</v>
      </c>
      <c r="AL256" s="321">
        <f>HLOOKUP(AL148,'2. LRAMVA Threshold'!$B$42:$Q$53,4,FALSE)</f>
        <v>0</v>
      </c>
      <c r="AM256" s="325"/>
    </row>
    <row r="257" spans="1:41" ht="15.5">
      <c r="B257" s="317"/>
      <c r="C257" s="326"/>
      <c r="D257" s="327"/>
      <c r="E257" s="327"/>
      <c r="F257" s="327"/>
      <c r="G257" s="327"/>
      <c r="H257" s="327"/>
      <c r="I257" s="327"/>
      <c r="J257" s="327"/>
      <c r="K257" s="327"/>
      <c r="L257" s="327"/>
      <c r="M257" s="327"/>
      <c r="N257" s="327"/>
      <c r="O257" s="328"/>
      <c r="P257" s="327"/>
      <c r="Q257" s="327"/>
      <c r="R257" s="327"/>
      <c r="S257" s="329"/>
      <c r="T257" s="329"/>
      <c r="U257" s="329"/>
      <c r="V257" s="329"/>
      <c r="W257" s="327"/>
      <c r="X257" s="327"/>
      <c r="Y257" s="293"/>
      <c r="Z257" s="293"/>
      <c r="AA257" s="293"/>
      <c r="AB257" s="293"/>
      <c r="AC257" s="293"/>
      <c r="AD257" s="293"/>
      <c r="AE257" s="293"/>
      <c r="AF257" s="293"/>
      <c r="AG257" s="293"/>
      <c r="AH257" s="293"/>
      <c r="AI257" s="293"/>
      <c r="AJ257" s="293"/>
      <c r="AK257" s="293"/>
      <c r="AL257" s="293"/>
      <c r="AM257" s="330"/>
    </row>
    <row r="258" spans="1:41" ht="15.5">
      <c r="B258" s="317" t="s">
        <v>165</v>
      </c>
      <c r="C258" s="331"/>
      <c r="D258" s="331"/>
      <c r="E258" s="369"/>
      <c r="F258" s="369"/>
      <c r="G258" s="369"/>
      <c r="H258" s="369"/>
      <c r="I258" s="369"/>
      <c r="J258" s="369"/>
      <c r="K258" s="369"/>
      <c r="L258" s="369"/>
      <c r="M258" s="369"/>
      <c r="N258" s="369"/>
      <c r="O258" s="284"/>
      <c r="P258" s="333"/>
      <c r="Q258" s="333"/>
      <c r="R258" s="333"/>
      <c r="S258" s="332"/>
      <c r="T258" s="332"/>
      <c r="U258" s="332"/>
      <c r="V258" s="332"/>
      <c r="W258" s="333"/>
      <c r="X258" s="333"/>
      <c r="Y258" s="334">
        <f>HLOOKUP(Y$20,'3.  Distribution Rates'!$C$122:$P$133,4,FALSE)</f>
        <v>0</v>
      </c>
      <c r="Z258" s="334">
        <f>HLOOKUP(Z$20,'3.  Distribution Rates'!$C$122:$P$133,4,FALSE)</f>
        <v>0</v>
      </c>
      <c r="AA258" s="334">
        <f>HLOOKUP(AA$20,'3.  Distribution Rates'!$C$122:$P$133,4,FALSE)</f>
        <v>0</v>
      </c>
      <c r="AB258" s="334">
        <f>HLOOKUP(AB$20,'3.  Distribution Rates'!$C$122:$P$133,4,FALSE)</f>
        <v>0</v>
      </c>
      <c r="AC258" s="334">
        <f>HLOOKUP(AC$20,'3.  Distribution Rates'!$C$122:$P$133,4,FALSE)</f>
        <v>0</v>
      </c>
      <c r="AD258" s="334">
        <f>HLOOKUP(AD$20,'3.  Distribution Rates'!$C$122:$P$133,4,FALSE)</f>
        <v>0</v>
      </c>
      <c r="AE258" s="334">
        <f>HLOOKUP(AE$20,'3.  Distribution Rates'!$C$122:$P$133,4,FALSE)</f>
        <v>0</v>
      </c>
      <c r="AF258" s="334">
        <f>HLOOKUP(AF$20,'3.  Distribution Rates'!$C$122:$P$133,4,FALSE)</f>
        <v>0</v>
      </c>
      <c r="AG258" s="334">
        <f>HLOOKUP(AG$20,'3.  Distribution Rates'!$C$122:$P$133,4,FALSE)</f>
        <v>0</v>
      </c>
      <c r="AH258" s="334">
        <f>HLOOKUP(AH$20,'3.  Distribution Rates'!$C$122:$P$133,4,FALSE)</f>
        <v>0</v>
      </c>
      <c r="AI258" s="334">
        <f>HLOOKUP(AI$20,'3.  Distribution Rates'!$C$122:$P$133,4,FALSE)</f>
        <v>0</v>
      </c>
      <c r="AJ258" s="334">
        <f>HLOOKUP(AJ$20,'3.  Distribution Rates'!$C$122:$P$133,4,FALSE)</f>
        <v>0</v>
      </c>
      <c r="AK258" s="334">
        <f>HLOOKUP(AK$20,'3.  Distribution Rates'!$C$122:$P$133,4,FALSE)</f>
        <v>0</v>
      </c>
      <c r="AL258" s="334">
        <f>HLOOKUP(AL$20,'3.  Distribution Rates'!$C$122:$P$133,4,FALSE)</f>
        <v>0</v>
      </c>
      <c r="AM258" s="370"/>
    </row>
    <row r="259" spans="1:41" ht="15.5">
      <c r="B259" s="287" t="s">
        <v>154</v>
      </c>
      <c r="C259" s="338"/>
      <c r="D259" s="302"/>
      <c r="E259" s="272"/>
      <c r="F259" s="272"/>
      <c r="G259" s="272"/>
      <c r="H259" s="272"/>
      <c r="I259" s="272"/>
      <c r="J259" s="272"/>
      <c r="K259" s="272"/>
      <c r="L259" s="272"/>
      <c r="M259" s="272"/>
      <c r="N259" s="272"/>
      <c r="O259" s="284"/>
      <c r="P259" s="272"/>
      <c r="Q259" s="272"/>
      <c r="R259" s="272"/>
      <c r="S259" s="302"/>
      <c r="T259" s="302"/>
      <c r="U259" s="302"/>
      <c r="V259" s="302"/>
      <c r="W259" s="272"/>
      <c r="X259" s="272"/>
      <c r="Y259" s="371">
        <f t="shared" ref="Y259:AL259" si="70">Y135*Y258</f>
        <v>0</v>
      </c>
      <c r="Z259" s="371">
        <f t="shared" si="70"/>
        <v>0</v>
      </c>
      <c r="AA259" s="371">
        <f t="shared" si="70"/>
        <v>0</v>
      </c>
      <c r="AB259" s="371">
        <f t="shared" si="70"/>
        <v>0</v>
      </c>
      <c r="AC259" s="371">
        <f t="shared" si="70"/>
        <v>0</v>
      </c>
      <c r="AD259" s="371">
        <f t="shared" si="70"/>
        <v>0</v>
      </c>
      <c r="AE259" s="371">
        <f t="shared" si="70"/>
        <v>0</v>
      </c>
      <c r="AF259" s="371">
        <f t="shared" si="70"/>
        <v>0</v>
      </c>
      <c r="AG259" s="371">
        <f t="shared" si="70"/>
        <v>0</v>
      </c>
      <c r="AH259" s="371">
        <f t="shared" si="70"/>
        <v>0</v>
      </c>
      <c r="AI259" s="371">
        <f t="shared" si="70"/>
        <v>0</v>
      </c>
      <c r="AJ259" s="371">
        <f t="shared" si="70"/>
        <v>0</v>
      </c>
      <c r="AK259" s="371">
        <f t="shared" si="70"/>
        <v>0</v>
      </c>
      <c r="AL259" s="371">
        <f t="shared" si="70"/>
        <v>0</v>
      </c>
      <c r="AM259" s="616">
        <f>SUM(Y259:AL259)</f>
        <v>0</v>
      </c>
    </row>
    <row r="260" spans="1:41" ht="15.5">
      <c r="B260" s="287" t="s">
        <v>155</v>
      </c>
      <c r="C260" s="338"/>
      <c r="D260" s="302"/>
      <c r="E260" s="272"/>
      <c r="F260" s="272"/>
      <c r="G260" s="272"/>
      <c r="H260" s="272"/>
      <c r="I260" s="272"/>
      <c r="J260" s="272"/>
      <c r="K260" s="272"/>
      <c r="L260" s="272"/>
      <c r="M260" s="272"/>
      <c r="N260" s="272"/>
      <c r="O260" s="284"/>
      <c r="P260" s="272"/>
      <c r="Q260" s="272"/>
      <c r="R260" s="272"/>
      <c r="S260" s="302"/>
      <c r="T260" s="302"/>
      <c r="U260" s="302"/>
      <c r="V260" s="302"/>
      <c r="W260" s="272"/>
      <c r="X260" s="272"/>
      <c r="Y260" s="371">
        <f t="shared" ref="Y260:AE260" si="71">Y255*Y258</f>
        <v>0</v>
      </c>
      <c r="Z260" s="371">
        <f t="shared" si="71"/>
        <v>0</v>
      </c>
      <c r="AA260" s="372">
        <f t="shared" si="71"/>
        <v>0</v>
      </c>
      <c r="AB260" s="372">
        <f t="shared" si="71"/>
        <v>0</v>
      </c>
      <c r="AC260" s="372">
        <f t="shared" si="71"/>
        <v>0</v>
      </c>
      <c r="AD260" s="372">
        <f t="shared" si="71"/>
        <v>0</v>
      </c>
      <c r="AE260" s="372">
        <f t="shared" si="71"/>
        <v>0</v>
      </c>
      <c r="AF260" s="372">
        <f t="shared" ref="AF260:AL260" si="72">AF255*AF258</f>
        <v>0</v>
      </c>
      <c r="AG260" s="372">
        <f t="shared" si="72"/>
        <v>0</v>
      </c>
      <c r="AH260" s="372">
        <f t="shared" si="72"/>
        <v>0</v>
      </c>
      <c r="AI260" s="372">
        <f t="shared" si="72"/>
        <v>0</v>
      </c>
      <c r="AJ260" s="372">
        <f t="shared" si="72"/>
        <v>0</v>
      </c>
      <c r="AK260" s="372">
        <f t="shared" si="72"/>
        <v>0</v>
      </c>
      <c r="AL260" s="372">
        <f t="shared" si="72"/>
        <v>0</v>
      </c>
      <c r="AM260" s="616">
        <f>SUM(Y260:AL260)</f>
        <v>0</v>
      </c>
    </row>
    <row r="261" spans="1:41" s="373" customFormat="1" ht="15.5">
      <c r="A261" s="502"/>
      <c r="B261" s="342" t="s">
        <v>254</v>
      </c>
      <c r="C261" s="338"/>
      <c r="D261" s="329"/>
      <c r="E261" s="327"/>
      <c r="F261" s="327"/>
      <c r="G261" s="327"/>
      <c r="H261" s="327"/>
      <c r="I261" s="327"/>
      <c r="J261" s="327"/>
      <c r="K261" s="327"/>
      <c r="L261" s="327"/>
      <c r="M261" s="327"/>
      <c r="N261" s="327"/>
      <c r="O261" s="293"/>
      <c r="P261" s="327"/>
      <c r="Q261" s="327"/>
      <c r="R261" s="327"/>
      <c r="S261" s="329"/>
      <c r="T261" s="329"/>
      <c r="U261" s="329"/>
      <c r="V261" s="329"/>
      <c r="W261" s="327"/>
      <c r="X261" s="327"/>
      <c r="Y261" s="339">
        <f>SUM(Y259:Y260)</f>
        <v>0</v>
      </c>
      <c r="Z261" s="339">
        <f t="shared" ref="Z261:AE261" si="73">SUM(Z259:Z260)</f>
        <v>0</v>
      </c>
      <c r="AA261" s="339">
        <f t="shared" si="73"/>
        <v>0</v>
      </c>
      <c r="AB261" s="339">
        <f t="shared" si="73"/>
        <v>0</v>
      </c>
      <c r="AC261" s="339">
        <f t="shared" si="73"/>
        <v>0</v>
      </c>
      <c r="AD261" s="339">
        <f t="shared" si="73"/>
        <v>0</v>
      </c>
      <c r="AE261" s="339">
        <f t="shared" si="73"/>
        <v>0</v>
      </c>
      <c r="AF261" s="339">
        <f t="shared" ref="AF261:AL261" si="74">SUM(AF259:AF260)</f>
        <v>0</v>
      </c>
      <c r="AG261" s="339">
        <f t="shared" si="74"/>
        <v>0</v>
      </c>
      <c r="AH261" s="339">
        <f t="shared" si="74"/>
        <v>0</v>
      </c>
      <c r="AI261" s="339">
        <f t="shared" si="74"/>
        <v>0</v>
      </c>
      <c r="AJ261" s="339">
        <f t="shared" si="74"/>
        <v>0</v>
      </c>
      <c r="AK261" s="339">
        <f t="shared" si="74"/>
        <v>0</v>
      </c>
      <c r="AL261" s="339">
        <f t="shared" si="74"/>
        <v>0</v>
      </c>
      <c r="AM261" s="400">
        <f>SUM(AM259:AM260)</f>
        <v>0</v>
      </c>
    </row>
    <row r="262" spans="1:41" s="373" customFormat="1" ht="15.5">
      <c r="A262" s="502"/>
      <c r="B262" s="342" t="s">
        <v>247</v>
      </c>
      <c r="C262" s="338"/>
      <c r="D262" s="343"/>
      <c r="E262" s="327"/>
      <c r="F262" s="327"/>
      <c r="G262" s="327"/>
      <c r="H262" s="327"/>
      <c r="I262" s="327"/>
      <c r="J262" s="327"/>
      <c r="K262" s="327"/>
      <c r="L262" s="327"/>
      <c r="M262" s="327"/>
      <c r="N262" s="327"/>
      <c r="O262" s="293"/>
      <c r="P262" s="327"/>
      <c r="Q262" s="327"/>
      <c r="R262" s="327"/>
      <c r="S262" s="329"/>
      <c r="T262" s="329"/>
      <c r="U262" s="329"/>
      <c r="V262" s="329"/>
      <c r="W262" s="327"/>
      <c r="X262" s="327"/>
      <c r="Y262" s="340">
        <f t="shared" ref="Y262:AE262" si="75">Y256*Y258</f>
        <v>0</v>
      </c>
      <c r="Z262" s="340">
        <f t="shared" si="75"/>
        <v>0</v>
      </c>
      <c r="AA262" s="340">
        <f t="shared" si="75"/>
        <v>0</v>
      </c>
      <c r="AB262" s="340">
        <f t="shared" si="75"/>
        <v>0</v>
      </c>
      <c r="AC262" s="340">
        <f t="shared" si="75"/>
        <v>0</v>
      </c>
      <c r="AD262" s="340">
        <f t="shared" si="75"/>
        <v>0</v>
      </c>
      <c r="AE262" s="340">
        <f t="shared" si="75"/>
        <v>0</v>
      </c>
      <c r="AF262" s="340">
        <f t="shared" ref="AF262:AL262" si="76">AF256*AF258</f>
        <v>0</v>
      </c>
      <c r="AG262" s="340">
        <f t="shared" si="76"/>
        <v>0</v>
      </c>
      <c r="AH262" s="340">
        <f t="shared" si="76"/>
        <v>0</v>
      </c>
      <c r="AI262" s="340">
        <f t="shared" si="76"/>
        <v>0</v>
      </c>
      <c r="AJ262" s="340">
        <f t="shared" si="76"/>
        <v>0</v>
      </c>
      <c r="AK262" s="340">
        <f t="shared" si="76"/>
        <v>0</v>
      </c>
      <c r="AL262" s="340">
        <f t="shared" si="76"/>
        <v>0</v>
      </c>
      <c r="AM262" s="400">
        <f>SUM(Y262:AL262)</f>
        <v>0</v>
      </c>
    </row>
    <row r="263" spans="1:41" s="373" customFormat="1" ht="15.5">
      <c r="A263" s="502"/>
      <c r="B263" s="342" t="s">
        <v>255</v>
      </c>
      <c r="C263" s="338"/>
      <c r="D263" s="343"/>
      <c r="E263" s="327"/>
      <c r="F263" s="327"/>
      <c r="G263" s="327"/>
      <c r="H263" s="327"/>
      <c r="I263" s="327"/>
      <c r="J263" s="327"/>
      <c r="K263" s="327"/>
      <c r="L263" s="327"/>
      <c r="M263" s="327"/>
      <c r="N263" s="327"/>
      <c r="O263" s="293"/>
      <c r="P263" s="327"/>
      <c r="Q263" s="327"/>
      <c r="R263" s="327"/>
      <c r="S263" s="343"/>
      <c r="T263" s="343"/>
      <c r="U263" s="343"/>
      <c r="V263" s="343"/>
      <c r="W263" s="327"/>
      <c r="X263" s="327"/>
      <c r="AM263" s="400">
        <f>AM261-AM262</f>
        <v>0</v>
      </c>
    </row>
    <row r="264" spans="1:41" ht="15.5">
      <c r="B264" s="317"/>
      <c r="C264" s="343"/>
      <c r="D264" s="343"/>
      <c r="E264" s="327"/>
      <c r="F264" s="327"/>
      <c r="G264" s="327"/>
      <c r="H264" s="327"/>
      <c r="I264" s="327"/>
      <c r="J264" s="327"/>
      <c r="K264" s="327"/>
      <c r="L264" s="327"/>
      <c r="M264" s="327"/>
      <c r="N264" s="327"/>
      <c r="O264" s="293"/>
      <c r="P264" s="327"/>
      <c r="Q264" s="327"/>
      <c r="R264" s="327"/>
      <c r="S264" s="343"/>
      <c r="T264" s="338"/>
      <c r="U264" s="343"/>
      <c r="V264" s="343"/>
      <c r="W264" s="327"/>
      <c r="X264" s="327"/>
      <c r="AM264" s="341"/>
    </row>
    <row r="265" spans="1:41" ht="15.5">
      <c r="B265" s="287" t="s">
        <v>70</v>
      </c>
      <c r="C265" s="349"/>
      <c r="D265" s="272"/>
      <c r="E265" s="272"/>
      <c r="F265" s="272"/>
      <c r="G265" s="272"/>
      <c r="H265" s="272"/>
      <c r="I265" s="272"/>
      <c r="J265" s="272"/>
      <c r="K265" s="272"/>
      <c r="L265" s="272"/>
      <c r="M265" s="272"/>
      <c r="N265" s="272"/>
      <c r="O265" s="350"/>
      <c r="P265" s="272"/>
      <c r="Q265" s="272"/>
      <c r="R265" s="272"/>
      <c r="S265" s="297"/>
      <c r="T265" s="302"/>
      <c r="U265" s="302"/>
      <c r="V265" s="272"/>
      <c r="W265" s="272"/>
      <c r="X265" s="302"/>
      <c r="Y265" s="284">
        <f>SUMPRODUCT(E150:E253,Y150:Y253)</f>
        <v>0</v>
      </c>
      <c r="Z265" s="284">
        <f>SUMPRODUCT(E150:E253,Z150:Z253)</f>
        <v>0</v>
      </c>
      <c r="AA265" s="284">
        <f>IF(AA149="kW",SUMPRODUCT(N150:N253,P150:P253,AA150:AA253),SUMPRODUCT(E150:E253,AA150:AA253))</f>
        <v>0</v>
      </c>
      <c r="AB265" s="284">
        <f>IF(AB149="kW",SUMPRODUCT(N150:N253,P150:P253,AB150:AB253),SUMPRODUCT(E150:E253,AB150:AB253))</f>
        <v>0</v>
      </c>
      <c r="AC265" s="284">
        <f>IF(AC149="kW",SUMPRODUCT(N150:N253,P150:P253,AC150:AC253),SUMPRODUCT(E150:E253,AC150:AC253))</f>
        <v>0</v>
      </c>
      <c r="AD265" s="284">
        <f>IF(AD149="kW",SUMPRODUCT(N150:N253,P150:P253,AD150:AD253),SUMPRODUCT(E150:E253, AD150:AD253))</f>
        <v>0</v>
      </c>
      <c r="AE265" s="284">
        <f>IF(AE149="kW",SUMPRODUCT(N150:N253,P150:P253,AE150:AE253),SUMPRODUCT(E150:E253,AE150:AE253))</f>
        <v>0</v>
      </c>
      <c r="AF265" s="284">
        <f>IF(AF149="kW",SUMPRODUCT(N150:N253,P150:P253,AF150:AF253),SUMPRODUCT(E150:E253,AF150:AF253))</f>
        <v>0</v>
      </c>
      <c r="AG265" s="284">
        <f>IF(AG149="kW",SUMPRODUCT(N150:N253,P150:P253,AG150:AG253),SUMPRODUCT(E150:E253,AG150:AG253))</f>
        <v>0</v>
      </c>
      <c r="AH265" s="284">
        <f>IF(AH149="kW",SUMPRODUCT(N150:N253,P150:P253,AH150:AH253),SUMPRODUCT(E150:E253,AH150:AH253))</f>
        <v>0</v>
      </c>
      <c r="AI265" s="284">
        <f>IF(AI149="kW",SUMPRODUCT(N150:N253,P150:P253,AI150:AI253),SUMPRODUCT(E150:E253,AI150:AI253))</f>
        <v>0</v>
      </c>
      <c r="AJ265" s="284">
        <f>IF(AJ149="kW",SUMPRODUCT(N150:N253,P150:P253,AJ150:AJ253),SUMPRODUCT(E150:E253,AJ150:AJ253))</f>
        <v>0</v>
      </c>
      <c r="AK265" s="284">
        <f>IF(AK149="kW",SUMPRODUCT(N150:N253,P150:P253,AK150:AK253),SUMPRODUCT(E150:E253,AK150:AK253))</f>
        <v>0</v>
      </c>
      <c r="AL265" s="284">
        <f>IF(AL149="kW",SUMPRODUCT(N150:N253,P150:P253,AL150:AL253),SUMPRODUCT(E150:E253,AL150:AL253))</f>
        <v>0</v>
      </c>
      <c r="AM265" s="341"/>
      <c r="AO265" s="276"/>
    </row>
    <row r="266" spans="1:41" ht="15.5">
      <c r="B266" s="287" t="s">
        <v>71</v>
      </c>
      <c r="C266" s="349"/>
      <c r="D266" s="272"/>
      <c r="E266" s="272"/>
      <c r="F266" s="272"/>
      <c r="G266" s="272"/>
      <c r="H266" s="272"/>
      <c r="I266" s="272"/>
      <c r="J266" s="272"/>
      <c r="K266" s="272"/>
      <c r="L266" s="272"/>
      <c r="M266" s="272"/>
      <c r="N266" s="272"/>
      <c r="O266" s="350"/>
      <c r="P266" s="272"/>
      <c r="Q266" s="272"/>
      <c r="R266" s="272"/>
      <c r="S266" s="297"/>
      <c r="T266" s="302"/>
      <c r="U266" s="302"/>
      <c r="V266" s="272"/>
      <c r="W266" s="272"/>
      <c r="X266" s="302"/>
      <c r="Y266" s="284">
        <f>SUMPRODUCT(F150:F253,Y150:Y253)</f>
        <v>0</v>
      </c>
      <c r="Z266" s="284">
        <f>SUMPRODUCT(F150:F253,Z150:Z253)</f>
        <v>0</v>
      </c>
      <c r="AA266" s="284">
        <f>IF(AA149="kW",SUMPRODUCT(N150:N253,Q150:Q253,AA150:AA253),SUMPRODUCT(F150:F253,AA150:AA253))</f>
        <v>0</v>
      </c>
      <c r="AB266" s="284">
        <f>IF(AB149="kW",SUMPRODUCT(N150:N253,Q150:Q253,AB150:AB253),SUMPRODUCT(F150:F253,AB150:AB253))</f>
        <v>0</v>
      </c>
      <c r="AC266" s="284">
        <f>IF(AC149="kW",SUMPRODUCT(N150:N253,Q150:Q253,AC150:AC253),SUMPRODUCT(F150:F253, AC150:AC253))</f>
        <v>0</v>
      </c>
      <c r="AD266" s="284">
        <f>IF(AD149="kW",SUMPRODUCT(N150:N253,Q150:Q253,AD150:AD253),SUMPRODUCT(F150:F253, AD150:AD253))</f>
        <v>0</v>
      </c>
      <c r="AE266" s="284">
        <f>IF(AE149="kW",SUMPRODUCT(N150:N253,Q150:Q253,AE150:AE253),SUMPRODUCT(F150:F253,AE150:AE253))</f>
        <v>0</v>
      </c>
      <c r="AF266" s="284">
        <f>IF(AF149="kW",SUMPRODUCT(N150:N253,Q150:Q253,AF150:AF253),SUMPRODUCT(F150:F253,AF150:AF253))</f>
        <v>0</v>
      </c>
      <c r="AG266" s="284">
        <f>IF(AG149="kW",SUMPRODUCT(N150:N253,Q150:Q253,AG150:AG253),SUMPRODUCT(F150:F253,AG150:AG253))</f>
        <v>0</v>
      </c>
      <c r="AH266" s="284">
        <f>IF(AH149="kW",SUMPRODUCT(N150:N253,Q150:Q253,AH150:AH253),SUMPRODUCT(F150:F253,AH150:AH253))</f>
        <v>0</v>
      </c>
      <c r="AI266" s="284">
        <f>IF(AI149="kW",SUMPRODUCT(N150:N253,Q150:Q253,AI150:AI253),SUMPRODUCT(F150:F253,AI150:AI253))</f>
        <v>0</v>
      </c>
      <c r="AJ266" s="284">
        <f>IF(AJ149="kW",SUMPRODUCT(N150:N253,Q150:Q253,AJ150:AJ253),SUMPRODUCT(F150:F253,AJ150:AJ253))</f>
        <v>0</v>
      </c>
      <c r="AK266" s="284">
        <f>IF(AK149="kW",SUMPRODUCT(N150:N253,Q150:Q253,AK150:AK253),SUMPRODUCT(F150:F253,AK150:AK253))</f>
        <v>0</v>
      </c>
      <c r="AL266" s="284">
        <f>IF(AL149="kW",SUMPRODUCT(N150:N253,Q150:Q253,AL150:AL253),SUMPRODUCT(F150:F253,AL150:AL253))</f>
        <v>0</v>
      </c>
      <c r="AM266" s="330"/>
    </row>
    <row r="267" spans="1:41" ht="15.5">
      <c r="B267" s="317" t="s">
        <v>189</v>
      </c>
      <c r="C267" s="349"/>
      <c r="D267" s="272"/>
      <c r="E267" s="272"/>
      <c r="F267" s="272"/>
      <c r="G267" s="272"/>
      <c r="H267" s="272"/>
      <c r="I267" s="272"/>
      <c r="J267" s="272"/>
      <c r="K267" s="272"/>
      <c r="L267" s="272"/>
      <c r="M267" s="272"/>
      <c r="N267" s="272"/>
      <c r="O267" s="350"/>
      <c r="P267" s="272"/>
      <c r="Q267" s="272"/>
      <c r="R267" s="272"/>
      <c r="S267" s="297"/>
      <c r="T267" s="302"/>
      <c r="U267" s="302"/>
      <c r="V267" s="272"/>
      <c r="W267" s="272"/>
      <c r="X267" s="302"/>
      <c r="Y267" s="284">
        <f>SUMPRODUCT(G150:G253,Y150:Y253)</f>
        <v>0</v>
      </c>
      <c r="Z267" s="284">
        <f>SUMPRODUCT(G150:G253,Z150:Z253)</f>
        <v>0</v>
      </c>
      <c r="AA267" s="284">
        <f>IF(AA149="kW",SUMPRODUCT(N150:N253,R150:R253,AA150:AA253),SUMPRODUCT(G150:G253,AA150:AA253))</f>
        <v>0</v>
      </c>
      <c r="AB267" s="284">
        <f>IF(AB149="kW",SUMPRODUCT(N150:N253,R150:R253,AB150:AB253),SUMPRODUCT(G150:G253,AB150:AB253))</f>
        <v>0</v>
      </c>
      <c r="AC267" s="284">
        <f>IF(AC149="kW",SUMPRODUCT(N150:N253,R150:R253,AC150:AC253),SUMPRODUCT(G150:G253, AC150:AC253))</f>
        <v>0</v>
      </c>
      <c r="AD267" s="284">
        <f>IF(AD149="kW",SUMPRODUCT(N150:N253,R150:R253,AD150:AD253),SUMPRODUCT(G150:G253, AD150:AD253))</f>
        <v>0</v>
      </c>
      <c r="AE267" s="284">
        <f>IF(AE149="kW",SUMPRODUCT(N150:N253,R150:R253,AE150:AE253),SUMPRODUCT(G150:G253,AE150:AE253))</f>
        <v>0</v>
      </c>
      <c r="AF267" s="284">
        <f>IF(AF149="kW",SUMPRODUCT(N150:N253,R150:R253,AF150:AF253),SUMPRODUCT(G150:G253,AF150:AF253))</f>
        <v>0</v>
      </c>
      <c r="AG267" s="284">
        <f>IF(AG149="kW",SUMPRODUCT(N150:N253,R150:R253,AG150:AG253),SUMPRODUCT(G150:G253,AG150:AG253))</f>
        <v>0</v>
      </c>
      <c r="AH267" s="284">
        <f>IF(AH149="kW",SUMPRODUCT(N150:N253,R150:R253,AH150:AH253),SUMPRODUCT(G150:G253,AH150:AH253))</f>
        <v>0</v>
      </c>
      <c r="AI267" s="284">
        <f>IF(AI149="kW",SUMPRODUCT(N150:N253,R150:R253,AI150:AI253),SUMPRODUCT(G150:G253,AI150:AI253))</f>
        <v>0</v>
      </c>
      <c r="AJ267" s="284">
        <f>IF(AJ149="kW",SUMPRODUCT(N150:N253,R150:R253,AJ150:AJ253),SUMPRODUCT(G150:G253,AJ150:AJ253))</f>
        <v>0</v>
      </c>
      <c r="AK267" s="284">
        <f>IF(AK149="kW",SUMPRODUCT(N150:N253,R150:R253,AK150:AK253),SUMPRODUCT(G150:G253,AK150:AK253))</f>
        <v>0</v>
      </c>
      <c r="AL267" s="284">
        <f>IF(AL149="kW",SUMPRODUCT(N150:N253,R150:R253,AL150:AL253),SUMPRODUCT(G150:G253,AL150:AL253))</f>
        <v>0</v>
      </c>
      <c r="AM267" s="330"/>
    </row>
    <row r="268" spans="1:41" ht="15.5">
      <c r="B268" s="317" t="s">
        <v>190</v>
      </c>
      <c r="C268" s="349"/>
      <c r="D268" s="272"/>
      <c r="E268" s="272"/>
      <c r="F268" s="272"/>
      <c r="G268" s="272"/>
      <c r="H268" s="272"/>
      <c r="I268" s="272"/>
      <c r="J268" s="272"/>
      <c r="K268" s="272"/>
      <c r="L268" s="272"/>
      <c r="M268" s="272"/>
      <c r="N268" s="272"/>
      <c r="O268" s="350"/>
      <c r="P268" s="272"/>
      <c r="Q268" s="272"/>
      <c r="R268" s="272"/>
      <c r="S268" s="297"/>
      <c r="T268" s="302"/>
      <c r="U268" s="302"/>
      <c r="V268" s="272"/>
      <c r="W268" s="272"/>
      <c r="X268" s="302"/>
      <c r="Y268" s="284">
        <f>SUMPRODUCT(H150:H253,Y150:Y253)</f>
        <v>0</v>
      </c>
      <c r="Z268" s="284">
        <f>SUMPRODUCT(H150:H253,Z150:Z253)</f>
        <v>0</v>
      </c>
      <c r="AA268" s="284">
        <f>IF(AA149="kW",SUMPRODUCT(N150:N253,S150:S253,AA150:AA253),SUMPRODUCT(H150:H253,AA150:AA253))</f>
        <v>0</v>
      </c>
      <c r="AB268" s="284">
        <f>IF(AB149="kW",SUMPRODUCT(N150:N253,S150:S253,AB150:AB253),SUMPRODUCT(H150:H253,AB150:AB253))</f>
        <v>0</v>
      </c>
      <c r="AC268" s="284">
        <f>IF(AC149="kW",SUMPRODUCT(N150:N253,S150:S253,AC150:AC253),SUMPRODUCT(H150:H253, AC150:AC253))</f>
        <v>0</v>
      </c>
      <c r="AD268" s="284">
        <f>IF(AD149="kW",SUMPRODUCT(N150:N253,S150:S253,AD150:AD253),SUMPRODUCT(H150:H253, AD150:AD253))</f>
        <v>0</v>
      </c>
      <c r="AE268" s="284">
        <f>IF(AE149="kW",SUMPRODUCT(N150:N253,S150:S253,AE150:AE253),SUMPRODUCT(H150:H253,AE150:AE253))</f>
        <v>0</v>
      </c>
      <c r="AF268" s="284">
        <f>IF(AF149="kW",SUMPRODUCT(N150:N253,S150:S253,AF150:AF253),SUMPRODUCT(H150:H253,AF150:AF253))</f>
        <v>0</v>
      </c>
      <c r="AG268" s="284">
        <f>IF(AG149="kW",SUMPRODUCT(N150:N253,S150:S253,AG150:AG253),SUMPRODUCT(H150:H253,AG150:AG253))</f>
        <v>0</v>
      </c>
      <c r="AH268" s="284">
        <f>IF(AH149="kW",SUMPRODUCT(N150:N253,S150:S253,AH150:AH253),SUMPRODUCT(H150:H253,AH150:AH253))</f>
        <v>0</v>
      </c>
      <c r="AI268" s="284">
        <f>IF(AI149="kW",SUMPRODUCT(N150:N253,S150:S253,AI150:AI253),SUMPRODUCT(H150:H253,AI150:AI253))</f>
        <v>0</v>
      </c>
      <c r="AJ268" s="284">
        <f>IF(AJ149="kW",SUMPRODUCT(N150:N253,S150:S253,AJ150:AJ253),SUMPRODUCT(H150:H253,AJ150:AJ253))</f>
        <v>0</v>
      </c>
      <c r="AK268" s="284">
        <f>IF(AK149="kW",SUMPRODUCT(N150:N253,S150:S253,AK150:AK253),SUMPRODUCT(H150:H253,AK150:AK253))</f>
        <v>0</v>
      </c>
      <c r="AL268" s="284">
        <f>IF(AL149="kW",SUMPRODUCT(N150:N253,S150:S253,AL150:AL253),SUMPRODUCT(H150:H253,AL150:AL253))</f>
        <v>0</v>
      </c>
      <c r="AM268" s="330"/>
    </row>
    <row r="269" spans="1:41" ht="15.5">
      <c r="B269" s="317" t="s">
        <v>191</v>
      </c>
      <c r="C269" s="349"/>
      <c r="D269" s="272"/>
      <c r="E269" s="272"/>
      <c r="F269" s="272"/>
      <c r="G269" s="272"/>
      <c r="H269" s="272"/>
      <c r="I269" s="272"/>
      <c r="J269" s="272"/>
      <c r="K269" s="272"/>
      <c r="L269" s="272"/>
      <c r="M269" s="272"/>
      <c r="N269" s="272"/>
      <c r="O269" s="350"/>
      <c r="P269" s="272"/>
      <c r="Q269" s="272"/>
      <c r="R269" s="272"/>
      <c r="S269" s="297"/>
      <c r="T269" s="302"/>
      <c r="U269" s="302"/>
      <c r="V269" s="272"/>
      <c r="W269" s="272"/>
      <c r="X269" s="302"/>
      <c r="Y269" s="284">
        <f>SUMPRODUCT(I150:I253,Y150:Y253)</f>
        <v>0</v>
      </c>
      <c r="Z269" s="284">
        <f>SUMPRODUCT(I150:I253,Z150:Z253)</f>
        <v>0</v>
      </c>
      <c r="AA269" s="284">
        <f>IF(AA149="kW",SUMPRODUCT(N150:N253,T150:T253,AA150:AA253),SUMPRODUCT(I150:I253,AA150:AA253))</f>
        <v>0</v>
      </c>
      <c r="AB269" s="284">
        <f>IF(AB149="kW",SUMPRODUCT(N150:N253,T150:T253,AB150:AB253),SUMPRODUCT(I150:I253,AB150:AB253))</f>
        <v>0</v>
      </c>
      <c r="AC269" s="284">
        <f>IF(AC149="kW",SUMPRODUCT(N150:N253,T150:T253,AC150:AC253),SUMPRODUCT(I150:I253, AC150:AC253))</f>
        <v>0</v>
      </c>
      <c r="AD269" s="284">
        <f>IF(AD149="kW",SUMPRODUCT(N150:N253,T150:T253,AD150:AD253),SUMPRODUCT(I150:I253, AD150:AD253))</f>
        <v>0</v>
      </c>
      <c r="AE269" s="284">
        <f>IF(AE149="kW",SUMPRODUCT(N150:N253,T150:T253,AE150:AE253),SUMPRODUCT(I150:I253,AE150:AE253))</f>
        <v>0</v>
      </c>
      <c r="AF269" s="284">
        <f>IF(AF149="kW",SUMPRODUCT(N150:N253,T150:T253,AF150:AF253),SUMPRODUCT(I150:I253,AF150:AF253))</f>
        <v>0</v>
      </c>
      <c r="AG269" s="284">
        <f>IF(AG149="kW",SUMPRODUCT(N150:N253,T150:T253,AG150:AG253),SUMPRODUCT(I150:I253,AG150:AG253))</f>
        <v>0</v>
      </c>
      <c r="AH269" s="284">
        <f>IF(AH149="kW",SUMPRODUCT(N150:N253,T150:T253,AH150:AH253),SUMPRODUCT(I150:I253,AH150:AH253))</f>
        <v>0</v>
      </c>
      <c r="AI269" s="284">
        <f>IF(AI149="kW",SUMPRODUCT(N150:N253,T150:T253,AI150:AI253),SUMPRODUCT(I150:I253,AI150:AI253))</f>
        <v>0</v>
      </c>
      <c r="AJ269" s="284">
        <f>IF(AJ149="kW",SUMPRODUCT(N150:N253,T150:T253,AJ150:AJ253),SUMPRODUCT(I150:I253,AJ150:AJ253))</f>
        <v>0</v>
      </c>
      <c r="AK269" s="284">
        <f>IF(AK149="kW",SUMPRODUCT(N150:N253,T150:T253,AK150:AK253),SUMPRODUCT(I150:I253,AK150:AK253))</f>
        <v>0</v>
      </c>
      <c r="AL269" s="284">
        <f>IF(AL149="kW",SUMPRODUCT(N150:N253,T150:T253,AL150:AL253),SUMPRODUCT(I150:I253,AL150:AL253))</f>
        <v>0</v>
      </c>
      <c r="AM269" s="330"/>
    </row>
    <row r="270" spans="1:41" ht="15.5">
      <c r="B270" s="317" t="s">
        <v>192</v>
      </c>
      <c r="C270" s="349"/>
      <c r="D270" s="302"/>
      <c r="E270" s="302"/>
      <c r="F270" s="302"/>
      <c r="G270" s="302"/>
      <c r="H270" s="302"/>
      <c r="I270" s="302"/>
      <c r="J270" s="302"/>
      <c r="K270" s="302"/>
      <c r="L270" s="302"/>
      <c r="M270" s="302"/>
      <c r="N270" s="302"/>
      <c r="O270" s="350"/>
      <c r="P270" s="302"/>
      <c r="Q270" s="302"/>
      <c r="R270" s="302"/>
      <c r="S270" s="297"/>
      <c r="T270" s="302"/>
      <c r="U270" s="302"/>
      <c r="V270" s="302"/>
      <c r="W270" s="302"/>
      <c r="X270" s="302"/>
      <c r="Y270" s="284">
        <f>SUMPRODUCT(J150:J253,Y150:Y253)</f>
        <v>0</v>
      </c>
      <c r="Z270" s="284">
        <f>SUMPRODUCT(J150:J253,Z150:Z253)</f>
        <v>0</v>
      </c>
      <c r="AA270" s="284">
        <f>IF(AA149="kW",SUMPRODUCT(N150:N253,U150:U253,AA150:AA253),SUMPRODUCT(J150:J253,AA150:AA253))</f>
        <v>0</v>
      </c>
      <c r="AB270" s="284">
        <f>IF(AB149="kW",SUMPRODUCT(N150:N253,U150:U253,AB150:AB253),SUMPRODUCT(J150:J253,AB150:AB253))</f>
        <v>0</v>
      </c>
      <c r="AC270" s="284">
        <f>IF(AC149="kW",SUMPRODUCT(N150:N253,U150:U253,AC150:AC253),SUMPRODUCT(J150:J253, AC150:AC253))</f>
        <v>0</v>
      </c>
      <c r="AD270" s="284">
        <f>IF(AD149="kW",SUMPRODUCT(N150:N253,U150:U253,AD150:AD253),SUMPRODUCT(J150:J253, AD150:AD253))</f>
        <v>0</v>
      </c>
      <c r="AE270" s="284">
        <f>IF(AE149="kW",SUMPRODUCT(N150:N253,U150:U253,AE150:AE253),SUMPRODUCT(J150:J253,AE150:AE253))</f>
        <v>0</v>
      </c>
      <c r="AF270" s="284">
        <f>IF(AF149="kW",SUMPRODUCT(N150:N253,U150:U253,AF150:AF253),SUMPRODUCT(J150:J253,AF150:AF253))</f>
        <v>0</v>
      </c>
      <c r="AG270" s="284">
        <f>IF(AG149="kW",SUMPRODUCT(N150:N253,U150:U253,AG150:AG253),SUMPRODUCT(J150:J253,AG150:AG253))</f>
        <v>0</v>
      </c>
      <c r="AH270" s="284">
        <f>IF(AH149="kW",SUMPRODUCT(N150:N253,U150:U253,AH150:AH253),SUMPRODUCT(J150:J253,AH150:AH253))</f>
        <v>0</v>
      </c>
      <c r="AI270" s="284">
        <f>IF(AI149="kW",SUMPRODUCT(N150:N253,U150:U253,AI150:AI253),SUMPRODUCT(J150:J253,AI150:AI253))</f>
        <v>0</v>
      </c>
      <c r="AJ270" s="284">
        <f>IF(AJ149="kW",SUMPRODUCT(N150:N253,U150:U253,AJ150:AJ253),SUMPRODUCT(J150:J253,AJ150:AJ253))</f>
        <v>0</v>
      </c>
      <c r="AK270" s="284">
        <f>IF(AK149="kW",SUMPRODUCT(N150:N253,U150:U253,AK150:AK253),SUMPRODUCT(J150:J253,AK150:AK253))</f>
        <v>0</v>
      </c>
      <c r="AL270" s="284">
        <f>IF(AL149="kW",SUMPRODUCT(N150:N253,U150:U253,AL150:AL253),SUMPRODUCT(J150:J253,AL150:AL253))</f>
        <v>0</v>
      </c>
      <c r="AM270" s="330"/>
    </row>
    <row r="271" spans="1:41" ht="15.5">
      <c r="B271" s="317" t="s">
        <v>193</v>
      </c>
      <c r="C271" s="349"/>
      <c r="D271" s="328"/>
      <c r="E271" s="328"/>
      <c r="F271" s="328"/>
      <c r="G271" s="328"/>
      <c r="H271" s="328"/>
      <c r="I271" s="328"/>
      <c r="J271" s="328"/>
      <c r="K271" s="328"/>
      <c r="L271" s="328"/>
      <c r="M271" s="328"/>
      <c r="N271" s="328"/>
      <c r="O271" s="302"/>
      <c r="P271" s="272"/>
      <c r="Q271" s="272"/>
      <c r="R271" s="302"/>
      <c r="S271" s="297"/>
      <c r="T271" s="302"/>
      <c r="U271" s="302"/>
      <c r="V271" s="350"/>
      <c r="W271" s="350"/>
      <c r="X271" s="302"/>
      <c r="Y271" s="284">
        <f>SUMPRODUCT(K150:K253,Y150:Y253)</f>
        <v>0</v>
      </c>
      <c r="Z271" s="284">
        <f>SUMPRODUCT(K150:K253,Z150:Z253)</f>
        <v>0</v>
      </c>
      <c r="AA271" s="284">
        <f>IF(AA149="kW",SUMPRODUCT(N150:N253,V150:V253,AA150:AA253),SUMPRODUCT(K150:K253,AA150:AA253))</f>
        <v>0</v>
      </c>
      <c r="AB271" s="284">
        <f>IF(AB149="kW",SUMPRODUCT(N150:N253,V150:V253,AB150:AB253),SUMPRODUCT(K150:K253,AB150:AB253))</f>
        <v>0</v>
      </c>
      <c r="AC271" s="284">
        <f>IF(AC149="kW",SUMPRODUCT(N150:N253,V150:V253,AC150:AC253),SUMPRODUCT(K150:K253, AC150:AC253))</f>
        <v>0</v>
      </c>
      <c r="AD271" s="284">
        <f>IF(AD149="kW",SUMPRODUCT(N150:N253,V150:V253,AD150:AD253),SUMPRODUCT(K150:K253, AD150:AD253))</f>
        <v>0</v>
      </c>
      <c r="AE271" s="284">
        <f>IF(AE149="kW",SUMPRODUCT(N150:N253,V150:V253,AE150:AE253),SUMPRODUCT(K150:K253,AE150:AE253))</f>
        <v>0</v>
      </c>
      <c r="AF271" s="284">
        <f>IF(AF149="kW",SUMPRODUCT(N150:N253,V150:V253,AF150:AF253),SUMPRODUCT(K150:K253,AF150:AF253))</f>
        <v>0</v>
      </c>
      <c r="AG271" s="284">
        <f>IF(AG149="kW",SUMPRODUCT(N150:N253,V150:V253,AG150:AG253),SUMPRODUCT(K150:K253,AG150:AG253))</f>
        <v>0</v>
      </c>
      <c r="AH271" s="284">
        <f>IF(AH149="kW",SUMPRODUCT(N150:N253,V150:V253,AH150:AH253),SUMPRODUCT(K150:K253,AH150:AH253))</f>
        <v>0</v>
      </c>
      <c r="AI271" s="284">
        <f>IF(AI149="kW",SUMPRODUCT(N150:N253,V150:V253,AI150:AI253),SUMPRODUCT(K150:K253,AI150:AI253))</f>
        <v>0</v>
      </c>
      <c r="AJ271" s="284">
        <f>IF(AJ149="kW",SUMPRODUCT(N150:N253,V150:V253,AJ150:AJ253),SUMPRODUCT(K150:K253,AJ150:AJ253))</f>
        <v>0</v>
      </c>
      <c r="AK271" s="284">
        <f>IF(AK149="kW",SUMPRODUCT(N150:N253,V150:V253,AK150:AK253),SUMPRODUCT(K150:K253,AK150:AK253))</f>
        <v>0</v>
      </c>
      <c r="AL271" s="284">
        <f>IF(AL149="kW",SUMPRODUCT(N150:N253,V150:V253,AL150:AL253),SUMPRODUCT(K150:K253,AL150:AL253))</f>
        <v>0</v>
      </c>
      <c r="AM271" s="330"/>
    </row>
    <row r="272" spans="1:41" ht="15.5">
      <c r="B272" s="374" t="s">
        <v>194</v>
      </c>
      <c r="C272" s="352"/>
      <c r="D272" s="375"/>
      <c r="E272" s="375"/>
      <c r="F272" s="375"/>
      <c r="G272" s="375"/>
      <c r="H272" s="375"/>
      <c r="I272" s="375"/>
      <c r="J272" s="375"/>
      <c r="K272" s="375"/>
      <c r="L272" s="375"/>
      <c r="M272" s="375"/>
      <c r="N272" s="375"/>
      <c r="O272" s="376"/>
      <c r="P272" s="377"/>
      <c r="Q272" s="377"/>
      <c r="R272" s="378"/>
      <c r="S272" s="357"/>
      <c r="T272" s="378"/>
      <c r="U272" s="378"/>
      <c r="V272" s="376"/>
      <c r="W272" s="376"/>
      <c r="X272" s="378"/>
      <c r="Y272" s="319">
        <f>SUMPRODUCT(L150:L253,Y150:Y253)</f>
        <v>0</v>
      </c>
      <c r="Z272" s="319">
        <f>SUMPRODUCT(L150:L253,Z150:Z253)</f>
        <v>0</v>
      </c>
      <c r="AA272" s="319">
        <f>IF(AA149="kW",SUMPRODUCT(N150:N253,W150:W253,AA150:AA253),SUMPRODUCT(L150:L253,AA150:AA253))</f>
        <v>0</v>
      </c>
      <c r="AB272" s="319">
        <f>IF(AB149="kW",SUMPRODUCT(N150:N253,W150:W253,AB150:AB253),SUMPRODUCT(L150:L253,AB150:AB253))</f>
        <v>0</v>
      </c>
      <c r="AC272" s="319">
        <f>IF(AC149="kW",SUMPRODUCT(N150:N253,W150:W253,AC150:AC253),SUMPRODUCT(L150:L253, AC150:AC253))</f>
        <v>0</v>
      </c>
      <c r="AD272" s="319">
        <f>IF(AD149="kW",SUMPRODUCT(N150:N253,W150:W253,AD150:AD253),SUMPRODUCT(L150:L253, AD150:AD253))</f>
        <v>0</v>
      </c>
      <c r="AE272" s="319">
        <f>IF(AE149="kW",SUMPRODUCT(N150:N253,W150:W253,AE150:AE253),SUMPRODUCT(L150:L253,AE150:AE253))</f>
        <v>0</v>
      </c>
      <c r="AF272" s="319">
        <f>IF(AF149="kW",SUMPRODUCT(N150:N253,W150:W253,AF150:AF253),SUMPRODUCT(L150:L253,AF150:AF253))</f>
        <v>0</v>
      </c>
      <c r="AG272" s="319">
        <f>IF(AG149="kW",SUMPRODUCT(N150:N253,W150:W253,AG150:AG253),SUMPRODUCT(L150:L253,AG150:AG253))</f>
        <v>0</v>
      </c>
      <c r="AH272" s="319">
        <f>IF(AH149="kW",SUMPRODUCT(N150:N253,W150:W253,AH150:AH253),SUMPRODUCT(L150:L253,AH150:AH253))</f>
        <v>0</v>
      </c>
      <c r="AI272" s="319">
        <f>IF(AI149="kW",SUMPRODUCT(N150:N253,W150:W253,AI150:AI253),SUMPRODUCT(L150:L253,AI150:AI253))</f>
        <v>0</v>
      </c>
      <c r="AJ272" s="319">
        <f>IF(AJ149="kW",SUMPRODUCT(N150:N253,W150:W253,AJ150:AJ253),SUMPRODUCT(L150:L253,AJ150:AJ253))</f>
        <v>0</v>
      </c>
      <c r="AK272" s="319">
        <f>IF(AK149="kW",SUMPRODUCT(N150:N253,W150:W253,AK150:AK253),SUMPRODUCT(L150:L253,AK150:AK253))</f>
        <v>0</v>
      </c>
      <c r="AL272" s="319">
        <f>IF(AL149="kW",SUMPRODUCT(N150:N253,W150:W253,AL150:AL253),SUMPRODUCT(L150:L253,AL150:AL253))</f>
        <v>0</v>
      </c>
      <c r="AM272" s="379"/>
    </row>
    <row r="273" spans="1:39" ht="18.75" customHeight="1">
      <c r="B273" s="361" t="s">
        <v>591</v>
      </c>
      <c r="C273" s="380"/>
      <c r="D273" s="381"/>
      <c r="E273" s="381"/>
      <c r="F273" s="381"/>
      <c r="G273" s="381"/>
      <c r="H273" s="381"/>
      <c r="I273" s="381"/>
      <c r="J273" s="381"/>
      <c r="K273" s="381"/>
      <c r="L273" s="381"/>
      <c r="M273" s="381"/>
      <c r="N273" s="381"/>
      <c r="O273" s="381"/>
      <c r="P273" s="381"/>
      <c r="Q273" s="381"/>
      <c r="R273" s="381"/>
      <c r="S273" s="364"/>
      <c r="T273" s="365"/>
      <c r="U273" s="381"/>
      <c r="V273" s="381"/>
      <c r="W273" s="381"/>
      <c r="X273" s="381"/>
      <c r="Y273" s="382"/>
      <c r="Z273" s="382"/>
      <c r="AA273" s="382"/>
      <c r="AB273" s="382"/>
      <c r="AC273" s="382"/>
      <c r="AD273" s="382"/>
      <c r="AE273" s="382"/>
      <c r="AF273" s="382"/>
      <c r="AG273" s="382"/>
      <c r="AH273" s="382"/>
      <c r="AI273" s="382"/>
      <c r="AJ273" s="382"/>
      <c r="AK273" s="382"/>
      <c r="AL273" s="382"/>
      <c r="AM273" s="382"/>
    </row>
    <row r="274" spans="1:39">
      <c r="E274" s="383"/>
      <c r="F274" s="383"/>
      <c r="G274" s="383"/>
      <c r="H274" s="383"/>
      <c r="I274" s="383"/>
      <c r="J274" s="383"/>
      <c r="K274" s="383"/>
      <c r="L274" s="383"/>
      <c r="M274" s="383"/>
      <c r="N274" s="383"/>
      <c r="O274" s="383"/>
      <c r="P274" s="383"/>
      <c r="Q274" s="383"/>
      <c r="R274" s="383"/>
      <c r="S274" s="383"/>
      <c r="T274" s="383"/>
      <c r="U274" s="383"/>
      <c r="V274" s="383"/>
      <c r="W274" s="383"/>
      <c r="X274" s="383"/>
      <c r="Y274" s="249"/>
      <c r="Z274" s="249"/>
      <c r="AA274" s="249"/>
      <c r="AB274" s="249"/>
      <c r="AC274" s="249"/>
      <c r="AD274" s="249"/>
      <c r="AE274" s="249"/>
      <c r="AF274" s="249"/>
      <c r="AG274" s="249"/>
      <c r="AH274" s="249"/>
      <c r="AI274" s="249"/>
      <c r="AJ274" s="249"/>
      <c r="AK274" s="249"/>
      <c r="AL274" s="249"/>
    </row>
    <row r="275" spans="1:39" ht="15.5">
      <c r="B275" s="273" t="s">
        <v>248</v>
      </c>
      <c r="C275" s="274"/>
      <c r="D275" s="583" t="s">
        <v>524</v>
      </c>
      <c r="E275" s="581"/>
      <c r="O275" s="274"/>
      <c r="Y275" s="263"/>
      <c r="Z275" s="260"/>
      <c r="AA275" s="260"/>
      <c r="AB275" s="260"/>
      <c r="AC275" s="260"/>
      <c r="AD275" s="260"/>
      <c r="AE275" s="260"/>
      <c r="AF275" s="260"/>
      <c r="AG275" s="260"/>
      <c r="AH275" s="260"/>
      <c r="AI275" s="260"/>
      <c r="AJ275" s="260"/>
      <c r="AK275" s="260"/>
      <c r="AL275" s="260"/>
      <c r="AM275" s="275"/>
    </row>
    <row r="276" spans="1:39" ht="33" customHeight="1">
      <c r="B276" s="942" t="s">
        <v>211</v>
      </c>
      <c r="C276" s="944" t="s">
        <v>33</v>
      </c>
      <c r="D276" s="277" t="s">
        <v>420</v>
      </c>
      <c r="E276" s="946" t="s">
        <v>209</v>
      </c>
      <c r="F276" s="947"/>
      <c r="G276" s="947"/>
      <c r="H276" s="947"/>
      <c r="I276" s="947"/>
      <c r="J276" s="947"/>
      <c r="K276" s="947"/>
      <c r="L276" s="947"/>
      <c r="M276" s="948"/>
      <c r="N276" s="949" t="s">
        <v>213</v>
      </c>
      <c r="O276" s="277" t="s">
        <v>421</v>
      </c>
      <c r="P276" s="946" t="s">
        <v>212</v>
      </c>
      <c r="Q276" s="947"/>
      <c r="R276" s="947"/>
      <c r="S276" s="947"/>
      <c r="T276" s="947"/>
      <c r="U276" s="947"/>
      <c r="V276" s="947"/>
      <c r="W276" s="947"/>
      <c r="X276" s="948"/>
      <c r="Y276" s="939" t="s">
        <v>243</v>
      </c>
      <c r="Z276" s="940"/>
      <c r="AA276" s="940"/>
      <c r="AB276" s="940"/>
      <c r="AC276" s="940"/>
      <c r="AD276" s="940"/>
      <c r="AE276" s="940"/>
      <c r="AF276" s="940"/>
      <c r="AG276" s="940"/>
      <c r="AH276" s="940"/>
      <c r="AI276" s="940"/>
      <c r="AJ276" s="940"/>
      <c r="AK276" s="940"/>
      <c r="AL276" s="940"/>
      <c r="AM276" s="941"/>
    </row>
    <row r="277" spans="1:39" ht="60.75" customHeight="1">
      <c r="B277" s="943"/>
      <c r="C277" s="945"/>
      <c r="D277" s="278">
        <v>2013</v>
      </c>
      <c r="E277" s="278">
        <v>2014</v>
      </c>
      <c r="F277" s="278">
        <v>2015</v>
      </c>
      <c r="G277" s="278">
        <v>2016</v>
      </c>
      <c r="H277" s="278">
        <v>2017</v>
      </c>
      <c r="I277" s="278">
        <v>2018</v>
      </c>
      <c r="J277" s="278">
        <v>2019</v>
      </c>
      <c r="K277" s="278">
        <v>2020</v>
      </c>
      <c r="L277" s="278">
        <v>2021</v>
      </c>
      <c r="M277" s="278">
        <v>2022</v>
      </c>
      <c r="N277" s="950"/>
      <c r="O277" s="278">
        <v>2013</v>
      </c>
      <c r="P277" s="278">
        <v>2014</v>
      </c>
      <c r="Q277" s="278">
        <v>2015</v>
      </c>
      <c r="R277" s="278">
        <v>2016</v>
      </c>
      <c r="S277" s="278">
        <v>2017</v>
      </c>
      <c r="T277" s="278">
        <v>2018</v>
      </c>
      <c r="U277" s="278">
        <v>2019</v>
      </c>
      <c r="V277" s="278">
        <v>2020</v>
      </c>
      <c r="W277" s="278">
        <v>2021</v>
      </c>
      <c r="X277" s="278">
        <v>2022</v>
      </c>
      <c r="Y277" s="278" t="str">
        <f>'1.  LRAMVA Summary'!D52</f>
        <v>Residential</v>
      </c>
      <c r="Z277" s="278" t="str">
        <f>'1.  LRAMVA Summary'!E52</f>
        <v>GS&lt;50 kW</v>
      </c>
      <c r="AA277" s="278" t="str">
        <f>'1.  LRAMVA Summary'!F52</f>
        <v>GS&gt;50 kW</v>
      </c>
      <c r="AB277" s="278" t="str">
        <f>'1.  LRAMVA Summary'!G52</f>
        <v/>
      </c>
      <c r="AC277" s="278" t="str">
        <f>'1.  LRAMVA Summary'!H52</f>
        <v/>
      </c>
      <c r="AD277" s="278" t="str">
        <f>'1.  LRAMVA Summary'!I52</f>
        <v/>
      </c>
      <c r="AE277" s="278" t="str">
        <f>'1.  LRAMVA Summary'!J52</f>
        <v/>
      </c>
      <c r="AF277" s="278" t="str">
        <f>'1.  LRAMVA Summary'!K52</f>
        <v/>
      </c>
      <c r="AG277" s="278" t="str">
        <f>'1.  LRAMVA Summary'!L52</f>
        <v/>
      </c>
      <c r="AH277" s="278" t="str">
        <f>'1.  LRAMVA Summary'!M52</f>
        <v/>
      </c>
      <c r="AI277" s="278" t="str">
        <f>'1.  LRAMVA Summary'!N52</f>
        <v/>
      </c>
      <c r="AJ277" s="278" t="str">
        <f>'1.  LRAMVA Summary'!O52</f>
        <v/>
      </c>
      <c r="AK277" s="278" t="str">
        <f>'1.  LRAMVA Summary'!P52</f>
        <v/>
      </c>
      <c r="AL277" s="278" t="str">
        <f>'1.  LRAMVA Summary'!Q52</f>
        <v/>
      </c>
      <c r="AM277" s="280" t="str">
        <f>'1.  LRAMVA Summary'!R52</f>
        <v>Total</v>
      </c>
    </row>
    <row r="278" spans="1:39" ht="15" customHeight="1">
      <c r="A278" s="501"/>
      <c r="B278" s="281" t="s">
        <v>0</v>
      </c>
      <c r="C278" s="282"/>
      <c r="D278" s="282"/>
      <c r="E278" s="282"/>
      <c r="F278" s="282"/>
      <c r="G278" s="282"/>
      <c r="H278" s="282"/>
      <c r="I278" s="282"/>
      <c r="J278" s="282"/>
      <c r="K278" s="282"/>
      <c r="L278" s="282"/>
      <c r="M278" s="282"/>
      <c r="N278" s="283"/>
      <c r="O278" s="282"/>
      <c r="P278" s="282"/>
      <c r="Q278" s="282"/>
      <c r="R278" s="282"/>
      <c r="S278" s="282"/>
      <c r="T278" s="282"/>
      <c r="U278" s="282"/>
      <c r="V278" s="282"/>
      <c r="W278" s="282"/>
      <c r="X278" s="282"/>
      <c r="Y278" s="284" t="str">
        <f>'1.  LRAMVA Summary'!D53</f>
        <v>kWh</v>
      </c>
      <c r="Z278" s="284" t="str">
        <f>'1.  LRAMVA Summary'!E53</f>
        <v>kWh</v>
      </c>
      <c r="AA278" s="284" t="str">
        <f>'1.  LRAMVA Summary'!F53</f>
        <v>kW</v>
      </c>
      <c r="AB278" s="284">
        <f>'1.  LRAMVA Summary'!G53</f>
        <v>0</v>
      </c>
      <c r="AC278" s="284">
        <f>'1.  LRAMVA Summary'!H53</f>
        <v>0</v>
      </c>
      <c r="AD278" s="284">
        <f>'1.  LRAMVA Summary'!I53</f>
        <v>0</v>
      </c>
      <c r="AE278" s="284">
        <f>'1.  LRAMVA Summary'!J53</f>
        <v>0</v>
      </c>
      <c r="AF278" s="284">
        <f>'1.  LRAMVA Summary'!K53</f>
        <v>0</v>
      </c>
      <c r="AG278" s="284">
        <f>'1.  LRAMVA Summary'!L53</f>
        <v>0</v>
      </c>
      <c r="AH278" s="284">
        <f>'1.  LRAMVA Summary'!M53</f>
        <v>0</v>
      </c>
      <c r="AI278" s="284">
        <f>'1.  LRAMVA Summary'!N53</f>
        <v>0</v>
      </c>
      <c r="AJ278" s="284">
        <f>'1.  LRAMVA Summary'!O53</f>
        <v>0</v>
      </c>
      <c r="AK278" s="284">
        <f>'1.  LRAMVA Summary'!P53</f>
        <v>0</v>
      </c>
      <c r="AL278" s="284">
        <f>'1.  LRAMVA Summary'!Q53</f>
        <v>0</v>
      </c>
      <c r="AM278" s="285"/>
    </row>
    <row r="279" spans="1:39" ht="15.5" outlineLevel="1">
      <c r="A279" s="500">
        <v>1</v>
      </c>
      <c r="B279" s="287" t="s">
        <v>1</v>
      </c>
      <c r="C279" s="284" t="s">
        <v>25</v>
      </c>
      <c r="D279" s="288"/>
      <c r="E279" s="288"/>
      <c r="F279" s="288"/>
      <c r="G279" s="288"/>
      <c r="H279" s="288"/>
      <c r="I279" s="288"/>
      <c r="J279" s="288"/>
      <c r="K279" s="288"/>
      <c r="L279" s="288"/>
      <c r="M279" s="288"/>
      <c r="N279" s="284"/>
      <c r="O279" s="288"/>
      <c r="P279" s="288"/>
      <c r="Q279" s="288"/>
      <c r="R279" s="288"/>
      <c r="S279" s="288"/>
      <c r="T279" s="288"/>
      <c r="U279" s="288"/>
      <c r="V279" s="288"/>
      <c r="W279" s="288"/>
      <c r="X279" s="288"/>
      <c r="Y279" s="403"/>
      <c r="Z279" s="403"/>
      <c r="AA279" s="403"/>
      <c r="AB279" s="403"/>
      <c r="AC279" s="403"/>
      <c r="AD279" s="403"/>
      <c r="AE279" s="403"/>
      <c r="AF279" s="403"/>
      <c r="AG279" s="403"/>
      <c r="AH279" s="403"/>
      <c r="AI279" s="403"/>
      <c r="AJ279" s="403"/>
      <c r="AK279" s="403"/>
      <c r="AL279" s="403"/>
      <c r="AM279" s="289">
        <f>SUM(Y279:AL279)</f>
        <v>0</v>
      </c>
    </row>
    <row r="280" spans="1:39" ht="15.5" outlineLevel="1">
      <c r="B280" s="287" t="s">
        <v>249</v>
      </c>
      <c r="C280" s="284" t="s">
        <v>163</v>
      </c>
      <c r="D280" s="288"/>
      <c r="E280" s="288"/>
      <c r="F280" s="288"/>
      <c r="G280" s="288"/>
      <c r="H280" s="288"/>
      <c r="I280" s="288"/>
      <c r="J280" s="288"/>
      <c r="K280" s="288"/>
      <c r="L280" s="288"/>
      <c r="M280" s="288"/>
      <c r="N280" s="460"/>
      <c r="O280" s="288"/>
      <c r="P280" s="288"/>
      <c r="Q280" s="288"/>
      <c r="R280" s="288"/>
      <c r="S280" s="288"/>
      <c r="T280" s="288"/>
      <c r="U280" s="288"/>
      <c r="V280" s="288"/>
      <c r="W280" s="288"/>
      <c r="X280" s="288"/>
      <c r="Y280" s="404">
        <f>Y279</f>
        <v>0</v>
      </c>
      <c r="Z280" s="404">
        <f>Z279</f>
        <v>0</v>
      </c>
      <c r="AA280" s="404">
        <f t="shared" ref="AA280:AL280" si="77">AA279</f>
        <v>0</v>
      </c>
      <c r="AB280" s="404">
        <f t="shared" si="77"/>
        <v>0</v>
      </c>
      <c r="AC280" s="404">
        <f t="shared" si="77"/>
        <v>0</v>
      </c>
      <c r="AD280" s="404">
        <f t="shared" si="77"/>
        <v>0</v>
      </c>
      <c r="AE280" s="404">
        <f t="shared" si="77"/>
        <v>0</v>
      </c>
      <c r="AF280" s="404">
        <f t="shared" si="77"/>
        <v>0</v>
      </c>
      <c r="AG280" s="404">
        <f t="shared" si="77"/>
        <v>0</v>
      </c>
      <c r="AH280" s="404">
        <f t="shared" si="77"/>
        <v>0</v>
      </c>
      <c r="AI280" s="404">
        <f t="shared" si="77"/>
        <v>0</v>
      </c>
      <c r="AJ280" s="404">
        <f t="shared" si="77"/>
        <v>0</v>
      </c>
      <c r="AK280" s="404">
        <f t="shared" si="77"/>
        <v>0</v>
      </c>
      <c r="AL280" s="404">
        <f t="shared" si="77"/>
        <v>0</v>
      </c>
      <c r="AM280" s="290"/>
    </row>
    <row r="281" spans="1:39" ht="15.5" outlineLevel="1">
      <c r="A281" s="502"/>
      <c r="B281" s="291"/>
      <c r="C281" s="292"/>
      <c r="D281" s="292"/>
      <c r="E281" s="292"/>
      <c r="F281" s="292"/>
      <c r="G281" s="292"/>
      <c r="H281" s="292"/>
      <c r="I281" s="292"/>
      <c r="J281" s="292"/>
      <c r="K281" s="292"/>
      <c r="L281" s="292"/>
      <c r="M281" s="292"/>
      <c r="N281" s="296"/>
      <c r="O281" s="292"/>
      <c r="P281" s="292"/>
      <c r="Q281" s="292"/>
      <c r="R281" s="292"/>
      <c r="S281" s="292"/>
      <c r="T281" s="292"/>
      <c r="U281" s="292"/>
      <c r="V281" s="292"/>
      <c r="W281" s="292"/>
      <c r="X281" s="292"/>
      <c r="Y281" s="405"/>
      <c r="Z281" s="406"/>
      <c r="AA281" s="406"/>
      <c r="AB281" s="406"/>
      <c r="AC281" s="406"/>
      <c r="AD281" s="406"/>
      <c r="AE281" s="406"/>
      <c r="AF281" s="406"/>
      <c r="AG281" s="406"/>
      <c r="AH281" s="406"/>
      <c r="AI281" s="406"/>
      <c r="AJ281" s="406"/>
      <c r="AK281" s="406"/>
      <c r="AL281" s="406"/>
      <c r="AM281" s="295"/>
    </row>
    <row r="282" spans="1:39" ht="15.5" outlineLevel="1">
      <c r="A282" s="500">
        <v>2</v>
      </c>
      <c r="B282" s="287" t="s">
        <v>2</v>
      </c>
      <c r="C282" s="284" t="s">
        <v>25</v>
      </c>
      <c r="D282" s="288"/>
      <c r="E282" s="288"/>
      <c r="F282" s="288"/>
      <c r="G282" s="288"/>
      <c r="H282" s="288"/>
      <c r="I282" s="288"/>
      <c r="J282" s="288"/>
      <c r="K282" s="288"/>
      <c r="L282" s="288"/>
      <c r="M282" s="288"/>
      <c r="N282" s="284"/>
      <c r="O282" s="288"/>
      <c r="P282" s="288"/>
      <c r="Q282" s="288"/>
      <c r="R282" s="288"/>
      <c r="S282" s="288"/>
      <c r="T282" s="288"/>
      <c r="U282" s="288"/>
      <c r="V282" s="288"/>
      <c r="W282" s="288"/>
      <c r="X282" s="288"/>
      <c r="Y282" s="403"/>
      <c r="Z282" s="403"/>
      <c r="AA282" s="403"/>
      <c r="AB282" s="403"/>
      <c r="AC282" s="403"/>
      <c r="AD282" s="403"/>
      <c r="AE282" s="403"/>
      <c r="AF282" s="403"/>
      <c r="AG282" s="403"/>
      <c r="AH282" s="403"/>
      <c r="AI282" s="403"/>
      <c r="AJ282" s="403"/>
      <c r="AK282" s="403"/>
      <c r="AL282" s="403"/>
      <c r="AM282" s="289">
        <f>SUM(Y282:AL282)</f>
        <v>0</v>
      </c>
    </row>
    <row r="283" spans="1:39" ht="15.5" outlineLevel="1">
      <c r="B283" s="287" t="s">
        <v>249</v>
      </c>
      <c r="C283" s="284" t="s">
        <v>163</v>
      </c>
      <c r="D283" s="288"/>
      <c r="E283" s="288"/>
      <c r="F283" s="288"/>
      <c r="G283" s="288"/>
      <c r="H283" s="288"/>
      <c r="I283" s="288"/>
      <c r="J283" s="288"/>
      <c r="K283" s="288"/>
      <c r="L283" s="288"/>
      <c r="M283" s="288"/>
      <c r="N283" s="460"/>
      <c r="O283" s="288"/>
      <c r="P283" s="288"/>
      <c r="Q283" s="288"/>
      <c r="R283" s="288"/>
      <c r="S283" s="288"/>
      <c r="T283" s="288"/>
      <c r="U283" s="288"/>
      <c r="V283" s="288"/>
      <c r="W283" s="288"/>
      <c r="X283" s="288"/>
      <c r="Y283" s="404">
        <f>Y282</f>
        <v>0</v>
      </c>
      <c r="Z283" s="404">
        <f>Z282</f>
        <v>0</v>
      </c>
      <c r="AA283" s="404">
        <f t="shared" ref="AA283:AL283" si="78">AA282</f>
        <v>0</v>
      </c>
      <c r="AB283" s="404">
        <f t="shared" si="78"/>
        <v>0</v>
      </c>
      <c r="AC283" s="404">
        <f t="shared" si="78"/>
        <v>0</v>
      </c>
      <c r="AD283" s="404">
        <f t="shared" si="78"/>
        <v>0</v>
      </c>
      <c r="AE283" s="404">
        <f t="shared" si="78"/>
        <v>0</v>
      </c>
      <c r="AF283" s="404">
        <f t="shared" si="78"/>
        <v>0</v>
      </c>
      <c r="AG283" s="404">
        <f t="shared" si="78"/>
        <v>0</v>
      </c>
      <c r="AH283" s="404">
        <f t="shared" si="78"/>
        <v>0</v>
      </c>
      <c r="AI283" s="404">
        <f t="shared" si="78"/>
        <v>0</v>
      </c>
      <c r="AJ283" s="404">
        <f t="shared" si="78"/>
        <v>0</v>
      </c>
      <c r="AK283" s="404">
        <f t="shared" si="78"/>
        <v>0</v>
      </c>
      <c r="AL283" s="404">
        <f t="shared" si="78"/>
        <v>0</v>
      </c>
      <c r="AM283" s="290"/>
    </row>
    <row r="284" spans="1:39" ht="15.5" outlineLevel="1">
      <c r="A284" s="502"/>
      <c r="B284" s="291"/>
      <c r="C284" s="292"/>
      <c r="D284" s="297"/>
      <c r="E284" s="297"/>
      <c r="F284" s="297"/>
      <c r="G284" s="297"/>
      <c r="H284" s="297"/>
      <c r="I284" s="297"/>
      <c r="J284" s="297"/>
      <c r="K284" s="297"/>
      <c r="L284" s="297"/>
      <c r="M284" s="297"/>
      <c r="N284" s="296"/>
      <c r="O284" s="297"/>
      <c r="P284" s="297"/>
      <c r="Q284" s="297"/>
      <c r="R284" s="297"/>
      <c r="S284" s="297"/>
      <c r="T284" s="297"/>
      <c r="U284" s="297"/>
      <c r="V284" s="297"/>
      <c r="W284" s="297"/>
      <c r="X284" s="297"/>
      <c r="Y284" s="405"/>
      <c r="Z284" s="406"/>
      <c r="AA284" s="406"/>
      <c r="AB284" s="406"/>
      <c r="AC284" s="406"/>
      <c r="AD284" s="406"/>
      <c r="AE284" s="406"/>
      <c r="AF284" s="406"/>
      <c r="AG284" s="406"/>
      <c r="AH284" s="406"/>
      <c r="AI284" s="406"/>
      <c r="AJ284" s="406"/>
      <c r="AK284" s="406"/>
      <c r="AL284" s="406"/>
      <c r="AM284" s="295"/>
    </row>
    <row r="285" spans="1:39" ht="15.5" outlineLevel="1">
      <c r="A285" s="500">
        <v>3</v>
      </c>
      <c r="B285" s="287" t="s">
        <v>3</v>
      </c>
      <c r="C285" s="284" t="s">
        <v>25</v>
      </c>
      <c r="D285" s="288"/>
      <c r="E285" s="288"/>
      <c r="F285" s="288"/>
      <c r="G285" s="288"/>
      <c r="H285" s="288"/>
      <c r="I285" s="288"/>
      <c r="J285" s="288"/>
      <c r="K285" s="288"/>
      <c r="L285" s="288"/>
      <c r="M285" s="288"/>
      <c r="N285" s="284"/>
      <c r="O285" s="288"/>
      <c r="P285" s="288"/>
      <c r="Q285" s="288"/>
      <c r="R285" s="288"/>
      <c r="S285" s="288"/>
      <c r="T285" s="288"/>
      <c r="U285" s="288"/>
      <c r="V285" s="288"/>
      <c r="W285" s="288"/>
      <c r="X285" s="288"/>
      <c r="Y285" s="403"/>
      <c r="Z285" s="403"/>
      <c r="AA285" s="403"/>
      <c r="AB285" s="403"/>
      <c r="AC285" s="403"/>
      <c r="AD285" s="403"/>
      <c r="AE285" s="403"/>
      <c r="AF285" s="403"/>
      <c r="AG285" s="403"/>
      <c r="AH285" s="403"/>
      <c r="AI285" s="403"/>
      <c r="AJ285" s="403"/>
      <c r="AK285" s="403"/>
      <c r="AL285" s="403"/>
      <c r="AM285" s="289">
        <f>SUM(Y285:AL285)</f>
        <v>0</v>
      </c>
    </row>
    <row r="286" spans="1:39" ht="15.5" outlineLevel="1">
      <c r="B286" s="287" t="s">
        <v>249</v>
      </c>
      <c r="C286" s="284" t="s">
        <v>163</v>
      </c>
      <c r="D286" s="288"/>
      <c r="E286" s="288"/>
      <c r="F286" s="288"/>
      <c r="G286" s="288"/>
      <c r="H286" s="288"/>
      <c r="I286" s="288"/>
      <c r="J286" s="288"/>
      <c r="K286" s="288"/>
      <c r="L286" s="288"/>
      <c r="M286" s="288"/>
      <c r="N286" s="460"/>
      <c r="O286" s="288"/>
      <c r="P286" s="288"/>
      <c r="Q286" s="288"/>
      <c r="R286" s="288"/>
      <c r="S286" s="288"/>
      <c r="T286" s="288"/>
      <c r="U286" s="288"/>
      <c r="V286" s="288"/>
      <c r="W286" s="288"/>
      <c r="X286" s="288"/>
      <c r="Y286" s="404">
        <f>Y285</f>
        <v>0</v>
      </c>
      <c r="Z286" s="404">
        <f>Z285</f>
        <v>0</v>
      </c>
      <c r="AA286" s="404">
        <f t="shared" ref="AA286:AL286" si="79">AA285</f>
        <v>0</v>
      </c>
      <c r="AB286" s="404">
        <f t="shared" si="79"/>
        <v>0</v>
      </c>
      <c r="AC286" s="404">
        <f t="shared" si="79"/>
        <v>0</v>
      </c>
      <c r="AD286" s="404">
        <f t="shared" si="79"/>
        <v>0</v>
      </c>
      <c r="AE286" s="404">
        <f t="shared" si="79"/>
        <v>0</v>
      </c>
      <c r="AF286" s="404">
        <f t="shared" si="79"/>
        <v>0</v>
      </c>
      <c r="AG286" s="404">
        <f t="shared" si="79"/>
        <v>0</v>
      </c>
      <c r="AH286" s="404">
        <f t="shared" si="79"/>
        <v>0</v>
      </c>
      <c r="AI286" s="404">
        <f t="shared" si="79"/>
        <v>0</v>
      </c>
      <c r="AJ286" s="404">
        <f t="shared" si="79"/>
        <v>0</v>
      </c>
      <c r="AK286" s="404">
        <f t="shared" si="79"/>
        <v>0</v>
      </c>
      <c r="AL286" s="404">
        <f t="shared" si="79"/>
        <v>0</v>
      </c>
      <c r="AM286" s="290"/>
    </row>
    <row r="287" spans="1:39" ht="15.5" outlineLevel="1">
      <c r="B287" s="287"/>
      <c r="C287" s="298"/>
      <c r="D287" s="284"/>
      <c r="E287" s="284"/>
      <c r="F287" s="284"/>
      <c r="G287" s="284"/>
      <c r="H287" s="284"/>
      <c r="I287" s="284"/>
      <c r="J287" s="284"/>
      <c r="K287" s="284"/>
      <c r="L287" s="284"/>
      <c r="M287" s="284"/>
      <c r="N287" s="276"/>
      <c r="O287" s="284"/>
      <c r="P287" s="284"/>
      <c r="Q287" s="284"/>
      <c r="R287" s="284"/>
      <c r="S287" s="284"/>
      <c r="T287" s="284"/>
      <c r="U287" s="284"/>
      <c r="V287" s="284"/>
      <c r="W287" s="284"/>
      <c r="X287" s="284"/>
      <c r="Y287" s="405"/>
      <c r="Z287" s="405"/>
      <c r="AA287" s="405"/>
      <c r="AB287" s="405"/>
      <c r="AC287" s="405"/>
      <c r="AD287" s="405"/>
      <c r="AE287" s="405"/>
      <c r="AF287" s="405"/>
      <c r="AG287" s="405"/>
      <c r="AH287" s="405"/>
      <c r="AI287" s="405"/>
      <c r="AJ287" s="405"/>
      <c r="AK287" s="405"/>
      <c r="AL287" s="405"/>
      <c r="AM287" s="299"/>
    </row>
    <row r="288" spans="1:39" ht="15.5" outlineLevel="1">
      <c r="A288" s="500">
        <v>4</v>
      </c>
      <c r="B288" s="287" t="s">
        <v>4</v>
      </c>
      <c r="C288" s="284" t="s">
        <v>25</v>
      </c>
      <c r="D288" s="288"/>
      <c r="E288" s="288"/>
      <c r="F288" s="288"/>
      <c r="G288" s="288"/>
      <c r="H288" s="288"/>
      <c r="I288" s="288"/>
      <c r="J288" s="288"/>
      <c r="K288" s="288"/>
      <c r="L288" s="288"/>
      <c r="M288" s="288"/>
      <c r="N288" s="284"/>
      <c r="O288" s="288"/>
      <c r="P288" s="288"/>
      <c r="Q288" s="288"/>
      <c r="R288" s="288"/>
      <c r="S288" s="288"/>
      <c r="T288" s="288"/>
      <c r="U288" s="288"/>
      <c r="V288" s="288"/>
      <c r="W288" s="288"/>
      <c r="X288" s="288"/>
      <c r="Y288" s="403"/>
      <c r="Z288" s="403"/>
      <c r="AA288" s="403"/>
      <c r="AB288" s="403"/>
      <c r="AC288" s="403"/>
      <c r="AD288" s="403"/>
      <c r="AE288" s="403"/>
      <c r="AF288" s="403"/>
      <c r="AG288" s="403"/>
      <c r="AH288" s="403"/>
      <c r="AI288" s="403"/>
      <c r="AJ288" s="403"/>
      <c r="AK288" s="403"/>
      <c r="AL288" s="403"/>
      <c r="AM288" s="289">
        <f>SUM(Y288:AL288)</f>
        <v>0</v>
      </c>
    </row>
    <row r="289" spans="1:39" ht="15.5" outlineLevel="1">
      <c r="B289" s="287" t="s">
        <v>249</v>
      </c>
      <c r="C289" s="284" t="s">
        <v>163</v>
      </c>
      <c r="D289" s="288"/>
      <c r="E289" s="288"/>
      <c r="F289" s="288"/>
      <c r="G289" s="288"/>
      <c r="H289" s="288"/>
      <c r="I289" s="288"/>
      <c r="J289" s="288"/>
      <c r="K289" s="288"/>
      <c r="L289" s="288"/>
      <c r="M289" s="288"/>
      <c r="N289" s="460"/>
      <c r="O289" s="288"/>
      <c r="P289" s="288"/>
      <c r="Q289" s="288"/>
      <c r="R289" s="288"/>
      <c r="S289" s="288"/>
      <c r="T289" s="288"/>
      <c r="U289" s="288"/>
      <c r="V289" s="288"/>
      <c r="W289" s="288"/>
      <c r="X289" s="288"/>
      <c r="Y289" s="404">
        <f>Y288</f>
        <v>0</v>
      </c>
      <c r="Z289" s="404">
        <f>Z288</f>
        <v>0</v>
      </c>
      <c r="AA289" s="404">
        <f t="shared" ref="AA289:AL289" si="80">AA288</f>
        <v>0</v>
      </c>
      <c r="AB289" s="404">
        <f t="shared" si="80"/>
        <v>0</v>
      </c>
      <c r="AC289" s="404">
        <f t="shared" si="80"/>
        <v>0</v>
      </c>
      <c r="AD289" s="404">
        <f t="shared" si="80"/>
        <v>0</v>
      </c>
      <c r="AE289" s="404">
        <f t="shared" si="80"/>
        <v>0</v>
      </c>
      <c r="AF289" s="404">
        <f t="shared" si="80"/>
        <v>0</v>
      </c>
      <c r="AG289" s="404">
        <f t="shared" si="80"/>
        <v>0</v>
      </c>
      <c r="AH289" s="404">
        <f t="shared" si="80"/>
        <v>0</v>
      </c>
      <c r="AI289" s="404">
        <f t="shared" si="80"/>
        <v>0</v>
      </c>
      <c r="AJ289" s="404">
        <f t="shared" si="80"/>
        <v>0</v>
      </c>
      <c r="AK289" s="404">
        <f t="shared" si="80"/>
        <v>0</v>
      </c>
      <c r="AL289" s="404">
        <f t="shared" si="80"/>
        <v>0</v>
      </c>
      <c r="AM289" s="290"/>
    </row>
    <row r="290" spans="1:39" ht="15.5" outlineLevel="1">
      <c r="B290" s="287"/>
      <c r="C290" s="298"/>
      <c r="D290" s="297"/>
      <c r="E290" s="297"/>
      <c r="F290" s="297"/>
      <c r="G290" s="297"/>
      <c r="H290" s="297"/>
      <c r="I290" s="297"/>
      <c r="J290" s="297"/>
      <c r="K290" s="297"/>
      <c r="L290" s="297"/>
      <c r="M290" s="297"/>
      <c r="N290" s="284"/>
      <c r="O290" s="297"/>
      <c r="P290" s="297"/>
      <c r="Q290" s="297"/>
      <c r="R290" s="297"/>
      <c r="S290" s="297"/>
      <c r="T290" s="297"/>
      <c r="U290" s="297"/>
      <c r="V290" s="297"/>
      <c r="W290" s="297"/>
      <c r="X290" s="297"/>
      <c r="Y290" s="405"/>
      <c r="Z290" s="405"/>
      <c r="AA290" s="405"/>
      <c r="AB290" s="405"/>
      <c r="AC290" s="405"/>
      <c r="AD290" s="405"/>
      <c r="AE290" s="405"/>
      <c r="AF290" s="405"/>
      <c r="AG290" s="405"/>
      <c r="AH290" s="405"/>
      <c r="AI290" s="405"/>
      <c r="AJ290" s="405"/>
      <c r="AK290" s="405"/>
      <c r="AL290" s="405"/>
      <c r="AM290" s="299"/>
    </row>
    <row r="291" spans="1:39" ht="15.5" outlineLevel="1">
      <c r="A291" s="500">
        <v>5</v>
      </c>
      <c r="B291" s="287" t="s">
        <v>5</v>
      </c>
      <c r="C291" s="284" t="s">
        <v>25</v>
      </c>
      <c r="D291" s="288"/>
      <c r="E291" s="288"/>
      <c r="F291" s="288"/>
      <c r="G291" s="288"/>
      <c r="H291" s="288"/>
      <c r="I291" s="288"/>
      <c r="J291" s="288"/>
      <c r="K291" s="288"/>
      <c r="L291" s="288"/>
      <c r="M291" s="288"/>
      <c r="N291" s="284"/>
      <c r="O291" s="288"/>
      <c r="P291" s="288"/>
      <c r="Q291" s="288"/>
      <c r="R291" s="288"/>
      <c r="S291" s="288"/>
      <c r="T291" s="288"/>
      <c r="U291" s="288"/>
      <c r="V291" s="288"/>
      <c r="W291" s="288"/>
      <c r="X291" s="288"/>
      <c r="Y291" s="403"/>
      <c r="Z291" s="403"/>
      <c r="AA291" s="403"/>
      <c r="AB291" s="403"/>
      <c r="AC291" s="403"/>
      <c r="AD291" s="403"/>
      <c r="AE291" s="403"/>
      <c r="AF291" s="403"/>
      <c r="AG291" s="403"/>
      <c r="AH291" s="403"/>
      <c r="AI291" s="403"/>
      <c r="AJ291" s="403"/>
      <c r="AK291" s="403"/>
      <c r="AL291" s="403"/>
      <c r="AM291" s="289">
        <f>SUM(Y291:AL291)</f>
        <v>0</v>
      </c>
    </row>
    <row r="292" spans="1:39" ht="15.5" outlineLevel="1">
      <c r="B292" s="287" t="s">
        <v>249</v>
      </c>
      <c r="C292" s="284" t="s">
        <v>163</v>
      </c>
      <c r="D292" s="288"/>
      <c r="E292" s="288"/>
      <c r="F292" s="288"/>
      <c r="G292" s="288"/>
      <c r="H292" s="288"/>
      <c r="I292" s="288"/>
      <c r="J292" s="288"/>
      <c r="K292" s="288"/>
      <c r="L292" s="288"/>
      <c r="M292" s="288"/>
      <c r="N292" s="460"/>
      <c r="O292" s="288"/>
      <c r="P292" s="288"/>
      <c r="Q292" s="288"/>
      <c r="R292" s="288"/>
      <c r="S292" s="288"/>
      <c r="T292" s="288"/>
      <c r="U292" s="288"/>
      <c r="V292" s="288"/>
      <c r="W292" s="288"/>
      <c r="X292" s="288"/>
      <c r="Y292" s="404">
        <f>Y291</f>
        <v>0</v>
      </c>
      <c r="Z292" s="404">
        <f>Z291</f>
        <v>0</v>
      </c>
      <c r="AA292" s="404">
        <f t="shared" ref="AA292:AL292" si="81">AA291</f>
        <v>0</v>
      </c>
      <c r="AB292" s="404">
        <f t="shared" si="81"/>
        <v>0</v>
      </c>
      <c r="AC292" s="404">
        <f t="shared" si="81"/>
        <v>0</v>
      </c>
      <c r="AD292" s="404">
        <f t="shared" si="81"/>
        <v>0</v>
      </c>
      <c r="AE292" s="404">
        <f t="shared" si="81"/>
        <v>0</v>
      </c>
      <c r="AF292" s="404">
        <f t="shared" si="81"/>
        <v>0</v>
      </c>
      <c r="AG292" s="404">
        <f t="shared" si="81"/>
        <v>0</v>
      </c>
      <c r="AH292" s="404">
        <f t="shared" si="81"/>
        <v>0</v>
      </c>
      <c r="AI292" s="404">
        <f t="shared" si="81"/>
        <v>0</v>
      </c>
      <c r="AJ292" s="404">
        <f t="shared" si="81"/>
        <v>0</v>
      </c>
      <c r="AK292" s="404">
        <f t="shared" si="81"/>
        <v>0</v>
      </c>
      <c r="AL292" s="404">
        <f t="shared" si="81"/>
        <v>0</v>
      </c>
      <c r="AM292" s="290"/>
    </row>
    <row r="293" spans="1:39" ht="15.5" outlineLevel="1">
      <c r="B293" s="287"/>
      <c r="C293" s="298"/>
      <c r="D293" s="297"/>
      <c r="E293" s="297"/>
      <c r="F293" s="297"/>
      <c r="G293" s="297"/>
      <c r="H293" s="297"/>
      <c r="I293" s="297"/>
      <c r="J293" s="297"/>
      <c r="K293" s="297"/>
      <c r="L293" s="297"/>
      <c r="M293" s="297"/>
      <c r="N293" s="284"/>
      <c r="O293" s="297"/>
      <c r="P293" s="297"/>
      <c r="Q293" s="297"/>
      <c r="R293" s="297"/>
      <c r="S293" s="297"/>
      <c r="T293" s="297"/>
      <c r="U293" s="297"/>
      <c r="V293" s="297"/>
      <c r="W293" s="297"/>
      <c r="X293" s="297"/>
      <c r="Y293" s="405"/>
      <c r="Z293" s="405"/>
      <c r="AA293" s="405"/>
      <c r="AB293" s="405"/>
      <c r="AC293" s="405"/>
      <c r="AD293" s="405"/>
      <c r="AE293" s="405"/>
      <c r="AF293" s="405"/>
      <c r="AG293" s="405"/>
      <c r="AH293" s="405"/>
      <c r="AI293" s="405"/>
      <c r="AJ293" s="405"/>
      <c r="AK293" s="405"/>
      <c r="AL293" s="405"/>
      <c r="AM293" s="299"/>
    </row>
    <row r="294" spans="1:39" ht="15.5" outlineLevel="1">
      <c r="A294" s="500">
        <v>6</v>
      </c>
      <c r="B294" s="287" t="s">
        <v>6</v>
      </c>
      <c r="C294" s="284" t="s">
        <v>25</v>
      </c>
      <c r="D294" s="288"/>
      <c r="E294" s="288"/>
      <c r="F294" s="288"/>
      <c r="G294" s="288"/>
      <c r="H294" s="288"/>
      <c r="I294" s="288"/>
      <c r="J294" s="288"/>
      <c r="K294" s="288"/>
      <c r="L294" s="288"/>
      <c r="M294" s="288"/>
      <c r="N294" s="284"/>
      <c r="O294" s="288"/>
      <c r="P294" s="288"/>
      <c r="Q294" s="288"/>
      <c r="R294" s="288"/>
      <c r="S294" s="288"/>
      <c r="T294" s="288"/>
      <c r="U294" s="288"/>
      <c r="V294" s="288"/>
      <c r="W294" s="288"/>
      <c r="X294" s="288"/>
      <c r="Y294" s="403"/>
      <c r="Z294" s="403"/>
      <c r="AA294" s="403"/>
      <c r="AB294" s="403"/>
      <c r="AC294" s="403"/>
      <c r="AD294" s="403"/>
      <c r="AE294" s="403"/>
      <c r="AF294" s="403"/>
      <c r="AG294" s="403"/>
      <c r="AH294" s="403"/>
      <c r="AI294" s="403"/>
      <c r="AJ294" s="403"/>
      <c r="AK294" s="403"/>
      <c r="AL294" s="403"/>
      <c r="AM294" s="289">
        <f>SUM(Y294:AL294)</f>
        <v>0</v>
      </c>
    </row>
    <row r="295" spans="1:39" ht="15.5" outlineLevel="1">
      <c r="B295" s="287" t="s">
        <v>249</v>
      </c>
      <c r="C295" s="284" t="s">
        <v>163</v>
      </c>
      <c r="D295" s="288"/>
      <c r="E295" s="288"/>
      <c r="F295" s="288"/>
      <c r="G295" s="288"/>
      <c r="H295" s="288"/>
      <c r="I295" s="288"/>
      <c r="J295" s="288"/>
      <c r="K295" s="288"/>
      <c r="L295" s="288"/>
      <c r="M295" s="288"/>
      <c r="N295" s="460"/>
      <c r="O295" s="288"/>
      <c r="P295" s="288"/>
      <c r="Q295" s="288"/>
      <c r="R295" s="288"/>
      <c r="S295" s="288"/>
      <c r="T295" s="288"/>
      <c r="U295" s="288"/>
      <c r="V295" s="288"/>
      <c r="W295" s="288"/>
      <c r="X295" s="288"/>
      <c r="Y295" s="404">
        <f>Y294</f>
        <v>0</v>
      </c>
      <c r="Z295" s="404">
        <f>Z294</f>
        <v>0</v>
      </c>
      <c r="AA295" s="404">
        <f t="shared" ref="AA295:AL295" si="82">AA294</f>
        <v>0</v>
      </c>
      <c r="AB295" s="404">
        <f t="shared" si="82"/>
        <v>0</v>
      </c>
      <c r="AC295" s="404">
        <f t="shared" si="82"/>
        <v>0</v>
      </c>
      <c r="AD295" s="404">
        <f t="shared" si="82"/>
        <v>0</v>
      </c>
      <c r="AE295" s="404">
        <f t="shared" si="82"/>
        <v>0</v>
      </c>
      <c r="AF295" s="404">
        <f t="shared" si="82"/>
        <v>0</v>
      </c>
      <c r="AG295" s="404">
        <f t="shared" si="82"/>
        <v>0</v>
      </c>
      <c r="AH295" s="404">
        <f t="shared" si="82"/>
        <v>0</v>
      </c>
      <c r="AI295" s="404">
        <f t="shared" si="82"/>
        <v>0</v>
      </c>
      <c r="AJ295" s="404">
        <f t="shared" si="82"/>
        <v>0</v>
      </c>
      <c r="AK295" s="404">
        <f t="shared" si="82"/>
        <v>0</v>
      </c>
      <c r="AL295" s="404">
        <f t="shared" si="82"/>
        <v>0</v>
      </c>
      <c r="AM295" s="290"/>
    </row>
    <row r="296" spans="1:39" ht="15.5" outlineLevel="1">
      <c r="B296" s="287"/>
      <c r="C296" s="298"/>
      <c r="D296" s="297"/>
      <c r="E296" s="297"/>
      <c r="F296" s="297"/>
      <c r="G296" s="297"/>
      <c r="H296" s="297"/>
      <c r="I296" s="297"/>
      <c r="J296" s="297"/>
      <c r="K296" s="297"/>
      <c r="L296" s="297"/>
      <c r="M296" s="297"/>
      <c r="N296" s="284"/>
      <c r="O296" s="297"/>
      <c r="P296" s="297"/>
      <c r="Q296" s="297"/>
      <c r="R296" s="297"/>
      <c r="S296" s="297"/>
      <c r="T296" s="297"/>
      <c r="U296" s="297"/>
      <c r="V296" s="297"/>
      <c r="W296" s="297"/>
      <c r="X296" s="297"/>
      <c r="Y296" s="405"/>
      <c r="Z296" s="405"/>
      <c r="AA296" s="405"/>
      <c r="AB296" s="405"/>
      <c r="AC296" s="405"/>
      <c r="AD296" s="405"/>
      <c r="AE296" s="405"/>
      <c r="AF296" s="405"/>
      <c r="AG296" s="405"/>
      <c r="AH296" s="405"/>
      <c r="AI296" s="405"/>
      <c r="AJ296" s="405"/>
      <c r="AK296" s="405"/>
      <c r="AL296" s="405"/>
      <c r="AM296" s="299"/>
    </row>
    <row r="297" spans="1:39" ht="15.5" outlineLevel="1">
      <c r="A297" s="500">
        <v>7</v>
      </c>
      <c r="B297" s="287" t="s">
        <v>42</v>
      </c>
      <c r="C297" s="284" t="s">
        <v>25</v>
      </c>
      <c r="D297" s="288"/>
      <c r="E297" s="288"/>
      <c r="F297" s="288"/>
      <c r="G297" s="288"/>
      <c r="H297" s="288"/>
      <c r="I297" s="288"/>
      <c r="J297" s="288"/>
      <c r="K297" s="288"/>
      <c r="L297" s="288"/>
      <c r="M297" s="288"/>
      <c r="N297" s="284"/>
      <c r="O297" s="288"/>
      <c r="P297" s="288"/>
      <c r="Q297" s="288"/>
      <c r="R297" s="288"/>
      <c r="S297" s="288"/>
      <c r="T297" s="288"/>
      <c r="U297" s="288"/>
      <c r="V297" s="288"/>
      <c r="W297" s="288"/>
      <c r="X297" s="288"/>
      <c r="Y297" s="403"/>
      <c r="Z297" s="403"/>
      <c r="AA297" s="403"/>
      <c r="AB297" s="403"/>
      <c r="AC297" s="403"/>
      <c r="AD297" s="403"/>
      <c r="AE297" s="403"/>
      <c r="AF297" s="403"/>
      <c r="AG297" s="403"/>
      <c r="AH297" s="403"/>
      <c r="AI297" s="403"/>
      <c r="AJ297" s="403"/>
      <c r="AK297" s="403"/>
      <c r="AL297" s="403"/>
      <c r="AM297" s="289">
        <f>SUM(Y297:AL297)</f>
        <v>0</v>
      </c>
    </row>
    <row r="298" spans="1:39" ht="15.5" outlineLevel="1">
      <c r="B298" s="287" t="s">
        <v>249</v>
      </c>
      <c r="C298" s="284" t="s">
        <v>163</v>
      </c>
      <c r="D298" s="288"/>
      <c r="E298" s="288"/>
      <c r="F298" s="288"/>
      <c r="G298" s="288"/>
      <c r="H298" s="288"/>
      <c r="I298" s="288"/>
      <c r="J298" s="288"/>
      <c r="K298" s="288"/>
      <c r="L298" s="288"/>
      <c r="M298" s="288"/>
      <c r="N298" s="284"/>
      <c r="O298" s="288"/>
      <c r="P298" s="288"/>
      <c r="Q298" s="288"/>
      <c r="R298" s="288"/>
      <c r="S298" s="288"/>
      <c r="T298" s="288"/>
      <c r="U298" s="288"/>
      <c r="V298" s="288"/>
      <c r="W298" s="288"/>
      <c r="X298" s="288"/>
      <c r="Y298" s="404">
        <f>Y297</f>
        <v>0</v>
      </c>
      <c r="Z298" s="404">
        <f>Z297</f>
        <v>0</v>
      </c>
      <c r="AA298" s="404">
        <f t="shared" ref="AA298:AL298" si="83">AA297</f>
        <v>0</v>
      </c>
      <c r="AB298" s="404">
        <f t="shared" si="83"/>
        <v>0</v>
      </c>
      <c r="AC298" s="404">
        <f t="shared" si="83"/>
        <v>0</v>
      </c>
      <c r="AD298" s="404">
        <f t="shared" si="83"/>
        <v>0</v>
      </c>
      <c r="AE298" s="404">
        <f t="shared" si="83"/>
        <v>0</v>
      </c>
      <c r="AF298" s="404">
        <f t="shared" si="83"/>
        <v>0</v>
      </c>
      <c r="AG298" s="404">
        <f t="shared" si="83"/>
        <v>0</v>
      </c>
      <c r="AH298" s="404">
        <f t="shared" si="83"/>
        <v>0</v>
      </c>
      <c r="AI298" s="404">
        <f t="shared" si="83"/>
        <v>0</v>
      </c>
      <c r="AJ298" s="404">
        <f t="shared" si="83"/>
        <v>0</v>
      </c>
      <c r="AK298" s="404">
        <f t="shared" si="83"/>
        <v>0</v>
      </c>
      <c r="AL298" s="404">
        <f t="shared" si="83"/>
        <v>0</v>
      </c>
      <c r="AM298" s="290"/>
    </row>
    <row r="299" spans="1:39" ht="15.5" outlineLevel="1">
      <c r="B299" s="287"/>
      <c r="C299" s="298"/>
      <c r="D299" s="297"/>
      <c r="E299" s="297"/>
      <c r="F299" s="297"/>
      <c r="G299" s="297"/>
      <c r="H299" s="297"/>
      <c r="I299" s="297"/>
      <c r="J299" s="297"/>
      <c r="K299" s="297"/>
      <c r="L299" s="297"/>
      <c r="M299" s="297"/>
      <c r="N299" s="284"/>
      <c r="O299" s="297"/>
      <c r="P299" s="297"/>
      <c r="Q299" s="297"/>
      <c r="R299" s="297"/>
      <c r="S299" s="297"/>
      <c r="T299" s="297"/>
      <c r="U299" s="297"/>
      <c r="V299" s="297"/>
      <c r="W299" s="297"/>
      <c r="X299" s="297"/>
      <c r="Y299" s="405"/>
      <c r="Z299" s="405"/>
      <c r="AA299" s="405"/>
      <c r="AB299" s="405"/>
      <c r="AC299" s="405"/>
      <c r="AD299" s="405"/>
      <c r="AE299" s="405"/>
      <c r="AF299" s="405"/>
      <c r="AG299" s="405"/>
      <c r="AH299" s="405"/>
      <c r="AI299" s="405"/>
      <c r="AJ299" s="405"/>
      <c r="AK299" s="405"/>
      <c r="AL299" s="405"/>
      <c r="AM299" s="299"/>
    </row>
    <row r="300" spans="1:39" s="276" customFormat="1" ht="15.5" outlineLevel="1">
      <c r="A300" s="500">
        <v>8</v>
      </c>
      <c r="B300" s="287" t="s">
        <v>483</v>
      </c>
      <c r="C300" s="284" t="s">
        <v>25</v>
      </c>
      <c r="D300" s="288"/>
      <c r="E300" s="288"/>
      <c r="F300" s="288"/>
      <c r="G300" s="288"/>
      <c r="H300" s="288"/>
      <c r="I300" s="288"/>
      <c r="J300" s="288"/>
      <c r="K300" s="288"/>
      <c r="L300" s="288"/>
      <c r="M300" s="288"/>
      <c r="N300" s="284"/>
      <c r="O300" s="288"/>
      <c r="P300" s="288"/>
      <c r="Q300" s="288"/>
      <c r="R300" s="288"/>
      <c r="S300" s="288"/>
      <c r="T300" s="288"/>
      <c r="U300" s="288"/>
      <c r="V300" s="288"/>
      <c r="W300" s="288"/>
      <c r="X300" s="288"/>
      <c r="Y300" s="403"/>
      <c r="Z300" s="403"/>
      <c r="AA300" s="403"/>
      <c r="AB300" s="403"/>
      <c r="AC300" s="403"/>
      <c r="AD300" s="403"/>
      <c r="AE300" s="403"/>
      <c r="AF300" s="403"/>
      <c r="AG300" s="403"/>
      <c r="AH300" s="403"/>
      <c r="AI300" s="403"/>
      <c r="AJ300" s="403"/>
      <c r="AK300" s="403"/>
      <c r="AL300" s="403"/>
      <c r="AM300" s="289">
        <f>SUM(Y300:AL300)</f>
        <v>0</v>
      </c>
    </row>
    <row r="301" spans="1:39" s="276" customFormat="1" ht="15.5" outlineLevel="1">
      <c r="A301" s="500"/>
      <c r="B301" s="287" t="s">
        <v>249</v>
      </c>
      <c r="C301" s="284" t="s">
        <v>163</v>
      </c>
      <c r="D301" s="288"/>
      <c r="E301" s="288"/>
      <c r="F301" s="288"/>
      <c r="G301" s="288"/>
      <c r="H301" s="288"/>
      <c r="I301" s="288"/>
      <c r="J301" s="288"/>
      <c r="K301" s="288"/>
      <c r="L301" s="288"/>
      <c r="M301" s="288"/>
      <c r="N301" s="284"/>
      <c r="O301" s="288"/>
      <c r="P301" s="288"/>
      <c r="Q301" s="288"/>
      <c r="R301" s="288"/>
      <c r="S301" s="288"/>
      <c r="T301" s="288"/>
      <c r="U301" s="288"/>
      <c r="V301" s="288"/>
      <c r="W301" s="288"/>
      <c r="X301" s="288"/>
      <c r="Y301" s="404">
        <f>Y300</f>
        <v>0</v>
      </c>
      <c r="Z301" s="404">
        <f>Z300</f>
        <v>0</v>
      </c>
      <c r="AA301" s="404">
        <f t="shared" ref="AA301:AL301" si="84">AA300</f>
        <v>0</v>
      </c>
      <c r="AB301" s="404">
        <f t="shared" si="84"/>
        <v>0</v>
      </c>
      <c r="AC301" s="404">
        <f t="shared" si="84"/>
        <v>0</v>
      </c>
      <c r="AD301" s="404">
        <f t="shared" si="84"/>
        <v>0</v>
      </c>
      <c r="AE301" s="404">
        <f t="shared" si="84"/>
        <v>0</v>
      </c>
      <c r="AF301" s="404">
        <f t="shared" si="84"/>
        <v>0</v>
      </c>
      <c r="AG301" s="404">
        <f t="shared" si="84"/>
        <v>0</v>
      </c>
      <c r="AH301" s="404">
        <f t="shared" si="84"/>
        <v>0</v>
      </c>
      <c r="AI301" s="404">
        <f t="shared" si="84"/>
        <v>0</v>
      </c>
      <c r="AJ301" s="404">
        <f t="shared" si="84"/>
        <v>0</v>
      </c>
      <c r="AK301" s="404">
        <f t="shared" si="84"/>
        <v>0</v>
      </c>
      <c r="AL301" s="404">
        <f t="shared" si="84"/>
        <v>0</v>
      </c>
      <c r="AM301" s="290"/>
    </row>
    <row r="302" spans="1:39" s="276" customFormat="1" ht="15.5" outlineLevel="1">
      <c r="A302" s="500"/>
      <c r="B302" s="287"/>
      <c r="C302" s="298"/>
      <c r="D302" s="297"/>
      <c r="E302" s="297"/>
      <c r="F302" s="297"/>
      <c r="G302" s="297"/>
      <c r="H302" s="297"/>
      <c r="I302" s="297"/>
      <c r="J302" s="297"/>
      <c r="K302" s="297"/>
      <c r="L302" s="297"/>
      <c r="M302" s="297"/>
      <c r="N302" s="284"/>
      <c r="O302" s="297"/>
      <c r="P302" s="297"/>
      <c r="Q302" s="297"/>
      <c r="R302" s="297"/>
      <c r="S302" s="297"/>
      <c r="T302" s="297"/>
      <c r="U302" s="297"/>
      <c r="V302" s="297"/>
      <c r="W302" s="297"/>
      <c r="X302" s="297"/>
      <c r="Y302" s="405"/>
      <c r="Z302" s="405"/>
      <c r="AA302" s="405"/>
      <c r="AB302" s="405"/>
      <c r="AC302" s="405"/>
      <c r="AD302" s="405"/>
      <c r="AE302" s="405"/>
      <c r="AF302" s="405"/>
      <c r="AG302" s="405"/>
      <c r="AH302" s="405"/>
      <c r="AI302" s="405"/>
      <c r="AJ302" s="405"/>
      <c r="AK302" s="405"/>
      <c r="AL302" s="405"/>
      <c r="AM302" s="299"/>
    </row>
    <row r="303" spans="1:39" ht="15.5" outlineLevel="1">
      <c r="A303" s="500">
        <v>9</v>
      </c>
      <c r="B303" s="287" t="s">
        <v>7</v>
      </c>
      <c r="C303" s="284" t="s">
        <v>25</v>
      </c>
      <c r="D303" s="288"/>
      <c r="E303" s="288"/>
      <c r="F303" s="288"/>
      <c r="G303" s="288"/>
      <c r="H303" s="288"/>
      <c r="I303" s="288"/>
      <c r="J303" s="288"/>
      <c r="K303" s="288"/>
      <c r="L303" s="288"/>
      <c r="M303" s="288"/>
      <c r="N303" s="284"/>
      <c r="O303" s="288"/>
      <c r="P303" s="288"/>
      <c r="Q303" s="288"/>
      <c r="R303" s="288"/>
      <c r="S303" s="288"/>
      <c r="T303" s="288"/>
      <c r="U303" s="288"/>
      <c r="V303" s="288"/>
      <c r="W303" s="288"/>
      <c r="X303" s="288"/>
      <c r="Y303" s="403"/>
      <c r="Z303" s="403"/>
      <c r="AA303" s="403"/>
      <c r="AB303" s="403"/>
      <c r="AC303" s="403"/>
      <c r="AD303" s="403"/>
      <c r="AE303" s="403"/>
      <c r="AF303" s="403"/>
      <c r="AG303" s="403"/>
      <c r="AH303" s="403"/>
      <c r="AI303" s="403"/>
      <c r="AJ303" s="403"/>
      <c r="AK303" s="403"/>
      <c r="AL303" s="403"/>
      <c r="AM303" s="289">
        <f>SUM(Y303:AL303)</f>
        <v>0</v>
      </c>
    </row>
    <row r="304" spans="1:39" ht="15.5" outlineLevel="1">
      <c r="B304" s="287" t="s">
        <v>249</v>
      </c>
      <c r="C304" s="284" t="s">
        <v>163</v>
      </c>
      <c r="D304" s="288"/>
      <c r="E304" s="288"/>
      <c r="F304" s="288"/>
      <c r="G304" s="288"/>
      <c r="H304" s="288"/>
      <c r="I304" s="288"/>
      <c r="J304" s="288"/>
      <c r="K304" s="288"/>
      <c r="L304" s="288"/>
      <c r="M304" s="288"/>
      <c r="N304" s="284"/>
      <c r="O304" s="288"/>
      <c r="P304" s="288"/>
      <c r="Q304" s="288"/>
      <c r="R304" s="288"/>
      <c r="S304" s="288"/>
      <c r="T304" s="288"/>
      <c r="U304" s="288"/>
      <c r="V304" s="288"/>
      <c r="W304" s="288"/>
      <c r="X304" s="288"/>
      <c r="Y304" s="404">
        <f>Y303</f>
        <v>0</v>
      </c>
      <c r="Z304" s="404">
        <f>Z303</f>
        <v>0</v>
      </c>
      <c r="AA304" s="404">
        <f t="shared" ref="AA304:AL304" si="85">AA303</f>
        <v>0</v>
      </c>
      <c r="AB304" s="404">
        <f t="shared" si="85"/>
        <v>0</v>
      </c>
      <c r="AC304" s="404">
        <f t="shared" si="85"/>
        <v>0</v>
      </c>
      <c r="AD304" s="404">
        <f t="shared" si="85"/>
        <v>0</v>
      </c>
      <c r="AE304" s="404">
        <f t="shared" si="85"/>
        <v>0</v>
      </c>
      <c r="AF304" s="404">
        <f t="shared" si="85"/>
        <v>0</v>
      </c>
      <c r="AG304" s="404">
        <f t="shared" si="85"/>
        <v>0</v>
      </c>
      <c r="AH304" s="404">
        <f t="shared" si="85"/>
        <v>0</v>
      </c>
      <c r="AI304" s="404">
        <f t="shared" si="85"/>
        <v>0</v>
      </c>
      <c r="AJ304" s="404">
        <f t="shared" si="85"/>
        <v>0</v>
      </c>
      <c r="AK304" s="404">
        <f t="shared" si="85"/>
        <v>0</v>
      </c>
      <c r="AL304" s="404">
        <f t="shared" si="85"/>
        <v>0</v>
      </c>
      <c r="AM304" s="290"/>
    </row>
    <row r="305" spans="1:39" ht="15.5" outlineLevel="1">
      <c r="B305" s="300"/>
      <c r="C305" s="301"/>
      <c r="D305" s="284"/>
      <c r="E305" s="284"/>
      <c r="F305" s="284"/>
      <c r="G305" s="284"/>
      <c r="H305" s="284"/>
      <c r="I305" s="284"/>
      <c r="J305" s="284"/>
      <c r="K305" s="284"/>
      <c r="L305" s="284"/>
      <c r="M305" s="284"/>
      <c r="N305" s="284"/>
      <c r="O305" s="284"/>
      <c r="P305" s="284"/>
      <c r="Q305" s="284"/>
      <c r="R305" s="284"/>
      <c r="S305" s="284"/>
      <c r="T305" s="284"/>
      <c r="U305" s="284"/>
      <c r="V305" s="284"/>
      <c r="W305" s="284"/>
      <c r="X305" s="284"/>
      <c r="Y305" s="405"/>
      <c r="Z305" s="405"/>
      <c r="AA305" s="405"/>
      <c r="AB305" s="405"/>
      <c r="AC305" s="405"/>
      <c r="AD305" s="405"/>
      <c r="AE305" s="405"/>
      <c r="AF305" s="405"/>
      <c r="AG305" s="405"/>
      <c r="AH305" s="405"/>
      <c r="AI305" s="405"/>
      <c r="AJ305" s="405"/>
      <c r="AK305" s="405"/>
      <c r="AL305" s="405"/>
      <c r="AM305" s="299"/>
    </row>
    <row r="306" spans="1:39" ht="15.5" outlineLevel="1">
      <c r="A306" s="501"/>
      <c r="B306" s="281" t="s">
        <v>8</v>
      </c>
      <c r="C306" s="282"/>
      <c r="D306" s="282"/>
      <c r="E306" s="282"/>
      <c r="F306" s="282"/>
      <c r="G306" s="282"/>
      <c r="H306" s="282"/>
      <c r="I306" s="282"/>
      <c r="J306" s="282"/>
      <c r="K306" s="282"/>
      <c r="L306" s="282"/>
      <c r="M306" s="282"/>
      <c r="N306" s="284"/>
      <c r="O306" s="282"/>
      <c r="P306" s="282"/>
      <c r="Q306" s="282"/>
      <c r="R306" s="282"/>
      <c r="S306" s="282"/>
      <c r="T306" s="282"/>
      <c r="U306" s="282"/>
      <c r="V306" s="282"/>
      <c r="W306" s="282"/>
      <c r="X306" s="282"/>
      <c r="Y306" s="407"/>
      <c r="Z306" s="407"/>
      <c r="AA306" s="407"/>
      <c r="AB306" s="407"/>
      <c r="AC306" s="407"/>
      <c r="AD306" s="407"/>
      <c r="AE306" s="407"/>
      <c r="AF306" s="407"/>
      <c r="AG306" s="407"/>
      <c r="AH306" s="407"/>
      <c r="AI306" s="407"/>
      <c r="AJ306" s="407"/>
      <c r="AK306" s="407"/>
      <c r="AL306" s="407"/>
      <c r="AM306" s="285"/>
    </row>
    <row r="307" spans="1:39" ht="15.5" outlineLevel="1">
      <c r="A307" s="500">
        <v>10</v>
      </c>
      <c r="B307" s="303" t="s">
        <v>22</v>
      </c>
      <c r="C307" s="284" t="s">
        <v>25</v>
      </c>
      <c r="D307" s="288"/>
      <c r="E307" s="288"/>
      <c r="F307" s="288"/>
      <c r="G307" s="288"/>
      <c r="H307" s="288"/>
      <c r="I307" s="288"/>
      <c r="J307" s="288"/>
      <c r="K307" s="288"/>
      <c r="L307" s="288"/>
      <c r="M307" s="288"/>
      <c r="N307" s="288">
        <v>12</v>
      </c>
      <c r="O307" s="288"/>
      <c r="P307" s="288"/>
      <c r="Q307" s="288"/>
      <c r="R307" s="288"/>
      <c r="S307" s="288"/>
      <c r="T307" s="288"/>
      <c r="U307" s="288"/>
      <c r="V307" s="288"/>
      <c r="W307" s="288"/>
      <c r="X307" s="288"/>
      <c r="Y307" s="408"/>
      <c r="Z307" s="495"/>
      <c r="AA307" s="495"/>
      <c r="AB307" s="495"/>
      <c r="AC307" s="408"/>
      <c r="AD307" s="408"/>
      <c r="AE307" s="408"/>
      <c r="AF307" s="408"/>
      <c r="AG307" s="408"/>
      <c r="AH307" s="408"/>
      <c r="AI307" s="408"/>
      <c r="AJ307" s="408"/>
      <c r="AK307" s="408"/>
      <c r="AL307" s="408"/>
      <c r="AM307" s="289">
        <f>SUM(Y307:AL307)</f>
        <v>0</v>
      </c>
    </row>
    <row r="308" spans="1:39" ht="15.5" outlineLevel="1">
      <c r="B308" s="287" t="s">
        <v>249</v>
      </c>
      <c r="C308" s="284" t="s">
        <v>163</v>
      </c>
      <c r="D308" s="288"/>
      <c r="E308" s="288"/>
      <c r="F308" s="288"/>
      <c r="G308" s="288"/>
      <c r="H308" s="288"/>
      <c r="I308" s="288"/>
      <c r="J308" s="288"/>
      <c r="K308" s="288"/>
      <c r="L308" s="288"/>
      <c r="M308" s="288"/>
      <c r="N308" s="288">
        <f>N307</f>
        <v>12</v>
      </c>
      <c r="O308" s="288"/>
      <c r="P308" s="288"/>
      <c r="Q308" s="288"/>
      <c r="R308" s="288"/>
      <c r="S308" s="288"/>
      <c r="T308" s="288"/>
      <c r="U308" s="288"/>
      <c r="V308" s="288"/>
      <c r="W308" s="288"/>
      <c r="X308" s="288"/>
      <c r="Y308" s="404">
        <f>Y307</f>
        <v>0</v>
      </c>
      <c r="Z308" s="404">
        <f>Z307</f>
        <v>0</v>
      </c>
      <c r="AA308" s="404">
        <f t="shared" ref="AA308:AL308" si="86">AA307</f>
        <v>0</v>
      </c>
      <c r="AB308" s="404">
        <f t="shared" si="86"/>
        <v>0</v>
      </c>
      <c r="AC308" s="404">
        <f t="shared" si="86"/>
        <v>0</v>
      </c>
      <c r="AD308" s="404">
        <f t="shared" si="86"/>
        <v>0</v>
      </c>
      <c r="AE308" s="404">
        <f t="shared" si="86"/>
        <v>0</v>
      </c>
      <c r="AF308" s="404">
        <f t="shared" si="86"/>
        <v>0</v>
      </c>
      <c r="AG308" s="404">
        <f t="shared" si="86"/>
        <v>0</v>
      </c>
      <c r="AH308" s="404">
        <f t="shared" si="86"/>
        <v>0</v>
      </c>
      <c r="AI308" s="404">
        <f t="shared" si="86"/>
        <v>0</v>
      </c>
      <c r="AJ308" s="404">
        <f t="shared" si="86"/>
        <v>0</v>
      </c>
      <c r="AK308" s="404">
        <f t="shared" si="86"/>
        <v>0</v>
      </c>
      <c r="AL308" s="404">
        <f t="shared" si="86"/>
        <v>0</v>
      </c>
      <c r="AM308" s="304"/>
    </row>
    <row r="309" spans="1:39" ht="15.5" outlineLevel="1">
      <c r="B309" s="303"/>
      <c r="C309" s="305"/>
      <c r="D309" s="284"/>
      <c r="E309" s="284"/>
      <c r="F309" s="284"/>
      <c r="G309" s="284"/>
      <c r="H309" s="284"/>
      <c r="I309" s="284"/>
      <c r="J309" s="284"/>
      <c r="K309" s="284"/>
      <c r="L309" s="284"/>
      <c r="M309" s="284"/>
      <c r="N309" s="284"/>
      <c r="O309" s="284"/>
      <c r="P309" s="284"/>
      <c r="Q309" s="284"/>
      <c r="R309" s="284"/>
      <c r="S309" s="284"/>
      <c r="T309" s="284"/>
      <c r="U309" s="284"/>
      <c r="V309" s="284"/>
      <c r="W309" s="284"/>
      <c r="X309" s="284"/>
      <c r="Y309" s="409"/>
      <c r="Z309" s="409"/>
      <c r="AA309" s="409"/>
      <c r="AB309" s="409"/>
      <c r="AC309" s="409"/>
      <c r="AD309" s="409"/>
      <c r="AE309" s="409"/>
      <c r="AF309" s="409"/>
      <c r="AG309" s="409"/>
      <c r="AH309" s="409"/>
      <c r="AI309" s="409"/>
      <c r="AJ309" s="409"/>
      <c r="AK309" s="409"/>
      <c r="AL309" s="409"/>
      <c r="AM309" s="306"/>
    </row>
    <row r="310" spans="1:39" ht="15.5" outlineLevel="1">
      <c r="A310" s="500">
        <v>11</v>
      </c>
      <c r="B310" s="307" t="s">
        <v>21</v>
      </c>
      <c r="C310" s="284" t="s">
        <v>25</v>
      </c>
      <c r="D310" s="288"/>
      <c r="E310" s="288"/>
      <c r="F310" s="288"/>
      <c r="G310" s="288"/>
      <c r="H310" s="288"/>
      <c r="I310" s="288"/>
      <c r="J310" s="288"/>
      <c r="K310" s="288"/>
      <c r="L310" s="288"/>
      <c r="M310" s="288"/>
      <c r="N310" s="288">
        <v>12</v>
      </c>
      <c r="O310" s="288"/>
      <c r="P310" s="288"/>
      <c r="Q310" s="288"/>
      <c r="R310" s="288"/>
      <c r="S310" s="288"/>
      <c r="T310" s="288"/>
      <c r="U310" s="288"/>
      <c r="V310" s="288"/>
      <c r="W310" s="288"/>
      <c r="X310" s="288"/>
      <c r="Y310" s="408"/>
      <c r="Z310" s="495"/>
      <c r="AA310" s="408"/>
      <c r="AB310" s="408"/>
      <c r="AC310" s="408"/>
      <c r="AD310" s="408"/>
      <c r="AE310" s="408"/>
      <c r="AF310" s="408"/>
      <c r="AG310" s="408"/>
      <c r="AH310" s="408"/>
      <c r="AI310" s="408"/>
      <c r="AJ310" s="408"/>
      <c r="AK310" s="408"/>
      <c r="AL310" s="408"/>
      <c r="AM310" s="289">
        <f>SUM(Y310:AL310)</f>
        <v>0</v>
      </c>
    </row>
    <row r="311" spans="1:39" ht="15.5" outlineLevel="1">
      <c r="B311" s="287" t="s">
        <v>249</v>
      </c>
      <c r="C311" s="284" t="s">
        <v>163</v>
      </c>
      <c r="D311" s="288"/>
      <c r="E311" s="288"/>
      <c r="F311" s="288"/>
      <c r="G311" s="288"/>
      <c r="H311" s="288"/>
      <c r="I311" s="288"/>
      <c r="J311" s="288"/>
      <c r="K311" s="288"/>
      <c r="L311" s="288"/>
      <c r="M311" s="288"/>
      <c r="N311" s="288">
        <f>N310</f>
        <v>12</v>
      </c>
      <c r="O311" s="288"/>
      <c r="P311" s="288"/>
      <c r="Q311" s="288"/>
      <c r="R311" s="288"/>
      <c r="S311" s="288"/>
      <c r="T311" s="288"/>
      <c r="U311" s="288"/>
      <c r="V311" s="288"/>
      <c r="W311" s="288"/>
      <c r="X311" s="288"/>
      <c r="Y311" s="404">
        <f>Y310</f>
        <v>0</v>
      </c>
      <c r="Z311" s="404">
        <f>Z310</f>
        <v>0</v>
      </c>
      <c r="AA311" s="404">
        <f t="shared" ref="AA311:AL311" si="87">AA310</f>
        <v>0</v>
      </c>
      <c r="AB311" s="404">
        <f t="shared" si="87"/>
        <v>0</v>
      </c>
      <c r="AC311" s="404">
        <f t="shared" si="87"/>
        <v>0</v>
      </c>
      <c r="AD311" s="404">
        <f t="shared" si="87"/>
        <v>0</v>
      </c>
      <c r="AE311" s="404">
        <f t="shared" si="87"/>
        <v>0</v>
      </c>
      <c r="AF311" s="404">
        <f t="shared" si="87"/>
        <v>0</v>
      </c>
      <c r="AG311" s="404">
        <f t="shared" si="87"/>
        <v>0</v>
      </c>
      <c r="AH311" s="404">
        <f t="shared" si="87"/>
        <v>0</v>
      </c>
      <c r="AI311" s="404">
        <f t="shared" si="87"/>
        <v>0</v>
      </c>
      <c r="AJ311" s="404">
        <f t="shared" si="87"/>
        <v>0</v>
      </c>
      <c r="AK311" s="404">
        <f t="shared" si="87"/>
        <v>0</v>
      </c>
      <c r="AL311" s="404">
        <f t="shared" si="87"/>
        <v>0</v>
      </c>
      <c r="AM311" s="304"/>
    </row>
    <row r="312" spans="1:39" ht="15.5" outlineLevel="1">
      <c r="B312" s="307"/>
      <c r="C312" s="305"/>
      <c r="D312" s="284"/>
      <c r="E312" s="284"/>
      <c r="F312" s="284"/>
      <c r="G312" s="284"/>
      <c r="H312" s="284"/>
      <c r="I312" s="284"/>
      <c r="J312" s="284"/>
      <c r="K312" s="284"/>
      <c r="L312" s="284"/>
      <c r="M312" s="284"/>
      <c r="N312" s="284"/>
      <c r="O312" s="284"/>
      <c r="P312" s="284"/>
      <c r="Q312" s="284"/>
      <c r="R312" s="284"/>
      <c r="S312" s="284"/>
      <c r="T312" s="284"/>
      <c r="U312" s="284"/>
      <c r="V312" s="284"/>
      <c r="W312" s="284"/>
      <c r="X312" s="284"/>
      <c r="Y312" s="409"/>
      <c r="Z312" s="410"/>
      <c r="AA312" s="409"/>
      <c r="AB312" s="409"/>
      <c r="AC312" s="409"/>
      <c r="AD312" s="409"/>
      <c r="AE312" s="409"/>
      <c r="AF312" s="409"/>
      <c r="AG312" s="409"/>
      <c r="AH312" s="409"/>
      <c r="AI312" s="409"/>
      <c r="AJ312" s="409"/>
      <c r="AK312" s="409"/>
      <c r="AL312" s="409"/>
      <c r="AM312" s="306"/>
    </row>
    <row r="313" spans="1:39" ht="15.5" outlineLevel="1">
      <c r="A313" s="500">
        <v>12</v>
      </c>
      <c r="B313" s="307" t="s">
        <v>23</v>
      </c>
      <c r="C313" s="284" t="s">
        <v>25</v>
      </c>
      <c r="D313" s="288"/>
      <c r="E313" s="288"/>
      <c r="F313" s="288"/>
      <c r="G313" s="288"/>
      <c r="H313" s="288"/>
      <c r="I313" s="288"/>
      <c r="J313" s="288"/>
      <c r="K313" s="288"/>
      <c r="L313" s="288"/>
      <c r="M313" s="288"/>
      <c r="N313" s="288">
        <v>3</v>
      </c>
      <c r="O313" s="288"/>
      <c r="P313" s="288"/>
      <c r="Q313" s="288"/>
      <c r="R313" s="288"/>
      <c r="S313" s="288"/>
      <c r="T313" s="288"/>
      <c r="U313" s="288"/>
      <c r="V313" s="288"/>
      <c r="W313" s="288"/>
      <c r="X313" s="288"/>
      <c r="Y313" s="408"/>
      <c r="Z313" s="408"/>
      <c r="AA313" s="408"/>
      <c r="AB313" s="408"/>
      <c r="AC313" s="408"/>
      <c r="AD313" s="408"/>
      <c r="AE313" s="408"/>
      <c r="AF313" s="408"/>
      <c r="AG313" s="408"/>
      <c r="AH313" s="408"/>
      <c r="AI313" s="408"/>
      <c r="AJ313" s="408"/>
      <c r="AK313" s="408"/>
      <c r="AL313" s="408"/>
      <c r="AM313" s="289">
        <f>SUM(Y313:AL313)</f>
        <v>0</v>
      </c>
    </row>
    <row r="314" spans="1:39" ht="15.5" outlineLevel="1">
      <c r="B314" s="287" t="s">
        <v>249</v>
      </c>
      <c r="C314" s="284" t="s">
        <v>163</v>
      </c>
      <c r="D314" s="288"/>
      <c r="E314" s="288"/>
      <c r="F314" s="288"/>
      <c r="G314" s="288"/>
      <c r="H314" s="288"/>
      <c r="I314" s="288"/>
      <c r="J314" s="288"/>
      <c r="K314" s="288"/>
      <c r="L314" s="288"/>
      <c r="M314" s="288"/>
      <c r="N314" s="288">
        <f>N313</f>
        <v>3</v>
      </c>
      <c r="O314" s="288"/>
      <c r="P314" s="288"/>
      <c r="Q314" s="288"/>
      <c r="R314" s="288"/>
      <c r="S314" s="288"/>
      <c r="T314" s="288"/>
      <c r="U314" s="288"/>
      <c r="V314" s="288"/>
      <c r="W314" s="288"/>
      <c r="X314" s="288"/>
      <c r="Y314" s="404">
        <f>Y313</f>
        <v>0</v>
      </c>
      <c r="Z314" s="404">
        <f>Z313</f>
        <v>0</v>
      </c>
      <c r="AA314" s="404">
        <f t="shared" ref="AA314:AL314" si="88">AA313</f>
        <v>0</v>
      </c>
      <c r="AB314" s="404">
        <f t="shared" si="88"/>
        <v>0</v>
      </c>
      <c r="AC314" s="404">
        <f t="shared" si="88"/>
        <v>0</v>
      </c>
      <c r="AD314" s="404">
        <f t="shared" si="88"/>
        <v>0</v>
      </c>
      <c r="AE314" s="404">
        <f t="shared" si="88"/>
        <v>0</v>
      </c>
      <c r="AF314" s="404">
        <f t="shared" si="88"/>
        <v>0</v>
      </c>
      <c r="AG314" s="404">
        <f t="shared" si="88"/>
        <v>0</v>
      </c>
      <c r="AH314" s="404">
        <f t="shared" si="88"/>
        <v>0</v>
      </c>
      <c r="AI314" s="404">
        <f t="shared" si="88"/>
        <v>0</v>
      </c>
      <c r="AJ314" s="404">
        <f t="shared" si="88"/>
        <v>0</v>
      </c>
      <c r="AK314" s="404">
        <f t="shared" si="88"/>
        <v>0</v>
      </c>
      <c r="AL314" s="404">
        <f t="shared" si="88"/>
        <v>0</v>
      </c>
      <c r="AM314" s="304"/>
    </row>
    <row r="315" spans="1:39" ht="15.5" outlineLevel="1">
      <c r="B315" s="307"/>
      <c r="C315" s="305"/>
      <c r="D315" s="309"/>
      <c r="E315" s="309"/>
      <c r="F315" s="309"/>
      <c r="G315" s="309"/>
      <c r="H315" s="309"/>
      <c r="I315" s="309"/>
      <c r="J315" s="309"/>
      <c r="K315" s="309"/>
      <c r="L315" s="309"/>
      <c r="M315" s="309"/>
      <c r="N315" s="284"/>
      <c r="O315" s="309"/>
      <c r="P315" s="309"/>
      <c r="Q315" s="309"/>
      <c r="R315" s="309"/>
      <c r="S315" s="309"/>
      <c r="T315" s="309"/>
      <c r="U315" s="309"/>
      <c r="V315" s="309"/>
      <c r="W315" s="309"/>
      <c r="X315" s="309"/>
      <c r="Y315" s="409"/>
      <c r="Z315" s="410"/>
      <c r="AA315" s="409"/>
      <c r="AB315" s="409"/>
      <c r="AC315" s="409"/>
      <c r="AD315" s="409"/>
      <c r="AE315" s="409"/>
      <c r="AF315" s="409"/>
      <c r="AG315" s="409"/>
      <c r="AH315" s="409"/>
      <c r="AI315" s="409"/>
      <c r="AJ315" s="409"/>
      <c r="AK315" s="409"/>
      <c r="AL315" s="409"/>
      <c r="AM315" s="306"/>
    </row>
    <row r="316" spans="1:39" ht="15.5" outlineLevel="1">
      <c r="A316" s="500">
        <v>13</v>
      </c>
      <c r="B316" s="307" t="s">
        <v>24</v>
      </c>
      <c r="C316" s="284" t="s">
        <v>25</v>
      </c>
      <c r="D316" s="288"/>
      <c r="E316" s="288"/>
      <c r="F316" s="288"/>
      <c r="G316" s="288"/>
      <c r="H316" s="288"/>
      <c r="I316" s="288"/>
      <c r="J316" s="288"/>
      <c r="K316" s="288"/>
      <c r="L316" s="288"/>
      <c r="M316" s="288"/>
      <c r="N316" s="288">
        <v>12</v>
      </c>
      <c r="O316" s="288"/>
      <c r="P316" s="288"/>
      <c r="Q316" s="288"/>
      <c r="R316" s="288"/>
      <c r="S316" s="288"/>
      <c r="T316" s="288"/>
      <c r="U316" s="288"/>
      <c r="V316" s="288"/>
      <c r="W316" s="288"/>
      <c r="X316" s="288"/>
      <c r="Y316" s="408"/>
      <c r="Z316" s="408"/>
      <c r="AA316" s="408"/>
      <c r="AB316" s="408"/>
      <c r="AC316" s="408"/>
      <c r="AD316" s="408"/>
      <c r="AE316" s="408"/>
      <c r="AF316" s="408"/>
      <c r="AG316" s="408"/>
      <c r="AH316" s="408"/>
      <c r="AI316" s="408"/>
      <c r="AJ316" s="408"/>
      <c r="AK316" s="408"/>
      <c r="AL316" s="408"/>
      <c r="AM316" s="289">
        <f>SUM(Y316:AL316)</f>
        <v>0</v>
      </c>
    </row>
    <row r="317" spans="1:39" ht="15.5" outlineLevel="1">
      <c r="B317" s="287" t="s">
        <v>249</v>
      </c>
      <c r="C317" s="284" t="s">
        <v>163</v>
      </c>
      <c r="D317" s="288"/>
      <c r="E317" s="288"/>
      <c r="F317" s="288"/>
      <c r="G317" s="288"/>
      <c r="H317" s="288"/>
      <c r="I317" s="288"/>
      <c r="J317" s="288"/>
      <c r="K317" s="288"/>
      <c r="L317" s="288"/>
      <c r="M317" s="288"/>
      <c r="N317" s="288">
        <f>N316</f>
        <v>12</v>
      </c>
      <c r="O317" s="288"/>
      <c r="P317" s="288"/>
      <c r="Q317" s="288"/>
      <c r="R317" s="288"/>
      <c r="S317" s="288"/>
      <c r="T317" s="288"/>
      <c r="U317" s="288"/>
      <c r="V317" s="288"/>
      <c r="W317" s="288"/>
      <c r="X317" s="288"/>
      <c r="Y317" s="404">
        <f>Y316</f>
        <v>0</v>
      </c>
      <c r="Z317" s="404">
        <f>Z316</f>
        <v>0</v>
      </c>
      <c r="AA317" s="404">
        <f t="shared" ref="AA317:AL317" si="89">AA316</f>
        <v>0</v>
      </c>
      <c r="AB317" s="404">
        <f t="shared" si="89"/>
        <v>0</v>
      </c>
      <c r="AC317" s="404">
        <f t="shared" si="89"/>
        <v>0</v>
      </c>
      <c r="AD317" s="404">
        <f t="shared" si="89"/>
        <v>0</v>
      </c>
      <c r="AE317" s="404">
        <f t="shared" si="89"/>
        <v>0</v>
      </c>
      <c r="AF317" s="404">
        <f t="shared" si="89"/>
        <v>0</v>
      </c>
      <c r="AG317" s="404">
        <f t="shared" si="89"/>
        <v>0</v>
      </c>
      <c r="AH317" s="404">
        <f t="shared" si="89"/>
        <v>0</v>
      </c>
      <c r="AI317" s="404">
        <f t="shared" si="89"/>
        <v>0</v>
      </c>
      <c r="AJ317" s="404">
        <f t="shared" si="89"/>
        <v>0</v>
      </c>
      <c r="AK317" s="404">
        <f t="shared" si="89"/>
        <v>0</v>
      </c>
      <c r="AL317" s="404">
        <f t="shared" si="89"/>
        <v>0</v>
      </c>
      <c r="AM317" s="304"/>
    </row>
    <row r="318" spans="1:39" ht="15.5" outlineLevel="1">
      <c r="B318" s="307"/>
      <c r="C318" s="305"/>
      <c r="D318" s="309"/>
      <c r="E318" s="309"/>
      <c r="F318" s="309"/>
      <c r="G318" s="309"/>
      <c r="H318" s="309"/>
      <c r="I318" s="309"/>
      <c r="J318" s="309"/>
      <c r="K318" s="309"/>
      <c r="L318" s="309"/>
      <c r="M318" s="309"/>
      <c r="N318" s="284"/>
      <c r="O318" s="309"/>
      <c r="P318" s="309"/>
      <c r="Q318" s="309"/>
      <c r="R318" s="309"/>
      <c r="S318" s="309"/>
      <c r="T318" s="309"/>
      <c r="U318" s="309"/>
      <c r="V318" s="309"/>
      <c r="W318" s="309"/>
      <c r="X318" s="309"/>
      <c r="Y318" s="409"/>
      <c r="Z318" s="409"/>
      <c r="AA318" s="409"/>
      <c r="AB318" s="409"/>
      <c r="AC318" s="409"/>
      <c r="AD318" s="409"/>
      <c r="AE318" s="409"/>
      <c r="AF318" s="409"/>
      <c r="AG318" s="409"/>
      <c r="AH318" s="409"/>
      <c r="AI318" s="409"/>
      <c r="AJ318" s="409"/>
      <c r="AK318" s="409"/>
      <c r="AL318" s="409"/>
      <c r="AM318" s="306"/>
    </row>
    <row r="319" spans="1:39" ht="15.5" outlineLevel="1">
      <c r="A319" s="500">
        <v>14</v>
      </c>
      <c r="B319" s="307" t="s">
        <v>20</v>
      </c>
      <c r="C319" s="284" t="s">
        <v>25</v>
      </c>
      <c r="D319" s="288"/>
      <c r="E319" s="288"/>
      <c r="F319" s="288"/>
      <c r="G319" s="288"/>
      <c r="H319" s="288"/>
      <c r="I319" s="288"/>
      <c r="J319" s="288"/>
      <c r="K319" s="288"/>
      <c r="L319" s="288"/>
      <c r="M319" s="288"/>
      <c r="N319" s="288">
        <v>12</v>
      </c>
      <c r="O319" s="288"/>
      <c r="P319" s="288"/>
      <c r="Q319" s="288"/>
      <c r="R319" s="288"/>
      <c r="S319" s="288"/>
      <c r="T319" s="288"/>
      <c r="U319" s="288"/>
      <c r="V319" s="288"/>
      <c r="W319" s="288"/>
      <c r="X319" s="288"/>
      <c r="Y319" s="408"/>
      <c r="Z319" s="408"/>
      <c r="AA319" s="495"/>
      <c r="AB319" s="408"/>
      <c r="AC319" s="408"/>
      <c r="AD319" s="408"/>
      <c r="AE319" s="408"/>
      <c r="AF319" s="408"/>
      <c r="AG319" s="408"/>
      <c r="AH319" s="408"/>
      <c r="AI319" s="408"/>
      <c r="AJ319" s="408"/>
      <c r="AK319" s="408"/>
      <c r="AL319" s="408"/>
      <c r="AM319" s="289">
        <f>SUM(Y319:AL319)</f>
        <v>0</v>
      </c>
    </row>
    <row r="320" spans="1:39" ht="15.5" outlineLevel="1">
      <c r="B320" s="287" t="s">
        <v>249</v>
      </c>
      <c r="C320" s="284" t="s">
        <v>163</v>
      </c>
      <c r="D320" s="288"/>
      <c r="E320" s="288"/>
      <c r="F320" s="288"/>
      <c r="G320" s="288"/>
      <c r="H320" s="288"/>
      <c r="I320" s="288"/>
      <c r="J320" s="288"/>
      <c r="K320" s="288"/>
      <c r="L320" s="288"/>
      <c r="M320" s="288"/>
      <c r="N320" s="288">
        <f>N319</f>
        <v>12</v>
      </c>
      <c r="O320" s="288"/>
      <c r="P320" s="288"/>
      <c r="Q320" s="288"/>
      <c r="R320" s="288"/>
      <c r="S320" s="288"/>
      <c r="T320" s="288"/>
      <c r="U320" s="288"/>
      <c r="V320" s="288"/>
      <c r="W320" s="288"/>
      <c r="X320" s="288"/>
      <c r="Y320" s="404">
        <f>Y319</f>
        <v>0</v>
      </c>
      <c r="Z320" s="404">
        <f>Z319</f>
        <v>0</v>
      </c>
      <c r="AA320" s="404">
        <f t="shared" ref="AA320:AL320" si="90">AA319</f>
        <v>0</v>
      </c>
      <c r="AB320" s="404">
        <f t="shared" si="90"/>
        <v>0</v>
      </c>
      <c r="AC320" s="404">
        <f t="shared" si="90"/>
        <v>0</v>
      </c>
      <c r="AD320" s="404">
        <f t="shared" si="90"/>
        <v>0</v>
      </c>
      <c r="AE320" s="404">
        <f t="shared" si="90"/>
        <v>0</v>
      </c>
      <c r="AF320" s="404">
        <f t="shared" si="90"/>
        <v>0</v>
      </c>
      <c r="AG320" s="404">
        <f t="shared" si="90"/>
        <v>0</v>
      </c>
      <c r="AH320" s="404">
        <f t="shared" si="90"/>
        <v>0</v>
      </c>
      <c r="AI320" s="404">
        <f t="shared" si="90"/>
        <v>0</v>
      </c>
      <c r="AJ320" s="404">
        <f t="shared" si="90"/>
        <v>0</v>
      </c>
      <c r="AK320" s="404">
        <f t="shared" si="90"/>
        <v>0</v>
      </c>
      <c r="AL320" s="404">
        <f t="shared" si="90"/>
        <v>0</v>
      </c>
      <c r="AM320" s="304"/>
    </row>
    <row r="321" spans="1:39" ht="15.5" outlineLevel="1">
      <c r="B321" s="307"/>
      <c r="C321" s="305"/>
      <c r="D321" s="309"/>
      <c r="E321" s="309"/>
      <c r="F321" s="309"/>
      <c r="G321" s="309"/>
      <c r="H321" s="309"/>
      <c r="I321" s="309"/>
      <c r="J321" s="309"/>
      <c r="K321" s="309"/>
      <c r="L321" s="309"/>
      <c r="M321" s="309"/>
      <c r="N321" s="284"/>
      <c r="O321" s="309"/>
      <c r="P321" s="309"/>
      <c r="Q321" s="309"/>
      <c r="R321" s="309"/>
      <c r="S321" s="309"/>
      <c r="T321" s="309"/>
      <c r="U321" s="309"/>
      <c r="V321" s="309"/>
      <c r="W321" s="309"/>
      <c r="X321" s="309"/>
      <c r="Y321" s="409"/>
      <c r="Z321" s="410"/>
      <c r="AA321" s="409"/>
      <c r="AB321" s="409"/>
      <c r="AC321" s="409"/>
      <c r="AD321" s="409"/>
      <c r="AE321" s="409"/>
      <c r="AF321" s="409"/>
      <c r="AG321" s="409"/>
      <c r="AH321" s="409"/>
      <c r="AI321" s="409"/>
      <c r="AJ321" s="409"/>
      <c r="AK321" s="409"/>
      <c r="AL321" s="409"/>
      <c r="AM321" s="306"/>
    </row>
    <row r="322" spans="1:39" s="276" customFormat="1" ht="15.5" outlineLevel="1">
      <c r="A322" s="500">
        <v>15</v>
      </c>
      <c r="B322" s="307" t="s">
        <v>484</v>
      </c>
      <c r="C322" s="284" t="s">
        <v>25</v>
      </c>
      <c r="D322" s="288"/>
      <c r="E322" s="288"/>
      <c r="F322" s="288"/>
      <c r="G322" s="288"/>
      <c r="H322" s="288"/>
      <c r="I322" s="288"/>
      <c r="J322" s="288"/>
      <c r="K322" s="288"/>
      <c r="L322" s="288"/>
      <c r="M322" s="288"/>
      <c r="N322" s="284"/>
      <c r="O322" s="288"/>
      <c r="P322" s="288"/>
      <c r="Q322" s="288"/>
      <c r="R322" s="288"/>
      <c r="S322" s="288"/>
      <c r="T322" s="288"/>
      <c r="U322" s="288"/>
      <c r="V322" s="288"/>
      <c r="W322" s="288"/>
      <c r="X322" s="288"/>
      <c r="Y322" s="408"/>
      <c r="Z322" s="408"/>
      <c r="AA322" s="408"/>
      <c r="AB322" s="408"/>
      <c r="AC322" s="408"/>
      <c r="AD322" s="408"/>
      <c r="AE322" s="408"/>
      <c r="AF322" s="408"/>
      <c r="AG322" s="408"/>
      <c r="AH322" s="408"/>
      <c r="AI322" s="408"/>
      <c r="AJ322" s="408"/>
      <c r="AK322" s="408"/>
      <c r="AL322" s="408"/>
      <c r="AM322" s="289">
        <f>SUM(Y322:AL322)</f>
        <v>0</v>
      </c>
    </row>
    <row r="323" spans="1:39" s="276" customFormat="1" ht="15.5" outlineLevel="1">
      <c r="A323" s="500"/>
      <c r="B323" s="308" t="s">
        <v>249</v>
      </c>
      <c r="C323" s="284" t="s">
        <v>163</v>
      </c>
      <c r="D323" s="288"/>
      <c r="E323" s="288"/>
      <c r="F323" s="288"/>
      <c r="G323" s="288"/>
      <c r="H323" s="288"/>
      <c r="I323" s="288"/>
      <c r="J323" s="288"/>
      <c r="K323" s="288"/>
      <c r="L323" s="288"/>
      <c r="M323" s="288"/>
      <c r="N323" s="284"/>
      <c r="O323" s="288"/>
      <c r="P323" s="288"/>
      <c r="Q323" s="288"/>
      <c r="R323" s="288"/>
      <c r="S323" s="288"/>
      <c r="T323" s="288"/>
      <c r="U323" s="288"/>
      <c r="V323" s="288"/>
      <c r="W323" s="288"/>
      <c r="X323" s="288"/>
      <c r="Y323" s="404">
        <f>Y322</f>
        <v>0</v>
      </c>
      <c r="Z323" s="404">
        <f>Z322</f>
        <v>0</v>
      </c>
      <c r="AA323" s="404">
        <f t="shared" ref="AA323:AL323" si="91">AA322</f>
        <v>0</v>
      </c>
      <c r="AB323" s="404">
        <f t="shared" si="91"/>
        <v>0</v>
      </c>
      <c r="AC323" s="404">
        <f t="shared" si="91"/>
        <v>0</v>
      </c>
      <c r="AD323" s="404">
        <f t="shared" si="91"/>
        <v>0</v>
      </c>
      <c r="AE323" s="404">
        <f t="shared" si="91"/>
        <v>0</v>
      </c>
      <c r="AF323" s="404">
        <f t="shared" si="91"/>
        <v>0</v>
      </c>
      <c r="AG323" s="404">
        <f t="shared" si="91"/>
        <v>0</v>
      </c>
      <c r="AH323" s="404">
        <f t="shared" si="91"/>
        <v>0</v>
      </c>
      <c r="AI323" s="404">
        <f t="shared" si="91"/>
        <v>0</v>
      </c>
      <c r="AJ323" s="404">
        <f t="shared" si="91"/>
        <v>0</v>
      </c>
      <c r="AK323" s="404">
        <f t="shared" si="91"/>
        <v>0</v>
      </c>
      <c r="AL323" s="404">
        <f t="shared" si="91"/>
        <v>0</v>
      </c>
      <c r="AM323" s="304"/>
    </row>
    <row r="324" spans="1:39" s="276" customFormat="1" ht="15.5" outlineLevel="1">
      <c r="A324" s="500"/>
      <c r="B324" s="307"/>
      <c r="C324" s="305"/>
      <c r="D324" s="309"/>
      <c r="E324" s="309"/>
      <c r="F324" s="309"/>
      <c r="G324" s="309"/>
      <c r="H324" s="309"/>
      <c r="I324" s="309"/>
      <c r="J324" s="309"/>
      <c r="K324" s="309"/>
      <c r="L324" s="309"/>
      <c r="M324" s="309"/>
      <c r="N324" s="284"/>
      <c r="O324" s="309"/>
      <c r="P324" s="309"/>
      <c r="Q324" s="309"/>
      <c r="R324" s="309"/>
      <c r="S324" s="309"/>
      <c r="T324" s="309"/>
      <c r="U324" s="309"/>
      <c r="V324" s="309"/>
      <c r="W324" s="309"/>
      <c r="X324" s="309"/>
      <c r="Y324" s="411"/>
      <c r="Z324" s="409"/>
      <c r="AA324" s="409"/>
      <c r="AB324" s="409"/>
      <c r="AC324" s="409"/>
      <c r="AD324" s="409"/>
      <c r="AE324" s="409"/>
      <c r="AF324" s="409"/>
      <c r="AG324" s="409"/>
      <c r="AH324" s="409"/>
      <c r="AI324" s="409"/>
      <c r="AJ324" s="409"/>
      <c r="AK324" s="409"/>
      <c r="AL324" s="409"/>
      <c r="AM324" s="306"/>
    </row>
    <row r="325" spans="1:39" s="276" customFormat="1" ht="31" outlineLevel="1">
      <c r="A325" s="500">
        <v>16</v>
      </c>
      <c r="B325" s="307" t="s">
        <v>485</v>
      </c>
      <c r="C325" s="284" t="s">
        <v>25</v>
      </c>
      <c r="D325" s="288"/>
      <c r="E325" s="288"/>
      <c r="F325" s="288"/>
      <c r="G325" s="288"/>
      <c r="H325" s="288"/>
      <c r="I325" s="288"/>
      <c r="J325" s="288"/>
      <c r="K325" s="288"/>
      <c r="L325" s="288"/>
      <c r="M325" s="288"/>
      <c r="N325" s="284"/>
      <c r="O325" s="288"/>
      <c r="P325" s="288"/>
      <c r="Q325" s="288"/>
      <c r="R325" s="288"/>
      <c r="S325" s="288"/>
      <c r="T325" s="288"/>
      <c r="U325" s="288"/>
      <c r="V325" s="288"/>
      <c r="W325" s="288"/>
      <c r="X325" s="288"/>
      <c r="Y325" s="408"/>
      <c r="Z325" s="408"/>
      <c r="AA325" s="408"/>
      <c r="AB325" s="408"/>
      <c r="AC325" s="408"/>
      <c r="AD325" s="408"/>
      <c r="AE325" s="408"/>
      <c r="AF325" s="408"/>
      <c r="AG325" s="408"/>
      <c r="AH325" s="408"/>
      <c r="AI325" s="408"/>
      <c r="AJ325" s="408"/>
      <c r="AK325" s="408"/>
      <c r="AL325" s="408"/>
      <c r="AM325" s="289">
        <f>SUM(Y325:AL325)</f>
        <v>0</v>
      </c>
    </row>
    <row r="326" spans="1:39" s="276" customFormat="1" ht="15.5" outlineLevel="1">
      <c r="A326" s="500"/>
      <c r="B326" s="308" t="s">
        <v>249</v>
      </c>
      <c r="C326" s="284" t="s">
        <v>163</v>
      </c>
      <c r="D326" s="288"/>
      <c r="E326" s="288"/>
      <c r="F326" s="288"/>
      <c r="G326" s="288"/>
      <c r="H326" s="288"/>
      <c r="I326" s="288"/>
      <c r="J326" s="288"/>
      <c r="K326" s="288"/>
      <c r="L326" s="288"/>
      <c r="M326" s="288"/>
      <c r="N326" s="284"/>
      <c r="O326" s="288"/>
      <c r="P326" s="288"/>
      <c r="Q326" s="288"/>
      <c r="R326" s="288"/>
      <c r="S326" s="288"/>
      <c r="T326" s="288"/>
      <c r="U326" s="288"/>
      <c r="V326" s="288"/>
      <c r="W326" s="288"/>
      <c r="X326" s="288"/>
      <c r="Y326" s="404">
        <f>Y325</f>
        <v>0</v>
      </c>
      <c r="Z326" s="404">
        <f>Z325</f>
        <v>0</v>
      </c>
      <c r="AA326" s="404">
        <f t="shared" ref="AA326:AL326" si="92">AA325</f>
        <v>0</v>
      </c>
      <c r="AB326" s="404">
        <f t="shared" si="92"/>
        <v>0</v>
      </c>
      <c r="AC326" s="404">
        <f t="shared" si="92"/>
        <v>0</v>
      </c>
      <c r="AD326" s="404">
        <f t="shared" si="92"/>
        <v>0</v>
      </c>
      <c r="AE326" s="404">
        <f t="shared" si="92"/>
        <v>0</v>
      </c>
      <c r="AF326" s="404">
        <f t="shared" si="92"/>
        <v>0</v>
      </c>
      <c r="AG326" s="404">
        <f t="shared" si="92"/>
        <v>0</v>
      </c>
      <c r="AH326" s="404">
        <f t="shared" si="92"/>
        <v>0</v>
      </c>
      <c r="AI326" s="404">
        <f t="shared" si="92"/>
        <v>0</v>
      </c>
      <c r="AJ326" s="404">
        <f t="shared" si="92"/>
        <v>0</v>
      </c>
      <c r="AK326" s="404">
        <f t="shared" si="92"/>
        <v>0</v>
      </c>
      <c r="AL326" s="404">
        <f t="shared" si="92"/>
        <v>0</v>
      </c>
      <c r="AM326" s="304"/>
    </row>
    <row r="327" spans="1:39" s="276" customFormat="1" ht="15.5" outlineLevel="1">
      <c r="A327" s="500"/>
      <c r="B327" s="307"/>
      <c r="C327" s="305"/>
      <c r="D327" s="309"/>
      <c r="E327" s="309"/>
      <c r="F327" s="309"/>
      <c r="G327" s="309"/>
      <c r="H327" s="309"/>
      <c r="I327" s="309"/>
      <c r="J327" s="309"/>
      <c r="K327" s="309"/>
      <c r="L327" s="309"/>
      <c r="M327" s="309"/>
      <c r="N327" s="284"/>
      <c r="O327" s="309"/>
      <c r="P327" s="309"/>
      <c r="Q327" s="309"/>
      <c r="R327" s="309"/>
      <c r="S327" s="309"/>
      <c r="T327" s="309"/>
      <c r="U327" s="309"/>
      <c r="V327" s="309"/>
      <c r="W327" s="309"/>
      <c r="X327" s="309"/>
      <c r="Y327" s="411"/>
      <c r="Z327" s="409"/>
      <c r="AA327" s="409"/>
      <c r="AB327" s="409"/>
      <c r="AC327" s="409"/>
      <c r="AD327" s="409"/>
      <c r="AE327" s="409"/>
      <c r="AF327" s="409"/>
      <c r="AG327" s="409"/>
      <c r="AH327" s="409"/>
      <c r="AI327" s="409"/>
      <c r="AJ327" s="409"/>
      <c r="AK327" s="409"/>
      <c r="AL327" s="409"/>
      <c r="AM327" s="306"/>
    </row>
    <row r="328" spans="1:39" ht="15.5" outlineLevel="1">
      <c r="A328" s="500">
        <v>17</v>
      </c>
      <c r="B328" s="307" t="s">
        <v>9</v>
      </c>
      <c r="C328" s="284" t="s">
        <v>25</v>
      </c>
      <c r="D328" s="288"/>
      <c r="E328" s="288"/>
      <c r="F328" s="288"/>
      <c r="G328" s="288"/>
      <c r="H328" s="288"/>
      <c r="I328" s="288"/>
      <c r="J328" s="288"/>
      <c r="K328" s="288"/>
      <c r="L328" s="288"/>
      <c r="M328" s="288"/>
      <c r="N328" s="284"/>
      <c r="O328" s="288"/>
      <c r="P328" s="288"/>
      <c r="Q328" s="288"/>
      <c r="R328" s="288"/>
      <c r="S328" s="288"/>
      <c r="T328" s="288"/>
      <c r="U328" s="288"/>
      <c r="V328" s="288"/>
      <c r="W328" s="288"/>
      <c r="X328" s="288"/>
      <c r="Y328" s="408"/>
      <c r="Z328" s="408"/>
      <c r="AA328" s="408"/>
      <c r="AB328" s="408"/>
      <c r="AC328" s="408"/>
      <c r="AD328" s="408"/>
      <c r="AE328" s="408"/>
      <c r="AF328" s="408"/>
      <c r="AG328" s="408"/>
      <c r="AH328" s="408"/>
      <c r="AI328" s="408"/>
      <c r="AJ328" s="408"/>
      <c r="AK328" s="408"/>
      <c r="AL328" s="408"/>
      <c r="AM328" s="289">
        <f>SUM(Y328:AL328)</f>
        <v>0</v>
      </c>
    </row>
    <row r="329" spans="1:39" ht="15.5" outlineLevel="1">
      <c r="B329" s="287" t="s">
        <v>249</v>
      </c>
      <c r="C329" s="284" t="s">
        <v>163</v>
      </c>
      <c r="D329" s="288"/>
      <c r="E329" s="288"/>
      <c r="F329" s="288"/>
      <c r="G329" s="288"/>
      <c r="H329" s="288"/>
      <c r="I329" s="288"/>
      <c r="J329" s="288"/>
      <c r="K329" s="288"/>
      <c r="L329" s="288"/>
      <c r="M329" s="288"/>
      <c r="N329" s="284"/>
      <c r="O329" s="288"/>
      <c r="P329" s="288"/>
      <c r="Q329" s="288"/>
      <c r="R329" s="288"/>
      <c r="S329" s="288"/>
      <c r="T329" s="288"/>
      <c r="U329" s="288"/>
      <c r="V329" s="288"/>
      <c r="W329" s="288"/>
      <c r="X329" s="288"/>
      <c r="Y329" s="404">
        <f>Y328</f>
        <v>0</v>
      </c>
      <c r="Z329" s="404">
        <f>Z328</f>
        <v>0</v>
      </c>
      <c r="AA329" s="404">
        <f t="shared" ref="AA329:AL329" si="93">AA328</f>
        <v>0</v>
      </c>
      <c r="AB329" s="404">
        <f t="shared" si="93"/>
        <v>0</v>
      </c>
      <c r="AC329" s="404">
        <f t="shared" si="93"/>
        <v>0</v>
      </c>
      <c r="AD329" s="404">
        <f t="shared" si="93"/>
        <v>0</v>
      </c>
      <c r="AE329" s="404">
        <f t="shared" si="93"/>
        <v>0</v>
      </c>
      <c r="AF329" s="404">
        <f t="shared" si="93"/>
        <v>0</v>
      </c>
      <c r="AG329" s="404">
        <f t="shared" si="93"/>
        <v>0</v>
      </c>
      <c r="AH329" s="404">
        <f t="shared" si="93"/>
        <v>0</v>
      </c>
      <c r="AI329" s="404">
        <f t="shared" si="93"/>
        <v>0</v>
      </c>
      <c r="AJ329" s="404">
        <f t="shared" si="93"/>
        <v>0</v>
      </c>
      <c r="AK329" s="404">
        <f t="shared" si="93"/>
        <v>0</v>
      </c>
      <c r="AL329" s="404">
        <f t="shared" si="93"/>
        <v>0</v>
      </c>
      <c r="AM329" s="304"/>
    </row>
    <row r="330" spans="1:39" ht="15.5" outlineLevel="1">
      <c r="B330" s="308"/>
      <c r="C330" s="298"/>
      <c r="D330" s="284"/>
      <c r="E330" s="284"/>
      <c r="F330" s="284"/>
      <c r="G330" s="284"/>
      <c r="H330" s="284"/>
      <c r="I330" s="284"/>
      <c r="J330" s="284"/>
      <c r="K330" s="284"/>
      <c r="L330" s="284"/>
      <c r="M330" s="284"/>
      <c r="N330" s="284"/>
      <c r="O330" s="284"/>
      <c r="P330" s="284"/>
      <c r="Q330" s="284"/>
      <c r="R330" s="284"/>
      <c r="S330" s="284"/>
      <c r="T330" s="284"/>
      <c r="U330" s="284"/>
      <c r="V330" s="284"/>
      <c r="W330" s="284"/>
      <c r="X330" s="284"/>
      <c r="Y330" s="412"/>
      <c r="Z330" s="413"/>
      <c r="AA330" s="413"/>
      <c r="AB330" s="413"/>
      <c r="AC330" s="413"/>
      <c r="AD330" s="413"/>
      <c r="AE330" s="413"/>
      <c r="AF330" s="413"/>
      <c r="AG330" s="413"/>
      <c r="AH330" s="413"/>
      <c r="AI330" s="413"/>
      <c r="AJ330" s="413"/>
      <c r="AK330" s="413"/>
      <c r="AL330" s="413"/>
      <c r="AM330" s="310"/>
    </row>
    <row r="331" spans="1:39" ht="15.5" outlineLevel="1">
      <c r="A331" s="501"/>
      <c r="B331" s="281" t="s">
        <v>10</v>
      </c>
      <c r="C331" s="282"/>
      <c r="D331" s="282"/>
      <c r="E331" s="282"/>
      <c r="F331" s="282"/>
      <c r="G331" s="282"/>
      <c r="H331" s="282"/>
      <c r="I331" s="282"/>
      <c r="J331" s="282"/>
      <c r="K331" s="282"/>
      <c r="L331" s="282"/>
      <c r="M331" s="282"/>
      <c r="N331" s="283"/>
      <c r="O331" s="282"/>
      <c r="P331" s="282"/>
      <c r="Q331" s="282"/>
      <c r="R331" s="282"/>
      <c r="S331" s="282"/>
      <c r="T331" s="282"/>
      <c r="U331" s="282"/>
      <c r="V331" s="282"/>
      <c r="W331" s="282"/>
      <c r="X331" s="282"/>
      <c r="Y331" s="407"/>
      <c r="Z331" s="407"/>
      <c r="AA331" s="407"/>
      <c r="AB331" s="407"/>
      <c r="AC331" s="407"/>
      <c r="AD331" s="407"/>
      <c r="AE331" s="407"/>
      <c r="AF331" s="407"/>
      <c r="AG331" s="407"/>
      <c r="AH331" s="407"/>
      <c r="AI331" s="407"/>
      <c r="AJ331" s="407"/>
      <c r="AK331" s="407"/>
      <c r="AL331" s="407"/>
      <c r="AM331" s="285"/>
    </row>
    <row r="332" spans="1:39" ht="15.5" outlineLevel="1">
      <c r="A332" s="500">
        <v>18</v>
      </c>
      <c r="B332" s="308" t="s">
        <v>11</v>
      </c>
      <c r="C332" s="284" t="s">
        <v>25</v>
      </c>
      <c r="D332" s="288"/>
      <c r="E332" s="288"/>
      <c r="F332" s="288"/>
      <c r="G332" s="288"/>
      <c r="H332" s="288"/>
      <c r="I332" s="288"/>
      <c r="J332" s="288"/>
      <c r="K332" s="288"/>
      <c r="L332" s="288"/>
      <c r="M332" s="288"/>
      <c r="N332" s="288">
        <v>12</v>
      </c>
      <c r="O332" s="288"/>
      <c r="P332" s="288"/>
      <c r="Q332" s="288"/>
      <c r="R332" s="288"/>
      <c r="S332" s="288"/>
      <c r="T332" s="288"/>
      <c r="U332" s="288"/>
      <c r="V332" s="288"/>
      <c r="W332" s="288"/>
      <c r="X332" s="288"/>
      <c r="Y332" s="419"/>
      <c r="Z332" s="408"/>
      <c r="AA332" s="408"/>
      <c r="AB332" s="408"/>
      <c r="AC332" s="408"/>
      <c r="AD332" s="408"/>
      <c r="AE332" s="408"/>
      <c r="AF332" s="408"/>
      <c r="AG332" s="408"/>
      <c r="AH332" s="408"/>
      <c r="AI332" s="408"/>
      <c r="AJ332" s="408"/>
      <c r="AK332" s="408"/>
      <c r="AL332" s="408"/>
      <c r="AM332" s="289">
        <f>SUM(Y332:AL332)</f>
        <v>0</v>
      </c>
    </row>
    <row r="333" spans="1:39" ht="15.5" outlineLevel="1">
      <c r="B333" s="287" t="s">
        <v>249</v>
      </c>
      <c r="C333" s="284" t="s">
        <v>163</v>
      </c>
      <c r="D333" s="288"/>
      <c r="E333" s="288"/>
      <c r="F333" s="288"/>
      <c r="G333" s="288"/>
      <c r="H333" s="288"/>
      <c r="I333" s="288"/>
      <c r="J333" s="288"/>
      <c r="K333" s="288"/>
      <c r="L333" s="288"/>
      <c r="M333" s="288"/>
      <c r="N333" s="288">
        <f>N332</f>
        <v>12</v>
      </c>
      <c r="O333" s="288"/>
      <c r="P333" s="288"/>
      <c r="Q333" s="288"/>
      <c r="R333" s="288"/>
      <c r="S333" s="288"/>
      <c r="T333" s="288"/>
      <c r="U333" s="288"/>
      <c r="V333" s="288"/>
      <c r="W333" s="288"/>
      <c r="X333" s="288"/>
      <c r="Y333" s="404">
        <f>Y332</f>
        <v>0</v>
      </c>
      <c r="Z333" s="404">
        <f>Z332</f>
        <v>0</v>
      </c>
      <c r="AA333" s="404">
        <f t="shared" ref="AA333:AL333" si="94">AA332</f>
        <v>0</v>
      </c>
      <c r="AB333" s="404">
        <f t="shared" si="94"/>
        <v>0</v>
      </c>
      <c r="AC333" s="404">
        <f t="shared" si="94"/>
        <v>0</v>
      </c>
      <c r="AD333" s="404">
        <f t="shared" si="94"/>
        <v>0</v>
      </c>
      <c r="AE333" s="404">
        <f t="shared" si="94"/>
        <v>0</v>
      </c>
      <c r="AF333" s="404">
        <f t="shared" si="94"/>
        <v>0</v>
      </c>
      <c r="AG333" s="404">
        <f t="shared" si="94"/>
        <v>0</v>
      </c>
      <c r="AH333" s="404">
        <f t="shared" si="94"/>
        <v>0</v>
      </c>
      <c r="AI333" s="404">
        <f t="shared" si="94"/>
        <v>0</v>
      </c>
      <c r="AJ333" s="404">
        <f t="shared" si="94"/>
        <v>0</v>
      </c>
      <c r="AK333" s="404">
        <f t="shared" si="94"/>
        <v>0</v>
      </c>
      <c r="AL333" s="404">
        <f t="shared" si="94"/>
        <v>0</v>
      </c>
      <c r="AM333" s="290"/>
    </row>
    <row r="334" spans="1:39" ht="15.5" outlineLevel="1">
      <c r="A334" s="503"/>
      <c r="B334" s="308"/>
      <c r="C334" s="298"/>
      <c r="D334" s="284"/>
      <c r="E334" s="284"/>
      <c r="F334" s="284"/>
      <c r="G334" s="284"/>
      <c r="H334" s="284"/>
      <c r="I334" s="284"/>
      <c r="J334" s="284"/>
      <c r="K334" s="284"/>
      <c r="L334" s="284"/>
      <c r="M334" s="284"/>
      <c r="N334" s="284"/>
      <c r="O334" s="284"/>
      <c r="P334" s="284"/>
      <c r="Q334" s="284"/>
      <c r="R334" s="284"/>
      <c r="S334" s="284"/>
      <c r="T334" s="284"/>
      <c r="U334" s="284"/>
      <c r="V334" s="284"/>
      <c r="W334" s="284"/>
      <c r="X334" s="284"/>
      <c r="Y334" s="405"/>
      <c r="Z334" s="414"/>
      <c r="AA334" s="414"/>
      <c r="AB334" s="414"/>
      <c r="AC334" s="414"/>
      <c r="AD334" s="414"/>
      <c r="AE334" s="414"/>
      <c r="AF334" s="414"/>
      <c r="AG334" s="414"/>
      <c r="AH334" s="414"/>
      <c r="AI334" s="414"/>
      <c r="AJ334" s="414"/>
      <c r="AK334" s="414"/>
      <c r="AL334" s="414"/>
      <c r="AM334" s="299"/>
    </row>
    <row r="335" spans="1:39" ht="15.5" outlineLevel="1">
      <c r="A335" s="500">
        <v>19</v>
      </c>
      <c r="B335" s="308" t="s">
        <v>12</v>
      </c>
      <c r="C335" s="284" t="s">
        <v>25</v>
      </c>
      <c r="D335" s="288"/>
      <c r="E335" s="288"/>
      <c r="F335" s="288"/>
      <c r="G335" s="288"/>
      <c r="H335" s="288"/>
      <c r="I335" s="288"/>
      <c r="J335" s="288"/>
      <c r="K335" s="288"/>
      <c r="L335" s="288"/>
      <c r="M335" s="288"/>
      <c r="N335" s="288">
        <v>12</v>
      </c>
      <c r="O335" s="288"/>
      <c r="P335" s="288"/>
      <c r="Q335" s="288"/>
      <c r="R335" s="288"/>
      <c r="S335" s="288"/>
      <c r="T335" s="288"/>
      <c r="U335" s="288"/>
      <c r="V335" s="288"/>
      <c r="W335" s="288"/>
      <c r="X335" s="288"/>
      <c r="Y335" s="403"/>
      <c r="Z335" s="408"/>
      <c r="AA335" s="408"/>
      <c r="AB335" s="408"/>
      <c r="AC335" s="408"/>
      <c r="AD335" s="408"/>
      <c r="AE335" s="408"/>
      <c r="AF335" s="408"/>
      <c r="AG335" s="408"/>
      <c r="AH335" s="408"/>
      <c r="AI335" s="408"/>
      <c r="AJ335" s="408"/>
      <c r="AK335" s="408"/>
      <c r="AL335" s="408"/>
      <c r="AM335" s="289">
        <f>SUM(Y335:AL335)</f>
        <v>0</v>
      </c>
    </row>
    <row r="336" spans="1:39" ht="15.5" outlineLevel="1">
      <c r="B336" s="287" t="s">
        <v>249</v>
      </c>
      <c r="C336" s="284" t="s">
        <v>163</v>
      </c>
      <c r="D336" s="288"/>
      <c r="E336" s="288"/>
      <c r="F336" s="288"/>
      <c r="G336" s="288"/>
      <c r="H336" s="288"/>
      <c r="I336" s="288"/>
      <c r="J336" s="288"/>
      <c r="K336" s="288"/>
      <c r="L336" s="288"/>
      <c r="M336" s="288"/>
      <c r="N336" s="288">
        <f>N335</f>
        <v>12</v>
      </c>
      <c r="O336" s="288"/>
      <c r="P336" s="288"/>
      <c r="Q336" s="288"/>
      <c r="R336" s="288"/>
      <c r="S336" s="288"/>
      <c r="T336" s="288"/>
      <c r="U336" s="288"/>
      <c r="V336" s="288"/>
      <c r="W336" s="288"/>
      <c r="X336" s="288"/>
      <c r="Y336" s="404">
        <f>Y335</f>
        <v>0</v>
      </c>
      <c r="Z336" s="404">
        <f>Z335</f>
        <v>0</v>
      </c>
      <c r="AA336" s="404">
        <f t="shared" ref="AA336:AL336" si="95">AA335</f>
        <v>0</v>
      </c>
      <c r="AB336" s="404">
        <f t="shared" si="95"/>
        <v>0</v>
      </c>
      <c r="AC336" s="404">
        <f t="shared" si="95"/>
        <v>0</v>
      </c>
      <c r="AD336" s="404">
        <f t="shared" si="95"/>
        <v>0</v>
      </c>
      <c r="AE336" s="404">
        <f t="shared" si="95"/>
        <v>0</v>
      </c>
      <c r="AF336" s="404">
        <f t="shared" si="95"/>
        <v>0</v>
      </c>
      <c r="AG336" s="404">
        <f t="shared" si="95"/>
        <v>0</v>
      </c>
      <c r="AH336" s="404">
        <f t="shared" si="95"/>
        <v>0</v>
      </c>
      <c r="AI336" s="404">
        <f t="shared" si="95"/>
        <v>0</v>
      </c>
      <c r="AJ336" s="404">
        <f t="shared" si="95"/>
        <v>0</v>
      </c>
      <c r="AK336" s="404">
        <f t="shared" si="95"/>
        <v>0</v>
      </c>
      <c r="AL336" s="404">
        <f t="shared" si="95"/>
        <v>0</v>
      </c>
      <c r="AM336" s="290"/>
    </row>
    <row r="337" spans="1:39" ht="15.5" outlineLevel="1">
      <c r="B337" s="308"/>
      <c r="C337" s="298"/>
      <c r="D337" s="284"/>
      <c r="E337" s="284"/>
      <c r="F337" s="284"/>
      <c r="G337" s="284"/>
      <c r="H337" s="284"/>
      <c r="I337" s="284"/>
      <c r="J337" s="284"/>
      <c r="K337" s="284"/>
      <c r="L337" s="284"/>
      <c r="M337" s="284"/>
      <c r="N337" s="284"/>
      <c r="O337" s="284"/>
      <c r="P337" s="284"/>
      <c r="Q337" s="284"/>
      <c r="R337" s="284"/>
      <c r="S337" s="284"/>
      <c r="T337" s="284"/>
      <c r="U337" s="284"/>
      <c r="V337" s="284"/>
      <c r="W337" s="284"/>
      <c r="X337" s="284"/>
      <c r="Y337" s="415"/>
      <c r="Z337" s="415"/>
      <c r="AA337" s="405"/>
      <c r="AB337" s="405"/>
      <c r="AC337" s="405"/>
      <c r="AD337" s="405"/>
      <c r="AE337" s="405"/>
      <c r="AF337" s="405"/>
      <c r="AG337" s="405"/>
      <c r="AH337" s="405"/>
      <c r="AI337" s="405"/>
      <c r="AJ337" s="405"/>
      <c r="AK337" s="405"/>
      <c r="AL337" s="405"/>
      <c r="AM337" s="299"/>
    </row>
    <row r="338" spans="1:39" ht="15.5" outlineLevel="1">
      <c r="A338" s="500">
        <v>20</v>
      </c>
      <c r="B338" s="308" t="s">
        <v>13</v>
      </c>
      <c r="C338" s="284" t="s">
        <v>25</v>
      </c>
      <c r="D338" s="288"/>
      <c r="E338" s="288"/>
      <c r="F338" s="288"/>
      <c r="G338" s="288"/>
      <c r="H338" s="288"/>
      <c r="I338" s="288"/>
      <c r="J338" s="288"/>
      <c r="K338" s="288"/>
      <c r="L338" s="288"/>
      <c r="M338" s="288"/>
      <c r="N338" s="288">
        <v>12</v>
      </c>
      <c r="O338" s="288"/>
      <c r="P338" s="288"/>
      <c r="Q338" s="288"/>
      <c r="R338" s="288"/>
      <c r="S338" s="288"/>
      <c r="T338" s="288"/>
      <c r="U338" s="288"/>
      <c r="V338" s="288"/>
      <c r="W338" s="288"/>
      <c r="X338" s="288"/>
      <c r="Y338" s="403"/>
      <c r="Z338" s="408"/>
      <c r="AA338" s="408"/>
      <c r="AB338" s="408"/>
      <c r="AC338" s="461"/>
      <c r="AD338" s="408"/>
      <c r="AE338" s="408"/>
      <c r="AF338" s="408"/>
      <c r="AG338" s="408"/>
      <c r="AH338" s="408"/>
      <c r="AI338" s="408"/>
      <c r="AJ338" s="408"/>
      <c r="AK338" s="408"/>
      <c r="AL338" s="408"/>
      <c r="AM338" s="289">
        <f>SUM(Y338:AL338)</f>
        <v>0</v>
      </c>
    </row>
    <row r="339" spans="1:39" ht="15.5" outlineLevel="1">
      <c r="B339" s="287" t="s">
        <v>249</v>
      </c>
      <c r="C339" s="284" t="s">
        <v>163</v>
      </c>
      <c r="D339" s="288"/>
      <c r="E339" s="288"/>
      <c r="F339" s="288"/>
      <c r="G339" s="288"/>
      <c r="H339" s="288"/>
      <c r="I339" s="288"/>
      <c r="J339" s="288"/>
      <c r="K339" s="288"/>
      <c r="L339" s="288"/>
      <c r="M339" s="288"/>
      <c r="N339" s="288">
        <f>N338</f>
        <v>12</v>
      </c>
      <c r="O339" s="288"/>
      <c r="P339" s="288"/>
      <c r="Q339" s="288"/>
      <c r="R339" s="288"/>
      <c r="S339" s="288"/>
      <c r="T339" s="288"/>
      <c r="U339" s="288"/>
      <c r="V339" s="288"/>
      <c r="W339" s="288"/>
      <c r="X339" s="288"/>
      <c r="Y339" s="404">
        <f>Y338</f>
        <v>0</v>
      </c>
      <c r="Z339" s="404">
        <f>Z338</f>
        <v>0</v>
      </c>
      <c r="AA339" s="404">
        <f t="shared" ref="AA339:AL339" si="96">AA338</f>
        <v>0</v>
      </c>
      <c r="AB339" s="404">
        <f t="shared" si="96"/>
        <v>0</v>
      </c>
      <c r="AC339" s="404">
        <f t="shared" si="96"/>
        <v>0</v>
      </c>
      <c r="AD339" s="404">
        <f t="shared" si="96"/>
        <v>0</v>
      </c>
      <c r="AE339" s="404">
        <f t="shared" si="96"/>
        <v>0</v>
      </c>
      <c r="AF339" s="404">
        <f t="shared" si="96"/>
        <v>0</v>
      </c>
      <c r="AG339" s="404">
        <f t="shared" si="96"/>
        <v>0</v>
      </c>
      <c r="AH339" s="404">
        <f t="shared" si="96"/>
        <v>0</v>
      </c>
      <c r="AI339" s="404">
        <f t="shared" si="96"/>
        <v>0</v>
      </c>
      <c r="AJ339" s="404">
        <f t="shared" si="96"/>
        <v>0</v>
      </c>
      <c r="AK339" s="404">
        <f t="shared" si="96"/>
        <v>0</v>
      </c>
      <c r="AL339" s="404">
        <f t="shared" si="96"/>
        <v>0</v>
      </c>
      <c r="AM339" s="299"/>
    </row>
    <row r="340" spans="1:39" ht="15.5" outlineLevel="1">
      <c r="B340" s="308"/>
      <c r="C340" s="298"/>
      <c r="D340" s="284"/>
      <c r="E340" s="284"/>
      <c r="F340" s="284"/>
      <c r="G340" s="284"/>
      <c r="H340" s="284"/>
      <c r="I340" s="284"/>
      <c r="J340" s="284"/>
      <c r="K340" s="284"/>
      <c r="L340" s="284"/>
      <c r="M340" s="284"/>
      <c r="N340" s="311"/>
      <c r="O340" s="284"/>
      <c r="P340" s="284"/>
      <c r="Q340" s="284"/>
      <c r="R340" s="284"/>
      <c r="S340" s="284"/>
      <c r="T340" s="284"/>
      <c r="U340" s="284"/>
      <c r="V340" s="284"/>
      <c r="W340" s="284"/>
      <c r="X340" s="284"/>
      <c r="Y340" s="405"/>
      <c r="Z340" s="405"/>
      <c r="AA340" s="405"/>
      <c r="AB340" s="405"/>
      <c r="AC340" s="405"/>
      <c r="AD340" s="405"/>
      <c r="AE340" s="405"/>
      <c r="AF340" s="405"/>
      <c r="AG340" s="405"/>
      <c r="AH340" s="405"/>
      <c r="AI340" s="405"/>
      <c r="AJ340" s="405"/>
      <c r="AK340" s="405"/>
      <c r="AL340" s="405"/>
      <c r="AM340" s="299"/>
    </row>
    <row r="341" spans="1:39" ht="15.5" outlineLevel="1">
      <c r="A341" s="500">
        <v>21</v>
      </c>
      <c r="B341" s="308" t="s">
        <v>22</v>
      </c>
      <c r="C341" s="284" t="s">
        <v>25</v>
      </c>
      <c r="D341" s="288"/>
      <c r="E341" s="288"/>
      <c r="F341" s="288"/>
      <c r="G341" s="288"/>
      <c r="H341" s="288"/>
      <c r="I341" s="288"/>
      <c r="J341" s="288"/>
      <c r="K341" s="288"/>
      <c r="L341" s="288"/>
      <c r="M341" s="288"/>
      <c r="N341" s="288">
        <v>12</v>
      </c>
      <c r="O341" s="288"/>
      <c r="P341" s="288"/>
      <c r="Q341" s="288"/>
      <c r="R341" s="288"/>
      <c r="S341" s="288"/>
      <c r="T341" s="288"/>
      <c r="U341" s="288"/>
      <c r="V341" s="288"/>
      <c r="W341" s="288"/>
      <c r="X341" s="288"/>
      <c r="Y341" s="403"/>
      <c r="Z341" s="408"/>
      <c r="AA341" s="408"/>
      <c r="AB341" s="408"/>
      <c r="AC341" s="408"/>
      <c r="AD341" s="408"/>
      <c r="AE341" s="408"/>
      <c r="AF341" s="408"/>
      <c r="AG341" s="408"/>
      <c r="AH341" s="408"/>
      <c r="AI341" s="408"/>
      <c r="AJ341" s="408"/>
      <c r="AK341" s="408"/>
      <c r="AL341" s="408"/>
      <c r="AM341" s="289">
        <f>SUM(Y341:AL341)</f>
        <v>0</v>
      </c>
    </row>
    <row r="342" spans="1:39" ht="15.5" outlineLevel="1">
      <c r="B342" s="287" t="s">
        <v>249</v>
      </c>
      <c r="C342" s="284" t="s">
        <v>163</v>
      </c>
      <c r="D342" s="288"/>
      <c r="E342" s="288"/>
      <c r="F342" s="288"/>
      <c r="G342" s="288"/>
      <c r="H342" s="288"/>
      <c r="I342" s="288"/>
      <c r="J342" s="288"/>
      <c r="K342" s="288"/>
      <c r="L342" s="288"/>
      <c r="M342" s="288"/>
      <c r="N342" s="288">
        <f>N341</f>
        <v>12</v>
      </c>
      <c r="O342" s="288"/>
      <c r="P342" s="288"/>
      <c r="Q342" s="288"/>
      <c r="R342" s="288"/>
      <c r="S342" s="288"/>
      <c r="T342" s="288"/>
      <c r="U342" s="288"/>
      <c r="V342" s="288"/>
      <c r="W342" s="288"/>
      <c r="X342" s="288"/>
      <c r="Y342" s="404">
        <f>Y341</f>
        <v>0</v>
      </c>
      <c r="Z342" s="404">
        <f>Z341</f>
        <v>0</v>
      </c>
      <c r="AA342" s="404">
        <f t="shared" ref="AA342:AL342" si="97">AA341</f>
        <v>0</v>
      </c>
      <c r="AB342" s="404">
        <f t="shared" si="97"/>
        <v>0</v>
      </c>
      <c r="AC342" s="404">
        <f t="shared" si="97"/>
        <v>0</v>
      </c>
      <c r="AD342" s="404">
        <f t="shared" si="97"/>
        <v>0</v>
      </c>
      <c r="AE342" s="404">
        <f t="shared" si="97"/>
        <v>0</v>
      </c>
      <c r="AF342" s="404">
        <f t="shared" si="97"/>
        <v>0</v>
      </c>
      <c r="AG342" s="404">
        <f t="shared" si="97"/>
        <v>0</v>
      </c>
      <c r="AH342" s="404">
        <f t="shared" si="97"/>
        <v>0</v>
      </c>
      <c r="AI342" s="404">
        <f t="shared" si="97"/>
        <v>0</v>
      </c>
      <c r="AJ342" s="404">
        <f t="shared" si="97"/>
        <v>0</v>
      </c>
      <c r="AK342" s="404">
        <f t="shared" si="97"/>
        <v>0</v>
      </c>
      <c r="AL342" s="404">
        <f t="shared" si="97"/>
        <v>0</v>
      </c>
      <c r="AM342" s="290"/>
    </row>
    <row r="343" spans="1:39" ht="15.5" outlineLevel="1">
      <c r="B343" s="308"/>
      <c r="C343" s="298"/>
      <c r="D343" s="284"/>
      <c r="E343" s="284"/>
      <c r="F343" s="284"/>
      <c r="G343" s="284"/>
      <c r="H343" s="284"/>
      <c r="I343" s="284"/>
      <c r="J343" s="284"/>
      <c r="K343" s="284"/>
      <c r="L343" s="284"/>
      <c r="M343" s="284"/>
      <c r="N343" s="284"/>
      <c r="O343" s="284"/>
      <c r="P343" s="284"/>
      <c r="Q343" s="284"/>
      <c r="R343" s="284"/>
      <c r="S343" s="284"/>
      <c r="T343" s="284"/>
      <c r="U343" s="284"/>
      <c r="V343" s="284"/>
      <c r="W343" s="284"/>
      <c r="X343" s="284"/>
      <c r="Y343" s="415"/>
      <c r="Z343" s="405"/>
      <c r="AA343" s="405"/>
      <c r="AB343" s="405"/>
      <c r="AC343" s="405"/>
      <c r="AD343" s="405"/>
      <c r="AE343" s="405"/>
      <c r="AF343" s="405"/>
      <c r="AG343" s="405"/>
      <c r="AH343" s="405"/>
      <c r="AI343" s="405"/>
      <c r="AJ343" s="405"/>
      <c r="AK343" s="405"/>
      <c r="AL343" s="405"/>
      <c r="AM343" s="299"/>
    </row>
    <row r="344" spans="1:39" ht="15.5" outlineLevel="1">
      <c r="A344" s="500">
        <v>22</v>
      </c>
      <c r="B344" s="308" t="s">
        <v>9</v>
      </c>
      <c r="C344" s="284" t="s">
        <v>25</v>
      </c>
      <c r="D344" s="288"/>
      <c r="E344" s="288"/>
      <c r="F344" s="288"/>
      <c r="G344" s="288"/>
      <c r="H344" s="288"/>
      <c r="I344" s="288"/>
      <c r="J344" s="288"/>
      <c r="K344" s="288"/>
      <c r="L344" s="288"/>
      <c r="M344" s="288"/>
      <c r="N344" s="284"/>
      <c r="O344" s="288"/>
      <c r="P344" s="288"/>
      <c r="Q344" s="288"/>
      <c r="R344" s="288"/>
      <c r="S344" s="288"/>
      <c r="T344" s="288"/>
      <c r="U344" s="288"/>
      <c r="V344" s="288"/>
      <c r="W344" s="288"/>
      <c r="X344" s="288"/>
      <c r="Y344" s="403"/>
      <c r="Z344" s="408"/>
      <c r="AA344" s="408"/>
      <c r="AB344" s="408"/>
      <c r="AC344" s="408"/>
      <c r="AD344" s="408"/>
      <c r="AE344" s="408"/>
      <c r="AF344" s="408"/>
      <c r="AG344" s="408"/>
      <c r="AH344" s="408"/>
      <c r="AI344" s="408"/>
      <c r="AJ344" s="408"/>
      <c r="AK344" s="408"/>
      <c r="AL344" s="408"/>
      <c r="AM344" s="289">
        <f>SUM(Y344:AL344)</f>
        <v>0</v>
      </c>
    </row>
    <row r="345" spans="1:39" ht="15.5" outlineLevel="1">
      <c r="B345" s="287" t="s">
        <v>249</v>
      </c>
      <c r="C345" s="284" t="s">
        <v>163</v>
      </c>
      <c r="D345" s="288"/>
      <c r="E345" s="288"/>
      <c r="F345" s="288"/>
      <c r="G345" s="288"/>
      <c r="H345" s="288"/>
      <c r="I345" s="288"/>
      <c r="J345" s="288"/>
      <c r="K345" s="288"/>
      <c r="L345" s="288"/>
      <c r="M345" s="288"/>
      <c r="N345" s="284"/>
      <c r="O345" s="288"/>
      <c r="P345" s="288"/>
      <c r="Q345" s="288"/>
      <c r="R345" s="288"/>
      <c r="S345" s="288"/>
      <c r="T345" s="288"/>
      <c r="U345" s="288"/>
      <c r="V345" s="288"/>
      <c r="W345" s="288"/>
      <c r="X345" s="288"/>
      <c r="Y345" s="404">
        <f>Y344</f>
        <v>0</v>
      </c>
      <c r="Z345" s="404">
        <f>Z344</f>
        <v>0</v>
      </c>
      <c r="AA345" s="404">
        <f t="shared" ref="AA345:AL345" si="98">AA344</f>
        <v>0</v>
      </c>
      <c r="AB345" s="404">
        <f t="shared" si="98"/>
        <v>0</v>
      </c>
      <c r="AC345" s="404">
        <f t="shared" si="98"/>
        <v>0</v>
      </c>
      <c r="AD345" s="404">
        <f t="shared" si="98"/>
        <v>0</v>
      </c>
      <c r="AE345" s="404">
        <f t="shared" si="98"/>
        <v>0</v>
      </c>
      <c r="AF345" s="404">
        <f t="shared" si="98"/>
        <v>0</v>
      </c>
      <c r="AG345" s="404">
        <f t="shared" si="98"/>
        <v>0</v>
      </c>
      <c r="AH345" s="404">
        <f t="shared" si="98"/>
        <v>0</v>
      </c>
      <c r="AI345" s="404">
        <f t="shared" si="98"/>
        <v>0</v>
      </c>
      <c r="AJ345" s="404">
        <f t="shared" si="98"/>
        <v>0</v>
      </c>
      <c r="AK345" s="404">
        <f t="shared" si="98"/>
        <v>0</v>
      </c>
      <c r="AL345" s="404">
        <f t="shared" si="98"/>
        <v>0</v>
      </c>
      <c r="AM345" s="299"/>
    </row>
    <row r="346" spans="1:39" ht="15.5" outlineLevel="1">
      <c r="B346" s="308"/>
      <c r="C346" s="298"/>
      <c r="D346" s="284"/>
      <c r="E346" s="284"/>
      <c r="F346" s="284"/>
      <c r="G346" s="284"/>
      <c r="H346" s="284"/>
      <c r="I346" s="284"/>
      <c r="J346" s="284"/>
      <c r="K346" s="284"/>
      <c r="L346" s="284"/>
      <c r="M346" s="284"/>
      <c r="N346" s="284"/>
      <c r="O346" s="284"/>
      <c r="P346" s="284"/>
      <c r="Q346" s="284"/>
      <c r="R346" s="284"/>
      <c r="S346" s="284"/>
      <c r="T346" s="284"/>
      <c r="U346" s="284"/>
      <c r="V346" s="284"/>
      <c r="W346" s="284"/>
      <c r="X346" s="284"/>
      <c r="Y346" s="405"/>
      <c r="Z346" s="405"/>
      <c r="AA346" s="405"/>
      <c r="AB346" s="405"/>
      <c r="AC346" s="405"/>
      <c r="AD346" s="405"/>
      <c r="AE346" s="405"/>
      <c r="AF346" s="405"/>
      <c r="AG346" s="405"/>
      <c r="AH346" s="405"/>
      <c r="AI346" s="405"/>
      <c r="AJ346" s="405"/>
      <c r="AK346" s="405"/>
      <c r="AL346" s="405"/>
      <c r="AM346" s="299"/>
    </row>
    <row r="347" spans="1:39" ht="15.5" outlineLevel="1">
      <c r="A347" s="501"/>
      <c r="B347" s="281" t="s">
        <v>14</v>
      </c>
      <c r="C347" s="282"/>
      <c r="D347" s="283"/>
      <c r="E347" s="283"/>
      <c r="F347" s="283"/>
      <c r="G347" s="283"/>
      <c r="H347" s="283"/>
      <c r="I347" s="283"/>
      <c r="J347" s="283"/>
      <c r="K347" s="283"/>
      <c r="L347" s="283"/>
      <c r="M347" s="283"/>
      <c r="N347" s="283"/>
      <c r="O347" s="283"/>
      <c r="P347" s="282"/>
      <c r="Q347" s="282"/>
      <c r="R347" s="282"/>
      <c r="S347" s="282"/>
      <c r="T347" s="282"/>
      <c r="U347" s="282"/>
      <c r="V347" s="282"/>
      <c r="W347" s="282"/>
      <c r="X347" s="282"/>
      <c r="Y347" s="407"/>
      <c r="Z347" s="407"/>
      <c r="AA347" s="407"/>
      <c r="AB347" s="407"/>
      <c r="AC347" s="407"/>
      <c r="AD347" s="407"/>
      <c r="AE347" s="407"/>
      <c r="AF347" s="407"/>
      <c r="AG347" s="407"/>
      <c r="AH347" s="407"/>
      <c r="AI347" s="407"/>
      <c r="AJ347" s="407"/>
      <c r="AK347" s="407"/>
      <c r="AL347" s="407"/>
      <c r="AM347" s="285"/>
    </row>
    <row r="348" spans="1:39" ht="15.5" outlineLevel="1">
      <c r="A348" s="500">
        <v>23</v>
      </c>
      <c r="B348" s="308" t="s">
        <v>14</v>
      </c>
      <c r="C348" s="284" t="s">
        <v>25</v>
      </c>
      <c r="D348" s="288"/>
      <c r="E348" s="288"/>
      <c r="F348" s="288"/>
      <c r="G348" s="288"/>
      <c r="H348" s="288"/>
      <c r="I348" s="288"/>
      <c r="J348" s="288"/>
      <c r="K348" s="288"/>
      <c r="L348" s="288"/>
      <c r="M348" s="288"/>
      <c r="N348" s="284"/>
      <c r="O348" s="288"/>
      <c r="P348" s="288"/>
      <c r="Q348" s="288"/>
      <c r="R348" s="288"/>
      <c r="S348" s="288"/>
      <c r="T348" s="288"/>
      <c r="U348" s="288"/>
      <c r="V348" s="288"/>
      <c r="W348" s="288"/>
      <c r="X348" s="288"/>
      <c r="Y348" s="462"/>
      <c r="Z348" s="403"/>
      <c r="AA348" s="403"/>
      <c r="AB348" s="403"/>
      <c r="AC348" s="403"/>
      <c r="AD348" s="403"/>
      <c r="AE348" s="403"/>
      <c r="AF348" s="403"/>
      <c r="AG348" s="403"/>
      <c r="AH348" s="403"/>
      <c r="AI348" s="403"/>
      <c r="AJ348" s="403"/>
      <c r="AK348" s="403"/>
      <c r="AL348" s="403"/>
      <c r="AM348" s="289">
        <f>SUM(Y348:AL348)</f>
        <v>0</v>
      </c>
    </row>
    <row r="349" spans="1:39" ht="15.5" outlineLevel="1">
      <c r="B349" s="287" t="s">
        <v>249</v>
      </c>
      <c r="C349" s="284" t="s">
        <v>163</v>
      </c>
      <c r="D349" s="288"/>
      <c r="E349" s="288"/>
      <c r="F349" s="288"/>
      <c r="G349" s="288"/>
      <c r="H349" s="288"/>
      <c r="I349" s="288"/>
      <c r="J349" s="288"/>
      <c r="K349" s="288"/>
      <c r="L349" s="288"/>
      <c r="M349" s="288"/>
      <c r="N349" s="460"/>
      <c r="O349" s="288"/>
      <c r="P349" s="288"/>
      <c r="Q349" s="288"/>
      <c r="R349" s="288"/>
      <c r="S349" s="288"/>
      <c r="T349" s="288"/>
      <c r="U349" s="288"/>
      <c r="V349" s="288"/>
      <c r="W349" s="288"/>
      <c r="X349" s="288"/>
      <c r="Y349" s="404">
        <f>Y348</f>
        <v>0</v>
      </c>
      <c r="Z349" s="404">
        <f>Z348</f>
        <v>0</v>
      </c>
      <c r="AA349" s="404">
        <f t="shared" ref="AA349:AL349" si="99">AA348</f>
        <v>0</v>
      </c>
      <c r="AB349" s="404">
        <f t="shared" si="99"/>
        <v>0</v>
      </c>
      <c r="AC349" s="404">
        <f t="shared" si="99"/>
        <v>0</v>
      </c>
      <c r="AD349" s="404">
        <f t="shared" si="99"/>
        <v>0</v>
      </c>
      <c r="AE349" s="404">
        <f t="shared" si="99"/>
        <v>0</v>
      </c>
      <c r="AF349" s="404">
        <f t="shared" si="99"/>
        <v>0</v>
      </c>
      <c r="AG349" s="404">
        <f t="shared" si="99"/>
        <v>0</v>
      </c>
      <c r="AH349" s="404">
        <f t="shared" si="99"/>
        <v>0</v>
      </c>
      <c r="AI349" s="404">
        <f t="shared" si="99"/>
        <v>0</v>
      </c>
      <c r="AJ349" s="404">
        <f t="shared" si="99"/>
        <v>0</v>
      </c>
      <c r="AK349" s="404">
        <f t="shared" si="99"/>
        <v>0</v>
      </c>
      <c r="AL349" s="404">
        <f t="shared" si="99"/>
        <v>0</v>
      </c>
      <c r="AM349" s="290"/>
    </row>
    <row r="350" spans="1:39" ht="15.5" outlineLevel="1">
      <c r="B350" s="308"/>
      <c r="C350" s="298"/>
      <c r="D350" s="284"/>
      <c r="E350" s="284"/>
      <c r="F350" s="284"/>
      <c r="G350" s="284"/>
      <c r="H350" s="284"/>
      <c r="I350" s="284"/>
      <c r="J350" s="284"/>
      <c r="K350" s="284"/>
      <c r="L350" s="284"/>
      <c r="M350" s="284"/>
      <c r="N350" s="284"/>
      <c r="O350" s="284"/>
      <c r="P350" s="284"/>
      <c r="Q350" s="284"/>
      <c r="R350" s="284"/>
      <c r="S350" s="284"/>
      <c r="T350" s="284"/>
      <c r="U350" s="284"/>
      <c r="V350" s="284"/>
      <c r="W350" s="284"/>
      <c r="X350" s="284"/>
      <c r="Y350" s="405"/>
      <c r="Z350" s="405"/>
      <c r="AA350" s="405"/>
      <c r="AB350" s="405"/>
      <c r="AC350" s="405"/>
      <c r="AD350" s="405"/>
      <c r="AE350" s="405"/>
      <c r="AF350" s="405"/>
      <c r="AG350" s="405"/>
      <c r="AH350" s="405"/>
      <c r="AI350" s="405"/>
      <c r="AJ350" s="405"/>
      <c r="AK350" s="405"/>
      <c r="AL350" s="405"/>
      <c r="AM350" s="299"/>
    </row>
    <row r="351" spans="1:39" s="286" customFormat="1" ht="15.5" outlineLevel="1">
      <c r="A351" s="501"/>
      <c r="B351" s="281" t="s">
        <v>486</v>
      </c>
      <c r="C351" s="282"/>
      <c r="D351" s="283"/>
      <c r="E351" s="283"/>
      <c r="F351" s="283"/>
      <c r="G351" s="283"/>
      <c r="H351" s="283"/>
      <c r="I351" s="283"/>
      <c r="J351" s="283"/>
      <c r="K351" s="283"/>
      <c r="L351" s="283"/>
      <c r="M351" s="283"/>
      <c r="N351" s="283"/>
      <c r="O351" s="283"/>
      <c r="P351" s="282"/>
      <c r="Q351" s="282"/>
      <c r="R351" s="282"/>
      <c r="S351" s="282"/>
      <c r="T351" s="282"/>
      <c r="U351" s="282"/>
      <c r="V351" s="282"/>
      <c r="W351" s="282"/>
      <c r="X351" s="282"/>
      <c r="Y351" s="407"/>
      <c r="Z351" s="407"/>
      <c r="AA351" s="407"/>
      <c r="AB351" s="407"/>
      <c r="AC351" s="407"/>
      <c r="AD351" s="407"/>
      <c r="AE351" s="407"/>
      <c r="AF351" s="407"/>
      <c r="AG351" s="407"/>
      <c r="AH351" s="407"/>
      <c r="AI351" s="407"/>
      <c r="AJ351" s="407"/>
      <c r="AK351" s="407"/>
      <c r="AL351" s="407"/>
      <c r="AM351" s="285"/>
    </row>
    <row r="352" spans="1:39" s="276" customFormat="1" ht="15.5" outlineLevel="1">
      <c r="A352" s="500">
        <v>24</v>
      </c>
      <c r="B352" s="308" t="s">
        <v>14</v>
      </c>
      <c r="C352" s="284" t="s">
        <v>25</v>
      </c>
      <c r="D352" s="288"/>
      <c r="E352" s="288"/>
      <c r="F352" s="288"/>
      <c r="G352" s="288"/>
      <c r="H352" s="288"/>
      <c r="I352" s="288"/>
      <c r="J352" s="288"/>
      <c r="K352" s="288"/>
      <c r="L352" s="288"/>
      <c r="M352" s="288"/>
      <c r="N352" s="284"/>
      <c r="O352" s="288"/>
      <c r="P352" s="288"/>
      <c r="Q352" s="288"/>
      <c r="R352" s="288"/>
      <c r="S352" s="288"/>
      <c r="T352" s="288"/>
      <c r="U352" s="288"/>
      <c r="V352" s="288"/>
      <c r="W352" s="288"/>
      <c r="X352" s="288"/>
      <c r="Y352" s="403"/>
      <c r="Z352" s="403"/>
      <c r="AA352" s="403"/>
      <c r="AB352" s="403"/>
      <c r="AC352" s="403"/>
      <c r="AD352" s="403"/>
      <c r="AE352" s="403"/>
      <c r="AF352" s="403"/>
      <c r="AG352" s="403"/>
      <c r="AH352" s="403"/>
      <c r="AI352" s="403"/>
      <c r="AJ352" s="403"/>
      <c r="AK352" s="403"/>
      <c r="AL352" s="403"/>
      <c r="AM352" s="289">
        <f>SUM(Y352:AL352)</f>
        <v>0</v>
      </c>
    </row>
    <row r="353" spans="1:39" s="276" customFormat="1" ht="15.5" outlineLevel="1">
      <c r="A353" s="500"/>
      <c r="B353" s="308" t="s">
        <v>249</v>
      </c>
      <c r="C353" s="284" t="s">
        <v>163</v>
      </c>
      <c r="D353" s="288"/>
      <c r="E353" s="288"/>
      <c r="F353" s="288"/>
      <c r="G353" s="288"/>
      <c r="H353" s="288"/>
      <c r="I353" s="288"/>
      <c r="J353" s="288"/>
      <c r="K353" s="288"/>
      <c r="L353" s="288"/>
      <c r="M353" s="288"/>
      <c r="N353" s="460"/>
      <c r="O353" s="288"/>
      <c r="P353" s="288"/>
      <c r="Q353" s="288"/>
      <c r="R353" s="288"/>
      <c r="S353" s="288"/>
      <c r="T353" s="288"/>
      <c r="U353" s="288"/>
      <c r="V353" s="288"/>
      <c r="W353" s="288"/>
      <c r="X353" s="288"/>
      <c r="Y353" s="404">
        <f>Y352</f>
        <v>0</v>
      </c>
      <c r="Z353" s="404">
        <f>Z352</f>
        <v>0</v>
      </c>
      <c r="AA353" s="404">
        <f t="shared" ref="AA353:AL353" si="100">AA352</f>
        <v>0</v>
      </c>
      <c r="AB353" s="404">
        <f t="shared" si="100"/>
        <v>0</v>
      </c>
      <c r="AC353" s="404">
        <f t="shared" si="100"/>
        <v>0</v>
      </c>
      <c r="AD353" s="404">
        <f t="shared" si="100"/>
        <v>0</v>
      </c>
      <c r="AE353" s="404">
        <f t="shared" si="100"/>
        <v>0</v>
      </c>
      <c r="AF353" s="404">
        <f t="shared" si="100"/>
        <v>0</v>
      </c>
      <c r="AG353" s="404">
        <f t="shared" si="100"/>
        <v>0</v>
      </c>
      <c r="AH353" s="404">
        <f t="shared" si="100"/>
        <v>0</v>
      </c>
      <c r="AI353" s="404">
        <f t="shared" si="100"/>
        <v>0</v>
      </c>
      <c r="AJ353" s="404">
        <f t="shared" si="100"/>
        <v>0</v>
      </c>
      <c r="AK353" s="404">
        <f t="shared" si="100"/>
        <v>0</v>
      </c>
      <c r="AL353" s="404">
        <f t="shared" si="100"/>
        <v>0</v>
      </c>
      <c r="AM353" s="290"/>
    </row>
    <row r="354" spans="1:39" s="276" customFormat="1" ht="15.5" outlineLevel="1">
      <c r="A354" s="500"/>
      <c r="B354" s="308"/>
      <c r="C354" s="298"/>
      <c r="D354" s="284"/>
      <c r="E354" s="284"/>
      <c r="F354" s="284"/>
      <c r="G354" s="284"/>
      <c r="H354" s="284"/>
      <c r="I354" s="284"/>
      <c r="J354" s="284"/>
      <c r="K354" s="284"/>
      <c r="L354" s="284"/>
      <c r="M354" s="284"/>
      <c r="N354" s="284"/>
      <c r="O354" s="284"/>
      <c r="P354" s="284"/>
      <c r="Q354" s="284"/>
      <c r="R354" s="284"/>
      <c r="S354" s="284"/>
      <c r="T354" s="284"/>
      <c r="U354" s="284"/>
      <c r="V354" s="284"/>
      <c r="W354" s="284"/>
      <c r="X354" s="284"/>
      <c r="Y354" s="405"/>
      <c r="Z354" s="405"/>
      <c r="AA354" s="405"/>
      <c r="AB354" s="405"/>
      <c r="AC354" s="405"/>
      <c r="AD354" s="405"/>
      <c r="AE354" s="405"/>
      <c r="AF354" s="405"/>
      <c r="AG354" s="405"/>
      <c r="AH354" s="405"/>
      <c r="AI354" s="405"/>
      <c r="AJ354" s="405"/>
      <c r="AK354" s="405"/>
      <c r="AL354" s="405"/>
      <c r="AM354" s="299"/>
    </row>
    <row r="355" spans="1:39" s="276" customFormat="1" ht="15.5" outlineLevel="1">
      <c r="A355" s="500">
        <v>25</v>
      </c>
      <c r="B355" s="307" t="s">
        <v>21</v>
      </c>
      <c r="C355" s="284" t="s">
        <v>25</v>
      </c>
      <c r="D355" s="288"/>
      <c r="E355" s="288"/>
      <c r="F355" s="288"/>
      <c r="G355" s="288"/>
      <c r="H355" s="288"/>
      <c r="I355" s="288"/>
      <c r="J355" s="288"/>
      <c r="K355" s="288"/>
      <c r="L355" s="288"/>
      <c r="M355" s="288"/>
      <c r="N355" s="288">
        <v>0</v>
      </c>
      <c r="O355" s="288"/>
      <c r="P355" s="288"/>
      <c r="Q355" s="288"/>
      <c r="R355" s="288"/>
      <c r="S355" s="288"/>
      <c r="T355" s="288"/>
      <c r="U355" s="288"/>
      <c r="V355" s="288"/>
      <c r="W355" s="288"/>
      <c r="X355" s="288"/>
      <c r="Y355" s="408"/>
      <c r="Z355" s="408"/>
      <c r="AA355" s="408"/>
      <c r="AB355" s="408"/>
      <c r="AC355" s="408"/>
      <c r="AD355" s="408"/>
      <c r="AE355" s="408"/>
      <c r="AF355" s="408"/>
      <c r="AG355" s="408"/>
      <c r="AH355" s="408"/>
      <c r="AI355" s="408"/>
      <c r="AJ355" s="408"/>
      <c r="AK355" s="408"/>
      <c r="AL355" s="408"/>
      <c r="AM355" s="289">
        <f>SUM(Y355:AL355)</f>
        <v>0</v>
      </c>
    </row>
    <row r="356" spans="1:39" s="276" customFormat="1" ht="15.5" outlineLevel="1">
      <c r="A356" s="500"/>
      <c r="B356" s="308" t="s">
        <v>249</v>
      </c>
      <c r="C356" s="284" t="s">
        <v>163</v>
      </c>
      <c r="D356" s="288"/>
      <c r="E356" s="288"/>
      <c r="F356" s="288"/>
      <c r="G356" s="288"/>
      <c r="H356" s="288"/>
      <c r="I356" s="288"/>
      <c r="J356" s="288"/>
      <c r="K356" s="288"/>
      <c r="L356" s="288"/>
      <c r="M356" s="288"/>
      <c r="N356" s="288">
        <f>N355</f>
        <v>0</v>
      </c>
      <c r="O356" s="288"/>
      <c r="P356" s="288"/>
      <c r="Q356" s="288"/>
      <c r="R356" s="288"/>
      <c r="S356" s="288"/>
      <c r="T356" s="288"/>
      <c r="U356" s="288"/>
      <c r="V356" s="288"/>
      <c r="W356" s="288"/>
      <c r="X356" s="288"/>
      <c r="Y356" s="404">
        <f>Y355</f>
        <v>0</v>
      </c>
      <c r="Z356" s="404">
        <f>Z355</f>
        <v>0</v>
      </c>
      <c r="AA356" s="404">
        <f t="shared" ref="AA356:AL356" si="101">AA355</f>
        <v>0</v>
      </c>
      <c r="AB356" s="404">
        <f t="shared" si="101"/>
        <v>0</v>
      </c>
      <c r="AC356" s="404">
        <f t="shared" si="101"/>
        <v>0</v>
      </c>
      <c r="AD356" s="404">
        <f t="shared" si="101"/>
        <v>0</v>
      </c>
      <c r="AE356" s="404">
        <f t="shared" si="101"/>
        <v>0</v>
      </c>
      <c r="AF356" s="404">
        <f t="shared" si="101"/>
        <v>0</v>
      </c>
      <c r="AG356" s="404">
        <f t="shared" si="101"/>
        <v>0</v>
      </c>
      <c r="AH356" s="404">
        <f t="shared" si="101"/>
        <v>0</v>
      </c>
      <c r="AI356" s="404">
        <f t="shared" si="101"/>
        <v>0</v>
      </c>
      <c r="AJ356" s="404">
        <f t="shared" si="101"/>
        <v>0</v>
      </c>
      <c r="AK356" s="404">
        <f t="shared" si="101"/>
        <v>0</v>
      </c>
      <c r="AL356" s="404">
        <f t="shared" si="101"/>
        <v>0</v>
      </c>
      <c r="AM356" s="304"/>
    </row>
    <row r="357" spans="1:39" s="276" customFormat="1" ht="15.5" outlineLevel="1">
      <c r="A357" s="500"/>
      <c r="B357" s="307"/>
      <c r="C357" s="305"/>
      <c r="D357" s="284"/>
      <c r="E357" s="284"/>
      <c r="F357" s="284"/>
      <c r="G357" s="284"/>
      <c r="H357" s="284"/>
      <c r="I357" s="284"/>
      <c r="J357" s="284"/>
      <c r="K357" s="284"/>
      <c r="L357" s="284"/>
      <c r="M357" s="284"/>
      <c r="N357" s="284"/>
      <c r="O357" s="284"/>
      <c r="P357" s="284"/>
      <c r="Q357" s="284"/>
      <c r="R357" s="284"/>
      <c r="S357" s="284"/>
      <c r="T357" s="284"/>
      <c r="U357" s="284"/>
      <c r="V357" s="284"/>
      <c r="W357" s="284"/>
      <c r="X357" s="284"/>
      <c r="Y357" s="409"/>
      <c r="Z357" s="410"/>
      <c r="AA357" s="409"/>
      <c r="AB357" s="409"/>
      <c r="AC357" s="409"/>
      <c r="AD357" s="409"/>
      <c r="AE357" s="409"/>
      <c r="AF357" s="409"/>
      <c r="AG357" s="409"/>
      <c r="AH357" s="409"/>
      <c r="AI357" s="409"/>
      <c r="AJ357" s="409"/>
      <c r="AK357" s="409"/>
      <c r="AL357" s="409"/>
      <c r="AM357" s="306"/>
    </row>
    <row r="358" spans="1:39" ht="15.5" outlineLevel="1">
      <c r="A358" s="501"/>
      <c r="B358" s="281" t="s">
        <v>15</v>
      </c>
      <c r="C358" s="313"/>
      <c r="D358" s="283"/>
      <c r="E358" s="282"/>
      <c r="F358" s="282"/>
      <c r="G358" s="282"/>
      <c r="H358" s="282"/>
      <c r="I358" s="282"/>
      <c r="J358" s="282"/>
      <c r="K358" s="282"/>
      <c r="L358" s="282"/>
      <c r="M358" s="282"/>
      <c r="N358" s="284"/>
      <c r="O358" s="282"/>
      <c r="P358" s="282"/>
      <c r="Q358" s="282"/>
      <c r="R358" s="282"/>
      <c r="S358" s="282"/>
      <c r="T358" s="282"/>
      <c r="U358" s="282"/>
      <c r="V358" s="282"/>
      <c r="W358" s="282"/>
      <c r="X358" s="282"/>
      <c r="Y358" s="407"/>
      <c r="Z358" s="407"/>
      <c r="AA358" s="407"/>
      <c r="AB358" s="407"/>
      <c r="AC358" s="407"/>
      <c r="AD358" s="407"/>
      <c r="AE358" s="407"/>
      <c r="AF358" s="407"/>
      <c r="AG358" s="407"/>
      <c r="AH358" s="407"/>
      <c r="AI358" s="407"/>
      <c r="AJ358" s="407"/>
      <c r="AK358" s="407"/>
      <c r="AL358" s="407"/>
      <c r="AM358" s="285"/>
    </row>
    <row r="359" spans="1:39" ht="15.5" outlineLevel="1">
      <c r="A359" s="500">
        <v>26</v>
      </c>
      <c r="B359" s="314" t="s">
        <v>16</v>
      </c>
      <c r="C359" s="284" t="s">
        <v>25</v>
      </c>
      <c r="D359" s="288"/>
      <c r="E359" s="288"/>
      <c r="F359" s="288"/>
      <c r="G359" s="288"/>
      <c r="H359" s="288"/>
      <c r="I359" s="288"/>
      <c r="J359" s="288"/>
      <c r="K359" s="288"/>
      <c r="L359" s="288"/>
      <c r="M359" s="288"/>
      <c r="N359" s="288">
        <v>12</v>
      </c>
      <c r="O359" s="288"/>
      <c r="P359" s="288"/>
      <c r="Q359" s="288"/>
      <c r="R359" s="288"/>
      <c r="S359" s="288"/>
      <c r="T359" s="288"/>
      <c r="U359" s="288"/>
      <c r="V359" s="288"/>
      <c r="W359" s="288"/>
      <c r="X359" s="288"/>
      <c r="Y359" s="419"/>
      <c r="Z359" s="408"/>
      <c r="AA359" s="408"/>
      <c r="AB359" s="408"/>
      <c r="AC359" s="408"/>
      <c r="AD359" s="408"/>
      <c r="AE359" s="408"/>
      <c r="AF359" s="408"/>
      <c r="AG359" s="408"/>
      <c r="AH359" s="408"/>
      <c r="AI359" s="408"/>
      <c r="AJ359" s="408"/>
      <c r="AK359" s="408"/>
      <c r="AL359" s="408"/>
      <c r="AM359" s="289">
        <f>SUM(Y359:AL359)</f>
        <v>0</v>
      </c>
    </row>
    <row r="360" spans="1:39" ht="15.5" outlineLevel="1">
      <c r="B360" s="287" t="s">
        <v>249</v>
      </c>
      <c r="C360" s="284" t="s">
        <v>163</v>
      </c>
      <c r="D360" s="288"/>
      <c r="E360" s="288"/>
      <c r="F360" s="288"/>
      <c r="G360" s="288"/>
      <c r="H360" s="288"/>
      <c r="I360" s="288"/>
      <c r="J360" s="288"/>
      <c r="K360" s="288"/>
      <c r="L360" s="288"/>
      <c r="M360" s="288"/>
      <c r="N360" s="288">
        <f>N359</f>
        <v>12</v>
      </c>
      <c r="O360" s="288"/>
      <c r="P360" s="288"/>
      <c r="Q360" s="288"/>
      <c r="R360" s="288"/>
      <c r="S360" s="288"/>
      <c r="T360" s="288"/>
      <c r="U360" s="288"/>
      <c r="V360" s="288"/>
      <c r="W360" s="288"/>
      <c r="X360" s="288"/>
      <c r="Y360" s="404">
        <f>Y359</f>
        <v>0</v>
      </c>
      <c r="Z360" s="404">
        <f>Z359</f>
        <v>0</v>
      </c>
      <c r="AA360" s="404">
        <f t="shared" ref="AA360:AL360" si="102">AA359</f>
        <v>0</v>
      </c>
      <c r="AB360" s="404">
        <f t="shared" si="102"/>
        <v>0</v>
      </c>
      <c r="AC360" s="404">
        <f t="shared" si="102"/>
        <v>0</v>
      </c>
      <c r="AD360" s="404">
        <f t="shared" si="102"/>
        <v>0</v>
      </c>
      <c r="AE360" s="404">
        <f t="shared" si="102"/>
        <v>0</v>
      </c>
      <c r="AF360" s="404">
        <f t="shared" si="102"/>
        <v>0</v>
      </c>
      <c r="AG360" s="404">
        <f t="shared" si="102"/>
        <v>0</v>
      </c>
      <c r="AH360" s="404">
        <f t="shared" si="102"/>
        <v>0</v>
      </c>
      <c r="AI360" s="404">
        <f t="shared" si="102"/>
        <v>0</v>
      </c>
      <c r="AJ360" s="404">
        <f t="shared" si="102"/>
        <v>0</v>
      </c>
      <c r="AK360" s="404">
        <f t="shared" si="102"/>
        <v>0</v>
      </c>
      <c r="AL360" s="404">
        <f t="shared" si="102"/>
        <v>0</v>
      </c>
      <c r="AM360" s="299"/>
    </row>
    <row r="361" spans="1:39" ht="15.5" outlineLevel="1">
      <c r="A361" s="503"/>
      <c r="B361" s="315"/>
      <c r="C361" s="284"/>
      <c r="D361" s="284"/>
      <c r="E361" s="284"/>
      <c r="F361" s="284"/>
      <c r="G361" s="284"/>
      <c r="H361" s="284"/>
      <c r="I361" s="284"/>
      <c r="J361" s="284"/>
      <c r="K361" s="284"/>
      <c r="L361" s="284"/>
      <c r="M361" s="284"/>
      <c r="N361" s="284"/>
      <c r="O361" s="284"/>
      <c r="P361" s="284"/>
      <c r="Q361" s="284"/>
      <c r="R361" s="284"/>
      <c r="S361" s="284"/>
      <c r="T361" s="284"/>
      <c r="U361" s="284"/>
      <c r="V361" s="284"/>
      <c r="W361" s="284"/>
      <c r="X361" s="284"/>
      <c r="Y361" s="416"/>
      <c r="Z361" s="417"/>
      <c r="AA361" s="417"/>
      <c r="AB361" s="417"/>
      <c r="AC361" s="417"/>
      <c r="AD361" s="417"/>
      <c r="AE361" s="417"/>
      <c r="AF361" s="417"/>
      <c r="AG361" s="417"/>
      <c r="AH361" s="417"/>
      <c r="AI361" s="417"/>
      <c r="AJ361" s="417"/>
      <c r="AK361" s="417"/>
      <c r="AL361" s="417"/>
      <c r="AM361" s="290"/>
    </row>
    <row r="362" spans="1:39" ht="15.5" outlineLevel="1">
      <c r="A362" s="500">
        <v>27</v>
      </c>
      <c r="B362" s="314" t="s">
        <v>17</v>
      </c>
      <c r="C362" s="284" t="s">
        <v>25</v>
      </c>
      <c r="D362" s="288"/>
      <c r="E362" s="288"/>
      <c r="F362" s="288"/>
      <c r="G362" s="288"/>
      <c r="H362" s="288"/>
      <c r="I362" s="288"/>
      <c r="J362" s="288"/>
      <c r="K362" s="288"/>
      <c r="L362" s="288"/>
      <c r="M362" s="288"/>
      <c r="N362" s="288">
        <v>12</v>
      </c>
      <c r="O362" s="288"/>
      <c r="P362" s="288"/>
      <c r="Q362" s="288"/>
      <c r="R362" s="288"/>
      <c r="S362" s="288"/>
      <c r="T362" s="288"/>
      <c r="U362" s="288"/>
      <c r="V362" s="288"/>
      <c r="W362" s="288"/>
      <c r="X362" s="288"/>
      <c r="Y362" s="419"/>
      <c r="Z362" s="408"/>
      <c r="AA362" s="408"/>
      <c r="AB362" s="408"/>
      <c r="AC362" s="408"/>
      <c r="AD362" s="408"/>
      <c r="AE362" s="408"/>
      <c r="AF362" s="408"/>
      <c r="AG362" s="408"/>
      <c r="AH362" s="408"/>
      <c r="AI362" s="408"/>
      <c r="AJ362" s="408"/>
      <c r="AK362" s="408"/>
      <c r="AL362" s="408"/>
      <c r="AM362" s="289">
        <f>SUM(Y362:AL362)</f>
        <v>0</v>
      </c>
    </row>
    <row r="363" spans="1:39" ht="15.5" outlineLevel="1">
      <c r="B363" s="287" t="s">
        <v>249</v>
      </c>
      <c r="C363" s="284" t="s">
        <v>163</v>
      </c>
      <c r="D363" s="288"/>
      <c r="E363" s="288"/>
      <c r="F363" s="288"/>
      <c r="G363" s="288"/>
      <c r="H363" s="288"/>
      <c r="I363" s="288"/>
      <c r="J363" s="288"/>
      <c r="K363" s="288"/>
      <c r="L363" s="288"/>
      <c r="M363" s="288"/>
      <c r="N363" s="288">
        <f>N362</f>
        <v>12</v>
      </c>
      <c r="O363" s="288"/>
      <c r="P363" s="288"/>
      <c r="Q363" s="288"/>
      <c r="R363" s="288"/>
      <c r="S363" s="288"/>
      <c r="T363" s="288"/>
      <c r="U363" s="288"/>
      <c r="V363" s="288"/>
      <c r="W363" s="288"/>
      <c r="X363" s="288"/>
      <c r="Y363" s="404">
        <f>Y362</f>
        <v>0</v>
      </c>
      <c r="Z363" s="404">
        <f>Z362</f>
        <v>0</v>
      </c>
      <c r="AA363" s="404">
        <f t="shared" ref="AA363:AL363" si="103">AA362</f>
        <v>0</v>
      </c>
      <c r="AB363" s="404">
        <f t="shared" si="103"/>
        <v>0</v>
      </c>
      <c r="AC363" s="404">
        <f t="shared" si="103"/>
        <v>0</v>
      </c>
      <c r="AD363" s="404">
        <f t="shared" si="103"/>
        <v>0</v>
      </c>
      <c r="AE363" s="404">
        <f t="shared" si="103"/>
        <v>0</v>
      </c>
      <c r="AF363" s="404">
        <f t="shared" si="103"/>
        <v>0</v>
      </c>
      <c r="AG363" s="404">
        <f t="shared" si="103"/>
        <v>0</v>
      </c>
      <c r="AH363" s="404">
        <f t="shared" si="103"/>
        <v>0</v>
      </c>
      <c r="AI363" s="404">
        <f t="shared" si="103"/>
        <v>0</v>
      </c>
      <c r="AJ363" s="404">
        <f t="shared" si="103"/>
        <v>0</v>
      </c>
      <c r="AK363" s="404">
        <f t="shared" si="103"/>
        <v>0</v>
      </c>
      <c r="AL363" s="404">
        <f t="shared" si="103"/>
        <v>0</v>
      </c>
      <c r="AM363" s="299"/>
    </row>
    <row r="364" spans="1:39" ht="15.5" outlineLevel="1">
      <c r="A364" s="503"/>
      <c r="B364" s="316"/>
      <c r="C364" s="293"/>
      <c r="D364" s="284"/>
      <c r="E364" s="284"/>
      <c r="F364" s="284"/>
      <c r="G364" s="284"/>
      <c r="H364" s="284"/>
      <c r="I364" s="284"/>
      <c r="J364" s="284"/>
      <c r="K364" s="284"/>
      <c r="L364" s="284"/>
      <c r="M364" s="284"/>
      <c r="N364" s="293"/>
      <c r="O364" s="284"/>
      <c r="P364" s="284"/>
      <c r="Q364" s="284"/>
      <c r="R364" s="284"/>
      <c r="S364" s="284"/>
      <c r="T364" s="284"/>
      <c r="U364" s="284"/>
      <c r="V364" s="284"/>
      <c r="W364" s="284"/>
      <c r="X364" s="284"/>
      <c r="Y364" s="405"/>
      <c r="Z364" s="405"/>
      <c r="AA364" s="405"/>
      <c r="AB364" s="405"/>
      <c r="AC364" s="405"/>
      <c r="AD364" s="405"/>
      <c r="AE364" s="405"/>
      <c r="AF364" s="405"/>
      <c r="AG364" s="405"/>
      <c r="AH364" s="405"/>
      <c r="AI364" s="405"/>
      <c r="AJ364" s="405"/>
      <c r="AK364" s="405"/>
      <c r="AL364" s="405"/>
      <c r="AM364" s="299"/>
    </row>
    <row r="365" spans="1:39" ht="15.5" outlineLevel="1">
      <c r="A365" s="500">
        <v>28</v>
      </c>
      <c r="B365" s="314" t="s">
        <v>18</v>
      </c>
      <c r="C365" s="284" t="s">
        <v>25</v>
      </c>
      <c r="D365" s="288"/>
      <c r="E365" s="288"/>
      <c r="F365" s="288"/>
      <c r="G365" s="288"/>
      <c r="H365" s="288"/>
      <c r="I365" s="288"/>
      <c r="J365" s="288"/>
      <c r="K365" s="288"/>
      <c r="L365" s="288"/>
      <c r="M365" s="288"/>
      <c r="N365" s="288">
        <v>0</v>
      </c>
      <c r="O365" s="288"/>
      <c r="P365" s="288"/>
      <c r="Q365" s="288"/>
      <c r="R365" s="288"/>
      <c r="S365" s="288"/>
      <c r="T365" s="288"/>
      <c r="U365" s="288"/>
      <c r="V365" s="288"/>
      <c r="W365" s="288"/>
      <c r="X365" s="288"/>
      <c r="Y365" s="419"/>
      <c r="Z365" s="408"/>
      <c r="AA365" s="408"/>
      <c r="AB365" s="408"/>
      <c r="AC365" s="408"/>
      <c r="AD365" s="408"/>
      <c r="AE365" s="408"/>
      <c r="AF365" s="408"/>
      <c r="AG365" s="408"/>
      <c r="AH365" s="408"/>
      <c r="AI365" s="408"/>
      <c r="AJ365" s="408"/>
      <c r="AK365" s="408"/>
      <c r="AL365" s="408"/>
      <c r="AM365" s="289">
        <f>SUM(Y365:AL365)</f>
        <v>0</v>
      </c>
    </row>
    <row r="366" spans="1:39" ht="15.5" outlineLevel="1">
      <c r="B366" s="287" t="s">
        <v>249</v>
      </c>
      <c r="C366" s="284" t="s">
        <v>163</v>
      </c>
      <c r="D366" s="288"/>
      <c r="E366" s="288"/>
      <c r="F366" s="288"/>
      <c r="G366" s="288"/>
      <c r="H366" s="288"/>
      <c r="I366" s="288"/>
      <c r="J366" s="288"/>
      <c r="K366" s="288"/>
      <c r="L366" s="288"/>
      <c r="M366" s="288"/>
      <c r="N366" s="288">
        <f>N365</f>
        <v>0</v>
      </c>
      <c r="O366" s="288"/>
      <c r="P366" s="288"/>
      <c r="Q366" s="288"/>
      <c r="R366" s="288"/>
      <c r="S366" s="288"/>
      <c r="T366" s="288"/>
      <c r="U366" s="288"/>
      <c r="V366" s="288"/>
      <c r="W366" s="288"/>
      <c r="X366" s="288"/>
      <c r="Y366" s="404">
        <f>Y365</f>
        <v>0</v>
      </c>
      <c r="Z366" s="404">
        <f>Z365</f>
        <v>0</v>
      </c>
      <c r="AA366" s="404">
        <f t="shared" ref="AA366:AL366" si="104">AA365</f>
        <v>0</v>
      </c>
      <c r="AB366" s="404">
        <f t="shared" si="104"/>
        <v>0</v>
      </c>
      <c r="AC366" s="404">
        <f t="shared" si="104"/>
        <v>0</v>
      </c>
      <c r="AD366" s="404">
        <f t="shared" si="104"/>
        <v>0</v>
      </c>
      <c r="AE366" s="404">
        <f t="shared" si="104"/>
        <v>0</v>
      </c>
      <c r="AF366" s="404">
        <f t="shared" si="104"/>
        <v>0</v>
      </c>
      <c r="AG366" s="404">
        <f t="shared" si="104"/>
        <v>0</v>
      </c>
      <c r="AH366" s="404">
        <f t="shared" si="104"/>
        <v>0</v>
      </c>
      <c r="AI366" s="404">
        <f t="shared" si="104"/>
        <v>0</v>
      </c>
      <c r="AJ366" s="404">
        <f t="shared" si="104"/>
        <v>0</v>
      </c>
      <c r="AK366" s="404">
        <f t="shared" si="104"/>
        <v>0</v>
      </c>
      <c r="AL366" s="404">
        <f t="shared" si="104"/>
        <v>0</v>
      </c>
      <c r="AM366" s="290"/>
    </row>
    <row r="367" spans="1:39" ht="15.5" outlineLevel="1">
      <c r="A367" s="503"/>
      <c r="B367" s="315"/>
      <c r="C367" s="284"/>
      <c r="D367" s="284"/>
      <c r="E367" s="284"/>
      <c r="F367" s="284"/>
      <c r="G367" s="284"/>
      <c r="H367" s="284"/>
      <c r="I367" s="284"/>
      <c r="J367" s="284"/>
      <c r="K367" s="284"/>
      <c r="L367" s="284"/>
      <c r="M367" s="284"/>
      <c r="N367" s="284"/>
      <c r="O367" s="284"/>
      <c r="P367" s="284"/>
      <c r="Q367" s="284"/>
      <c r="R367" s="284"/>
      <c r="S367" s="284"/>
      <c r="T367" s="284"/>
      <c r="U367" s="284"/>
      <c r="V367" s="284"/>
      <c r="W367" s="284"/>
      <c r="X367" s="284"/>
      <c r="Y367" s="405"/>
      <c r="Z367" s="405"/>
      <c r="AA367" s="405"/>
      <c r="AB367" s="405"/>
      <c r="AC367" s="405"/>
      <c r="AD367" s="405"/>
      <c r="AE367" s="405"/>
      <c r="AF367" s="405"/>
      <c r="AG367" s="405"/>
      <c r="AH367" s="405"/>
      <c r="AI367" s="405"/>
      <c r="AJ367" s="405"/>
      <c r="AK367" s="405"/>
      <c r="AL367" s="405"/>
      <c r="AM367" s="299"/>
    </row>
    <row r="368" spans="1:39" ht="15.5" outlineLevel="1">
      <c r="A368" s="500">
        <v>29</v>
      </c>
      <c r="B368" s="317" t="s">
        <v>19</v>
      </c>
      <c r="C368" s="284" t="s">
        <v>25</v>
      </c>
      <c r="D368" s="288"/>
      <c r="E368" s="288"/>
      <c r="F368" s="288"/>
      <c r="G368" s="288"/>
      <c r="H368" s="288"/>
      <c r="I368" s="288"/>
      <c r="J368" s="288"/>
      <c r="K368" s="288"/>
      <c r="L368" s="288"/>
      <c r="M368" s="288"/>
      <c r="N368" s="288">
        <v>0</v>
      </c>
      <c r="O368" s="288"/>
      <c r="P368" s="288"/>
      <c r="Q368" s="288"/>
      <c r="R368" s="288"/>
      <c r="S368" s="288"/>
      <c r="T368" s="288"/>
      <c r="U368" s="288"/>
      <c r="V368" s="288"/>
      <c r="W368" s="288"/>
      <c r="X368" s="288"/>
      <c r="Y368" s="419"/>
      <c r="Z368" s="408"/>
      <c r="AA368" s="408"/>
      <c r="AB368" s="408"/>
      <c r="AC368" s="408"/>
      <c r="AD368" s="408"/>
      <c r="AE368" s="408"/>
      <c r="AF368" s="408"/>
      <c r="AG368" s="408"/>
      <c r="AH368" s="408"/>
      <c r="AI368" s="408"/>
      <c r="AJ368" s="408"/>
      <c r="AK368" s="408"/>
      <c r="AL368" s="408"/>
      <c r="AM368" s="289">
        <f>SUM(Y368:AL368)</f>
        <v>0</v>
      </c>
    </row>
    <row r="369" spans="1:39" ht="15.5" outlineLevel="1">
      <c r="B369" s="317" t="s">
        <v>249</v>
      </c>
      <c r="C369" s="284" t="s">
        <v>163</v>
      </c>
      <c r="D369" s="288"/>
      <c r="E369" s="288"/>
      <c r="F369" s="288"/>
      <c r="G369" s="288"/>
      <c r="H369" s="288"/>
      <c r="I369" s="288"/>
      <c r="J369" s="288"/>
      <c r="K369" s="288"/>
      <c r="L369" s="288"/>
      <c r="M369" s="288"/>
      <c r="N369" s="288">
        <f>N368</f>
        <v>0</v>
      </c>
      <c r="O369" s="288"/>
      <c r="P369" s="288"/>
      <c r="Q369" s="288"/>
      <c r="R369" s="288"/>
      <c r="S369" s="288"/>
      <c r="T369" s="288"/>
      <c r="U369" s="288"/>
      <c r="V369" s="288"/>
      <c r="W369" s="288"/>
      <c r="X369" s="288"/>
      <c r="Y369" s="404">
        <f>Y368</f>
        <v>0</v>
      </c>
      <c r="Z369" s="404">
        <f t="shared" ref="Z369:AL369" si="105">Z368</f>
        <v>0</v>
      </c>
      <c r="AA369" s="404">
        <f t="shared" si="105"/>
        <v>0</v>
      </c>
      <c r="AB369" s="404">
        <f t="shared" si="105"/>
        <v>0</v>
      </c>
      <c r="AC369" s="404">
        <f t="shared" si="105"/>
        <v>0</v>
      </c>
      <c r="AD369" s="404">
        <f t="shared" si="105"/>
        <v>0</v>
      </c>
      <c r="AE369" s="404">
        <f t="shared" si="105"/>
        <v>0</v>
      </c>
      <c r="AF369" s="404">
        <f t="shared" si="105"/>
        <v>0</v>
      </c>
      <c r="AG369" s="404">
        <f t="shared" si="105"/>
        <v>0</v>
      </c>
      <c r="AH369" s="404">
        <f t="shared" si="105"/>
        <v>0</v>
      </c>
      <c r="AI369" s="404">
        <f t="shared" si="105"/>
        <v>0</v>
      </c>
      <c r="AJ369" s="404">
        <f t="shared" si="105"/>
        <v>0</v>
      </c>
      <c r="AK369" s="404">
        <f t="shared" si="105"/>
        <v>0</v>
      </c>
      <c r="AL369" s="404">
        <f t="shared" si="105"/>
        <v>0</v>
      </c>
      <c r="AM369" s="290"/>
    </row>
    <row r="370" spans="1:39" ht="15.5" outlineLevel="1">
      <c r="B370" s="317"/>
      <c r="C370" s="284"/>
      <c r="D370" s="284"/>
      <c r="E370" s="284"/>
      <c r="F370" s="284"/>
      <c r="G370" s="284"/>
      <c r="H370" s="284"/>
      <c r="I370" s="284"/>
      <c r="J370" s="284"/>
      <c r="K370" s="284"/>
      <c r="L370" s="284"/>
      <c r="M370" s="284"/>
      <c r="N370" s="284"/>
      <c r="O370" s="284"/>
      <c r="P370" s="284"/>
      <c r="Q370" s="284"/>
      <c r="R370" s="284"/>
      <c r="S370" s="284"/>
      <c r="T370" s="284"/>
      <c r="U370" s="284"/>
      <c r="V370" s="284"/>
      <c r="W370" s="284"/>
      <c r="X370" s="284"/>
      <c r="Y370" s="416"/>
      <c r="Z370" s="416"/>
      <c r="AA370" s="416"/>
      <c r="AB370" s="416"/>
      <c r="AC370" s="416"/>
      <c r="AD370" s="416"/>
      <c r="AE370" s="416"/>
      <c r="AF370" s="416"/>
      <c r="AG370" s="416"/>
      <c r="AH370" s="416"/>
      <c r="AI370" s="416"/>
      <c r="AJ370" s="416"/>
      <c r="AK370" s="416"/>
      <c r="AL370" s="416"/>
      <c r="AM370" s="306"/>
    </row>
    <row r="371" spans="1:39" s="276" customFormat="1" ht="15.5" outlineLevel="1">
      <c r="A371" s="500">
        <v>30</v>
      </c>
      <c r="B371" s="317" t="s">
        <v>487</v>
      </c>
      <c r="C371" s="284" t="s">
        <v>25</v>
      </c>
      <c r="D371" s="288"/>
      <c r="E371" s="288"/>
      <c r="F371" s="288"/>
      <c r="G371" s="288"/>
      <c r="H371" s="288"/>
      <c r="I371" s="288"/>
      <c r="J371" s="288"/>
      <c r="K371" s="288"/>
      <c r="L371" s="288"/>
      <c r="M371" s="288"/>
      <c r="N371" s="288">
        <v>0</v>
      </c>
      <c r="O371" s="288"/>
      <c r="P371" s="288"/>
      <c r="Q371" s="288"/>
      <c r="R371" s="288"/>
      <c r="S371" s="288"/>
      <c r="T371" s="288"/>
      <c r="U371" s="288"/>
      <c r="V371" s="288"/>
      <c r="W371" s="288"/>
      <c r="X371" s="288"/>
      <c r="Y371" s="403"/>
      <c r="Z371" s="403"/>
      <c r="AA371" s="403"/>
      <c r="AB371" s="403"/>
      <c r="AC371" s="403"/>
      <c r="AD371" s="403"/>
      <c r="AE371" s="403"/>
      <c r="AF371" s="403"/>
      <c r="AG371" s="403"/>
      <c r="AH371" s="403"/>
      <c r="AI371" s="403"/>
      <c r="AJ371" s="403"/>
      <c r="AK371" s="403"/>
      <c r="AL371" s="403"/>
      <c r="AM371" s="289">
        <f>SUM(Y371:AL371)</f>
        <v>0</v>
      </c>
    </row>
    <row r="372" spans="1:39" s="276" customFormat="1" ht="15.5" outlineLevel="1">
      <c r="A372" s="500"/>
      <c r="B372" s="317" t="s">
        <v>249</v>
      </c>
      <c r="C372" s="284" t="s">
        <v>163</v>
      </c>
      <c r="D372" s="288"/>
      <c r="E372" s="288"/>
      <c r="F372" s="288"/>
      <c r="G372" s="288"/>
      <c r="H372" s="288"/>
      <c r="I372" s="288"/>
      <c r="J372" s="288"/>
      <c r="K372" s="288"/>
      <c r="L372" s="288"/>
      <c r="M372" s="288"/>
      <c r="N372" s="288">
        <f>N371</f>
        <v>0</v>
      </c>
      <c r="O372" s="288"/>
      <c r="P372" s="288"/>
      <c r="Q372" s="288"/>
      <c r="R372" s="288"/>
      <c r="S372" s="288"/>
      <c r="T372" s="288"/>
      <c r="U372" s="288"/>
      <c r="V372" s="288"/>
      <c r="W372" s="288"/>
      <c r="X372" s="288"/>
      <c r="Y372" s="404">
        <f>Y371</f>
        <v>0</v>
      </c>
      <c r="Z372" s="404">
        <f t="shared" ref="Z372:AL372" si="106">Z371</f>
        <v>0</v>
      </c>
      <c r="AA372" s="404">
        <f t="shared" si="106"/>
        <v>0</v>
      </c>
      <c r="AB372" s="404">
        <f t="shared" si="106"/>
        <v>0</v>
      </c>
      <c r="AC372" s="404">
        <f t="shared" si="106"/>
        <v>0</v>
      </c>
      <c r="AD372" s="404">
        <f t="shared" si="106"/>
        <v>0</v>
      </c>
      <c r="AE372" s="404">
        <f t="shared" si="106"/>
        <v>0</v>
      </c>
      <c r="AF372" s="404">
        <f t="shared" si="106"/>
        <v>0</v>
      </c>
      <c r="AG372" s="404">
        <f t="shared" si="106"/>
        <v>0</v>
      </c>
      <c r="AH372" s="404">
        <f t="shared" si="106"/>
        <v>0</v>
      </c>
      <c r="AI372" s="404">
        <f t="shared" si="106"/>
        <v>0</v>
      </c>
      <c r="AJ372" s="404">
        <f t="shared" si="106"/>
        <v>0</v>
      </c>
      <c r="AK372" s="404">
        <f t="shared" si="106"/>
        <v>0</v>
      </c>
      <c r="AL372" s="404">
        <f t="shared" si="106"/>
        <v>0</v>
      </c>
      <c r="AM372" s="290"/>
    </row>
    <row r="373" spans="1:39" s="276" customFormat="1" ht="15.5" outlineLevel="1">
      <c r="A373" s="500"/>
      <c r="B373" s="317"/>
      <c r="C373" s="284"/>
      <c r="D373" s="284"/>
      <c r="E373" s="284"/>
      <c r="F373" s="284"/>
      <c r="G373" s="284"/>
      <c r="H373" s="284"/>
      <c r="I373" s="284"/>
      <c r="J373" s="284"/>
      <c r="K373" s="284"/>
      <c r="L373" s="284"/>
      <c r="M373" s="284"/>
      <c r="N373" s="284"/>
      <c r="O373" s="284"/>
      <c r="P373" s="284"/>
      <c r="Q373" s="284"/>
      <c r="R373" s="284"/>
      <c r="S373" s="284"/>
      <c r="T373" s="284"/>
      <c r="U373" s="284"/>
      <c r="V373" s="284"/>
      <c r="W373" s="284"/>
      <c r="X373" s="284"/>
      <c r="Y373" s="405"/>
      <c r="Z373" s="405"/>
      <c r="AA373" s="405"/>
      <c r="AB373" s="405"/>
      <c r="AC373" s="405"/>
      <c r="AD373" s="405"/>
      <c r="AE373" s="405"/>
      <c r="AF373" s="405"/>
      <c r="AG373" s="405"/>
      <c r="AH373" s="405"/>
      <c r="AI373" s="405"/>
      <c r="AJ373" s="405"/>
      <c r="AK373" s="405"/>
      <c r="AL373" s="405"/>
      <c r="AM373" s="306"/>
    </row>
    <row r="374" spans="1:39" s="276" customFormat="1" ht="15.5" outlineLevel="1">
      <c r="A374" s="500"/>
      <c r="B374" s="281" t="s">
        <v>488</v>
      </c>
      <c r="C374" s="284"/>
      <c r="D374" s="284"/>
      <c r="E374" s="284"/>
      <c r="F374" s="284"/>
      <c r="G374" s="284"/>
      <c r="H374" s="284"/>
      <c r="I374" s="284"/>
      <c r="J374" s="284"/>
      <c r="K374" s="284"/>
      <c r="L374" s="284"/>
      <c r="M374" s="284"/>
      <c r="N374" s="284"/>
      <c r="O374" s="284"/>
      <c r="P374" s="284"/>
      <c r="Q374" s="284"/>
      <c r="R374" s="284"/>
      <c r="S374" s="284"/>
      <c r="T374" s="284"/>
      <c r="U374" s="284"/>
      <c r="V374" s="284"/>
      <c r="W374" s="284"/>
      <c r="X374" s="284"/>
      <c r="Y374" s="405"/>
      <c r="Z374" s="405"/>
      <c r="AA374" s="405"/>
      <c r="AB374" s="405"/>
      <c r="AC374" s="405"/>
      <c r="AD374" s="405"/>
      <c r="AE374" s="405"/>
      <c r="AF374" s="405"/>
      <c r="AG374" s="405"/>
      <c r="AH374" s="405"/>
      <c r="AI374" s="405"/>
      <c r="AJ374" s="405"/>
      <c r="AK374" s="405"/>
      <c r="AL374" s="405"/>
      <c r="AM374" s="306"/>
    </row>
    <row r="375" spans="1:39" s="276" customFormat="1" ht="15.5" outlineLevel="1">
      <c r="A375" s="500">
        <v>31</v>
      </c>
      <c r="B375" s="317" t="s">
        <v>489</v>
      </c>
      <c r="C375" s="284" t="s">
        <v>25</v>
      </c>
      <c r="D375" s="288"/>
      <c r="E375" s="288"/>
      <c r="F375" s="288"/>
      <c r="G375" s="288"/>
      <c r="H375" s="288"/>
      <c r="I375" s="288"/>
      <c r="J375" s="288"/>
      <c r="K375" s="288"/>
      <c r="L375" s="288"/>
      <c r="M375" s="288"/>
      <c r="N375" s="288">
        <v>0</v>
      </c>
      <c r="O375" s="288"/>
      <c r="P375" s="288"/>
      <c r="Q375" s="288"/>
      <c r="R375" s="288"/>
      <c r="S375" s="288"/>
      <c r="T375" s="288"/>
      <c r="U375" s="288"/>
      <c r="V375" s="288"/>
      <c r="W375" s="288"/>
      <c r="X375" s="288"/>
      <c r="Y375" s="403"/>
      <c r="Z375" s="403"/>
      <c r="AA375" s="403"/>
      <c r="AB375" s="403"/>
      <c r="AC375" s="403"/>
      <c r="AD375" s="403"/>
      <c r="AE375" s="403"/>
      <c r="AF375" s="403"/>
      <c r="AG375" s="403"/>
      <c r="AH375" s="403"/>
      <c r="AI375" s="403"/>
      <c r="AJ375" s="403"/>
      <c r="AK375" s="403"/>
      <c r="AL375" s="403"/>
      <c r="AM375" s="289">
        <f>SUM(Y375:AL375)</f>
        <v>0</v>
      </c>
    </row>
    <row r="376" spans="1:39" s="276" customFormat="1" ht="15.5" outlineLevel="1">
      <c r="A376" s="500"/>
      <c r="B376" s="317" t="s">
        <v>249</v>
      </c>
      <c r="C376" s="284" t="s">
        <v>163</v>
      </c>
      <c r="D376" s="288"/>
      <c r="E376" s="288"/>
      <c r="F376" s="288"/>
      <c r="G376" s="288"/>
      <c r="H376" s="288"/>
      <c r="I376" s="288"/>
      <c r="J376" s="288"/>
      <c r="K376" s="288"/>
      <c r="L376" s="288"/>
      <c r="M376" s="288"/>
      <c r="N376" s="288">
        <f>N375</f>
        <v>0</v>
      </c>
      <c r="O376" s="288"/>
      <c r="P376" s="288"/>
      <c r="Q376" s="288"/>
      <c r="R376" s="288"/>
      <c r="S376" s="288"/>
      <c r="T376" s="288"/>
      <c r="U376" s="288"/>
      <c r="V376" s="288"/>
      <c r="W376" s="288"/>
      <c r="X376" s="288"/>
      <c r="Y376" s="404">
        <f>Y375</f>
        <v>0</v>
      </c>
      <c r="Z376" s="404">
        <f t="shared" ref="Z376:AL376" si="107">Z375</f>
        <v>0</v>
      </c>
      <c r="AA376" s="404">
        <f t="shared" si="107"/>
        <v>0</v>
      </c>
      <c r="AB376" s="404">
        <f t="shared" si="107"/>
        <v>0</v>
      </c>
      <c r="AC376" s="404">
        <f t="shared" si="107"/>
        <v>0</v>
      </c>
      <c r="AD376" s="404">
        <f t="shared" si="107"/>
        <v>0</v>
      </c>
      <c r="AE376" s="404">
        <f t="shared" si="107"/>
        <v>0</v>
      </c>
      <c r="AF376" s="404">
        <f t="shared" si="107"/>
        <v>0</v>
      </c>
      <c r="AG376" s="404">
        <f t="shared" si="107"/>
        <v>0</v>
      </c>
      <c r="AH376" s="404">
        <f t="shared" si="107"/>
        <v>0</v>
      </c>
      <c r="AI376" s="404">
        <f t="shared" si="107"/>
        <v>0</v>
      </c>
      <c r="AJ376" s="404">
        <f t="shared" si="107"/>
        <v>0</v>
      </c>
      <c r="AK376" s="404">
        <f t="shared" si="107"/>
        <v>0</v>
      </c>
      <c r="AL376" s="404">
        <f t="shared" si="107"/>
        <v>0</v>
      </c>
      <c r="AM376" s="290"/>
    </row>
    <row r="377" spans="1:39" s="276" customFormat="1" ht="15.5" outlineLevel="1">
      <c r="A377" s="500"/>
      <c r="B377" s="317"/>
      <c r="C377" s="284"/>
      <c r="D377" s="284"/>
      <c r="E377" s="284"/>
      <c r="F377" s="284"/>
      <c r="G377" s="284"/>
      <c r="H377" s="284"/>
      <c r="I377" s="284"/>
      <c r="J377" s="284"/>
      <c r="K377" s="284"/>
      <c r="L377" s="284"/>
      <c r="M377" s="284"/>
      <c r="N377" s="284"/>
      <c r="O377" s="284"/>
      <c r="P377" s="284"/>
      <c r="Q377" s="284"/>
      <c r="R377" s="284"/>
      <c r="S377" s="284"/>
      <c r="T377" s="284"/>
      <c r="U377" s="284"/>
      <c r="V377" s="284"/>
      <c r="W377" s="284"/>
      <c r="X377" s="284"/>
      <c r="Y377" s="405"/>
      <c r="Z377" s="405"/>
      <c r="AA377" s="405"/>
      <c r="AB377" s="405"/>
      <c r="AC377" s="405"/>
      <c r="AD377" s="405"/>
      <c r="AE377" s="405"/>
      <c r="AF377" s="405"/>
      <c r="AG377" s="405"/>
      <c r="AH377" s="405"/>
      <c r="AI377" s="405"/>
      <c r="AJ377" s="405"/>
      <c r="AK377" s="405"/>
      <c r="AL377" s="405"/>
      <c r="AM377" s="306"/>
    </row>
    <row r="378" spans="1:39" s="276" customFormat="1" ht="15.5" outlineLevel="1">
      <c r="A378" s="500">
        <v>32</v>
      </c>
      <c r="B378" s="317" t="s">
        <v>490</v>
      </c>
      <c r="C378" s="284" t="s">
        <v>25</v>
      </c>
      <c r="D378" s="288"/>
      <c r="E378" s="288"/>
      <c r="F378" s="288"/>
      <c r="G378" s="288"/>
      <c r="H378" s="288"/>
      <c r="I378" s="288"/>
      <c r="J378" s="288"/>
      <c r="K378" s="288"/>
      <c r="L378" s="288"/>
      <c r="M378" s="288"/>
      <c r="N378" s="288">
        <v>0</v>
      </c>
      <c r="O378" s="288"/>
      <c r="P378" s="288"/>
      <c r="Q378" s="288"/>
      <c r="R378" s="288"/>
      <c r="S378" s="288"/>
      <c r="T378" s="288"/>
      <c r="U378" s="288"/>
      <c r="V378" s="288"/>
      <c r="W378" s="288"/>
      <c r="X378" s="288"/>
      <c r="Y378" s="403"/>
      <c r="Z378" s="403"/>
      <c r="AA378" s="403"/>
      <c r="AB378" s="403"/>
      <c r="AC378" s="403"/>
      <c r="AD378" s="403"/>
      <c r="AE378" s="403"/>
      <c r="AF378" s="403"/>
      <c r="AG378" s="403"/>
      <c r="AH378" s="403"/>
      <c r="AI378" s="403"/>
      <c r="AJ378" s="403"/>
      <c r="AK378" s="403"/>
      <c r="AL378" s="403"/>
      <c r="AM378" s="289">
        <f>SUM(Y378:AL378)</f>
        <v>0</v>
      </c>
    </row>
    <row r="379" spans="1:39" s="276" customFormat="1" ht="15.5" outlineLevel="1">
      <c r="A379" s="500"/>
      <c r="B379" s="317" t="s">
        <v>249</v>
      </c>
      <c r="C379" s="284" t="s">
        <v>163</v>
      </c>
      <c r="D379" s="288"/>
      <c r="E379" s="288"/>
      <c r="F379" s="288"/>
      <c r="G379" s="288"/>
      <c r="H379" s="288"/>
      <c r="I379" s="288"/>
      <c r="J379" s="288"/>
      <c r="K379" s="288"/>
      <c r="L379" s="288"/>
      <c r="M379" s="288"/>
      <c r="N379" s="288">
        <f>N378</f>
        <v>0</v>
      </c>
      <c r="O379" s="288"/>
      <c r="P379" s="288"/>
      <c r="Q379" s="288"/>
      <c r="R379" s="288"/>
      <c r="S379" s="288"/>
      <c r="T379" s="288"/>
      <c r="U379" s="288"/>
      <c r="V379" s="288"/>
      <c r="W379" s="288"/>
      <c r="X379" s="288"/>
      <c r="Y379" s="404">
        <f>Y378</f>
        <v>0</v>
      </c>
      <c r="Z379" s="404">
        <f t="shared" ref="Z379:AL379" si="108">Z378</f>
        <v>0</v>
      </c>
      <c r="AA379" s="404">
        <f t="shared" si="108"/>
        <v>0</v>
      </c>
      <c r="AB379" s="404">
        <f t="shared" si="108"/>
        <v>0</v>
      </c>
      <c r="AC379" s="404">
        <f t="shared" si="108"/>
        <v>0</v>
      </c>
      <c r="AD379" s="404">
        <f t="shared" si="108"/>
        <v>0</v>
      </c>
      <c r="AE379" s="404">
        <f t="shared" si="108"/>
        <v>0</v>
      </c>
      <c r="AF379" s="404">
        <f t="shared" si="108"/>
        <v>0</v>
      </c>
      <c r="AG379" s="404">
        <f t="shared" si="108"/>
        <v>0</v>
      </c>
      <c r="AH379" s="404">
        <f t="shared" si="108"/>
        <v>0</v>
      </c>
      <c r="AI379" s="404">
        <f t="shared" si="108"/>
        <v>0</v>
      </c>
      <c r="AJ379" s="404">
        <f t="shared" si="108"/>
        <v>0</v>
      </c>
      <c r="AK379" s="404">
        <f t="shared" si="108"/>
        <v>0</v>
      </c>
      <c r="AL379" s="404">
        <f t="shared" si="108"/>
        <v>0</v>
      </c>
      <c r="AM379" s="290"/>
    </row>
    <row r="380" spans="1:39" s="276" customFormat="1" ht="15.5" outlineLevel="1">
      <c r="A380" s="500"/>
      <c r="B380" s="317"/>
      <c r="C380" s="284"/>
      <c r="D380" s="284"/>
      <c r="E380" s="284"/>
      <c r="F380" s="284"/>
      <c r="G380" s="284"/>
      <c r="H380" s="284"/>
      <c r="I380" s="284"/>
      <c r="J380" s="284"/>
      <c r="K380" s="284"/>
      <c r="L380" s="284"/>
      <c r="M380" s="284"/>
      <c r="N380" s="284"/>
      <c r="O380" s="284"/>
      <c r="P380" s="284"/>
      <c r="Q380" s="284"/>
      <c r="R380" s="284"/>
      <c r="S380" s="284"/>
      <c r="T380" s="284"/>
      <c r="U380" s="284"/>
      <c r="V380" s="284"/>
      <c r="W380" s="284"/>
      <c r="X380" s="284"/>
      <c r="Y380" s="405"/>
      <c r="Z380" s="405"/>
      <c r="AA380" s="405"/>
      <c r="AB380" s="405"/>
      <c r="AC380" s="405"/>
      <c r="AD380" s="405"/>
      <c r="AE380" s="405"/>
      <c r="AF380" s="405"/>
      <c r="AG380" s="405"/>
      <c r="AH380" s="405"/>
      <c r="AI380" s="405"/>
      <c r="AJ380" s="405"/>
      <c r="AK380" s="405"/>
      <c r="AL380" s="405"/>
      <c r="AM380" s="306"/>
    </row>
    <row r="381" spans="1:39" s="276" customFormat="1" ht="15.5" outlineLevel="1">
      <c r="A381" s="500">
        <v>33</v>
      </c>
      <c r="B381" s="317" t="s">
        <v>491</v>
      </c>
      <c r="C381" s="284" t="s">
        <v>25</v>
      </c>
      <c r="D381" s="288"/>
      <c r="E381" s="288"/>
      <c r="F381" s="288"/>
      <c r="G381" s="288"/>
      <c r="H381" s="288"/>
      <c r="I381" s="288"/>
      <c r="J381" s="288"/>
      <c r="K381" s="288"/>
      <c r="L381" s="288"/>
      <c r="M381" s="288"/>
      <c r="N381" s="288">
        <v>12</v>
      </c>
      <c r="O381" s="288"/>
      <c r="P381" s="288"/>
      <c r="Q381" s="288"/>
      <c r="R381" s="288"/>
      <c r="S381" s="288"/>
      <c r="T381" s="288"/>
      <c r="U381" s="288"/>
      <c r="V381" s="288"/>
      <c r="W381" s="288"/>
      <c r="X381" s="288"/>
      <c r="Y381" s="403"/>
      <c r="Z381" s="403"/>
      <c r="AA381" s="403"/>
      <c r="AB381" s="403"/>
      <c r="AC381" s="403"/>
      <c r="AD381" s="403"/>
      <c r="AE381" s="403"/>
      <c r="AF381" s="403"/>
      <c r="AG381" s="403"/>
      <c r="AH381" s="403"/>
      <c r="AI381" s="403"/>
      <c r="AJ381" s="403"/>
      <c r="AK381" s="403"/>
      <c r="AL381" s="403"/>
      <c r="AM381" s="289">
        <f>SUM(Y381:AL381)</f>
        <v>0</v>
      </c>
    </row>
    <row r="382" spans="1:39" s="276" customFormat="1" ht="15.5" outlineLevel="1">
      <c r="A382" s="500"/>
      <c r="B382" s="317" t="s">
        <v>249</v>
      </c>
      <c r="C382" s="284" t="s">
        <v>163</v>
      </c>
      <c r="D382" s="288"/>
      <c r="E382" s="288"/>
      <c r="F382" s="288"/>
      <c r="G382" s="288"/>
      <c r="H382" s="288"/>
      <c r="I382" s="288"/>
      <c r="J382" s="288"/>
      <c r="K382" s="288"/>
      <c r="L382" s="288"/>
      <c r="M382" s="288"/>
      <c r="N382" s="288">
        <f>N381</f>
        <v>12</v>
      </c>
      <c r="O382" s="288"/>
      <c r="P382" s="288"/>
      <c r="Q382" s="288"/>
      <c r="R382" s="288"/>
      <c r="S382" s="288"/>
      <c r="T382" s="288"/>
      <c r="U382" s="288"/>
      <c r="V382" s="288"/>
      <c r="W382" s="288"/>
      <c r="X382" s="288"/>
      <c r="Y382" s="404">
        <f>Y381</f>
        <v>0</v>
      </c>
      <c r="Z382" s="404">
        <f t="shared" ref="Z382:AK382" si="109">Z381</f>
        <v>0</v>
      </c>
      <c r="AA382" s="404">
        <f t="shared" si="109"/>
        <v>0</v>
      </c>
      <c r="AB382" s="404">
        <f t="shared" si="109"/>
        <v>0</v>
      </c>
      <c r="AC382" s="404">
        <f t="shared" si="109"/>
        <v>0</v>
      </c>
      <c r="AD382" s="404">
        <f t="shared" si="109"/>
        <v>0</v>
      </c>
      <c r="AE382" s="404">
        <f t="shared" si="109"/>
        <v>0</v>
      </c>
      <c r="AF382" s="404">
        <f t="shared" si="109"/>
        <v>0</v>
      </c>
      <c r="AG382" s="404">
        <f t="shared" si="109"/>
        <v>0</v>
      </c>
      <c r="AH382" s="404">
        <f t="shared" si="109"/>
        <v>0</v>
      </c>
      <c r="AI382" s="404">
        <f t="shared" si="109"/>
        <v>0</v>
      </c>
      <c r="AJ382" s="404">
        <f t="shared" si="109"/>
        <v>0</v>
      </c>
      <c r="AK382" s="404">
        <f t="shared" si="109"/>
        <v>0</v>
      </c>
      <c r="AL382" s="404">
        <f>AL381</f>
        <v>0</v>
      </c>
      <c r="AM382" s="290"/>
    </row>
    <row r="383" spans="1:39" ht="15.5" outlineLevel="1">
      <c r="B383" s="308"/>
      <c r="C383" s="318"/>
      <c r="D383" s="319"/>
      <c r="E383" s="319"/>
      <c r="F383" s="319"/>
      <c r="G383" s="319"/>
      <c r="H383" s="319"/>
      <c r="I383" s="319"/>
      <c r="J383" s="319"/>
      <c r="K383" s="319"/>
      <c r="L383" s="319"/>
      <c r="M383" s="319"/>
      <c r="N383" s="319"/>
      <c r="O383" s="319"/>
      <c r="P383" s="319"/>
      <c r="Q383" s="319"/>
      <c r="R383" s="319"/>
      <c r="S383" s="319"/>
      <c r="T383" s="319"/>
      <c r="U383" s="319"/>
      <c r="V383" s="319"/>
      <c r="W383" s="319"/>
      <c r="X383" s="319"/>
      <c r="Y383" s="294"/>
      <c r="Z383" s="294"/>
      <c r="AA383" s="294"/>
      <c r="AB383" s="294"/>
      <c r="AC383" s="294"/>
      <c r="AD383" s="294"/>
      <c r="AE383" s="294"/>
      <c r="AF383" s="294"/>
      <c r="AG383" s="294"/>
      <c r="AH383" s="294"/>
      <c r="AI383" s="294"/>
      <c r="AJ383" s="294"/>
      <c r="AK383" s="294"/>
      <c r="AL383" s="294"/>
      <c r="AM383" s="299"/>
    </row>
    <row r="384" spans="1:39" ht="15.5">
      <c r="B384" s="320" t="s">
        <v>250</v>
      </c>
      <c r="C384" s="322"/>
      <c r="D384" s="322">
        <f>SUM(D279:D382)</f>
        <v>0</v>
      </c>
      <c r="E384" s="322"/>
      <c r="F384" s="322"/>
      <c r="G384" s="322"/>
      <c r="H384" s="322"/>
      <c r="I384" s="322"/>
      <c r="J384" s="322"/>
      <c r="K384" s="322"/>
      <c r="L384" s="322"/>
      <c r="M384" s="322"/>
      <c r="N384" s="322"/>
      <c r="O384" s="322">
        <f>SUM(O279:O382)</f>
        <v>0</v>
      </c>
      <c r="P384" s="322"/>
      <c r="Q384" s="322"/>
      <c r="R384" s="322"/>
      <c r="S384" s="322"/>
      <c r="T384" s="322"/>
      <c r="U384" s="322"/>
      <c r="V384" s="322"/>
      <c r="W384" s="322"/>
      <c r="X384" s="322"/>
      <c r="Y384" s="322">
        <f>IF(Y278="kWh",SUMPRODUCT(D279:D382,Y279:Y382))</f>
        <v>0</v>
      </c>
      <c r="Z384" s="322">
        <f>IF(Z278="kWh",SUMPRODUCT(D279:D382,Z279:Z382))</f>
        <v>0</v>
      </c>
      <c r="AA384" s="322">
        <f>IF(AA278="kW",SUMPRODUCT(N279:N382,O279:O382,AA279:AA382),SUMPRODUCT(D279:D382,AA279:AA382))</f>
        <v>0</v>
      </c>
      <c r="AB384" s="322">
        <f>IF(AB278="kW",SUMPRODUCT(N279:N382,O279:O382,AB279:AB382),SUMPRODUCT(D279:D382,AB279:AB382))</f>
        <v>0</v>
      </c>
      <c r="AC384" s="322">
        <f>IF(AC278="kW",SUMPRODUCT(N279:N382,O279:O382,AC279:AC382),SUMPRODUCT(D279:D382,AC279:AC382))</f>
        <v>0</v>
      </c>
      <c r="AD384" s="322">
        <f>IF(AD278="kW",SUMPRODUCT(N279:N382,O279:O382,AD279:AD382),SUMPRODUCT(D279:D382,AD279:AD382))</f>
        <v>0</v>
      </c>
      <c r="AE384" s="322">
        <f>IF(AE278="kW",SUMPRODUCT(N279:N382,O279:O382,AE279:AE382),SUMPRODUCT(D279:D382,AE279:AE382))</f>
        <v>0</v>
      </c>
      <c r="AF384" s="322">
        <f>IF(AF278="kW",SUMPRODUCT(N279:N382,O279:O382,AF279:AF382),SUMPRODUCT(D279:D382,AF279:AF382))</f>
        <v>0</v>
      </c>
      <c r="AG384" s="322">
        <f>IF(AG278="kW",SUMPRODUCT(N279:N382,O279:O382,AG279:AG382),SUMPRODUCT(D279:D382,AG279:AG382))</f>
        <v>0</v>
      </c>
      <c r="AH384" s="322">
        <f>IF(AH278="kW",SUMPRODUCT(N279:N382,O279:O382,AH279:AH382),SUMPRODUCT(D279:D382,AH279:AH382))</f>
        <v>0</v>
      </c>
      <c r="AI384" s="322">
        <f>IF(AI278="kW",SUMPRODUCT(N279:N382,O279:O382,AI279:AI382),SUMPRODUCT(D279:D382,AI279:AI382))</f>
        <v>0</v>
      </c>
      <c r="AJ384" s="322">
        <f>IF(AJ278="kW",SUMPRODUCT(N279:N382,O279:O382,AJ279:AJ382),SUMPRODUCT(D279:D382,AJ279:AJ382))</f>
        <v>0</v>
      </c>
      <c r="AK384" s="322">
        <f>IF(AK278="kW",SUMPRODUCT(N279:N382,O279:O382,AK279:AK382),SUMPRODUCT(D279:D382,AK279:AK382))</f>
        <v>0</v>
      </c>
      <c r="AL384" s="322">
        <f>IF(AL278="kW",SUMPRODUCT(N279:N382,O279:O382,AL279:AL382),SUMPRODUCT(D279:D382,AL279:AL382))</f>
        <v>0</v>
      </c>
      <c r="AM384" s="323"/>
    </row>
    <row r="385" spans="1:41" ht="15.5">
      <c r="B385" s="384" t="s">
        <v>251</v>
      </c>
      <c r="C385" s="385"/>
      <c r="D385" s="385"/>
      <c r="E385" s="385"/>
      <c r="F385" s="385"/>
      <c r="G385" s="385"/>
      <c r="H385" s="385"/>
      <c r="I385" s="385"/>
      <c r="J385" s="385"/>
      <c r="K385" s="385"/>
      <c r="L385" s="385"/>
      <c r="M385" s="385"/>
      <c r="N385" s="385"/>
      <c r="O385" s="385"/>
      <c r="P385" s="385"/>
      <c r="Q385" s="385"/>
      <c r="R385" s="385"/>
      <c r="S385" s="385"/>
      <c r="T385" s="385"/>
      <c r="U385" s="385"/>
      <c r="V385" s="385"/>
      <c r="W385" s="385"/>
      <c r="X385" s="385"/>
      <c r="Y385" s="321">
        <f>HLOOKUP(Y277,'2. LRAMVA Threshold'!$B$42:$Q$53,5,FALSE)</f>
        <v>0</v>
      </c>
      <c r="Z385" s="321">
        <f>HLOOKUP(Z277,'2. LRAMVA Threshold'!$B$42:$Q$53,5,FALSE)</f>
        <v>0</v>
      </c>
      <c r="AA385" s="321">
        <f>HLOOKUP(AA277,'2. LRAMVA Threshold'!$B$42:$Q$53,5,FALSE)</f>
        <v>0</v>
      </c>
      <c r="AB385" s="321">
        <f>HLOOKUP(AB277,'2. LRAMVA Threshold'!$B$42:$Q$53,5,FALSE)</f>
        <v>0</v>
      </c>
      <c r="AC385" s="321">
        <f>HLOOKUP(AC277,'2. LRAMVA Threshold'!$B$42:$Q$53,5,FALSE)</f>
        <v>0</v>
      </c>
      <c r="AD385" s="321">
        <f>HLOOKUP(AD277,'2. LRAMVA Threshold'!$B$42:$Q$53,5,FALSE)</f>
        <v>0</v>
      </c>
      <c r="AE385" s="321">
        <f>HLOOKUP(AE277,'2. LRAMVA Threshold'!$B$42:$Q$53,5,FALSE)</f>
        <v>0</v>
      </c>
      <c r="AF385" s="321">
        <f>HLOOKUP(AF277,'2. LRAMVA Threshold'!$B$42:$Q$53,5,FALSE)</f>
        <v>0</v>
      </c>
      <c r="AG385" s="321">
        <f>HLOOKUP(AG277,'2. LRAMVA Threshold'!$B$42:$Q$53,5,FALSE)</f>
        <v>0</v>
      </c>
      <c r="AH385" s="321">
        <f>HLOOKUP(AH277,'2. LRAMVA Threshold'!$B$42:$Q$53,5,FALSE)</f>
        <v>0</v>
      </c>
      <c r="AI385" s="321">
        <f>HLOOKUP(AI277,'2. LRAMVA Threshold'!$B$42:$Q$53,5,FALSE)</f>
        <v>0</v>
      </c>
      <c r="AJ385" s="321">
        <f>HLOOKUP(AJ277,'2. LRAMVA Threshold'!$B$42:$Q$53,5,FALSE)</f>
        <v>0</v>
      </c>
      <c r="AK385" s="321">
        <f>HLOOKUP(AK277,'2. LRAMVA Threshold'!$B$42:$Q$53,5,FALSE)</f>
        <v>0</v>
      </c>
      <c r="AL385" s="321">
        <f>HLOOKUP(AL277,'2. LRAMVA Threshold'!$B$42:$Q$53,5,FALSE)</f>
        <v>0</v>
      </c>
      <c r="AM385" s="386"/>
    </row>
    <row r="386" spans="1:41" ht="15.5">
      <c r="B386" s="387"/>
      <c r="C386" s="388"/>
      <c r="D386" s="389"/>
      <c r="E386" s="389"/>
      <c r="F386" s="389"/>
      <c r="G386" s="389"/>
      <c r="H386" s="389"/>
      <c r="I386" s="389"/>
      <c r="J386" s="389"/>
      <c r="K386" s="389"/>
      <c r="L386" s="389"/>
      <c r="M386" s="389"/>
      <c r="N386" s="389"/>
      <c r="O386" s="390"/>
      <c r="P386" s="389"/>
      <c r="Q386" s="389"/>
      <c r="R386" s="389"/>
      <c r="S386" s="391"/>
      <c r="T386" s="391"/>
      <c r="U386" s="391"/>
      <c r="V386" s="391"/>
      <c r="W386" s="389"/>
      <c r="X386" s="389"/>
      <c r="Y386" s="392"/>
      <c r="Z386" s="392"/>
      <c r="AA386" s="392"/>
      <c r="AB386" s="392"/>
      <c r="AC386" s="392"/>
      <c r="AD386" s="392"/>
      <c r="AE386" s="392"/>
      <c r="AF386" s="392"/>
      <c r="AG386" s="392"/>
      <c r="AH386" s="392"/>
      <c r="AI386" s="392"/>
      <c r="AJ386" s="392"/>
      <c r="AK386" s="392"/>
      <c r="AL386" s="392"/>
      <c r="AM386" s="393"/>
    </row>
    <row r="387" spans="1:41" ht="15.5">
      <c r="B387" s="317" t="s">
        <v>166</v>
      </c>
      <c r="C387" s="331"/>
      <c r="D387" s="331"/>
      <c r="E387" s="369"/>
      <c r="F387" s="369"/>
      <c r="G387" s="369"/>
      <c r="H387" s="369"/>
      <c r="I387" s="369"/>
      <c r="J387" s="369"/>
      <c r="K387" s="369"/>
      <c r="L387" s="369"/>
      <c r="M387" s="369"/>
      <c r="N387" s="369"/>
      <c r="O387" s="284"/>
      <c r="P387" s="333"/>
      <c r="Q387" s="333"/>
      <c r="R387" s="333"/>
      <c r="S387" s="332"/>
      <c r="T387" s="332"/>
      <c r="U387" s="332"/>
      <c r="V387" s="332"/>
      <c r="W387" s="333"/>
      <c r="X387" s="333"/>
      <c r="Y387" s="334">
        <f>HLOOKUP(Y$20,'3.  Distribution Rates'!$C$122:$P$133,5,FALSE)</f>
        <v>0</v>
      </c>
      <c r="Z387" s="334">
        <f>HLOOKUP(Z$20,'3.  Distribution Rates'!$C$122:$P$133,5,FALSE)</f>
        <v>0</v>
      </c>
      <c r="AA387" s="334">
        <f>HLOOKUP(AA$20,'3.  Distribution Rates'!$C$122:$P$133,5,FALSE)</f>
        <v>0</v>
      </c>
      <c r="AB387" s="334">
        <f>HLOOKUP(AB$20,'3.  Distribution Rates'!$C$122:$P$133,5,FALSE)</f>
        <v>0</v>
      </c>
      <c r="AC387" s="334">
        <f>HLOOKUP(AC$20,'3.  Distribution Rates'!$C$122:$P$133,5,FALSE)</f>
        <v>0</v>
      </c>
      <c r="AD387" s="334">
        <f>HLOOKUP(AD$20,'3.  Distribution Rates'!$C$122:$P$133,5,FALSE)</f>
        <v>0</v>
      </c>
      <c r="AE387" s="334">
        <f>HLOOKUP(AE$20,'3.  Distribution Rates'!$C$122:$P$133,5,FALSE)</f>
        <v>0</v>
      </c>
      <c r="AF387" s="334">
        <f>HLOOKUP(AF$20,'3.  Distribution Rates'!$C$122:$P$133,5,FALSE)</f>
        <v>0</v>
      </c>
      <c r="AG387" s="334">
        <f>HLOOKUP(AG$20,'3.  Distribution Rates'!$C$122:$P$133,5,FALSE)</f>
        <v>0</v>
      </c>
      <c r="AH387" s="334">
        <f>HLOOKUP(AH$20,'3.  Distribution Rates'!$C$122:$P$133,5,FALSE)</f>
        <v>0</v>
      </c>
      <c r="AI387" s="334">
        <f>HLOOKUP(AI$20,'3.  Distribution Rates'!$C$122:$P$133,5,FALSE)</f>
        <v>0</v>
      </c>
      <c r="AJ387" s="334">
        <f>HLOOKUP(AJ$20,'3.  Distribution Rates'!$C$122:$P$133,5,FALSE)</f>
        <v>0</v>
      </c>
      <c r="AK387" s="334">
        <f>HLOOKUP(AK$20,'3.  Distribution Rates'!$C$122:$P$133,5,FALSE)</f>
        <v>0</v>
      </c>
      <c r="AL387" s="334">
        <f>HLOOKUP(AL$20,'3.  Distribution Rates'!$C$122:$P$133,5,FALSE)</f>
        <v>0</v>
      </c>
      <c r="AM387" s="394"/>
    </row>
    <row r="388" spans="1:41" ht="15.5">
      <c r="B388" s="317" t="s">
        <v>156</v>
      </c>
      <c r="C388" s="338"/>
      <c r="D388" s="302"/>
      <c r="E388" s="272"/>
      <c r="F388" s="272"/>
      <c r="G388" s="272"/>
      <c r="H388" s="272"/>
      <c r="I388" s="272"/>
      <c r="J388" s="272"/>
      <c r="K388" s="272"/>
      <c r="L388" s="272"/>
      <c r="M388" s="272"/>
      <c r="N388" s="272"/>
      <c r="O388" s="284"/>
      <c r="P388" s="272"/>
      <c r="Q388" s="272"/>
      <c r="R388" s="272"/>
      <c r="S388" s="302"/>
      <c r="T388" s="302"/>
      <c r="U388" s="302"/>
      <c r="V388" s="302"/>
      <c r="W388" s="272"/>
      <c r="X388" s="272"/>
      <c r="Y388" s="371">
        <f t="shared" ref="Y388:AL388" si="110">Y136*Y387</f>
        <v>0</v>
      </c>
      <c r="Z388" s="371">
        <f t="shared" si="110"/>
        <v>0</v>
      </c>
      <c r="AA388" s="371">
        <f t="shared" si="110"/>
        <v>0</v>
      </c>
      <c r="AB388" s="371">
        <f t="shared" si="110"/>
        <v>0</v>
      </c>
      <c r="AC388" s="371">
        <f t="shared" si="110"/>
        <v>0</v>
      </c>
      <c r="AD388" s="371">
        <f t="shared" si="110"/>
        <v>0</v>
      </c>
      <c r="AE388" s="371">
        <f t="shared" si="110"/>
        <v>0</v>
      </c>
      <c r="AF388" s="371">
        <f t="shared" si="110"/>
        <v>0</v>
      </c>
      <c r="AG388" s="371">
        <f t="shared" si="110"/>
        <v>0</v>
      </c>
      <c r="AH388" s="371">
        <f t="shared" si="110"/>
        <v>0</v>
      </c>
      <c r="AI388" s="371">
        <f t="shared" si="110"/>
        <v>0</v>
      </c>
      <c r="AJ388" s="371">
        <f t="shared" si="110"/>
        <v>0</v>
      </c>
      <c r="AK388" s="371">
        <f t="shared" si="110"/>
        <v>0</v>
      </c>
      <c r="AL388" s="371">
        <f t="shared" si="110"/>
        <v>0</v>
      </c>
      <c r="AM388" s="616">
        <f>SUM(Y388:AL388)</f>
        <v>0</v>
      </c>
      <c r="AO388" s="276"/>
    </row>
    <row r="389" spans="1:41" ht="15.5">
      <c r="B389" s="317" t="s">
        <v>157</v>
      </c>
      <c r="C389" s="338"/>
      <c r="D389" s="302"/>
      <c r="E389" s="272"/>
      <c r="F389" s="272"/>
      <c r="G389" s="272"/>
      <c r="H389" s="272"/>
      <c r="I389" s="272"/>
      <c r="J389" s="272"/>
      <c r="K389" s="272"/>
      <c r="L389" s="272"/>
      <c r="M389" s="272"/>
      <c r="N389" s="272"/>
      <c r="O389" s="284"/>
      <c r="P389" s="272"/>
      <c r="Q389" s="272"/>
      <c r="R389" s="272"/>
      <c r="S389" s="302"/>
      <c r="T389" s="302"/>
      <c r="U389" s="302"/>
      <c r="V389" s="302"/>
      <c r="W389" s="272"/>
      <c r="X389" s="272"/>
      <c r="Y389" s="371">
        <f t="shared" ref="Y389:AL389" si="111">Y265*Y387</f>
        <v>0</v>
      </c>
      <c r="Z389" s="371">
        <f t="shared" si="111"/>
        <v>0</v>
      </c>
      <c r="AA389" s="371">
        <f t="shared" si="111"/>
        <v>0</v>
      </c>
      <c r="AB389" s="371">
        <f t="shared" si="111"/>
        <v>0</v>
      </c>
      <c r="AC389" s="371">
        <f t="shared" si="111"/>
        <v>0</v>
      </c>
      <c r="AD389" s="371">
        <f t="shared" si="111"/>
        <v>0</v>
      </c>
      <c r="AE389" s="371">
        <f t="shared" si="111"/>
        <v>0</v>
      </c>
      <c r="AF389" s="371">
        <f t="shared" si="111"/>
        <v>0</v>
      </c>
      <c r="AG389" s="371">
        <f t="shared" si="111"/>
        <v>0</v>
      </c>
      <c r="AH389" s="371">
        <f t="shared" si="111"/>
        <v>0</v>
      </c>
      <c r="AI389" s="371">
        <f t="shared" si="111"/>
        <v>0</v>
      </c>
      <c r="AJ389" s="371">
        <f t="shared" si="111"/>
        <v>0</v>
      </c>
      <c r="AK389" s="371">
        <f t="shared" si="111"/>
        <v>0</v>
      </c>
      <c r="AL389" s="371">
        <f t="shared" si="111"/>
        <v>0</v>
      </c>
      <c r="AM389" s="616">
        <f>SUM(Y389:AL389)</f>
        <v>0</v>
      </c>
    </row>
    <row r="390" spans="1:41" ht="15.5">
      <c r="B390" s="317" t="s">
        <v>158</v>
      </c>
      <c r="C390" s="338"/>
      <c r="D390" s="302"/>
      <c r="E390" s="272"/>
      <c r="F390" s="272"/>
      <c r="G390" s="272"/>
      <c r="H390" s="272"/>
      <c r="I390" s="272"/>
      <c r="J390" s="272"/>
      <c r="K390" s="272"/>
      <c r="L390" s="272"/>
      <c r="M390" s="272"/>
      <c r="N390" s="272"/>
      <c r="O390" s="284"/>
      <c r="P390" s="272"/>
      <c r="Q390" s="272"/>
      <c r="R390" s="272"/>
      <c r="S390" s="302"/>
      <c r="T390" s="302"/>
      <c r="U390" s="302"/>
      <c r="V390" s="302"/>
      <c r="W390" s="272"/>
      <c r="X390" s="272"/>
      <c r="Y390" s="371">
        <f>Y384*Y387</f>
        <v>0</v>
      </c>
      <c r="Z390" s="371">
        <f t="shared" ref="Z390:AE390" si="112">Z384*Z387</f>
        <v>0</v>
      </c>
      <c r="AA390" s="371">
        <f t="shared" si="112"/>
        <v>0</v>
      </c>
      <c r="AB390" s="371">
        <f t="shared" si="112"/>
        <v>0</v>
      </c>
      <c r="AC390" s="371">
        <f t="shared" si="112"/>
        <v>0</v>
      </c>
      <c r="AD390" s="371">
        <f t="shared" si="112"/>
        <v>0</v>
      </c>
      <c r="AE390" s="371">
        <f t="shared" si="112"/>
        <v>0</v>
      </c>
      <c r="AF390" s="371">
        <f t="shared" ref="AF390:AL390" si="113">AF384*AF387</f>
        <v>0</v>
      </c>
      <c r="AG390" s="371">
        <f t="shared" si="113"/>
        <v>0</v>
      </c>
      <c r="AH390" s="371">
        <f t="shared" si="113"/>
        <v>0</v>
      </c>
      <c r="AI390" s="371">
        <f t="shared" si="113"/>
        <v>0</v>
      </c>
      <c r="AJ390" s="371">
        <f t="shared" si="113"/>
        <v>0</v>
      </c>
      <c r="AK390" s="371">
        <f t="shared" si="113"/>
        <v>0</v>
      </c>
      <c r="AL390" s="371">
        <f t="shared" si="113"/>
        <v>0</v>
      </c>
      <c r="AM390" s="616">
        <f>SUM(Y390:AL390)</f>
        <v>0</v>
      </c>
    </row>
    <row r="391" spans="1:41" s="373" customFormat="1" ht="15.5">
      <c r="A391" s="502"/>
      <c r="B391" s="342" t="s">
        <v>257</v>
      </c>
      <c r="C391" s="338"/>
      <c r="D391" s="329"/>
      <c r="E391" s="327"/>
      <c r="F391" s="327"/>
      <c r="G391" s="327"/>
      <c r="H391" s="327"/>
      <c r="I391" s="327"/>
      <c r="J391" s="327"/>
      <c r="K391" s="327"/>
      <c r="L391" s="327"/>
      <c r="M391" s="327"/>
      <c r="N391" s="327"/>
      <c r="O391" s="293"/>
      <c r="P391" s="327"/>
      <c r="Q391" s="327"/>
      <c r="R391" s="327"/>
      <c r="S391" s="329"/>
      <c r="T391" s="329"/>
      <c r="U391" s="329"/>
      <c r="V391" s="329"/>
      <c r="W391" s="327"/>
      <c r="X391" s="327"/>
      <c r="Y391" s="339">
        <f t="shared" ref="Y391:AE391" si="114">SUM(Y388:Y390)</f>
        <v>0</v>
      </c>
      <c r="Z391" s="339">
        <f t="shared" si="114"/>
        <v>0</v>
      </c>
      <c r="AA391" s="339">
        <f t="shared" si="114"/>
        <v>0</v>
      </c>
      <c r="AB391" s="339">
        <f t="shared" si="114"/>
        <v>0</v>
      </c>
      <c r="AC391" s="339">
        <f t="shared" si="114"/>
        <v>0</v>
      </c>
      <c r="AD391" s="339">
        <f t="shared" si="114"/>
        <v>0</v>
      </c>
      <c r="AE391" s="339">
        <f t="shared" si="114"/>
        <v>0</v>
      </c>
      <c r="AF391" s="339">
        <f t="shared" ref="AF391:AL391" si="115">SUM(AF388:AF390)</f>
        <v>0</v>
      </c>
      <c r="AG391" s="339">
        <f t="shared" si="115"/>
        <v>0</v>
      </c>
      <c r="AH391" s="339">
        <f t="shared" si="115"/>
        <v>0</v>
      </c>
      <c r="AI391" s="339">
        <f t="shared" si="115"/>
        <v>0</v>
      </c>
      <c r="AJ391" s="339">
        <f t="shared" si="115"/>
        <v>0</v>
      </c>
      <c r="AK391" s="339">
        <f t="shared" si="115"/>
        <v>0</v>
      </c>
      <c r="AL391" s="339">
        <f t="shared" si="115"/>
        <v>0</v>
      </c>
      <c r="AM391" s="400">
        <f>SUM(AM388:AM390)</f>
        <v>0</v>
      </c>
    </row>
    <row r="392" spans="1:41" s="373" customFormat="1" ht="15.5">
      <c r="A392" s="502"/>
      <c r="B392" s="342" t="s">
        <v>252</v>
      </c>
      <c r="C392" s="338"/>
      <c r="D392" s="343"/>
      <c r="E392" s="327"/>
      <c r="F392" s="327"/>
      <c r="G392" s="327"/>
      <c r="H392" s="327"/>
      <c r="I392" s="327"/>
      <c r="J392" s="327"/>
      <c r="K392" s="327"/>
      <c r="L392" s="327"/>
      <c r="M392" s="327"/>
      <c r="N392" s="327"/>
      <c r="O392" s="293"/>
      <c r="P392" s="327"/>
      <c r="Q392" s="327"/>
      <c r="R392" s="327"/>
      <c r="S392" s="329"/>
      <c r="T392" s="329"/>
      <c r="U392" s="329"/>
      <c r="V392" s="329"/>
      <c r="W392" s="327"/>
      <c r="X392" s="327"/>
      <c r="Y392" s="340">
        <f t="shared" ref="Y392:AE392" si="116">Y385*Y387</f>
        <v>0</v>
      </c>
      <c r="Z392" s="340">
        <f t="shared" si="116"/>
        <v>0</v>
      </c>
      <c r="AA392" s="340">
        <f t="shared" si="116"/>
        <v>0</v>
      </c>
      <c r="AB392" s="340">
        <f t="shared" si="116"/>
        <v>0</v>
      </c>
      <c r="AC392" s="340">
        <f t="shared" si="116"/>
        <v>0</v>
      </c>
      <c r="AD392" s="340">
        <f t="shared" si="116"/>
        <v>0</v>
      </c>
      <c r="AE392" s="340">
        <f t="shared" si="116"/>
        <v>0</v>
      </c>
      <c r="AF392" s="340">
        <f t="shared" ref="AF392:AL392" si="117">AF385*AF387</f>
        <v>0</v>
      </c>
      <c r="AG392" s="340">
        <f t="shared" si="117"/>
        <v>0</v>
      </c>
      <c r="AH392" s="340">
        <f t="shared" si="117"/>
        <v>0</v>
      </c>
      <c r="AI392" s="340">
        <f t="shared" si="117"/>
        <v>0</v>
      </c>
      <c r="AJ392" s="340">
        <f t="shared" si="117"/>
        <v>0</v>
      </c>
      <c r="AK392" s="340">
        <f t="shared" si="117"/>
        <v>0</v>
      </c>
      <c r="AL392" s="340">
        <f t="shared" si="117"/>
        <v>0</v>
      </c>
      <c r="AM392" s="400">
        <f>SUM(Y392:AL392)</f>
        <v>0</v>
      </c>
    </row>
    <row r="393" spans="1:41" ht="15.75" customHeight="1">
      <c r="A393" s="502"/>
      <c r="B393" s="342" t="s">
        <v>264</v>
      </c>
      <c r="C393" s="338"/>
      <c r="D393" s="343"/>
      <c r="E393" s="327"/>
      <c r="F393" s="327"/>
      <c r="G393" s="327"/>
      <c r="H393" s="327"/>
      <c r="I393" s="327"/>
      <c r="J393" s="327"/>
      <c r="K393" s="327"/>
      <c r="L393" s="327"/>
      <c r="M393" s="327"/>
      <c r="N393" s="327"/>
      <c r="O393" s="293"/>
      <c r="P393" s="327"/>
      <c r="Q393" s="327"/>
      <c r="R393" s="327"/>
      <c r="S393" s="343"/>
      <c r="T393" s="343"/>
      <c r="U393" s="343"/>
      <c r="V393" s="343"/>
      <c r="W393" s="327"/>
      <c r="X393" s="327"/>
      <c r="Y393" s="293"/>
      <c r="Z393" s="344"/>
      <c r="AA393" s="344"/>
      <c r="AB393" s="344"/>
      <c r="AC393" s="344"/>
      <c r="AD393" s="344"/>
      <c r="AE393" s="344"/>
      <c r="AF393" s="344"/>
      <c r="AG393" s="344"/>
      <c r="AH393" s="344"/>
      <c r="AI393" s="344"/>
      <c r="AJ393" s="344"/>
      <c r="AK393" s="344"/>
      <c r="AL393" s="344"/>
      <c r="AM393" s="400">
        <f>AM391-AM392</f>
        <v>0</v>
      </c>
    </row>
    <row r="394" spans="1:41" ht="15.5">
      <c r="B394" s="317"/>
      <c r="C394" s="343"/>
      <c r="D394" s="343"/>
      <c r="E394" s="327"/>
      <c r="F394" s="327"/>
      <c r="G394" s="327"/>
      <c r="H394" s="327"/>
      <c r="I394" s="327"/>
      <c r="J394" s="327"/>
      <c r="K394" s="327"/>
      <c r="L394" s="327"/>
      <c r="M394" s="327"/>
      <c r="N394" s="327"/>
      <c r="O394" s="293"/>
      <c r="P394" s="327"/>
      <c r="Q394" s="327"/>
      <c r="R394" s="327"/>
      <c r="S394" s="343"/>
      <c r="T394" s="338"/>
      <c r="U394" s="343"/>
      <c r="V394" s="343"/>
      <c r="W394" s="327"/>
      <c r="X394" s="327"/>
      <c r="Y394" s="246"/>
      <c r="Z394" s="246"/>
      <c r="AA394" s="246"/>
      <c r="AB394" s="246"/>
      <c r="AC394" s="246"/>
      <c r="AD394" s="246"/>
      <c r="AE394" s="246"/>
      <c r="AF394" s="246"/>
      <c r="AG394" s="246"/>
      <c r="AH394" s="246"/>
      <c r="AI394" s="246"/>
      <c r="AJ394" s="246"/>
      <c r="AK394" s="246"/>
      <c r="AL394" s="246"/>
      <c r="AM394" s="346"/>
    </row>
    <row r="395" spans="1:41" ht="15.5">
      <c r="B395" s="317" t="s">
        <v>72</v>
      </c>
      <c r="C395" s="349"/>
      <c r="D395" s="272"/>
      <c r="E395" s="272"/>
      <c r="F395" s="272"/>
      <c r="G395" s="272"/>
      <c r="H395" s="272"/>
      <c r="I395" s="272"/>
      <c r="J395" s="272"/>
      <c r="K395" s="272"/>
      <c r="L395" s="272"/>
      <c r="M395" s="272"/>
      <c r="N395" s="272"/>
      <c r="O395" s="350"/>
      <c r="P395" s="272"/>
      <c r="Q395" s="272"/>
      <c r="R395" s="272"/>
      <c r="S395" s="297"/>
      <c r="T395" s="302"/>
      <c r="U395" s="302"/>
      <c r="V395" s="272"/>
      <c r="W395" s="272"/>
      <c r="X395" s="302"/>
      <c r="Y395" s="284">
        <f>SUMPRODUCT(E279:E382,Y279:Y382)</f>
        <v>0</v>
      </c>
      <c r="Z395" s="284">
        <f>SUMPRODUCT(E279:E382,Z279:Z382)</f>
        <v>0</v>
      </c>
      <c r="AA395" s="284">
        <f>IF(AA278="kW",SUMPRODUCT(N279:N382,P279:P382,AA279:AA382),SUMPRODUCT(E279:E382,AA279:AA382))</f>
        <v>0</v>
      </c>
      <c r="AB395" s="284">
        <f>IF(AB278="kW",SUMPRODUCT(N279:N382,P279:P382,AB279:AB382),SUMPRODUCT(E279:E382,AB279:AB382))</f>
        <v>0</v>
      </c>
      <c r="AC395" s="284">
        <f>IF(AC278="kW",SUMPRODUCT(N279:N382,P279:P382,AC279:AC382),SUMPRODUCT(E279:E382,AC279:AC382))</f>
        <v>0</v>
      </c>
      <c r="AD395" s="284">
        <f>IF(AD278="kW",SUMPRODUCT(N279:N382,P279:P382,AD279:AD382),SUMPRODUCT(E279:E382, AD279:AD382))</f>
        <v>0</v>
      </c>
      <c r="AE395" s="284">
        <f>IF(AE278="kW",SUMPRODUCT(N279:N382,P279:P382,AE279:AE382),SUMPRODUCT(E279:E382,AE279:AE382))</f>
        <v>0</v>
      </c>
      <c r="AF395" s="284">
        <f>IF(AF278="kW",SUMPRODUCT(N279:N382,P279:P382,AF279:AF382),SUMPRODUCT(E279:E382,AF279:AF382))</f>
        <v>0</v>
      </c>
      <c r="AG395" s="284">
        <f>IF(AG278="kW",SUMPRODUCT(N279:N382,P279:P382,AG279:AG382),SUMPRODUCT(E279:E382,AG279:AG382))</f>
        <v>0</v>
      </c>
      <c r="AH395" s="284">
        <f>IF(AH278="kW",SUMPRODUCT(N279:N382,P279:P382,AH279:AH382),SUMPRODUCT(E279:E382,AH279:AH382))</f>
        <v>0</v>
      </c>
      <c r="AI395" s="284">
        <f>IF(AI278="kW",SUMPRODUCT(N279:N382,P279:P382,AI279:AI382),SUMPRODUCT(E279:E382,AI279:AI382))</f>
        <v>0</v>
      </c>
      <c r="AJ395" s="284">
        <f>IF(AJ278="kW",SUMPRODUCT(N279:N382,P279:P382,AJ279:AJ382),SUMPRODUCT(E279:E382,AJ279:AJ382))</f>
        <v>0</v>
      </c>
      <c r="AK395" s="284">
        <f>IF(AK278="kW",SUMPRODUCT(N279:N382,P279:P382,AK279:AK382),SUMPRODUCT(E279:E382,AK279:AK382))</f>
        <v>0</v>
      </c>
      <c r="AL395" s="284">
        <f>IF(AL278="kW",SUMPRODUCT(N279:N382,P279:P382,AL279:AL382),SUMPRODUCT(E279:E382,AL279:AL382))</f>
        <v>0</v>
      </c>
      <c r="AM395" s="330"/>
    </row>
    <row r="396" spans="1:41" ht="15.5">
      <c r="B396" s="317" t="s">
        <v>195</v>
      </c>
      <c r="C396" s="349"/>
      <c r="D396" s="272"/>
      <c r="E396" s="272"/>
      <c r="F396" s="272"/>
      <c r="G396" s="272"/>
      <c r="H396" s="272"/>
      <c r="I396" s="272"/>
      <c r="J396" s="272"/>
      <c r="K396" s="272"/>
      <c r="L396" s="272"/>
      <c r="M396" s="272"/>
      <c r="N396" s="272"/>
      <c r="O396" s="350"/>
      <c r="P396" s="272"/>
      <c r="Q396" s="272"/>
      <c r="R396" s="272"/>
      <c r="S396" s="297"/>
      <c r="T396" s="302"/>
      <c r="U396" s="302"/>
      <c r="V396" s="272"/>
      <c r="W396" s="272"/>
      <c r="X396" s="302"/>
      <c r="Y396" s="284">
        <f>SUMPRODUCT(F279:F382,Y279:Y382)</f>
        <v>0</v>
      </c>
      <c r="Z396" s="284">
        <f>SUMPRODUCT(F279:F382,Z279:Z382)</f>
        <v>0</v>
      </c>
      <c r="AA396" s="284">
        <f>IF(AA278="kW",SUMPRODUCT(N279:N382,Q279:Q382,AA279:AA382),SUMPRODUCT(F279:F382,AA279:AA382))</f>
        <v>0</v>
      </c>
      <c r="AB396" s="284">
        <f>IF(AB278="kW",SUMPRODUCT(N279:N382,Q279:Q382,AB279:AB382),SUMPRODUCT(F279:F382,AB279:AB382))</f>
        <v>0</v>
      </c>
      <c r="AC396" s="284">
        <f>IF(AC278="kW",SUMPRODUCT(N279:N382,Q279:Q382,AC279:AC382),SUMPRODUCT(F279:F382, AC279:AC382))</f>
        <v>0</v>
      </c>
      <c r="AD396" s="284">
        <f>IF(AD278="kW",SUMPRODUCT(N279:N382,Q279:Q382,AD279:AD382),SUMPRODUCT(F279:F382, AD279:AD382))</f>
        <v>0</v>
      </c>
      <c r="AE396" s="284">
        <f>IF(AE278="kW",SUMPRODUCT(N279:N382,Q279:Q382,AE279:AE382),SUMPRODUCT(F279:F382,AE279:AE382))</f>
        <v>0</v>
      </c>
      <c r="AF396" s="284">
        <f>IF(AF278="kW",SUMPRODUCT(N279:N382,Q279:Q382,AF279:AF382),SUMPRODUCT(F279:F382,AF279:AF382))</f>
        <v>0</v>
      </c>
      <c r="AG396" s="284">
        <f>IF(AG278="kW",SUMPRODUCT(N279:N382,Q279:Q382,AG279:AG382),SUMPRODUCT(F279:F382,AG279:AG382))</f>
        <v>0</v>
      </c>
      <c r="AH396" s="284">
        <f>IF(AH278="kW",SUMPRODUCT(N279:N382,Q279:Q382,AH279:AH382),SUMPRODUCT(F279:F382,AH279:AH382))</f>
        <v>0</v>
      </c>
      <c r="AI396" s="284">
        <f>IF(AI278="kW",SUMPRODUCT(N279:N382,Q279:Q382,AI279:AI382),SUMPRODUCT(F279:F382,AI279:AI382))</f>
        <v>0</v>
      </c>
      <c r="AJ396" s="284">
        <f>IF(AJ278="kW",SUMPRODUCT(N279:N382,Q279:Q382,AJ279:AJ382),SUMPRODUCT(F279:F382,AJ279:AJ382))</f>
        <v>0</v>
      </c>
      <c r="AK396" s="284">
        <f>IF(AK278="kW",SUMPRODUCT(N279:N382,Q279:Q382,AK279:AK382),SUMPRODUCT(F279:F382,AK279:AK382))</f>
        <v>0</v>
      </c>
      <c r="AL396" s="284">
        <f>IF(AL278="kW",SUMPRODUCT(N279:N382,Q279:Q382,AL279:AL382),SUMPRODUCT(F279:F382,AL279:AL382))</f>
        <v>0</v>
      </c>
      <c r="AM396" s="330"/>
    </row>
    <row r="397" spans="1:41" ht="15.5">
      <c r="B397" s="317" t="s">
        <v>196</v>
      </c>
      <c r="C397" s="349"/>
      <c r="D397" s="272"/>
      <c r="E397" s="272"/>
      <c r="F397" s="272"/>
      <c r="G397" s="272"/>
      <c r="H397" s="272"/>
      <c r="I397" s="272"/>
      <c r="J397" s="272"/>
      <c r="K397" s="272"/>
      <c r="L397" s="272"/>
      <c r="M397" s="272"/>
      <c r="N397" s="272"/>
      <c r="O397" s="350"/>
      <c r="P397" s="272"/>
      <c r="Q397" s="272"/>
      <c r="R397" s="272"/>
      <c r="S397" s="297"/>
      <c r="T397" s="302"/>
      <c r="U397" s="302"/>
      <c r="V397" s="272"/>
      <c r="W397" s="272"/>
      <c r="X397" s="302"/>
      <c r="Y397" s="284">
        <f>SUMPRODUCT(G279:G382,Y279:Y382)</f>
        <v>0</v>
      </c>
      <c r="Z397" s="284">
        <f>SUMPRODUCT(G279:G382,Z279:Z382)</f>
        <v>0</v>
      </c>
      <c r="AA397" s="284">
        <f>IF(AA278="kW",SUMPRODUCT(N279:N382,R279:R382,AA279:AA382),SUMPRODUCT(G279:G382,AA279:AA382))</f>
        <v>0</v>
      </c>
      <c r="AB397" s="284">
        <f>IF(AB278="kW",SUMPRODUCT(N279:N382,R279:R382,AB279:AB382),SUMPRODUCT(G279:G382,AB279:AB382))</f>
        <v>0</v>
      </c>
      <c r="AC397" s="284">
        <f>IF(AC278="kW",SUMPRODUCT(N279:N382,R279:R382,AC279:AC382),SUMPRODUCT(G279:G382, AC279:AC382))</f>
        <v>0</v>
      </c>
      <c r="AD397" s="284">
        <f>IF(AD278="kW",SUMPRODUCT(N279:N382,R279:R382,AD279:AD382),SUMPRODUCT(G279:G382, AD279:AD382))</f>
        <v>0</v>
      </c>
      <c r="AE397" s="284">
        <f>IF(AE278="kW",SUMPRODUCT(N279:N382,R279:R382,AE279:AE382),SUMPRODUCT(G279:G382,AE279:AE382))</f>
        <v>0</v>
      </c>
      <c r="AF397" s="284">
        <f>IF(AF278="kW",SUMPRODUCT(N279:N382,R279:R382,AF279:AF382),SUMPRODUCT(G279:G382,AF279:AF382))</f>
        <v>0</v>
      </c>
      <c r="AG397" s="284">
        <f>IF(AG278="kW",SUMPRODUCT(N279:N382,R279:R382,AG279:AG382),SUMPRODUCT(G279:G382,AG279:AG382))</f>
        <v>0</v>
      </c>
      <c r="AH397" s="284">
        <f>IF(AH278="kW",SUMPRODUCT(N279:N382,R279:R382,AH279:AH382),SUMPRODUCT(G279:G382,AH279:AH382))</f>
        <v>0</v>
      </c>
      <c r="AI397" s="284">
        <f>IF(AI278="kW",SUMPRODUCT(N279:N382,R279:R382,AI279:AI382),SUMPRODUCT(G279:G382,AI279:AI382))</f>
        <v>0</v>
      </c>
      <c r="AJ397" s="284">
        <f>IF(AJ278="kW",SUMPRODUCT(N279:N382,R279:R382,AJ279:AJ382),SUMPRODUCT(G279:G382,AJ279:AJ382))</f>
        <v>0</v>
      </c>
      <c r="AK397" s="284">
        <f>IF(AK278="kW",SUMPRODUCT(N279:N382,R279:R382,AK279:AK382),SUMPRODUCT(G279:G382,AK279:AK382))</f>
        <v>0</v>
      </c>
      <c r="AL397" s="284">
        <f>IF(AL278="kW",SUMPRODUCT(N279:N382,R279:R382,AL279:AL382),SUMPRODUCT(G279:G382,AL279:AL382))</f>
        <v>0</v>
      </c>
      <c r="AM397" s="330"/>
    </row>
    <row r="398" spans="1:41" ht="15.5">
      <c r="B398" s="317" t="s">
        <v>197</v>
      </c>
      <c r="C398" s="349"/>
      <c r="D398" s="272"/>
      <c r="E398" s="272"/>
      <c r="F398" s="272"/>
      <c r="G398" s="272"/>
      <c r="H398" s="272"/>
      <c r="I398" s="272"/>
      <c r="J398" s="272"/>
      <c r="K398" s="272"/>
      <c r="L398" s="272"/>
      <c r="M398" s="272"/>
      <c r="N398" s="272"/>
      <c r="O398" s="350"/>
      <c r="P398" s="272"/>
      <c r="Q398" s="272"/>
      <c r="R398" s="272"/>
      <c r="S398" s="297"/>
      <c r="T398" s="302"/>
      <c r="U398" s="302"/>
      <c r="V398" s="272"/>
      <c r="W398" s="272"/>
      <c r="X398" s="302"/>
      <c r="Y398" s="284">
        <f>SUMPRODUCT(H279:H382,Y279:Y382)</f>
        <v>0</v>
      </c>
      <c r="Z398" s="284">
        <f>SUMPRODUCT(H279:H382,Z279:Z382)</f>
        <v>0</v>
      </c>
      <c r="AA398" s="284">
        <f>IF(AA278="kW",SUMPRODUCT(N279:N382,S279:S382,AA279:AA382),SUMPRODUCT(H279:H382,AA279:AA382))</f>
        <v>0</v>
      </c>
      <c r="AB398" s="284">
        <f>IF(AB278="kW",SUMPRODUCT(N279:N382,S279:S382,AB279:AB382),SUMPRODUCT(H279:H382,AB279:AB382))</f>
        <v>0</v>
      </c>
      <c r="AC398" s="284">
        <f>IF(AC278="kW",SUMPRODUCT(N279:N382,S279:S382,AC279:AC382),SUMPRODUCT(H279:H382, AC279:AC382))</f>
        <v>0</v>
      </c>
      <c r="AD398" s="284">
        <f>IF(AD278="kW",SUMPRODUCT(N279:N382,S279:S382,AD279:AD382),SUMPRODUCT(H279:H382, AD279:AD382))</f>
        <v>0</v>
      </c>
      <c r="AE398" s="284">
        <f>IF(AE278="kW",SUMPRODUCT(N279:N382,S279:S382,AE279:AE382),SUMPRODUCT(H279:H382,AE279:AE382))</f>
        <v>0</v>
      </c>
      <c r="AF398" s="284">
        <f>IF(AF278="kW",SUMPRODUCT(N279:N382,S279:S382,AF279:AF382),SUMPRODUCT(H279:H382,AF279:AF382))</f>
        <v>0</v>
      </c>
      <c r="AG398" s="284">
        <f>IF(AG278="kW",SUMPRODUCT(N279:N382,S279:S382,AG279:AG382),SUMPRODUCT(H279:H382,AG279:AG382))</f>
        <v>0</v>
      </c>
      <c r="AH398" s="284">
        <f>IF(AH278="kW",SUMPRODUCT(N279:N382,S279:S382,AH279:AH382),SUMPRODUCT(H279:H382,AH279:AH382))</f>
        <v>0</v>
      </c>
      <c r="AI398" s="284">
        <f>IF(AI278="kW",SUMPRODUCT(N279:N382,S279:S382,AI279:AI382),SUMPRODUCT(H279:H382,AI279:AI382))</f>
        <v>0</v>
      </c>
      <c r="AJ398" s="284">
        <f>IF(AJ278="kW",SUMPRODUCT(N279:N382,S279:S382,AJ279:AJ382),SUMPRODUCT(H279:H382,AJ279:AJ382))</f>
        <v>0</v>
      </c>
      <c r="AK398" s="284">
        <f>IF(AK278="kW",SUMPRODUCT(N279:N382,S279:S382,AK279:AK382),SUMPRODUCT(H279:H382,AK279:AK382))</f>
        <v>0</v>
      </c>
      <c r="AL398" s="284">
        <f>IF(AL278="kW",SUMPRODUCT(N279:N382,S279:S382,AL279:AL382),SUMPRODUCT(H279:H382,AL279:AL382))</f>
        <v>0</v>
      </c>
      <c r="AM398" s="330"/>
    </row>
    <row r="399" spans="1:41" ht="15.5">
      <c r="B399" s="317" t="s">
        <v>198</v>
      </c>
      <c r="C399" s="349"/>
      <c r="D399" s="272"/>
      <c r="E399" s="272"/>
      <c r="F399" s="272"/>
      <c r="G399" s="272"/>
      <c r="H399" s="272"/>
      <c r="I399" s="272"/>
      <c r="J399" s="272"/>
      <c r="K399" s="272"/>
      <c r="L399" s="272"/>
      <c r="M399" s="272"/>
      <c r="N399" s="272"/>
      <c r="O399" s="350"/>
      <c r="P399" s="272"/>
      <c r="Q399" s="272"/>
      <c r="R399" s="272"/>
      <c r="S399" s="297"/>
      <c r="T399" s="302"/>
      <c r="U399" s="302"/>
      <c r="V399" s="272"/>
      <c r="W399" s="272"/>
      <c r="X399" s="302"/>
      <c r="Y399" s="284">
        <f>SUMPRODUCT(I279:I382,Y279:Y382)</f>
        <v>0</v>
      </c>
      <c r="Z399" s="284">
        <f>SUMPRODUCT(I279:I382,Z279:Z382)</f>
        <v>0</v>
      </c>
      <c r="AA399" s="284">
        <f>IF(AA278="kW",SUMPRODUCT(N279:N382,T279:T382,AA279:AA382),SUMPRODUCT(I279:I382,AA279:AA382))</f>
        <v>0</v>
      </c>
      <c r="AB399" s="284">
        <f>IF(AB278="kW",SUMPRODUCT(N279:N382,T279:T382,AB279:AB382),SUMPRODUCT(I279:I382,AB279:AB382))</f>
        <v>0</v>
      </c>
      <c r="AC399" s="284">
        <f>IF(AC278="kW",SUMPRODUCT(N279:N382,T279:T382,AC279:AC382),SUMPRODUCT(I279:I382, AC279:AC382))</f>
        <v>0</v>
      </c>
      <c r="AD399" s="284">
        <f>IF(AD278="kW",SUMPRODUCT(N279:N382,T279:T382,AD279:AD382),SUMPRODUCT(I279:I382, AD279:AD382))</f>
        <v>0</v>
      </c>
      <c r="AE399" s="284">
        <f>IF(AE278="kW",SUMPRODUCT(N279:N382,T279:T382,AE279:AE382),SUMPRODUCT(I279:I382,AE279:AE382))</f>
        <v>0</v>
      </c>
      <c r="AF399" s="284">
        <f>IF(AF278="kW",SUMPRODUCT(N279:N382,T279:T382,AF279:AF382),SUMPRODUCT(I279:I382,AF279:AF382))</f>
        <v>0</v>
      </c>
      <c r="AG399" s="284">
        <f>IF(AG278="kW",SUMPRODUCT(N279:N382,T279:T382,AG279:AG382),SUMPRODUCT(I279:I382,AG279:AG382))</f>
        <v>0</v>
      </c>
      <c r="AH399" s="284">
        <f>IF(AH278="kW",SUMPRODUCT(N279:N382,T279:T382,AH279:AH382),SUMPRODUCT(I279:I382,AH279:AH382))</f>
        <v>0</v>
      </c>
      <c r="AI399" s="284">
        <f>IF(AI278="kW",SUMPRODUCT(N279:N382,T279:T382,AI279:AI382),SUMPRODUCT(I279:I382,AI279:AI382))</f>
        <v>0</v>
      </c>
      <c r="AJ399" s="284">
        <f>IF(AJ278="kW",SUMPRODUCT(N279:N382,T279:T382,AJ279:AJ382),SUMPRODUCT(I279:I382,AJ279:AJ382))</f>
        <v>0</v>
      </c>
      <c r="AK399" s="284">
        <f>IF(AK278="kW",SUMPRODUCT(N279:N382,T279:T382,AK279:AK382),SUMPRODUCT(I279:I382,AK279:AK382))</f>
        <v>0</v>
      </c>
      <c r="AL399" s="284">
        <f>IF(AL278="kW",SUMPRODUCT(N279:N382,T279:T382,AL279:AL382),SUMPRODUCT(I279:I382,AL279:AL382))</f>
        <v>0</v>
      </c>
      <c r="AM399" s="330"/>
    </row>
    <row r="400" spans="1:41" ht="15.5">
      <c r="B400" s="317" t="s">
        <v>199</v>
      </c>
      <c r="C400" s="349"/>
      <c r="D400" s="302"/>
      <c r="E400" s="302"/>
      <c r="F400" s="302"/>
      <c r="G400" s="302"/>
      <c r="H400" s="302"/>
      <c r="I400" s="302"/>
      <c r="J400" s="302"/>
      <c r="K400" s="302"/>
      <c r="L400" s="302"/>
      <c r="M400" s="302"/>
      <c r="N400" s="302"/>
      <c r="O400" s="350"/>
      <c r="P400" s="302"/>
      <c r="Q400" s="302"/>
      <c r="R400" s="302"/>
      <c r="S400" s="297"/>
      <c r="T400" s="302"/>
      <c r="U400" s="302"/>
      <c r="V400" s="302"/>
      <c r="W400" s="302"/>
      <c r="X400" s="302"/>
      <c r="Y400" s="284">
        <f>SUMPRODUCT(J279:J382,Y279:Y382)</f>
        <v>0</v>
      </c>
      <c r="Z400" s="284">
        <f>SUMPRODUCT(J279:J382,Z279:Z382)</f>
        <v>0</v>
      </c>
      <c r="AA400" s="284">
        <f>IF(AA278="kW",SUMPRODUCT(N279:N382,U279:U382,AA279:AA382),SUMPRODUCT(J279:J382,AA279:AA382))</f>
        <v>0</v>
      </c>
      <c r="AB400" s="284">
        <f>IF(AB278="kW",SUMPRODUCT(N279:N382,U279:U382,AB279:AB382),SUMPRODUCT(J279:J382,AB279:AB382))</f>
        <v>0</v>
      </c>
      <c r="AC400" s="284">
        <f>IF(AC278="kW",SUMPRODUCT(N279:N382,U279:U382,AC279:AC382),SUMPRODUCT(J279:J382, AC279:AC382))</f>
        <v>0</v>
      </c>
      <c r="AD400" s="284">
        <f>IF(AD278="kW",SUMPRODUCT(N279:N382,U279:U382,AD279:AD382),SUMPRODUCT(J279:J382, AD279:AD382))</f>
        <v>0</v>
      </c>
      <c r="AE400" s="284">
        <f>IF(AE278="kW",SUMPRODUCT(N279:N382,U279:U382,AE279:AE382),SUMPRODUCT(J279:J382,AE279:AE382))</f>
        <v>0</v>
      </c>
      <c r="AF400" s="284">
        <f>IF(AF278="kW",SUMPRODUCT(N279:N382,U279:U382,AF279:AF382),SUMPRODUCT(J279:J382,AF279:AF382))</f>
        <v>0</v>
      </c>
      <c r="AG400" s="284">
        <f>IF(AG278="kW",SUMPRODUCT(N279:N382,U279:U382,AG279:AG382),SUMPRODUCT(J279:J382,AG279:AG382))</f>
        <v>0</v>
      </c>
      <c r="AH400" s="284">
        <f>IF(AH278="kW",SUMPRODUCT(N279:N382,U279:U382,AH279:AH382),SUMPRODUCT(J279:J382,AH279:AH382))</f>
        <v>0</v>
      </c>
      <c r="AI400" s="284">
        <f>IF(AI278="kW",SUMPRODUCT(N279:N382,U279:U382,AI279:AI382),SUMPRODUCT(J279:J382,AI279:AI382))</f>
        <v>0</v>
      </c>
      <c r="AJ400" s="284">
        <f>IF(AJ278="kW",SUMPRODUCT(N279:N382,U279:U382,AJ279:AJ382),SUMPRODUCT(J279:J382,AJ279:AJ382))</f>
        <v>0</v>
      </c>
      <c r="AK400" s="284">
        <f>IF(AK278="kW",SUMPRODUCT(N279:N382,U279:U382,AK279:AK382),SUMPRODUCT(J279:J382,AK279:AK382))</f>
        <v>0</v>
      </c>
      <c r="AL400" s="284">
        <f>IF(AL278="kW",SUMPRODUCT(N279:N382,U279:U382,AL279:AL382),SUMPRODUCT(J279:J382,AL279:AL382))</f>
        <v>0</v>
      </c>
      <c r="AM400" s="330"/>
    </row>
    <row r="401" spans="1:40" ht="15.75" customHeight="1">
      <c r="B401" s="374" t="s">
        <v>200</v>
      </c>
      <c r="C401" s="395"/>
      <c r="D401" s="396"/>
      <c r="E401" s="396"/>
      <c r="F401" s="396"/>
      <c r="G401" s="396"/>
      <c r="H401" s="396"/>
      <c r="I401" s="396"/>
      <c r="J401" s="396"/>
      <c r="K401" s="396"/>
      <c r="L401" s="396"/>
      <c r="M401" s="396"/>
      <c r="N401" s="396"/>
      <c r="O401" s="397"/>
      <c r="P401" s="398"/>
      <c r="Q401" s="398"/>
      <c r="R401" s="397"/>
      <c r="S401" s="399"/>
      <c r="T401" s="397"/>
      <c r="U401" s="397"/>
      <c r="V401" s="376"/>
      <c r="W401" s="376"/>
      <c r="X401" s="378"/>
      <c r="Y401" s="319">
        <f>SUMPRODUCT(K279:K382,Y279:Y382)</f>
        <v>0</v>
      </c>
      <c r="Z401" s="319">
        <f>SUMPRODUCT(K279:K382,Z279:Z382)</f>
        <v>0</v>
      </c>
      <c r="AA401" s="319">
        <f>IF(AA278="kW",SUMPRODUCT(N279:N382,V279:V382,AA279:AA382),SUMPRODUCT(K279:K382,AA279:AA382))</f>
        <v>0</v>
      </c>
      <c r="AB401" s="319">
        <f>IF(AB278="kW",SUMPRODUCT(N279:N382,V279:V382,AB279:AB382),SUMPRODUCT(K279:K382,AB279:AB382))</f>
        <v>0</v>
      </c>
      <c r="AC401" s="319">
        <f>IF(AC278="kW",SUMPRODUCT(N279:N382,V279:V382,AC279:AC382),SUMPRODUCT(K279:K382, AC279:AC382))</f>
        <v>0</v>
      </c>
      <c r="AD401" s="319">
        <f>IF(AD278="kW",SUMPRODUCT(N279:N382,V279:V382,AD279:AD382),SUMPRODUCT(K279:K382, AD279:AD382))</f>
        <v>0</v>
      </c>
      <c r="AE401" s="319">
        <f>IF(AE278="kW",SUMPRODUCT(N279:N382,V279:V382,AE279:AE382),SUMPRODUCT(K279:K382,AE279:AE382))</f>
        <v>0</v>
      </c>
      <c r="AF401" s="319">
        <f>IF(AF278="kW",SUMPRODUCT(N279:N382,V279:V382,AF279:AF382),SUMPRODUCT(K279:K382,AF279:AF382))</f>
        <v>0</v>
      </c>
      <c r="AG401" s="319">
        <f>IF(AG278="kW",SUMPRODUCT(N279:N382,V279:V382,AG279:AG382),SUMPRODUCT(K279:K382,AG279:AG382))</f>
        <v>0</v>
      </c>
      <c r="AH401" s="319">
        <f>IF(AH278="kW",SUMPRODUCT(N279:N382,V279:V382,AH279:AH382),SUMPRODUCT(K279:K382,AH279:AH382))</f>
        <v>0</v>
      </c>
      <c r="AI401" s="319">
        <f>IF(AI278="kW",SUMPRODUCT(N279:N382,V279:V382,AI279:AI382),SUMPRODUCT(K279:K382,AI279:AI382))</f>
        <v>0</v>
      </c>
      <c r="AJ401" s="319">
        <f>IF(AJ278="kW",SUMPRODUCT(N279:N382,V279:V382,AJ279:AJ382),SUMPRODUCT(K279:K382,AJ279:AJ382))</f>
        <v>0</v>
      </c>
      <c r="AK401" s="319">
        <f>IF(AK278="kW",SUMPRODUCT(N279:N382,V279:V382,AK279:AK382),SUMPRODUCT(K279:K382,AK279:AK382))</f>
        <v>0</v>
      </c>
      <c r="AL401" s="319">
        <f>IF(AL278="kW",SUMPRODUCT(N279:N382,V279:V382,AL279:AL382),SUMPRODUCT(K279:K382,AL279:AL382))</f>
        <v>0</v>
      </c>
      <c r="AM401" s="379"/>
    </row>
    <row r="402" spans="1:40" ht="21.75" customHeight="1">
      <c r="B402" s="361" t="s">
        <v>591</v>
      </c>
      <c r="C402" s="380"/>
      <c r="D402" s="381"/>
      <c r="E402" s="381"/>
      <c r="F402" s="381"/>
      <c r="G402" s="381"/>
      <c r="H402" s="381"/>
      <c r="I402" s="381"/>
      <c r="J402" s="381"/>
      <c r="K402" s="381"/>
      <c r="L402" s="381"/>
      <c r="M402" s="381"/>
      <c r="N402" s="381"/>
      <c r="O402" s="381"/>
      <c r="P402" s="381"/>
      <c r="Q402" s="381"/>
      <c r="R402" s="381"/>
      <c r="S402" s="364"/>
      <c r="T402" s="365"/>
      <c r="U402" s="381"/>
      <c r="V402" s="381"/>
      <c r="W402" s="381"/>
      <c r="X402" s="381"/>
      <c r="Y402" s="382"/>
      <c r="Z402" s="382"/>
      <c r="AA402" s="382"/>
      <c r="AB402" s="382"/>
      <c r="AC402" s="382"/>
      <c r="AD402" s="382"/>
      <c r="AE402" s="382"/>
      <c r="AF402" s="382"/>
      <c r="AG402" s="382"/>
      <c r="AH402" s="382"/>
      <c r="AI402" s="382"/>
      <c r="AJ402" s="382"/>
      <c r="AK402" s="382"/>
      <c r="AL402" s="382"/>
      <c r="AM402" s="382"/>
      <c r="AN402" s="383"/>
    </row>
    <row r="404" spans="1:40" ht="15.5">
      <c r="B404" s="273" t="s">
        <v>258</v>
      </c>
      <c r="C404" s="274"/>
      <c r="D404" s="581" t="s">
        <v>519</v>
      </c>
      <c r="F404" s="581"/>
      <c r="O404" s="274"/>
      <c r="Y404" s="263"/>
      <c r="Z404" s="260"/>
      <c r="AA404" s="260"/>
      <c r="AB404" s="260"/>
      <c r="AC404" s="260"/>
      <c r="AD404" s="260"/>
      <c r="AE404" s="260"/>
      <c r="AF404" s="260"/>
      <c r="AG404" s="260"/>
      <c r="AH404" s="260"/>
      <c r="AI404" s="260"/>
      <c r="AJ404" s="260"/>
      <c r="AK404" s="260"/>
      <c r="AL404" s="260"/>
      <c r="AM404" s="275"/>
    </row>
    <row r="405" spans="1:40" ht="36" customHeight="1">
      <c r="B405" s="942" t="s">
        <v>211</v>
      </c>
      <c r="C405" s="944" t="s">
        <v>33</v>
      </c>
      <c r="D405" s="277" t="s">
        <v>420</v>
      </c>
      <c r="E405" s="946" t="s">
        <v>209</v>
      </c>
      <c r="F405" s="947"/>
      <c r="G405" s="947"/>
      <c r="H405" s="947"/>
      <c r="I405" s="947"/>
      <c r="J405" s="947"/>
      <c r="K405" s="947"/>
      <c r="L405" s="947"/>
      <c r="M405" s="948"/>
      <c r="N405" s="949" t="s">
        <v>213</v>
      </c>
      <c r="O405" s="277" t="s">
        <v>421</v>
      </c>
      <c r="P405" s="946" t="s">
        <v>212</v>
      </c>
      <c r="Q405" s="947"/>
      <c r="R405" s="947"/>
      <c r="S405" s="947"/>
      <c r="T405" s="947"/>
      <c r="U405" s="947"/>
      <c r="V405" s="947"/>
      <c r="W405" s="947"/>
      <c r="X405" s="948"/>
      <c r="Y405" s="939" t="s">
        <v>243</v>
      </c>
      <c r="Z405" s="940"/>
      <c r="AA405" s="940"/>
      <c r="AB405" s="940"/>
      <c r="AC405" s="940"/>
      <c r="AD405" s="940"/>
      <c r="AE405" s="940"/>
      <c r="AF405" s="940"/>
      <c r="AG405" s="940"/>
      <c r="AH405" s="940"/>
      <c r="AI405" s="940"/>
      <c r="AJ405" s="940"/>
      <c r="AK405" s="940"/>
      <c r="AL405" s="940"/>
      <c r="AM405" s="941"/>
    </row>
    <row r="406" spans="1:40" ht="45.75" customHeight="1">
      <c r="B406" s="943"/>
      <c r="C406" s="945"/>
      <c r="D406" s="278">
        <v>2014</v>
      </c>
      <c r="E406" s="278">
        <v>2015</v>
      </c>
      <c r="F406" s="278">
        <v>2016</v>
      </c>
      <c r="G406" s="278">
        <v>2017</v>
      </c>
      <c r="H406" s="278">
        <v>2018</v>
      </c>
      <c r="I406" s="278">
        <v>2019</v>
      </c>
      <c r="J406" s="278">
        <v>2020</v>
      </c>
      <c r="K406" s="278">
        <v>2021</v>
      </c>
      <c r="L406" s="278">
        <v>2022</v>
      </c>
      <c r="M406" s="278">
        <v>2023</v>
      </c>
      <c r="N406" s="950"/>
      <c r="O406" s="278">
        <v>2014</v>
      </c>
      <c r="P406" s="278">
        <v>2015</v>
      </c>
      <c r="Q406" s="278">
        <v>2016</v>
      </c>
      <c r="R406" s="278">
        <v>2017</v>
      </c>
      <c r="S406" s="278">
        <v>2018</v>
      </c>
      <c r="T406" s="278">
        <v>2019</v>
      </c>
      <c r="U406" s="278">
        <v>2020</v>
      </c>
      <c r="V406" s="278">
        <v>2021</v>
      </c>
      <c r="W406" s="278">
        <v>2022</v>
      </c>
      <c r="X406" s="278">
        <v>2023</v>
      </c>
      <c r="Y406" s="278" t="str">
        <f>'1.  LRAMVA Summary'!D52</f>
        <v>Residential</v>
      </c>
      <c r="Z406" s="278" t="str">
        <f>'1.  LRAMVA Summary'!E52</f>
        <v>GS&lt;50 kW</v>
      </c>
      <c r="AA406" s="278" t="str">
        <f>'1.  LRAMVA Summary'!F52</f>
        <v>GS&gt;50 kW</v>
      </c>
      <c r="AB406" s="278" t="str">
        <f>'1.  LRAMVA Summary'!G52</f>
        <v/>
      </c>
      <c r="AC406" s="278" t="str">
        <f>'1.  LRAMVA Summary'!H52</f>
        <v/>
      </c>
      <c r="AD406" s="278" t="str">
        <f>'1.  LRAMVA Summary'!I52</f>
        <v/>
      </c>
      <c r="AE406" s="278" t="str">
        <f>'1.  LRAMVA Summary'!J52</f>
        <v/>
      </c>
      <c r="AF406" s="278" t="str">
        <f>'1.  LRAMVA Summary'!K52</f>
        <v/>
      </c>
      <c r="AG406" s="278" t="str">
        <f>'1.  LRAMVA Summary'!L52</f>
        <v/>
      </c>
      <c r="AH406" s="278" t="str">
        <f>'1.  LRAMVA Summary'!M52</f>
        <v/>
      </c>
      <c r="AI406" s="278" t="str">
        <f>'1.  LRAMVA Summary'!N52</f>
        <v/>
      </c>
      <c r="AJ406" s="278" t="str">
        <f>'1.  LRAMVA Summary'!O52</f>
        <v/>
      </c>
      <c r="AK406" s="278" t="str">
        <f>'1.  LRAMVA Summary'!P52</f>
        <v/>
      </c>
      <c r="AL406" s="278" t="str">
        <f>'1.  LRAMVA Summary'!Q52</f>
        <v/>
      </c>
      <c r="AM406" s="280" t="str">
        <f>'1.  LRAMVA Summary'!R52</f>
        <v>Total</v>
      </c>
    </row>
    <row r="407" spans="1:40" ht="15.75" customHeight="1">
      <c r="A407" s="501"/>
      <c r="B407" s="281" t="s">
        <v>0</v>
      </c>
      <c r="C407" s="282"/>
      <c r="D407" s="282"/>
      <c r="E407" s="282"/>
      <c r="F407" s="282"/>
      <c r="G407" s="282"/>
      <c r="H407" s="282"/>
      <c r="I407" s="282"/>
      <c r="J407" s="282"/>
      <c r="K407" s="282"/>
      <c r="L407" s="282"/>
      <c r="M407" s="282"/>
      <c r="N407" s="283"/>
      <c r="O407" s="282"/>
      <c r="P407" s="282"/>
      <c r="Q407" s="282"/>
      <c r="R407" s="282"/>
      <c r="S407" s="282"/>
      <c r="T407" s="282"/>
      <c r="U407" s="282"/>
      <c r="V407" s="282"/>
      <c r="W407" s="282"/>
      <c r="X407" s="282"/>
      <c r="Y407" s="284" t="str">
        <f>'1.  LRAMVA Summary'!D53</f>
        <v>kWh</v>
      </c>
      <c r="Z407" s="284" t="str">
        <f>'1.  LRAMVA Summary'!E53</f>
        <v>kWh</v>
      </c>
      <c r="AA407" s="284" t="str">
        <f>'1.  LRAMVA Summary'!F53</f>
        <v>kW</v>
      </c>
      <c r="AB407" s="284">
        <f>'1.  LRAMVA Summary'!G53</f>
        <v>0</v>
      </c>
      <c r="AC407" s="284">
        <f>'1.  LRAMVA Summary'!H53</f>
        <v>0</v>
      </c>
      <c r="AD407" s="284">
        <f>'1.  LRAMVA Summary'!I53</f>
        <v>0</v>
      </c>
      <c r="AE407" s="284">
        <f>'1.  LRAMVA Summary'!J53</f>
        <v>0</v>
      </c>
      <c r="AF407" s="284">
        <f>'1.  LRAMVA Summary'!K53</f>
        <v>0</v>
      </c>
      <c r="AG407" s="284">
        <f>'1.  LRAMVA Summary'!L53</f>
        <v>0</v>
      </c>
      <c r="AH407" s="284">
        <f>'1.  LRAMVA Summary'!M53</f>
        <v>0</v>
      </c>
      <c r="AI407" s="284">
        <f>'1.  LRAMVA Summary'!N53</f>
        <v>0</v>
      </c>
      <c r="AJ407" s="284">
        <f>'1.  LRAMVA Summary'!O53</f>
        <v>0</v>
      </c>
      <c r="AK407" s="284">
        <f>'1.  LRAMVA Summary'!P53</f>
        <v>0</v>
      </c>
      <c r="AL407" s="284">
        <f>'1.  LRAMVA Summary'!Q53</f>
        <v>0</v>
      </c>
      <c r="AM407" s="285"/>
    </row>
    <row r="408" spans="1:40" ht="15.5" outlineLevel="1">
      <c r="A408" s="500">
        <v>1</v>
      </c>
      <c r="B408" s="287" t="s">
        <v>1</v>
      </c>
      <c r="C408" s="284" t="s">
        <v>25</v>
      </c>
      <c r="D408" s="288"/>
      <c r="E408" s="288"/>
      <c r="F408" s="288"/>
      <c r="G408" s="288"/>
      <c r="H408" s="288"/>
      <c r="I408" s="288"/>
      <c r="J408" s="288"/>
      <c r="K408" s="288"/>
      <c r="L408" s="288"/>
      <c r="M408" s="288"/>
      <c r="N408" s="284"/>
      <c r="O408" s="288"/>
      <c r="P408" s="288"/>
      <c r="Q408" s="288"/>
      <c r="R408" s="288"/>
      <c r="S408" s="288"/>
      <c r="T408" s="288"/>
      <c r="U408" s="288"/>
      <c r="V408" s="288"/>
      <c r="W408" s="288"/>
      <c r="X408" s="288"/>
      <c r="Y408" s="462"/>
      <c r="Z408" s="403"/>
      <c r="AA408" s="403"/>
      <c r="AB408" s="403"/>
      <c r="AC408" s="403"/>
      <c r="AD408" s="403"/>
      <c r="AE408" s="403"/>
      <c r="AF408" s="403"/>
      <c r="AG408" s="403"/>
      <c r="AH408" s="403"/>
      <c r="AI408" s="403"/>
      <c r="AJ408" s="403"/>
      <c r="AK408" s="403"/>
      <c r="AL408" s="403"/>
      <c r="AM408" s="289">
        <f>SUM(Y408:AL408)</f>
        <v>0</v>
      </c>
    </row>
    <row r="409" spans="1:40" ht="15.5" outlineLevel="1">
      <c r="B409" s="287" t="s">
        <v>259</v>
      </c>
      <c r="C409" s="284" t="s">
        <v>163</v>
      </c>
      <c r="D409" s="288"/>
      <c r="E409" s="288"/>
      <c r="F409" s="288"/>
      <c r="G409" s="288"/>
      <c r="H409" s="288"/>
      <c r="I409" s="288"/>
      <c r="J409" s="288"/>
      <c r="K409" s="288"/>
      <c r="L409" s="288"/>
      <c r="M409" s="288"/>
      <c r="N409" s="460"/>
      <c r="O409" s="288"/>
      <c r="P409" s="288"/>
      <c r="Q409" s="288"/>
      <c r="R409" s="288"/>
      <c r="S409" s="288"/>
      <c r="T409" s="288"/>
      <c r="U409" s="288"/>
      <c r="V409" s="288"/>
      <c r="W409" s="288"/>
      <c r="X409" s="288"/>
      <c r="Y409" s="404">
        <f>Y408</f>
        <v>0</v>
      </c>
      <c r="Z409" s="404">
        <f>Z408</f>
        <v>0</v>
      </c>
      <c r="AA409" s="404">
        <f t="shared" ref="AA409:AL409" si="118">AA408</f>
        <v>0</v>
      </c>
      <c r="AB409" s="404">
        <f t="shared" si="118"/>
        <v>0</v>
      </c>
      <c r="AC409" s="404">
        <f t="shared" si="118"/>
        <v>0</v>
      </c>
      <c r="AD409" s="404">
        <f t="shared" si="118"/>
        <v>0</v>
      </c>
      <c r="AE409" s="404">
        <f t="shared" si="118"/>
        <v>0</v>
      </c>
      <c r="AF409" s="404">
        <f t="shared" si="118"/>
        <v>0</v>
      </c>
      <c r="AG409" s="404">
        <f t="shared" si="118"/>
        <v>0</v>
      </c>
      <c r="AH409" s="404">
        <f t="shared" si="118"/>
        <v>0</v>
      </c>
      <c r="AI409" s="404">
        <f t="shared" si="118"/>
        <v>0</v>
      </c>
      <c r="AJ409" s="404">
        <f t="shared" si="118"/>
        <v>0</v>
      </c>
      <c r="AK409" s="404">
        <f t="shared" si="118"/>
        <v>0</v>
      </c>
      <c r="AL409" s="404">
        <f t="shared" si="118"/>
        <v>0</v>
      </c>
      <c r="AM409" s="290"/>
    </row>
    <row r="410" spans="1:40" ht="15.5" outlineLevel="1">
      <c r="A410" s="502"/>
      <c r="B410" s="291"/>
      <c r="C410" s="292"/>
      <c r="D410" s="292"/>
      <c r="E410" s="292"/>
      <c r="F410" s="292"/>
      <c r="G410" s="292"/>
      <c r="H410" s="292"/>
      <c r="I410" s="292"/>
      <c r="J410" s="292"/>
      <c r="K410" s="292"/>
      <c r="L410" s="292"/>
      <c r="M410" s="292"/>
      <c r="N410" s="296"/>
      <c r="O410" s="292"/>
      <c r="P410" s="292"/>
      <c r="Q410" s="292"/>
      <c r="R410" s="292"/>
      <c r="S410" s="292"/>
      <c r="T410" s="292"/>
      <c r="U410" s="292"/>
      <c r="V410" s="292"/>
      <c r="W410" s="292"/>
      <c r="X410" s="292"/>
      <c r="Y410" s="405"/>
      <c r="Z410" s="406"/>
      <c r="AA410" s="406"/>
      <c r="AB410" s="406"/>
      <c r="AC410" s="406"/>
      <c r="AD410" s="406"/>
      <c r="AE410" s="406"/>
      <c r="AF410" s="406"/>
      <c r="AG410" s="406"/>
      <c r="AH410" s="406"/>
      <c r="AI410" s="406"/>
      <c r="AJ410" s="406"/>
      <c r="AK410" s="406"/>
      <c r="AL410" s="406"/>
      <c r="AM410" s="295"/>
    </row>
    <row r="411" spans="1:40" ht="15.5" outlineLevel="1">
      <c r="A411" s="500">
        <v>2</v>
      </c>
      <c r="B411" s="287" t="s">
        <v>2</v>
      </c>
      <c r="C411" s="284" t="s">
        <v>25</v>
      </c>
      <c r="D411" s="288"/>
      <c r="E411" s="288"/>
      <c r="F411" s="288"/>
      <c r="G411" s="288"/>
      <c r="H411" s="288"/>
      <c r="I411" s="288"/>
      <c r="J411" s="288"/>
      <c r="K411" s="288"/>
      <c r="L411" s="288"/>
      <c r="M411" s="288"/>
      <c r="N411" s="284"/>
      <c r="O411" s="288"/>
      <c r="P411" s="288"/>
      <c r="Q411" s="288"/>
      <c r="R411" s="288"/>
      <c r="S411" s="288"/>
      <c r="T411" s="288"/>
      <c r="U411" s="288"/>
      <c r="V411" s="288"/>
      <c r="W411" s="288"/>
      <c r="X411" s="288"/>
      <c r="Y411" s="462"/>
      <c r="Z411" s="403"/>
      <c r="AA411" s="403"/>
      <c r="AB411" s="403"/>
      <c r="AC411" s="403"/>
      <c r="AD411" s="403"/>
      <c r="AE411" s="403"/>
      <c r="AF411" s="403"/>
      <c r="AG411" s="403"/>
      <c r="AH411" s="403"/>
      <c r="AI411" s="403"/>
      <c r="AJ411" s="403"/>
      <c r="AK411" s="403"/>
      <c r="AL411" s="403"/>
      <c r="AM411" s="289">
        <f>SUM(Y411:AL411)</f>
        <v>0</v>
      </c>
    </row>
    <row r="412" spans="1:40" ht="15.5" outlineLevel="1">
      <c r="B412" s="287" t="s">
        <v>259</v>
      </c>
      <c r="C412" s="284" t="s">
        <v>163</v>
      </c>
      <c r="D412" s="288"/>
      <c r="E412" s="288"/>
      <c r="F412" s="288"/>
      <c r="G412" s="288"/>
      <c r="H412" s="288"/>
      <c r="I412" s="288"/>
      <c r="J412" s="288"/>
      <c r="K412" s="288"/>
      <c r="L412" s="288"/>
      <c r="M412" s="288"/>
      <c r="N412" s="460"/>
      <c r="O412" s="288"/>
      <c r="P412" s="288"/>
      <c r="Q412" s="288"/>
      <c r="R412" s="288"/>
      <c r="S412" s="288"/>
      <c r="T412" s="288"/>
      <c r="U412" s="288"/>
      <c r="V412" s="288"/>
      <c r="W412" s="288"/>
      <c r="X412" s="288"/>
      <c r="Y412" s="404">
        <f>Y411</f>
        <v>0</v>
      </c>
      <c r="Z412" s="404">
        <f>Z411</f>
        <v>0</v>
      </c>
      <c r="AA412" s="404">
        <f t="shared" ref="AA412:AL412" si="119">AA411</f>
        <v>0</v>
      </c>
      <c r="AB412" s="404">
        <f t="shared" si="119"/>
        <v>0</v>
      </c>
      <c r="AC412" s="404">
        <f t="shared" si="119"/>
        <v>0</v>
      </c>
      <c r="AD412" s="404">
        <f t="shared" si="119"/>
        <v>0</v>
      </c>
      <c r="AE412" s="404">
        <f t="shared" si="119"/>
        <v>0</v>
      </c>
      <c r="AF412" s="404">
        <f t="shared" si="119"/>
        <v>0</v>
      </c>
      <c r="AG412" s="404">
        <f t="shared" si="119"/>
        <v>0</v>
      </c>
      <c r="AH412" s="404">
        <f t="shared" si="119"/>
        <v>0</v>
      </c>
      <c r="AI412" s="404">
        <f t="shared" si="119"/>
        <v>0</v>
      </c>
      <c r="AJ412" s="404">
        <f t="shared" si="119"/>
        <v>0</v>
      </c>
      <c r="AK412" s="404">
        <f t="shared" si="119"/>
        <v>0</v>
      </c>
      <c r="AL412" s="404">
        <f t="shared" si="119"/>
        <v>0</v>
      </c>
      <c r="AM412" s="290"/>
    </row>
    <row r="413" spans="1:40" ht="15.5" outlineLevel="1">
      <c r="A413" s="502"/>
      <c r="B413" s="291"/>
      <c r="C413" s="292"/>
      <c r="D413" s="297"/>
      <c r="E413" s="297"/>
      <c r="F413" s="297"/>
      <c r="G413" s="297"/>
      <c r="H413" s="297"/>
      <c r="I413" s="297"/>
      <c r="J413" s="297"/>
      <c r="K413" s="297"/>
      <c r="L413" s="297"/>
      <c r="M413" s="297"/>
      <c r="N413" s="296"/>
      <c r="O413" s="297"/>
      <c r="P413" s="297"/>
      <c r="Q413" s="297"/>
      <c r="R413" s="297"/>
      <c r="S413" s="297"/>
      <c r="T413" s="297"/>
      <c r="U413" s="297"/>
      <c r="V413" s="297"/>
      <c r="W413" s="297"/>
      <c r="X413" s="297"/>
      <c r="Y413" s="405"/>
      <c r="Z413" s="406"/>
      <c r="AA413" s="406"/>
      <c r="AB413" s="406"/>
      <c r="AC413" s="406"/>
      <c r="AD413" s="406"/>
      <c r="AE413" s="406"/>
      <c r="AF413" s="406"/>
      <c r="AG413" s="406"/>
      <c r="AH413" s="406"/>
      <c r="AI413" s="406"/>
      <c r="AJ413" s="406"/>
      <c r="AK413" s="406"/>
      <c r="AL413" s="406"/>
      <c r="AM413" s="295"/>
    </row>
    <row r="414" spans="1:40" ht="15.5" outlineLevel="1">
      <c r="A414" s="500">
        <v>3</v>
      </c>
      <c r="B414" s="287" t="s">
        <v>3</v>
      </c>
      <c r="C414" s="284" t="s">
        <v>25</v>
      </c>
      <c r="D414" s="288"/>
      <c r="E414" s="288"/>
      <c r="F414" s="288"/>
      <c r="G414" s="288"/>
      <c r="H414" s="288"/>
      <c r="I414" s="288"/>
      <c r="J414" s="288"/>
      <c r="K414" s="288"/>
      <c r="L414" s="288"/>
      <c r="M414" s="288"/>
      <c r="N414" s="284"/>
      <c r="O414" s="288"/>
      <c r="P414" s="288"/>
      <c r="Q414" s="288"/>
      <c r="R414" s="288"/>
      <c r="S414" s="288"/>
      <c r="T414" s="288"/>
      <c r="U414" s="288"/>
      <c r="V414" s="288"/>
      <c r="W414" s="288"/>
      <c r="X414" s="288"/>
      <c r="Y414" s="462"/>
      <c r="Z414" s="403"/>
      <c r="AA414" s="403"/>
      <c r="AB414" s="403"/>
      <c r="AC414" s="403"/>
      <c r="AD414" s="403"/>
      <c r="AE414" s="403"/>
      <c r="AF414" s="403"/>
      <c r="AG414" s="403"/>
      <c r="AH414" s="403"/>
      <c r="AI414" s="403"/>
      <c r="AJ414" s="403"/>
      <c r="AK414" s="403"/>
      <c r="AL414" s="403"/>
      <c r="AM414" s="289">
        <f>SUM(Y414:AL414)</f>
        <v>0</v>
      </c>
    </row>
    <row r="415" spans="1:40" ht="15.5" outlineLevel="1">
      <c r="B415" s="287" t="s">
        <v>259</v>
      </c>
      <c r="C415" s="284" t="s">
        <v>163</v>
      </c>
      <c r="D415" s="288"/>
      <c r="E415" s="288"/>
      <c r="F415" s="288"/>
      <c r="G415" s="288"/>
      <c r="H415" s="288"/>
      <c r="I415" s="288"/>
      <c r="J415" s="288"/>
      <c r="K415" s="288"/>
      <c r="L415" s="288"/>
      <c r="M415" s="288"/>
      <c r="N415" s="460"/>
      <c r="O415" s="288"/>
      <c r="P415" s="288"/>
      <c r="Q415" s="288"/>
      <c r="R415" s="288"/>
      <c r="S415" s="288"/>
      <c r="T415" s="288"/>
      <c r="U415" s="288"/>
      <c r="V415" s="288"/>
      <c r="W415" s="288"/>
      <c r="X415" s="288"/>
      <c r="Y415" s="404">
        <f>Y414</f>
        <v>0</v>
      </c>
      <c r="Z415" s="404">
        <f>Z414</f>
        <v>0</v>
      </c>
      <c r="AA415" s="404">
        <f t="shared" ref="AA415:AL415" si="120">AA414</f>
        <v>0</v>
      </c>
      <c r="AB415" s="404">
        <f t="shared" si="120"/>
        <v>0</v>
      </c>
      <c r="AC415" s="404">
        <f t="shared" si="120"/>
        <v>0</v>
      </c>
      <c r="AD415" s="404">
        <f t="shared" si="120"/>
        <v>0</v>
      </c>
      <c r="AE415" s="404">
        <f t="shared" si="120"/>
        <v>0</v>
      </c>
      <c r="AF415" s="404">
        <f t="shared" si="120"/>
        <v>0</v>
      </c>
      <c r="AG415" s="404">
        <f t="shared" si="120"/>
        <v>0</v>
      </c>
      <c r="AH415" s="404">
        <f t="shared" si="120"/>
        <v>0</v>
      </c>
      <c r="AI415" s="404">
        <f t="shared" si="120"/>
        <v>0</v>
      </c>
      <c r="AJ415" s="404">
        <f t="shared" si="120"/>
        <v>0</v>
      </c>
      <c r="AK415" s="404">
        <f t="shared" si="120"/>
        <v>0</v>
      </c>
      <c r="AL415" s="404">
        <f t="shared" si="120"/>
        <v>0</v>
      </c>
      <c r="AM415" s="290"/>
    </row>
    <row r="416" spans="1:40" ht="15.5" outlineLevel="1">
      <c r="B416" s="287"/>
      <c r="C416" s="298"/>
      <c r="D416" s="284"/>
      <c r="E416" s="284"/>
      <c r="F416" s="284"/>
      <c r="G416" s="284"/>
      <c r="H416" s="284"/>
      <c r="I416" s="284"/>
      <c r="J416" s="284"/>
      <c r="K416" s="284"/>
      <c r="L416" s="284"/>
      <c r="M416" s="284"/>
      <c r="N416" s="276"/>
      <c r="O416" s="284"/>
      <c r="P416" s="284"/>
      <c r="Q416" s="284"/>
      <c r="R416" s="284"/>
      <c r="S416" s="284"/>
      <c r="T416" s="284"/>
      <c r="U416" s="284"/>
      <c r="V416" s="284"/>
      <c r="W416" s="284"/>
      <c r="X416" s="284"/>
      <c r="Y416" s="405"/>
      <c r="Z416" s="405"/>
      <c r="AA416" s="405"/>
      <c r="AB416" s="405"/>
      <c r="AC416" s="405"/>
      <c r="AD416" s="405"/>
      <c r="AE416" s="405"/>
      <c r="AF416" s="405"/>
      <c r="AG416" s="405"/>
      <c r="AH416" s="405"/>
      <c r="AI416" s="405"/>
      <c r="AJ416" s="405"/>
      <c r="AK416" s="405"/>
      <c r="AL416" s="405"/>
      <c r="AM416" s="299"/>
    </row>
    <row r="417" spans="1:39" ht="15.5" outlineLevel="1">
      <c r="A417" s="500">
        <v>4</v>
      </c>
      <c r="B417" s="287" t="s">
        <v>4</v>
      </c>
      <c r="C417" s="284" t="s">
        <v>25</v>
      </c>
      <c r="D417" s="288"/>
      <c r="E417" s="288"/>
      <c r="F417" s="288"/>
      <c r="G417" s="288"/>
      <c r="H417" s="288"/>
      <c r="I417" s="288"/>
      <c r="J417" s="288"/>
      <c r="K417" s="288"/>
      <c r="L417" s="288"/>
      <c r="M417" s="288"/>
      <c r="N417" s="284"/>
      <c r="O417" s="288"/>
      <c r="P417" s="288"/>
      <c r="Q417" s="288"/>
      <c r="R417" s="288"/>
      <c r="S417" s="288"/>
      <c r="T417" s="288"/>
      <c r="U417" s="288"/>
      <c r="V417" s="288"/>
      <c r="W417" s="288"/>
      <c r="X417" s="288"/>
      <c r="Y417" s="462"/>
      <c r="Z417" s="403"/>
      <c r="AA417" s="403"/>
      <c r="AB417" s="403"/>
      <c r="AC417" s="403"/>
      <c r="AD417" s="403"/>
      <c r="AE417" s="403"/>
      <c r="AF417" s="403"/>
      <c r="AG417" s="403"/>
      <c r="AH417" s="403"/>
      <c r="AI417" s="403"/>
      <c r="AJ417" s="403"/>
      <c r="AK417" s="403"/>
      <c r="AL417" s="403"/>
      <c r="AM417" s="289">
        <f>SUM(Y417:AL417)</f>
        <v>0</v>
      </c>
    </row>
    <row r="418" spans="1:39" ht="15.5" outlineLevel="1">
      <c r="B418" s="287" t="s">
        <v>259</v>
      </c>
      <c r="C418" s="284" t="s">
        <v>163</v>
      </c>
      <c r="D418" s="288"/>
      <c r="E418" s="288"/>
      <c r="F418" s="288"/>
      <c r="G418" s="288"/>
      <c r="H418" s="288"/>
      <c r="I418" s="288"/>
      <c r="J418" s="288"/>
      <c r="K418" s="288"/>
      <c r="L418" s="288"/>
      <c r="M418" s="288"/>
      <c r="N418" s="460"/>
      <c r="O418" s="288"/>
      <c r="P418" s="288"/>
      <c r="Q418" s="288"/>
      <c r="R418" s="288"/>
      <c r="S418" s="288"/>
      <c r="T418" s="288"/>
      <c r="U418" s="288"/>
      <c r="V418" s="288"/>
      <c r="W418" s="288"/>
      <c r="X418" s="288"/>
      <c r="Y418" s="404">
        <f>Y417</f>
        <v>0</v>
      </c>
      <c r="Z418" s="404">
        <f>Z417</f>
        <v>0</v>
      </c>
      <c r="AA418" s="404">
        <f t="shared" ref="AA418:AL418" si="121">AA417</f>
        <v>0</v>
      </c>
      <c r="AB418" s="404">
        <f t="shared" si="121"/>
        <v>0</v>
      </c>
      <c r="AC418" s="404">
        <f t="shared" si="121"/>
        <v>0</v>
      </c>
      <c r="AD418" s="404">
        <f t="shared" si="121"/>
        <v>0</v>
      </c>
      <c r="AE418" s="404">
        <f t="shared" si="121"/>
        <v>0</v>
      </c>
      <c r="AF418" s="404">
        <f t="shared" si="121"/>
        <v>0</v>
      </c>
      <c r="AG418" s="404">
        <f t="shared" si="121"/>
        <v>0</v>
      </c>
      <c r="AH418" s="404">
        <f t="shared" si="121"/>
        <v>0</v>
      </c>
      <c r="AI418" s="404">
        <f t="shared" si="121"/>
        <v>0</v>
      </c>
      <c r="AJ418" s="404">
        <f t="shared" si="121"/>
        <v>0</v>
      </c>
      <c r="AK418" s="404">
        <f t="shared" si="121"/>
        <v>0</v>
      </c>
      <c r="AL418" s="404">
        <f t="shared" si="121"/>
        <v>0</v>
      </c>
      <c r="AM418" s="290"/>
    </row>
    <row r="419" spans="1:39" ht="15.5" outlineLevel="1">
      <c r="B419" s="287"/>
      <c r="C419" s="298"/>
      <c r="D419" s="297"/>
      <c r="E419" s="297"/>
      <c r="F419" s="297"/>
      <c r="G419" s="297"/>
      <c r="H419" s="297"/>
      <c r="I419" s="297"/>
      <c r="J419" s="297"/>
      <c r="K419" s="297"/>
      <c r="L419" s="297"/>
      <c r="M419" s="297"/>
      <c r="N419" s="284"/>
      <c r="O419" s="297"/>
      <c r="P419" s="297"/>
      <c r="Q419" s="297"/>
      <c r="R419" s="297"/>
      <c r="S419" s="297"/>
      <c r="T419" s="297"/>
      <c r="U419" s="297"/>
      <c r="V419" s="297"/>
      <c r="W419" s="297"/>
      <c r="X419" s="297"/>
      <c r="Y419" s="405"/>
      <c r="Z419" s="405"/>
      <c r="AA419" s="405"/>
      <c r="AB419" s="405"/>
      <c r="AC419" s="405"/>
      <c r="AD419" s="405"/>
      <c r="AE419" s="405"/>
      <c r="AF419" s="405"/>
      <c r="AG419" s="405"/>
      <c r="AH419" s="405"/>
      <c r="AI419" s="405"/>
      <c r="AJ419" s="405"/>
      <c r="AK419" s="405"/>
      <c r="AL419" s="405"/>
      <c r="AM419" s="299"/>
    </row>
    <row r="420" spans="1:39" ht="15.5" outlineLevel="1">
      <c r="A420" s="500">
        <v>5</v>
      </c>
      <c r="B420" s="287" t="s">
        <v>5</v>
      </c>
      <c r="C420" s="284" t="s">
        <v>25</v>
      </c>
      <c r="D420" s="288"/>
      <c r="E420" s="288"/>
      <c r="F420" s="288"/>
      <c r="G420" s="288"/>
      <c r="H420" s="288"/>
      <c r="I420" s="288"/>
      <c r="J420" s="288"/>
      <c r="K420" s="288"/>
      <c r="L420" s="288"/>
      <c r="M420" s="288"/>
      <c r="N420" s="284"/>
      <c r="O420" s="288"/>
      <c r="P420" s="288"/>
      <c r="Q420" s="288"/>
      <c r="R420" s="288"/>
      <c r="S420" s="288"/>
      <c r="T420" s="288"/>
      <c r="U420" s="288"/>
      <c r="V420" s="288"/>
      <c r="W420" s="288"/>
      <c r="X420" s="288"/>
      <c r="Y420" s="462"/>
      <c r="Z420" s="403"/>
      <c r="AA420" s="403"/>
      <c r="AB420" s="403"/>
      <c r="AC420" s="403"/>
      <c r="AD420" s="403"/>
      <c r="AE420" s="403"/>
      <c r="AF420" s="403"/>
      <c r="AG420" s="403"/>
      <c r="AH420" s="403"/>
      <c r="AI420" s="403"/>
      <c r="AJ420" s="403"/>
      <c r="AK420" s="403"/>
      <c r="AL420" s="403"/>
      <c r="AM420" s="289">
        <f>SUM(Y420:AL420)</f>
        <v>0</v>
      </c>
    </row>
    <row r="421" spans="1:39" ht="15.5" outlineLevel="1">
      <c r="B421" s="287" t="s">
        <v>259</v>
      </c>
      <c r="C421" s="284" t="s">
        <v>163</v>
      </c>
      <c r="D421" s="288"/>
      <c r="E421" s="288"/>
      <c r="F421" s="288"/>
      <c r="G421" s="288"/>
      <c r="H421" s="288"/>
      <c r="I421" s="288"/>
      <c r="J421" s="288"/>
      <c r="K421" s="288"/>
      <c r="L421" s="288"/>
      <c r="M421" s="288"/>
      <c r="N421" s="460"/>
      <c r="O421" s="288"/>
      <c r="P421" s="288"/>
      <c r="Q421" s="288"/>
      <c r="R421" s="288"/>
      <c r="S421" s="288"/>
      <c r="T421" s="288"/>
      <c r="U421" s="288"/>
      <c r="V421" s="288"/>
      <c r="W421" s="288"/>
      <c r="X421" s="288"/>
      <c r="Y421" s="404">
        <f>Y420</f>
        <v>0</v>
      </c>
      <c r="Z421" s="404">
        <f>Z420</f>
        <v>0</v>
      </c>
      <c r="AA421" s="404">
        <f t="shared" ref="AA421:AL421" si="122">AA420</f>
        <v>0</v>
      </c>
      <c r="AB421" s="404">
        <f t="shared" si="122"/>
        <v>0</v>
      </c>
      <c r="AC421" s="404">
        <f t="shared" si="122"/>
        <v>0</v>
      </c>
      <c r="AD421" s="404">
        <f t="shared" si="122"/>
        <v>0</v>
      </c>
      <c r="AE421" s="404">
        <f t="shared" si="122"/>
        <v>0</v>
      </c>
      <c r="AF421" s="404">
        <f t="shared" si="122"/>
        <v>0</v>
      </c>
      <c r="AG421" s="404">
        <f t="shared" si="122"/>
        <v>0</v>
      </c>
      <c r="AH421" s="404">
        <f t="shared" si="122"/>
        <v>0</v>
      </c>
      <c r="AI421" s="404">
        <f t="shared" si="122"/>
        <v>0</v>
      </c>
      <c r="AJ421" s="404">
        <f t="shared" si="122"/>
        <v>0</v>
      </c>
      <c r="AK421" s="404">
        <f t="shared" si="122"/>
        <v>0</v>
      </c>
      <c r="AL421" s="404">
        <f t="shared" si="122"/>
        <v>0</v>
      </c>
      <c r="AM421" s="290"/>
    </row>
    <row r="422" spans="1:39" ht="15.5" outlineLevel="1">
      <c r="B422" s="287"/>
      <c r="C422" s="298"/>
      <c r="D422" s="297"/>
      <c r="E422" s="297"/>
      <c r="F422" s="297"/>
      <c r="G422" s="297"/>
      <c r="H422" s="297"/>
      <c r="I422" s="297"/>
      <c r="J422" s="297"/>
      <c r="K422" s="297"/>
      <c r="L422" s="297"/>
      <c r="M422" s="297"/>
      <c r="N422" s="284"/>
      <c r="O422" s="297"/>
      <c r="P422" s="297"/>
      <c r="Q422" s="297"/>
      <c r="R422" s="297"/>
      <c r="S422" s="297"/>
      <c r="T422" s="297"/>
      <c r="U422" s="297"/>
      <c r="V422" s="297"/>
      <c r="W422" s="297"/>
      <c r="X422" s="297"/>
      <c r="Y422" s="405"/>
      <c r="Z422" s="405"/>
      <c r="AA422" s="405"/>
      <c r="AB422" s="405"/>
      <c r="AC422" s="405"/>
      <c r="AD422" s="405"/>
      <c r="AE422" s="405"/>
      <c r="AF422" s="405"/>
      <c r="AG422" s="405"/>
      <c r="AH422" s="405"/>
      <c r="AI422" s="405"/>
      <c r="AJ422" s="405"/>
      <c r="AK422" s="405"/>
      <c r="AL422" s="405"/>
      <c r="AM422" s="299"/>
    </row>
    <row r="423" spans="1:39" ht="15.5" outlineLevel="1">
      <c r="A423" s="500">
        <v>6</v>
      </c>
      <c r="B423" s="287" t="s">
        <v>6</v>
      </c>
      <c r="C423" s="284" t="s">
        <v>25</v>
      </c>
      <c r="D423" s="288"/>
      <c r="E423" s="288"/>
      <c r="F423" s="288"/>
      <c r="G423" s="288"/>
      <c r="H423" s="288"/>
      <c r="I423" s="288"/>
      <c r="J423" s="288"/>
      <c r="K423" s="288"/>
      <c r="L423" s="288"/>
      <c r="M423" s="288"/>
      <c r="N423" s="284"/>
      <c r="O423" s="288"/>
      <c r="P423" s="288"/>
      <c r="Q423" s="288"/>
      <c r="R423" s="288"/>
      <c r="S423" s="288"/>
      <c r="T423" s="288"/>
      <c r="U423" s="288"/>
      <c r="V423" s="288"/>
      <c r="W423" s="288"/>
      <c r="X423" s="288"/>
      <c r="Y423" s="403"/>
      <c r="Z423" s="403"/>
      <c r="AA423" s="403"/>
      <c r="AB423" s="403"/>
      <c r="AC423" s="403"/>
      <c r="AD423" s="403"/>
      <c r="AE423" s="403"/>
      <c r="AF423" s="403"/>
      <c r="AG423" s="403"/>
      <c r="AH423" s="403"/>
      <c r="AI423" s="403"/>
      <c r="AJ423" s="403"/>
      <c r="AK423" s="403"/>
      <c r="AL423" s="403"/>
      <c r="AM423" s="289">
        <f>SUM(Y423:AL423)</f>
        <v>0</v>
      </c>
    </row>
    <row r="424" spans="1:39" ht="15.5" outlineLevel="1">
      <c r="B424" s="287" t="s">
        <v>259</v>
      </c>
      <c r="C424" s="284" t="s">
        <v>163</v>
      </c>
      <c r="D424" s="288"/>
      <c r="E424" s="288"/>
      <c r="F424" s="288"/>
      <c r="G424" s="288"/>
      <c r="H424" s="288"/>
      <c r="I424" s="288"/>
      <c r="J424" s="288"/>
      <c r="K424" s="288"/>
      <c r="L424" s="288"/>
      <c r="M424" s="288"/>
      <c r="N424" s="460"/>
      <c r="O424" s="288"/>
      <c r="P424" s="288"/>
      <c r="Q424" s="288"/>
      <c r="R424" s="288"/>
      <c r="S424" s="288"/>
      <c r="T424" s="288"/>
      <c r="U424" s="288"/>
      <c r="V424" s="288"/>
      <c r="W424" s="288"/>
      <c r="X424" s="288"/>
      <c r="Y424" s="404">
        <f>Y423</f>
        <v>0</v>
      </c>
      <c r="Z424" s="404">
        <f>Z423</f>
        <v>0</v>
      </c>
      <c r="AA424" s="404">
        <f t="shared" ref="AA424:AL424" si="123">AA423</f>
        <v>0</v>
      </c>
      <c r="AB424" s="404">
        <f t="shared" si="123"/>
        <v>0</v>
      </c>
      <c r="AC424" s="404">
        <f t="shared" si="123"/>
        <v>0</v>
      </c>
      <c r="AD424" s="404">
        <f t="shared" si="123"/>
        <v>0</v>
      </c>
      <c r="AE424" s="404">
        <f t="shared" si="123"/>
        <v>0</v>
      </c>
      <c r="AF424" s="404">
        <f t="shared" si="123"/>
        <v>0</v>
      </c>
      <c r="AG424" s="404">
        <f t="shared" si="123"/>
        <v>0</v>
      </c>
      <c r="AH424" s="404">
        <f t="shared" si="123"/>
        <v>0</v>
      </c>
      <c r="AI424" s="404">
        <f t="shared" si="123"/>
        <v>0</v>
      </c>
      <c r="AJ424" s="404">
        <f t="shared" si="123"/>
        <v>0</v>
      </c>
      <c r="AK424" s="404">
        <f t="shared" si="123"/>
        <v>0</v>
      </c>
      <c r="AL424" s="404">
        <f t="shared" si="123"/>
        <v>0</v>
      </c>
      <c r="AM424" s="290"/>
    </row>
    <row r="425" spans="1:39" ht="15.5" outlineLevel="1">
      <c r="B425" s="287"/>
      <c r="C425" s="298"/>
      <c r="D425" s="297"/>
      <c r="E425" s="297"/>
      <c r="F425" s="297"/>
      <c r="G425" s="297"/>
      <c r="H425" s="297"/>
      <c r="I425" s="297"/>
      <c r="J425" s="297"/>
      <c r="K425" s="297"/>
      <c r="L425" s="297"/>
      <c r="M425" s="297"/>
      <c r="N425" s="284"/>
      <c r="O425" s="297"/>
      <c r="P425" s="297"/>
      <c r="Q425" s="297"/>
      <c r="R425" s="297"/>
      <c r="S425" s="297"/>
      <c r="T425" s="297"/>
      <c r="U425" s="297"/>
      <c r="V425" s="297"/>
      <c r="W425" s="297"/>
      <c r="X425" s="297"/>
      <c r="Y425" s="405"/>
      <c r="Z425" s="405"/>
      <c r="AA425" s="405"/>
      <c r="AB425" s="405"/>
      <c r="AC425" s="405"/>
      <c r="AD425" s="405"/>
      <c r="AE425" s="405"/>
      <c r="AF425" s="405"/>
      <c r="AG425" s="405"/>
      <c r="AH425" s="405"/>
      <c r="AI425" s="405"/>
      <c r="AJ425" s="405"/>
      <c r="AK425" s="405"/>
      <c r="AL425" s="405"/>
      <c r="AM425" s="299"/>
    </row>
    <row r="426" spans="1:39" ht="15.5" outlineLevel="1">
      <c r="A426" s="500">
        <v>7</v>
      </c>
      <c r="B426" s="287" t="s">
        <v>42</v>
      </c>
      <c r="C426" s="284" t="s">
        <v>25</v>
      </c>
      <c r="D426" s="288"/>
      <c r="E426" s="288"/>
      <c r="F426" s="288"/>
      <c r="G426" s="288"/>
      <c r="H426" s="288"/>
      <c r="I426" s="288"/>
      <c r="J426" s="288"/>
      <c r="K426" s="288"/>
      <c r="L426" s="288"/>
      <c r="M426" s="288"/>
      <c r="N426" s="284"/>
      <c r="O426" s="288"/>
      <c r="P426" s="288"/>
      <c r="Q426" s="288"/>
      <c r="R426" s="288"/>
      <c r="S426" s="288"/>
      <c r="T426" s="288"/>
      <c r="U426" s="288"/>
      <c r="V426" s="288"/>
      <c r="W426" s="288"/>
      <c r="X426" s="288"/>
      <c r="Y426" s="403"/>
      <c r="Z426" s="403"/>
      <c r="AA426" s="403"/>
      <c r="AB426" s="403"/>
      <c r="AC426" s="403"/>
      <c r="AD426" s="403"/>
      <c r="AE426" s="403"/>
      <c r="AF426" s="403"/>
      <c r="AG426" s="403"/>
      <c r="AH426" s="403"/>
      <c r="AI426" s="403"/>
      <c r="AJ426" s="403"/>
      <c r="AK426" s="403"/>
      <c r="AL426" s="403"/>
      <c r="AM426" s="289">
        <f>SUM(Y426:AL426)</f>
        <v>0</v>
      </c>
    </row>
    <row r="427" spans="1:39" ht="15.5" outlineLevel="1">
      <c r="B427" s="287" t="s">
        <v>259</v>
      </c>
      <c r="C427" s="284" t="s">
        <v>163</v>
      </c>
      <c r="D427" s="288"/>
      <c r="E427" s="288"/>
      <c r="F427" s="288"/>
      <c r="G427" s="288"/>
      <c r="H427" s="288"/>
      <c r="I427" s="288"/>
      <c r="J427" s="288"/>
      <c r="K427" s="288"/>
      <c r="L427" s="288"/>
      <c r="M427" s="288"/>
      <c r="N427" s="284"/>
      <c r="O427" s="288"/>
      <c r="P427" s="288"/>
      <c r="Q427" s="288"/>
      <c r="R427" s="288"/>
      <c r="S427" s="288"/>
      <c r="T427" s="288"/>
      <c r="U427" s="288"/>
      <c r="V427" s="288"/>
      <c r="W427" s="288"/>
      <c r="X427" s="288"/>
      <c r="Y427" s="404">
        <f>Y426</f>
        <v>0</v>
      </c>
      <c r="Z427" s="404">
        <f>Z426</f>
        <v>0</v>
      </c>
      <c r="AA427" s="404">
        <f t="shared" ref="AA427:AL427" si="124">AA426</f>
        <v>0</v>
      </c>
      <c r="AB427" s="404">
        <f t="shared" si="124"/>
        <v>0</v>
      </c>
      <c r="AC427" s="404">
        <f t="shared" si="124"/>
        <v>0</v>
      </c>
      <c r="AD427" s="404">
        <f t="shared" si="124"/>
        <v>0</v>
      </c>
      <c r="AE427" s="404">
        <f t="shared" si="124"/>
        <v>0</v>
      </c>
      <c r="AF427" s="404">
        <f t="shared" si="124"/>
        <v>0</v>
      </c>
      <c r="AG427" s="404">
        <f t="shared" si="124"/>
        <v>0</v>
      </c>
      <c r="AH427" s="404">
        <f t="shared" si="124"/>
        <v>0</v>
      </c>
      <c r="AI427" s="404">
        <f t="shared" si="124"/>
        <v>0</v>
      </c>
      <c r="AJ427" s="404">
        <f t="shared" si="124"/>
        <v>0</v>
      </c>
      <c r="AK427" s="404">
        <f t="shared" si="124"/>
        <v>0</v>
      </c>
      <c r="AL427" s="404">
        <f t="shared" si="124"/>
        <v>0</v>
      </c>
      <c r="AM427" s="290"/>
    </row>
    <row r="428" spans="1:39" ht="15.5" outlineLevel="1">
      <c r="B428" s="287"/>
      <c r="C428" s="298"/>
      <c r="D428" s="297"/>
      <c r="E428" s="297"/>
      <c r="F428" s="297"/>
      <c r="G428" s="297"/>
      <c r="H428" s="297"/>
      <c r="I428" s="297"/>
      <c r="J428" s="297"/>
      <c r="K428" s="297"/>
      <c r="L428" s="297"/>
      <c r="M428" s="297"/>
      <c r="N428" s="284"/>
      <c r="O428" s="297"/>
      <c r="P428" s="297"/>
      <c r="Q428" s="297"/>
      <c r="R428" s="297"/>
      <c r="S428" s="297"/>
      <c r="T428" s="297"/>
      <c r="U428" s="297"/>
      <c r="V428" s="297"/>
      <c r="W428" s="297"/>
      <c r="X428" s="297"/>
      <c r="Y428" s="405"/>
      <c r="Z428" s="405"/>
      <c r="AA428" s="405"/>
      <c r="AB428" s="405"/>
      <c r="AC428" s="405"/>
      <c r="AD428" s="405"/>
      <c r="AE428" s="405"/>
      <c r="AF428" s="405"/>
      <c r="AG428" s="405"/>
      <c r="AH428" s="405"/>
      <c r="AI428" s="405"/>
      <c r="AJ428" s="405"/>
      <c r="AK428" s="405"/>
      <c r="AL428" s="405"/>
      <c r="AM428" s="299"/>
    </row>
    <row r="429" spans="1:39" s="276" customFormat="1" ht="15.5" outlineLevel="1">
      <c r="A429" s="500">
        <v>8</v>
      </c>
      <c r="B429" s="287" t="s">
        <v>483</v>
      </c>
      <c r="C429" s="284" t="s">
        <v>25</v>
      </c>
      <c r="D429" s="288"/>
      <c r="E429" s="288"/>
      <c r="F429" s="288"/>
      <c r="G429" s="288"/>
      <c r="H429" s="288"/>
      <c r="I429" s="288"/>
      <c r="J429" s="288"/>
      <c r="K429" s="288"/>
      <c r="L429" s="288"/>
      <c r="M429" s="288"/>
      <c r="N429" s="284"/>
      <c r="O429" s="288"/>
      <c r="P429" s="288"/>
      <c r="Q429" s="288"/>
      <c r="R429" s="288"/>
      <c r="S429" s="288"/>
      <c r="T429" s="288"/>
      <c r="U429" s="288"/>
      <c r="V429" s="288"/>
      <c r="W429" s="288"/>
      <c r="X429" s="288"/>
      <c r="Y429" s="403"/>
      <c r="Z429" s="403"/>
      <c r="AA429" s="403"/>
      <c r="AB429" s="403"/>
      <c r="AC429" s="403"/>
      <c r="AD429" s="403"/>
      <c r="AE429" s="403"/>
      <c r="AF429" s="403"/>
      <c r="AG429" s="403"/>
      <c r="AH429" s="403"/>
      <c r="AI429" s="403"/>
      <c r="AJ429" s="403"/>
      <c r="AK429" s="403"/>
      <c r="AL429" s="403"/>
      <c r="AM429" s="289">
        <f>SUM(Y429:AL429)</f>
        <v>0</v>
      </c>
    </row>
    <row r="430" spans="1:39" s="276" customFormat="1" ht="15.5" outlineLevel="1">
      <c r="A430" s="500"/>
      <c r="B430" s="287" t="s">
        <v>259</v>
      </c>
      <c r="C430" s="284" t="s">
        <v>163</v>
      </c>
      <c r="D430" s="288"/>
      <c r="E430" s="288"/>
      <c r="F430" s="288"/>
      <c r="G430" s="288"/>
      <c r="H430" s="288"/>
      <c r="I430" s="288"/>
      <c r="J430" s="288"/>
      <c r="K430" s="288"/>
      <c r="L430" s="288"/>
      <c r="M430" s="288"/>
      <c r="N430" s="284"/>
      <c r="O430" s="288"/>
      <c r="P430" s="288"/>
      <c r="Q430" s="288"/>
      <c r="R430" s="288"/>
      <c r="S430" s="288"/>
      <c r="T430" s="288"/>
      <c r="U430" s="288"/>
      <c r="V430" s="288"/>
      <c r="W430" s="288"/>
      <c r="X430" s="288"/>
      <c r="Y430" s="404">
        <f>Y429</f>
        <v>0</v>
      </c>
      <c r="Z430" s="404">
        <f>Z429</f>
        <v>0</v>
      </c>
      <c r="AA430" s="404">
        <f t="shared" ref="AA430:AL430" si="125">AA429</f>
        <v>0</v>
      </c>
      <c r="AB430" s="404">
        <f t="shared" si="125"/>
        <v>0</v>
      </c>
      <c r="AC430" s="404">
        <f t="shared" si="125"/>
        <v>0</v>
      </c>
      <c r="AD430" s="404">
        <f t="shared" si="125"/>
        <v>0</v>
      </c>
      <c r="AE430" s="404">
        <f t="shared" si="125"/>
        <v>0</v>
      </c>
      <c r="AF430" s="404">
        <f t="shared" si="125"/>
        <v>0</v>
      </c>
      <c r="AG430" s="404">
        <f t="shared" si="125"/>
        <v>0</v>
      </c>
      <c r="AH430" s="404">
        <f t="shared" si="125"/>
        <v>0</v>
      </c>
      <c r="AI430" s="404">
        <f t="shared" si="125"/>
        <v>0</v>
      </c>
      <c r="AJ430" s="404">
        <f t="shared" si="125"/>
        <v>0</v>
      </c>
      <c r="AK430" s="404">
        <f t="shared" si="125"/>
        <v>0</v>
      </c>
      <c r="AL430" s="404">
        <f t="shared" si="125"/>
        <v>0</v>
      </c>
      <c r="AM430" s="290"/>
    </row>
    <row r="431" spans="1:39" s="276" customFormat="1" ht="15.5" outlineLevel="1">
      <c r="A431" s="500"/>
      <c r="B431" s="287"/>
      <c r="C431" s="298"/>
      <c r="D431" s="297"/>
      <c r="E431" s="297"/>
      <c r="F431" s="297"/>
      <c r="G431" s="297"/>
      <c r="H431" s="297"/>
      <c r="I431" s="297"/>
      <c r="J431" s="297"/>
      <c r="K431" s="297"/>
      <c r="L431" s="297"/>
      <c r="M431" s="297"/>
      <c r="N431" s="284"/>
      <c r="O431" s="297"/>
      <c r="P431" s="297"/>
      <c r="Q431" s="297"/>
      <c r="R431" s="297"/>
      <c r="S431" s="297"/>
      <c r="T431" s="297"/>
      <c r="U431" s="297"/>
      <c r="V431" s="297"/>
      <c r="W431" s="297"/>
      <c r="X431" s="297"/>
      <c r="Y431" s="405"/>
      <c r="Z431" s="405"/>
      <c r="AA431" s="405"/>
      <c r="AB431" s="405"/>
      <c r="AC431" s="405"/>
      <c r="AD431" s="405"/>
      <c r="AE431" s="405"/>
      <c r="AF431" s="405"/>
      <c r="AG431" s="405"/>
      <c r="AH431" s="405"/>
      <c r="AI431" s="405"/>
      <c r="AJ431" s="405"/>
      <c r="AK431" s="405"/>
      <c r="AL431" s="405"/>
      <c r="AM431" s="299"/>
    </row>
    <row r="432" spans="1:39" ht="15.5" outlineLevel="1">
      <c r="A432" s="500">
        <v>9</v>
      </c>
      <c r="B432" s="287" t="s">
        <v>7</v>
      </c>
      <c r="C432" s="284" t="s">
        <v>25</v>
      </c>
      <c r="D432" s="288"/>
      <c r="E432" s="288"/>
      <c r="F432" s="288"/>
      <c r="G432" s="288"/>
      <c r="H432" s="288"/>
      <c r="I432" s="288"/>
      <c r="J432" s="288"/>
      <c r="K432" s="288"/>
      <c r="L432" s="288"/>
      <c r="M432" s="288"/>
      <c r="N432" s="284"/>
      <c r="O432" s="288"/>
      <c r="P432" s="288"/>
      <c r="Q432" s="288"/>
      <c r="R432" s="288"/>
      <c r="S432" s="288"/>
      <c r="T432" s="288"/>
      <c r="U432" s="288"/>
      <c r="V432" s="288"/>
      <c r="W432" s="288"/>
      <c r="X432" s="288"/>
      <c r="Y432" s="403"/>
      <c r="Z432" s="403"/>
      <c r="AA432" s="403"/>
      <c r="AB432" s="403"/>
      <c r="AC432" s="403"/>
      <c r="AD432" s="403"/>
      <c r="AE432" s="403"/>
      <c r="AF432" s="403"/>
      <c r="AG432" s="403"/>
      <c r="AH432" s="403"/>
      <c r="AI432" s="403"/>
      <c r="AJ432" s="403"/>
      <c r="AK432" s="403"/>
      <c r="AL432" s="403"/>
      <c r="AM432" s="289">
        <f>SUM(Y432:AL432)</f>
        <v>0</v>
      </c>
    </row>
    <row r="433" spans="1:39" ht="15.5" outlineLevel="1">
      <c r="B433" s="287" t="s">
        <v>259</v>
      </c>
      <c r="C433" s="284" t="s">
        <v>163</v>
      </c>
      <c r="D433" s="288"/>
      <c r="E433" s="288"/>
      <c r="F433" s="288"/>
      <c r="G433" s="288"/>
      <c r="H433" s="288"/>
      <c r="I433" s="288"/>
      <c r="J433" s="288"/>
      <c r="K433" s="288"/>
      <c r="L433" s="288"/>
      <c r="M433" s="288"/>
      <c r="N433" s="284"/>
      <c r="O433" s="288"/>
      <c r="P433" s="288"/>
      <c r="Q433" s="288"/>
      <c r="R433" s="288"/>
      <c r="S433" s="288"/>
      <c r="T433" s="288"/>
      <c r="U433" s="288"/>
      <c r="V433" s="288"/>
      <c r="W433" s="288"/>
      <c r="X433" s="288"/>
      <c r="Y433" s="404">
        <f>Y432</f>
        <v>0</v>
      </c>
      <c r="Z433" s="404">
        <f>Z432</f>
        <v>0</v>
      </c>
      <c r="AA433" s="404">
        <f t="shared" ref="AA433:AL433" si="126">AA432</f>
        <v>0</v>
      </c>
      <c r="AB433" s="404">
        <f t="shared" si="126"/>
        <v>0</v>
      </c>
      <c r="AC433" s="404">
        <f t="shared" si="126"/>
        <v>0</v>
      </c>
      <c r="AD433" s="404">
        <f t="shared" si="126"/>
        <v>0</v>
      </c>
      <c r="AE433" s="404">
        <f t="shared" si="126"/>
        <v>0</v>
      </c>
      <c r="AF433" s="404">
        <f t="shared" si="126"/>
        <v>0</v>
      </c>
      <c r="AG433" s="404">
        <f t="shared" si="126"/>
        <v>0</v>
      </c>
      <c r="AH433" s="404">
        <f t="shared" si="126"/>
        <v>0</v>
      </c>
      <c r="AI433" s="404">
        <f t="shared" si="126"/>
        <v>0</v>
      </c>
      <c r="AJ433" s="404">
        <f t="shared" si="126"/>
        <v>0</v>
      </c>
      <c r="AK433" s="404">
        <f t="shared" si="126"/>
        <v>0</v>
      </c>
      <c r="AL433" s="404">
        <f t="shared" si="126"/>
        <v>0</v>
      </c>
      <c r="AM433" s="290"/>
    </row>
    <row r="434" spans="1:39" ht="15.5" outlineLevel="1">
      <c r="B434" s="300"/>
      <c r="C434" s="301"/>
      <c r="D434" s="284"/>
      <c r="E434" s="284"/>
      <c r="F434" s="284"/>
      <c r="G434" s="284"/>
      <c r="H434" s="284"/>
      <c r="I434" s="284"/>
      <c r="J434" s="284"/>
      <c r="K434" s="284"/>
      <c r="L434" s="284"/>
      <c r="M434" s="284"/>
      <c r="N434" s="284"/>
      <c r="O434" s="284"/>
      <c r="P434" s="284"/>
      <c r="Q434" s="284"/>
      <c r="R434" s="284"/>
      <c r="S434" s="284"/>
      <c r="T434" s="284"/>
      <c r="U434" s="284"/>
      <c r="V434" s="284"/>
      <c r="W434" s="284"/>
      <c r="X434" s="284"/>
      <c r="Y434" s="405"/>
      <c r="Z434" s="405"/>
      <c r="AA434" s="405"/>
      <c r="AB434" s="405"/>
      <c r="AC434" s="405"/>
      <c r="AD434" s="405"/>
      <c r="AE434" s="405"/>
      <c r="AF434" s="405"/>
      <c r="AG434" s="405"/>
      <c r="AH434" s="405"/>
      <c r="AI434" s="405"/>
      <c r="AJ434" s="405"/>
      <c r="AK434" s="405"/>
      <c r="AL434" s="405"/>
      <c r="AM434" s="299"/>
    </row>
    <row r="435" spans="1:39" ht="15.5" outlineLevel="1">
      <c r="A435" s="501"/>
      <c r="B435" s="281" t="s">
        <v>8</v>
      </c>
      <c r="C435" s="282"/>
      <c r="D435" s="282"/>
      <c r="E435" s="282"/>
      <c r="F435" s="282"/>
      <c r="G435" s="282"/>
      <c r="H435" s="282"/>
      <c r="I435" s="282"/>
      <c r="J435" s="282"/>
      <c r="K435" s="282"/>
      <c r="L435" s="282"/>
      <c r="M435" s="282"/>
      <c r="N435" s="284"/>
      <c r="O435" s="282"/>
      <c r="P435" s="282"/>
      <c r="Q435" s="282"/>
      <c r="R435" s="282"/>
      <c r="S435" s="282"/>
      <c r="T435" s="282"/>
      <c r="U435" s="282"/>
      <c r="V435" s="282"/>
      <c r="W435" s="282"/>
      <c r="X435" s="282"/>
      <c r="Y435" s="407"/>
      <c r="Z435" s="407"/>
      <c r="AA435" s="407"/>
      <c r="AB435" s="407"/>
      <c r="AC435" s="407"/>
      <c r="AD435" s="407"/>
      <c r="AE435" s="407"/>
      <c r="AF435" s="407"/>
      <c r="AG435" s="407"/>
      <c r="AH435" s="407"/>
      <c r="AI435" s="407"/>
      <c r="AJ435" s="407"/>
      <c r="AK435" s="407"/>
      <c r="AL435" s="407"/>
      <c r="AM435" s="285"/>
    </row>
    <row r="436" spans="1:39" ht="15.5" outlineLevel="1">
      <c r="A436" s="500">
        <v>10</v>
      </c>
      <c r="B436" s="303" t="s">
        <v>22</v>
      </c>
      <c r="C436" s="284" t="s">
        <v>25</v>
      </c>
      <c r="D436" s="288"/>
      <c r="E436" s="288"/>
      <c r="F436" s="288"/>
      <c r="G436" s="288"/>
      <c r="H436" s="288"/>
      <c r="I436" s="288"/>
      <c r="J436" s="288"/>
      <c r="K436" s="288"/>
      <c r="L436" s="288"/>
      <c r="M436" s="288"/>
      <c r="N436" s="288">
        <v>12</v>
      </c>
      <c r="O436" s="288"/>
      <c r="P436" s="288"/>
      <c r="Q436" s="288"/>
      <c r="R436" s="288"/>
      <c r="S436" s="288"/>
      <c r="T436" s="288"/>
      <c r="U436" s="288"/>
      <c r="V436" s="288"/>
      <c r="W436" s="288"/>
      <c r="X436" s="288"/>
      <c r="Y436" s="408"/>
      <c r="Z436" s="461"/>
      <c r="AA436" s="461"/>
      <c r="AB436" s="461"/>
      <c r="AC436" s="408"/>
      <c r="AD436" s="408"/>
      <c r="AE436" s="408"/>
      <c r="AF436" s="408"/>
      <c r="AG436" s="408"/>
      <c r="AH436" s="408"/>
      <c r="AI436" s="408"/>
      <c r="AJ436" s="408"/>
      <c r="AK436" s="408"/>
      <c r="AL436" s="408"/>
      <c r="AM436" s="289">
        <f>SUM(Y436:AL436)</f>
        <v>0</v>
      </c>
    </row>
    <row r="437" spans="1:39" ht="15.5" outlineLevel="1">
      <c r="B437" s="287" t="s">
        <v>259</v>
      </c>
      <c r="C437" s="284" t="s">
        <v>163</v>
      </c>
      <c r="D437" s="288"/>
      <c r="E437" s="288"/>
      <c r="F437" s="288"/>
      <c r="G437" s="288"/>
      <c r="H437" s="288"/>
      <c r="I437" s="288"/>
      <c r="J437" s="288"/>
      <c r="K437" s="288"/>
      <c r="L437" s="288"/>
      <c r="M437" s="288"/>
      <c r="N437" s="288">
        <f>N436</f>
        <v>12</v>
      </c>
      <c r="O437" s="288"/>
      <c r="P437" s="288"/>
      <c r="Q437" s="288"/>
      <c r="R437" s="288"/>
      <c r="S437" s="288"/>
      <c r="T437" s="288"/>
      <c r="U437" s="288"/>
      <c r="V437" s="288"/>
      <c r="W437" s="288"/>
      <c r="X437" s="288"/>
      <c r="Y437" s="404">
        <f>Y436</f>
        <v>0</v>
      </c>
      <c r="Z437" s="404">
        <f>Z436</f>
        <v>0</v>
      </c>
      <c r="AA437" s="404">
        <f t="shared" ref="AA437:AL437" si="127">AA436</f>
        <v>0</v>
      </c>
      <c r="AB437" s="404">
        <f t="shared" si="127"/>
        <v>0</v>
      </c>
      <c r="AC437" s="404">
        <f t="shared" si="127"/>
        <v>0</v>
      </c>
      <c r="AD437" s="404">
        <f t="shared" si="127"/>
        <v>0</v>
      </c>
      <c r="AE437" s="404">
        <f t="shared" si="127"/>
        <v>0</v>
      </c>
      <c r="AF437" s="404">
        <f t="shared" si="127"/>
        <v>0</v>
      </c>
      <c r="AG437" s="404">
        <f t="shared" si="127"/>
        <v>0</v>
      </c>
      <c r="AH437" s="404">
        <f t="shared" si="127"/>
        <v>0</v>
      </c>
      <c r="AI437" s="404">
        <f t="shared" si="127"/>
        <v>0</v>
      </c>
      <c r="AJ437" s="404">
        <f t="shared" si="127"/>
        <v>0</v>
      </c>
      <c r="AK437" s="404">
        <f t="shared" si="127"/>
        <v>0</v>
      </c>
      <c r="AL437" s="404">
        <f t="shared" si="127"/>
        <v>0</v>
      </c>
      <c r="AM437" s="304"/>
    </row>
    <row r="438" spans="1:39" ht="15.5" outlineLevel="1">
      <c r="B438" s="303"/>
      <c r="C438" s="305"/>
      <c r="D438" s="284"/>
      <c r="E438" s="284"/>
      <c r="F438" s="284"/>
      <c r="G438" s="284"/>
      <c r="H438" s="284"/>
      <c r="I438" s="284"/>
      <c r="J438" s="284"/>
      <c r="K438" s="284"/>
      <c r="L438" s="284"/>
      <c r="M438" s="284"/>
      <c r="N438" s="284"/>
      <c r="O438" s="284"/>
      <c r="P438" s="284"/>
      <c r="Q438" s="284"/>
      <c r="R438" s="284"/>
      <c r="S438" s="284"/>
      <c r="T438" s="284"/>
      <c r="U438" s="284"/>
      <c r="V438" s="284"/>
      <c r="W438" s="284"/>
      <c r="X438" s="284"/>
      <c r="Y438" s="409"/>
      <c r="Z438" s="409"/>
      <c r="AA438" s="409"/>
      <c r="AB438" s="409"/>
      <c r="AC438" s="409"/>
      <c r="AD438" s="409"/>
      <c r="AE438" s="409"/>
      <c r="AF438" s="409"/>
      <c r="AG438" s="409"/>
      <c r="AH438" s="409"/>
      <c r="AI438" s="409"/>
      <c r="AJ438" s="409"/>
      <c r="AK438" s="409"/>
      <c r="AL438" s="409"/>
      <c r="AM438" s="306"/>
    </row>
    <row r="439" spans="1:39" ht="15.5" outlineLevel="1">
      <c r="A439" s="500">
        <v>11</v>
      </c>
      <c r="B439" s="307" t="s">
        <v>21</v>
      </c>
      <c r="C439" s="284" t="s">
        <v>25</v>
      </c>
      <c r="D439" s="288"/>
      <c r="E439" s="288"/>
      <c r="F439" s="288"/>
      <c r="G439" s="288"/>
      <c r="H439" s="288"/>
      <c r="I439" s="288"/>
      <c r="J439" s="288"/>
      <c r="K439" s="288"/>
      <c r="L439" s="288"/>
      <c r="M439" s="288"/>
      <c r="N439" s="288">
        <v>12</v>
      </c>
      <c r="O439" s="288"/>
      <c r="P439" s="288"/>
      <c r="Q439" s="288"/>
      <c r="R439" s="288"/>
      <c r="S439" s="288"/>
      <c r="T439" s="288"/>
      <c r="U439" s="288"/>
      <c r="V439" s="288"/>
      <c r="W439" s="288"/>
      <c r="X439" s="288"/>
      <c r="Y439" s="408"/>
      <c r="Z439" s="461"/>
      <c r="AA439" s="408"/>
      <c r="AB439" s="408"/>
      <c r="AC439" s="408"/>
      <c r="AD439" s="408"/>
      <c r="AE439" s="408"/>
      <c r="AF439" s="408"/>
      <c r="AG439" s="408"/>
      <c r="AH439" s="408"/>
      <c r="AI439" s="408"/>
      <c r="AJ439" s="408"/>
      <c r="AK439" s="408"/>
      <c r="AL439" s="408"/>
      <c r="AM439" s="289">
        <f>SUM(Y439:AL439)</f>
        <v>0</v>
      </c>
    </row>
    <row r="440" spans="1:39" ht="15.5" outlineLevel="1">
      <c r="B440" s="287" t="s">
        <v>259</v>
      </c>
      <c r="C440" s="284" t="s">
        <v>163</v>
      </c>
      <c r="D440" s="288"/>
      <c r="E440" s="288"/>
      <c r="F440" s="288"/>
      <c r="G440" s="288"/>
      <c r="H440" s="288"/>
      <c r="I440" s="288"/>
      <c r="J440" s="288"/>
      <c r="K440" s="288"/>
      <c r="L440" s="288"/>
      <c r="M440" s="288"/>
      <c r="N440" s="288">
        <f>N439</f>
        <v>12</v>
      </c>
      <c r="O440" s="288"/>
      <c r="P440" s="288"/>
      <c r="Q440" s="288"/>
      <c r="R440" s="288"/>
      <c r="S440" s="288"/>
      <c r="T440" s="288"/>
      <c r="U440" s="288"/>
      <c r="V440" s="288"/>
      <c r="W440" s="288"/>
      <c r="X440" s="288"/>
      <c r="Y440" s="404">
        <f>Y439</f>
        <v>0</v>
      </c>
      <c r="Z440" s="404">
        <f>Z439</f>
        <v>0</v>
      </c>
      <c r="AA440" s="404">
        <f t="shared" ref="AA440:AL440" si="128">AA439</f>
        <v>0</v>
      </c>
      <c r="AB440" s="404">
        <f t="shared" si="128"/>
        <v>0</v>
      </c>
      <c r="AC440" s="404">
        <f t="shared" si="128"/>
        <v>0</v>
      </c>
      <c r="AD440" s="404">
        <f t="shared" si="128"/>
        <v>0</v>
      </c>
      <c r="AE440" s="404">
        <f t="shared" si="128"/>
        <v>0</v>
      </c>
      <c r="AF440" s="404">
        <f t="shared" si="128"/>
        <v>0</v>
      </c>
      <c r="AG440" s="404">
        <f t="shared" si="128"/>
        <v>0</v>
      </c>
      <c r="AH440" s="404">
        <f t="shared" si="128"/>
        <v>0</v>
      </c>
      <c r="AI440" s="404">
        <f t="shared" si="128"/>
        <v>0</v>
      </c>
      <c r="AJ440" s="404">
        <f t="shared" si="128"/>
        <v>0</v>
      </c>
      <c r="AK440" s="404">
        <f t="shared" si="128"/>
        <v>0</v>
      </c>
      <c r="AL440" s="404">
        <f t="shared" si="128"/>
        <v>0</v>
      </c>
      <c r="AM440" s="304"/>
    </row>
    <row r="441" spans="1:39" ht="15.5" outlineLevel="1">
      <c r="B441" s="307"/>
      <c r="C441" s="305"/>
      <c r="D441" s="284"/>
      <c r="E441" s="284"/>
      <c r="F441" s="284"/>
      <c r="G441" s="284"/>
      <c r="H441" s="284"/>
      <c r="I441" s="284"/>
      <c r="J441" s="284"/>
      <c r="K441" s="284"/>
      <c r="L441" s="284"/>
      <c r="M441" s="284"/>
      <c r="N441" s="284"/>
      <c r="O441" s="284"/>
      <c r="P441" s="284"/>
      <c r="Q441" s="284"/>
      <c r="R441" s="284"/>
      <c r="S441" s="284"/>
      <c r="T441" s="284"/>
      <c r="U441" s="284"/>
      <c r="V441" s="284"/>
      <c r="W441" s="284"/>
      <c r="X441" s="284"/>
      <c r="Y441" s="409"/>
      <c r="Z441" s="410"/>
      <c r="AA441" s="409"/>
      <c r="AB441" s="409"/>
      <c r="AC441" s="409"/>
      <c r="AD441" s="409"/>
      <c r="AE441" s="409"/>
      <c r="AF441" s="409"/>
      <c r="AG441" s="409"/>
      <c r="AH441" s="409"/>
      <c r="AI441" s="409"/>
      <c r="AJ441" s="409"/>
      <c r="AK441" s="409"/>
      <c r="AL441" s="409"/>
      <c r="AM441" s="306"/>
    </row>
    <row r="442" spans="1:39" ht="15.5" outlineLevel="1">
      <c r="A442" s="500">
        <v>12</v>
      </c>
      <c r="B442" s="307" t="s">
        <v>23</v>
      </c>
      <c r="C442" s="284" t="s">
        <v>25</v>
      </c>
      <c r="D442" s="288"/>
      <c r="E442" s="288"/>
      <c r="F442" s="288"/>
      <c r="G442" s="288"/>
      <c r="H442" s="288"/>
      <c r="I442" s="288"/>
      <c r="J442" s="288"/>
      <c r="K442" s="288"/>
      <c r="L442" s="288"/>
      <c r="M442" s="288"/>
      <c r="N442" s="288">
        <v>3</v>
      </c>
      <c r="O442" s="288"/>
      <c r="P442" s="288"/>
      <c r="Q442" s="288"/>
      <c r="R442" s="288"/>
      <c r="S442" s="288"/>
      <c r="T442" s="288"/>
      <c r="U442" s="288"/>
      <c r="V442" s="288"/>
      <c r="W442" s="288"/>
      <c r="X442" s="288"/>
      <c r="Y442" s="408"/>
      <c r="Z442" s="408"/>
      <c r="AA442" s="461"/>
      <c r="AB442" s="408"/>
      <c r="AC442" s="408"/>
      <c r="AD442" s="408"/>
      <c r="AE442" s="408"/>
      <c r="AF442" s="408"/>
      <c r="AG442" s="408"/>
      <c r="AH442" s="408"/>
      <c r="AI442" s="408"/>
      <c r="AJ442" s="408"/>
      <c r="AK442" s="408"/>
      <c r="AL442" s="408"/>
      <c r="AM442" s="289">
        <f>SUM(Y442:AL442)</f>
        <v>0</v>
      </c>
    </row>
    <row r="443" spans="1:39" ht="15.5" outlineLevel="1">
      <c r="B443" s="287" t="s">
        <v>259</v>
      </c>
      <c r="C443" s="284" t="s">
        <v>163</v>
      </c>
      <c r="D443" s="288"/>
      <c r="E443" s="288"/>
      <c r="F443" s="288"/>
      <c r="G443" s="288"/>
      <c r="H443" s="288"/>
      <c r="I443" s="288"/>
      <c r="J443" s="288"/>
      <c r="K443" s="288"/>
      <c r="L443" s="288"/>
      <c r="M443" s="288"/>
      <c r="N443" s="288">
        <f>N442</f>
        <v>3</v>
      </c>
      <c r="O443" s="288"/>
      <c r="P443" s="288"/>
      <c r="Q443" s="288"/>
      <c r="R443" s="288"/>
      <c r="S443" s="288"/>
      <c r="T443" s="288"/>
      <c r="U443" s="288"/>
      <c r="V443" s="288"/>
      <c r="W443" s="288"/>
      <c r="X443" s="288"/>
      <c r="Y443" s="404">
        <f>Y442</f>
        <v>0</v>
      </c>
      <c r="Z443" s="404">
        <f>Z442</f>
        <v>0</v>
      </c>
      <c r="AA443" s="404">
        <f>AA442</f>
        <v>0</v>
      </c>
      <c r="AB443" s="404">
        <f t="shared" ref="AB443:AL443" si="129">AB442</f>
        <v>0</v>
      </c>
      <c r="AC443" s="404">
        <f t="shared" si="129"/>
        <v>0</v>
      </c>
      <c r="AD443" s="404">
        <f t="shared" si="129"/>
        <v>0</v>
      </c>
      <c r="AE443" s="404">
        <f t="shared" si="129"/>
        <v>0</v>
      </c>
      <c r="AF443" s="404">
        <f t="shared" si="129"/>
        <v>0</v>
      </c>
      <c r="AG443" s="404">
        <f t="shared" si="129"/>
        <v>0</v>
      </c>
      <c r="AH443" s="404">
        <f t="shared" si="129"/>
        <v>0</v>
      </c>
      <c r="AI443" s="404">
        <f t="shared" si="129"/>
        <v>0</v>
      </c>
      <c r="AJ443" s="404">
        <f t="shared" si="129"/>
        <v>0</v>
      </c>
      <c r="AK443" s="404">
        <f t="shared" si="129"/>
        <v>0</v>
      </c>
      <c r="AL443" s="404">
        <f t="shared" si="129"/>
        <v>0</v>
      </c>
      <c r="AM443" s="304"/>
    </row>
    <row r="444" spans="1:39" ht="15.5" outlineLevel="1">
      <c r="B444" s="307"/>
      <c r="C444" s="305"/>
      <c r="D444" s="309"/>
      <c r="E444" s="309"/>
      <c r="F444" s="309"/>
      <c r="G444" s="309"/>
      <c r="H444" s="309"/>
      <c r="I444" s="309"/>
      <c r="J444" s="309"/>
      <c r="K444" s="309"/>
      <c r="L444" s="309"/>
      <c r="M444" s="309"/>
      <c r="N444" s="284"/>
      <c r="O444" s="309"/>
      <c r="P444" s="309"/>
      <c r="Q444" s="309"/>
      <c r="R444" s="309"/>
      <c r="S444" s="309"/>
      <c r="T444" s="309"/>
      <c r="U444" s="309"/>
      <c r="V444" s="309"/>
      <c r="W444" s="309"/>
      <c r="X444" s="309"/>
      <c r="Y444" s="409"/>
      <c r="Z444" s="410"/>
      <c r="AA444" s="409"/>
      <c r="AB444" s="409"/>
      <c r="AC444" s="409"/>
      <c r="AD444" s="409"/>
      <c r="AE444" s="409"/>
      <c r="AF444" s="409"/>
      <c r="AG444" s="409"/>
      <c r="AH444" s="409"/>
      <c r="AI444" s="409"/>
      <c r="AJ444" s="409"/>
      <c r="AK444" s="409"/>
      <c r="AL444" s="409"/>
      <c r="AM444" s="306"/>
    </row>
    <row r="445" spans="1:39" ht="15.5" outlineLevel="1">
      <c r="A445" s="500">
        <v>13</v>
      </c>
      <c r="B445" s="307" t="s">
        <v>24</v>
      </c>
      <c r="C445" s="284" t="s">
        <v>25</v>
      </c>
      <c r="D445" s="288"/>
      <c r="E445" s="288"/>
      <c r="F445" s="288"/>
      <c r="G445" s="288"/>
      <c r="H445" s="288"/>
      <c r="I445" s="288"/>
      <c r="J445" s="288"/>
      <c r="K445" s="288"/>
      <c r="L445" s="288"/>
      <c r="M445" s="288"/>
      <c r="N445" s="288">
        <v>12</v>
      </c>
      <c r="O445" s="288"/>
      <c r="P445" s="288"/>
      <c r="Q445" s="288"/>
      <c r="R445" s="288"/>
      <c r="S445" s="288"/>
      <c r="T445" s="288"/>
      <c r="U445" s="288"/>
      <c r="V445" s="288"/>
      <c r="W445" s="288"/>
      <c r="X445" s="288"/>
      <c r="Y445" s="408"/>
      <c r="Z445" s="408"/>
      <c r="AA445" s="408"/>
      <c r="AB445" s="408"/>
      <c r="AC445" s="408"/>
      <c r="AD445" s="408"/>
      <c r="AE445" s="408"/>
      <c r="AF445" s="408"/>
      <c r="AG445" s="408"/>
      <c r="AH445" s="408"/>
      <c r="AI445" s="408"/>
      <c r="AJ445" s="408"/>
      <c r="AK445" s="408"/>
      <c r="AL445" s="408"/>
      <c r="AM445" s="289">
        <f>SUM(Y445:AL445)</f>
        <v>0</v>
      </c>
    </row>
    <row r="446" spans="1:39" ht="15.5" outlineLevel="1">
      <c r="B446" s="287" t="s">
        <v>259</v>
      </c>
      <c r="C446" s="284" t="s">
        <v>163</v>
      </c>
      <c r="D446" s="288"/>
      <c r="E446" s="288"/>
      <c r="F446" s="288"/>
      <c r="G446" s="288"/>
      <c r="H446" s="288"/>
      <c r="I446" s="288"/>
      <c r="J446" s="288"/>
      <c r="K446" s="288"/>
      <c r="L446" s="288"/>
      <c r="M446" s="288"/>
      <c r="N446" s="288">
        <f>N445</f>
        <v>12</v>
      </c>
      <c r="O446" s="288"/>
      <c r="P446" s="288"/>
      <c r="Q446" s="288"/>
      <c r="R446" s="288"/>
      <c r="S446" s="288"/>
      <c r="T446" s="288"/>
      <c r="U446" s="288"/>
      <c r="V446" s="288"/>
      <c r="W446" s="288"/>
      <c r="X446" s="288"/>
      <c r="Y446" s="404">
        <f>Y445</f>
        <v>0</v>
      </c>
      <c r="Z446" s="404">
        <f>Z445</f>
        <v>0</v>
      </c>
      <c r="AA446" s="404">
        <f>AA445</f>
        <v>0</v>
      </c>
      <c r="AB446" s="404">
        <f t="shared" ref="AB446:AL446" si="130">AB445</f>
        <v>0</v>
      </c>
      <c r="AC446" s="404">
        <f t="shared" si="130"/>
        <v>0</v>
      </c>
      <c r="AD446" s="404">
        <f t="shared" si="130"/>
        <v>0</v>
      </c>
      <c r="AE446" s="404">
        <f t="shared" si="130"/>
        <v>0</v>
      </c>
      <c r="AF446" s="404">
        <f t="shared" si="130"/>
        <v>0</v>
      </c>
      <c r="AG446" s="404">
        <f t="shared" si="130"/>
        <v>0</v>
      </c>
      <c r="AH446" s="404">
        <f t="shared" si="130"/>
        <v>0</v>
      </c>
      <c r="AI446" s="404">
        <f t="shared" si="130"/>
        <v>0</v>
      </c>
      <c r="AJ446" s="404">
        <f t="shared" si="130"/>
        <v>0</v>
      </c>
      <c r="AK446" s="404">
        <f t="shared" si="130"/>
        <v>0</v>
      </c>
      <c r="AL446" s="404">
        <f t="shared" si="130"/>
        <v>0</v>
      </c>
      <c r="AM446" s="304"/>
    </row>
    <row r="447" spans="1:39" ht="15.5" outlineLevel="1">
      <c r="B447" s="307"/>
      <c r="C447" s="305"/>
      <c r="D447" s="309"/>
      <c r="E447" s="309"/>
      <c r="F447" s="309"/>
      <c r="G447" s="309"/>
      <c r="H447" s="309"/>
      <c r="I447" s="309"/>
      <c r="J447" s="309"/>
      <c r="K447" s="309"/>
      <c r="L447" s="309"/>
      <c r="M447" s="309"/>
      <c r="N447" s="284"/>
      <c r="O447" s="309"/>
      <c r="P447" s="309"/>
      <c r="Q447" s="309"/>
      <c r="R447" s="309"/>
      <c r="S447" s="309"/>
      <c r="T447" s="309"/>
      <c r="U447" s="309"/>
      <c r="V447" s="309"/>
      <c r="W447" s="309"/>
      <c r="X447" s="309"/>
      <c r="Y447" s="409"/>
      <c r="Z447" s="409"/>
      <c r="AA447" s="409"/>
      <c r="AB447" s="409"/>
      <c r="AC447" s="409"/>
      <c r="AD447" s="409"/>
      <c r="AE447" s="409"/>
      <c r="AF447" s="409"/>
      <c r="AG447" s="409"/>
      <c r="AH447" s="409"/>
      <c r="AI447" s="409"/>
      <c r="AJ447" s="409"/>
      <c r="AK447" s="409"/>
      <c r="AL447" s="409"/>
      <c r="AM447" s="306"/>
    </row>
    <row r="448" spans="1:39" ht="15.5" outlineLevel="1">
      <c r="A448" s="500">
        <v>14</v>
      </c>
      <c r="B448" s="307" t="s">
        <v>20</v>
      </c>
      <c r="C448" s="284" t="s">
        <v>25</v>
      </c>
      <c r="D448" s="288"/>
      <c r="E448" s="288"/>
      <c r="F448" s="288"/>
      <c r="G448" s="288"/>
      <c r="H448" s="288"/>
      <c r="I448" s="288"/>
      <c r="J448" s="288"/>
      <c r="K448" s="288"/>
      <c r="L448" s="288"/>
      <c r="M448" s="288"/>
      <c r="N448" s="288">
        <v>12</v>
      </c>
      <c r="O448" s="288"/>
      <c r="P448" s="288"/>
      <c r="Q448" s="288"/>
      <c r="R448" s="288"/>
      <c r="S448" s="288"/>
      <c r="T448" s="288"/>
      <c r="U448" s="288"/>
      <c r="V448" s="288"/>
      <c r="W448" s="288"/>
      <c r="X448" s="288"/>
      <c r="Y448" s="408"/>
      <c r="Z448" s="408"/>
      <c r="AA448" s="461"/>
      <c r="AB448" s="408"/>
      <c r="AC448" s="408"/>
      <c r="AD448" s="408"/>
      <c r="AE448" s="408"/>
      <c r="AF448" s="408"/>
      <c r="AG448" s="408"/>
      <c r="AH448" s="408"/>
      <c r="AI448" s="408"/>
      <c r="AJ448" s="408"/>
      <c r="AK448" s="408"/>
      <c r="AL448" s="408"/>
      <c r="AM448" s="289">
        <f>SUM(Y448:AL448)</f>
        <v>0</v>
      </c>
    </row>
    <row r="449" spans="1:39" ht="15.5" outlineLevel="1">
      <c r="B449" s="287" t="s">
        <v>259</v>
      </c>
      <c r="C449" s="284" t="s">
        <v>163</v>
      </c>
      <c r="D449" s="288"/>
      <c r="E449" s="288"/>
      <c r="F449" s="288"/>
      <c r="G449" s="288"/>
      <c r="H449" s="288"/>
      <c r="I449" s="288"/>
      <c r="J449" s="288"/>
      <c r="K449" s="288"/>
      <c r="L449" s="288"/>
      <c r="M449" s="288"/>
      <c r="N449" s="288">
        <f>N448</f>
        <v>12</v>
      </c>
      <c r="O449" s="288"/>
      <c r="P449" s="288"/>
      <c r="Q449" s="288"/>
      <c r="R449" s="288"/>
      <c r="S449" s="288"/>
      <c r="T449" s="288"/>
      <c r="U449" s="288"/>
      <c r="V449" s="288"/>
      <c r="W449" s="288"/>
      <c r="X449" s="288"/>
      <c r="Y449" s="404">
        <f>Y448</f>
        <v>0</v>
      </c>
      <c r="Z449" s="404">
        <f>Z448</f>
        <v>0</v>
      </c>
      <c r="AA449" s="404">
        <f t="shared" ref="AA449:AL449" si="131">AA448</f>
        <v>0</v>
      </c>
      <c r="AB449" s="404">
        <f t="shared" si="131"/>
        <v>0</v>
      </c>
      <c r="AC449" s="404">
        <f t="shared" si="131"/>
        <v>0</v>
      </c>
      <c r="AD449" s="404">
        <f t="shared" si="131"/>
        <v>0</v>
      </c>
      <c r="AE449" s="404">
        <f t="shared" si="131"/>
        <v>0</v>
      </c>
      <c r="AF449" s="404">
        <f t="shared" si="131"/>
        <v>0</v>
      </c>
      <c r="AG449" s="404">
        <f t="shared" si="131"/>
        <v>0</v>
      </c>
      <c r="AH449" s="404">
        <f t="shared" si="131"/>
        <v>0</v>
      </c>
      <c r="AI449" s="404">
        <f t="shared" si="131"/>
        <v>0</v>
      </c>
      <c r="AJ449" s="404">
        <f t="shared" si="131"/>
        <v>0</v>
      </c>
      <c r="AK449" s="404">
        <f t="shared" si="131"/>
        <v>0</v>
      </c>
      <c r="AL449" s="404">
        <f t="shared" si="131"/>
        <v>0</v>
      </c>
      <c r="AM449" s="304"/>
    </row>
    <row r="450" spans="1:39" ht="15.5" outlineLevel="1">
      <c r="B450" s="307"/>
      <c r="C450" s="305"/>
      <c r="D450" s="309"/>
      <c r="E450" s="309"/>
      <c r="F450" s="309"/>
      <c r="G450" s="309"/>
      <c r="H450" s="309"/>
      <c r="I450" s="309"/>
      <c r="J450" s="309"/>
      <c r="K450" s="309"/>
      <c r="L450" s="309"/>
      <c r="M450" s="309"/>
      <c r="N450" s="284"/>
      <c r="O450" s="309"/>
      <c r="P450" s="309"/>
      <c r="Q450" s="309"/>
      <c r="R450" s="309"/>
      <c r="S450" s="309"/>
      <c r="T450" s="309"/>
      <c r="U450" s="309"/>
      <c r="V450" s="309"/>
      <c r="W450" s="309"/>
      <c r="X450" s="309"/>
      <c r="Y450" s="409"/>
      <c r="Z450" s="410"/>
      <c r="AA450" s="409"/>
      <c r="AB450" s="409"/>
      <c r="AC450" s="409"/>
      <c r="AD450" s="409"/>
      <c r="AE450" s="409"/>
      <c r="AF450" s="409"/>
      <c r="AG450" s="409"/>
      <c r="AH450" s="409"/>
      <c r="AI450" s="409"/>
      <c r="AJ450" s="409"/>
      <c r="AK450" s="409"/>
      <c r="AL450" s="409"/>
      <c r="AM450" s="306"/>
    </row>
    <row r="451" spans="1:39" s="276" customFormat="1" ht="15.5" outlineLevel="1">
      <c r="A451" s="500">
        <v>15</v>
      </c>
      <c r="B451" s="307" t="s">
        <v>484</v>
      </c>
      <c r="C451" s="284" t="s">
        <v>25</v>
      </c>
      <c r="D451" s="288"/>
      <c r="E451" s="288"/>
      <c r="F451" s="288"/>
      <c r="G451" s="288"/>
      <c r="H451" s="288"/>
      <c r="I451" s="288"/>
      <c r="J451" s="288"/>
      <c r="K451" s="288"/>
      <c r="L451" s="288"/>
      <c r="M451" s="288"/>
      <c r="N451" s="284"/>
      <c r="O451" s="288"/>
      <c r="P451" s="288"/>
      <c r="Q451" s="288"/>
      <c r="R451" s="288"/>
      <c r="S451" s="288"/>
      <c r="T451" s="288"/>
      <c r="U451" s="288"/>
      <c r="V451" s="288"/>
      <c r="W451" s="288"/>
      <c r="X451" s="288"/>
      <c r="Y451" s="408"/>
      <c r="Z451" s="408"/>
      <c r="AA451" s="408"/>
      <c r="AB451" s="408"/>
      <c r="AC451" s="408"/>
      <c r="AD451" s="408"/>
      <c r="AE451" s="408"/>
      <c r="AF451" s="408"/>
      <c r="AG451" s="408"/>
      <c r="AH451" s="408"/>
      <c r="AI451" s="408"/>
      <c r="AJ451" s="408"/>
      <c r="AK451" s="408"/>
      <c r="AL451" s="408"/>
      <c r="AM451" s="289">
        <f>SUM(Y451:AL451)</f>
        <v>0</v>
      </c>
    </row>
    <row r="452" spans="1:39" s="276" customFormat="1" ht="15.5" outlineLevel="1">
      <c r="A452" s="500"/>
      <c r="B452" s="307" t="s">
        <v>259</v>
      </c>
      <c r="C452" s="284" t="s">
        <v>163</v>
      </c>
      <c r="D452" s="288"/>
      <c r="E452" s="288"/>
      <c r="F452" s="288"/>
      <c r="G452" s="288"/>
      <c r="H452" s="288"/>
      <c r="I452" s="288"/>
      <c r="J452" s="288"/>
      <c r="K452" s="288"/>
      <c r="L452" s="288"/>
      <c r="M452" s="288"/>
      <c r="N452" s="284"/>
      <c r="O452" s="288"/>
      <c r="P452" s="288"/>
      <c r="Q452" s="288"/>
      <c r="R452" s="288"/>
      <c r="S452" s="288"/>
      <c r="T452" s="288"/>
      <c r="U452" s="288"/>
      <c r="V452" s="288"/>
      <c r="W452" s="288"/>
      <c r="X452" s="288"/>
      <c r="Y452" s="404">
        <f>Y451</f>
        <v>0</v>
      </c>
      <c r="Z452" s="404">
        <f>Z451</f>
        <v>0</v>
      </c>
      <c r="AA452" s="404">
        <f t="shared" ref="AA452:AL452" si="132">AA451</f>
        <v>0</v>
      </c>
      <c r="AB452" s="404">
        <f t="shared" si="132"/>
        <v>0</v>
      </c>
      <c r="AC452" s="404">
        <f t="shared" si="132"/>
        <v>0</v>
      </c>
      <c r="AD452" s="404">
        <f t="shared" si="132"/>
        <v>0</v>
      </c>
      <c r="AE452" s="404">
        <f t="shared" si="132"/>
        <v>0</v>
      </c>
      <c r="AF452" s="404">
        <f t="shared" si="132"/>
        <v>0</v>
      </c>
      <c r="AG452" s="404">
        <f t="shared" si="132"/>
        <v>0</v>
      </c>
      <c r="AH452" s="404">
        <f t="shared" si="132"/>
        <v>0</v>
      </c>
      <c r="AI452" s="404">
        <f t="shared" si="132"/>
        <v>0</v>
      </c>
      <c r="AJ452" s="404">
        <f t="shared" si="132"/>
        <v>0</v>
      </c>
      <c r="AK452" s="404">
        <f t="shared" si="132"/>
        <v>0</v>
      </c>
      <c r="AL452" s="404">
        <f t="shared" si="132"/>
        <v>0</v>
      </c>
      <c r="AM452" s="304"/>
    </row>
    <row r="453" spans="1:39" s="276" customFormat="1" ht="15.5" outlineLevel="1">
      <c r="A453" s="500"/>
      <c r="B453" s="307"/>
      <c r="C453" s="305"/>
      <c r="D453" s="309"/>
      <c r="E453" s="309"/>
      <c r="F453" s="309"/>
      <c r="G453" s="309"/>
      <c r="H453" s="309"/>
      <c r="I453" s="309"/>
      <c r="J453" s="309"/>
      <c r="K453" s="309"/>
      <c r="L453" s="309"/>
      <c r="M453" s="309"/>
      <c r="N453" s="284"/>
      <c r="O453" s="309"/>
      <c r="P453" s="309"/>
      <c r="Q453" s="309"/>
      <c r="R453" s="309"/>
      <c r="S453" s="309"/>
      <c r="T453" s="309"/>
      <c r="U453" s="309"/>
      <c r="V453" s="309"/>
      <c r="W453" s="309"/>
      <c r="X453" s="309"/>
      <c r="Y453" s="411"/>
      <c r="Z453" s="409"/>
      <c r="AA453" s="409"/>
      <c r="AB453" s="409"/>
      <c r="AC453" s="409"/>
      <c r="AD453" s="409"/>
      <c r="AE453" s="409"/>
      <c r="AF453" s="409"/>
      <c r="AG453" s="409"/>
      <c r="AH453" s="409"/>
      <c r="AI453" s="409"/>
      <c r="AJ453" s="409"/>
      <c r="AK453" s="409"/>
      <c r="AL453" s="409"/>
      <c r="AM453" s="306"/>
    </row>
    <row r="454" spans="1:39" s="276" customFormat="1" ht="31" outlineLevel="1">
      <c r="A454" s="500">
        <v>16</v>
      </c>
      <c r="B454" s="307" t="s">
        <v>485</v>
      </c>
      <c r="C454" s="284" t="s">
        <v>25</v>
      </c>
      <c r="D454" s="288"/>
      <c r="E454" s="288"/>
      <c r="F454" s="288"/>
      <c r="G454" s="288"/>
      <c r="H454" s="288"/>
      <c r="I454" s="288"/>
      <c r="J454" s="288"/>
      <c r="K454" s="288"/>
      <c r="L454" s="288"/>
      <c r="M454" s="288"/>
      <c r="N454" s="284"/>
      <c r="O454" s="288"/>
      <c r="P454" s="288"/>
      <c r="Q454" s="288"/>
      <c r="R454" s="288"/>
      <c r="S454" s="288"/>
      <c r="T454" s="288"/>
      <c r="U454" s="288"/>
      <c r="V454" s="288"/>
      <c r="W454" s="288"/>
      <c r="X454" s="288"/>
      <c r="Y454" s="408"/>
      <c r="Z454" s="408"/>
      <c r="AA454" s="408"/>
      <c r="AB454" s="408"/>
      <c r="AC454" s="408"/>
      <c r="AD454" s="408"/>
      <c r="AE454" s="408"/>
      <c r="AF454" s="408"/>
      <c r="AG454" s="408"/>
      <c r="AH454" s="408"/>
      <c r="AI454" s="408"/>
      <c r="AJ454" s="408"/>
      <c r="AK454" s="408"/>
      <c r="AL454" s="408"/>
      <c r="AM454" s="289">
        <f>SUM(Y454:AL454)</f>
        <v>0</v>
      </c>
    </row>
    <row r="455" spans="1:39" s="276" customFormat="1" ht="15.5" outlineLevel="1">
      <c r="A455" s="500"/>
      <c r="B455" s="307" t="s">
        <v>259</v>
      </c>
      <c r="C455" s="284" t="s">
        <v>163</v>
      </c>
      <c r="D455" s="288"/>
      <c r="E455" s="288"/>
      <c r="F455" s="288"/>
      <c r="G455" s="288"/>
      <c r="H455" s="288"/>
      <c r="I455" s="288"/>
      <c r="J455" s="288"/>
      <c r="K455" s="288"/>
      <c r="L455" s="288"/>
      <c r="M455" s="288"/>
      <c r="N455" s="284"/>
      <c r="O455" s="288"/>
      <c r="P455" s="288"/>
      <c r="Q455" s="288"/>
      <c r="R455" s="288"/>
      <c r="S455" s="288"/>
      <c r="T455" s="288"/>
      <c r="U455" s="288"/>
      <c r="V455" s="288"/>
      <c r="W455" s="288"/>
      <c r="X455" s="288"/>
      <c r="Y455" s="404">
        <f>Y454</f>
        <v>0</v>
      </c>
      <c r="Z455" s="404">
        <f>Z454</f>
        <v>0</v>
      </c>
      <c r="AA455" s="404">
        <f t="shared" ref="AA455:AL455" si="133">AA454</f>
        <v>0</v>
      </c>
      <c r="AB455" s="404">
        <f t="shared" si="133"/>
        <v>0</v>
      </c>
      <c r="AC455" s="404">
        <f t="shared" si="133"/>
        <v>0</v>
      </c>
      <c r="AD455" s="404">
        <f t="shared" si="133"/>
        <v>0</v>
      </c>
      <c r="AE455" s="404">
        <f t="shared" si="133"/>
        <v>0</v>
      </c>
      <c r="AF455" s="404">
        <f t="shared" si="133"/>
        <v>0</v>
      </c>
      <c r="AG455" s="404">
        <f t="shared" si="133"/>
        <v>0</v>
      </c>
      <c r="AH455" s="404">
        <f t="shared" si="133"/>
        <v>0</v>
      </c>
      <c r="AI455" s="404">
        <f t="shared" si="133"/>
        <v>0</v>
      </c>
      <c r="AJ455" s="404">
        <f t="shared" si="133"/>
        <v>0</v>
      </c>
      <c r="AK455" s="404">
        <f t="shared" si="133"/>
        <v>0</v>
      </c>
      <c r="AL455" s="404">
        <f t="shared" si="133"/>
        <v>0</v>
      </c>
      <c r="AM455" s="304"/>
    </row>
    <row r="456" spans="1:39" s="276" customFormat="1" ht="15.5" outlineLevel="1">
      <c r="A456" s="500"/>
      <c r="B456" s="307"/>
      <c r="C456" s="305"/>
      <c r="D456" s="309"/>
      <c r="E456" s="309"/>
      <c r="F456" s="309"/>
      <c r="G456" s="309"/>
      <c r="H456" s="309"/>
      <c r="I456" s="309"/>
      <c r="J456" s="309"/>
      <c r="K456" s="309"/>
      <c r="L456" s="309"/>
      <c r="M456" s="309"/>
      <c r="N456" s="284"/>
      <c r="O456" s="309"/>
      <c r="P456" s="309"/>
      <c r="Q456" s="309"/>
      <c r="R456" s="309"/>
      <c r="S456" s="309"/>
      <c r="T456" s="309"/>
      <c r="U456" s="309"/>
      <c r="V456" s="309"/>
      <c r="W456" s="309"/>
      <c r="X456" s="309"/>
      <c r="Y456" s="411"/>
      <c r="Z456" s="409"/>
      <c r="AA456" s="409"/>
      <c r="AB456" s="409"/>
      <c r="AC456" s="409"/>
      <c r="AD456" s="409"/>
      <c r="AE456" s="409"/>
      <c r="AF456" s="409"/>
      <c r="AG456" s="409"/>
      <c r="AH456" s="409"/>
      <c r="AI456" s="409"/>
      <c r="AJ456" s="409"/>
      <c r="AK456" s="409"/>
      <c r="AL456" s="409"/>
      <c r="AM456" s="306"/>
    </row>
    <row r="457" spans="1:39" ht="15.5" outlineLevel="1">
      <c r="A457" s="500">
        <v>17</v>
      </c>
      <c r="B457" s="307" t="s">
        <v>9</v>
      </c>
      <c r="C457" s="284" t="s">
        <v>25</v>
      </c>
      <c r="D457" s="288"/>
      <c r="E457" s="288"/>
      <c r="F457" s="288"/>
      <c r="G457" s="288"/>
      <c r="H457" s="288"/>
      <c r="I457" s="288"/>
      <c r="J457" s="288"/>
      <c r="K457" s="288"/>
      <c r="L457" s="288"/>
      <c r="M457" s="288"/>
      <c r="N457" s="284"/>
      <c r="O457" s="288"/>
      <c r="P457" s="288"/>
      <c r="Q457" s="288"/>
      <c r="R457" s="288"/>
      <c r="S457" s="288"/>
      <c r="T457" s="288"/>
      <c r="U457" s="288"/>
      <c r="V457" s="288"/>
      <c r="W457" s="288"/>
      <c r="X457" s="288"/>
      <c r="Y457" s="408"/>
      <c r="Z457" s="408"/>
      <c r="AA457" s="408"/>
      <c r="AB457" s="408"/>
      <c r="AC457" s="408"/>
      <c r="AD457" s="408"/>
      <c r="AE457" s="408"/>
      <c r="AF457" s="408"/>
      <c r="AG457" s="408"/>
      <c r="AH457" s="408"/>
      <c r="AI457" s="408"/>
      <c r="AJ457" s="408"/>
      <c r="AK457" s="408"/>
      <c r="AL457" s="408"/>
      <c r="AM457" s="289">
        <f>SUM(Y457:AL457)</f>
        <v>0</v>
      </c>
    </row>
    <row r="458" spans="1:39" ht="15.5" outlineLevel="1">
      <c r="B458" s="287" t="s">
        <v>259</v>
      </c>
      <c r="C458" s="284" t="s">
        <v>163</v>
      </c>
      <c r="D458" s="288"/>
      <c r="E458" s="288"/>
      <c r="F458" s="288"/>
      <c r="G458" s="288"/>
      <c r="H458" s="288"/>
      <c r="I458" s="288"/>
      <c r="J458" s="288"/>
      <c r="K458" s="288"/>
      <c r="L458" s="288"/>
      <c r="M458" s="288"/>
      <c r="N458" s="284"/>
      <c r="O458" s="288"/>
      <c r="P458" s="288"/>
      <c r="Q458" s="288"/>
      <c r="R458" s="288"/>
      <c r="S458" s="288"/>
      <c r="T458" s="288"/>
      <c r="U458" s="288"/>
      <c r="V458" s="288"/>
      <c r="W458" s="288"/>
      <c r="X458" s="288"/>
      <c r="Y458" s="404">
        <f>Y457</f>
        <v>0</v>
      </c>
      <c r="Z458" s="404">
        <f>Z457</f>
        <v>0</v>
      </c>
      <c r="AA458" s="404">
        <f t="shared" ref="AA458:AL458" si="134">AA457</f>
        <v>0</v>
      </c>
      <c r="AB458" s="404">
        <f t="shared" si="134"/>
        <v>0</v>
      </c>
      <c r="AC458" s="404">
        <f t="shared" si="134"/>
        <v>0</v>
      </c>
      <c r="AD458" s="404">
        <f t="shared" si="134"/>
        <v>0</v>
      </c>
      <c r="AE458" s="404">
        <f t="shared" si="134"/>
        <v>0</v>
      </c>
      <c r="AF458" s="404">
        <f t="shared" si="134"/>
        <v>0</v>
      </c>
      <c r="AG458" s="404">
        <f t="shared" si="134"/>
        <v>0</v>
      </c>
      <c r="AH458" s="404">
        <f t="shared" si="134"/>
        <v>0</v>
      </c>
      <c r="AI458" s="404">
        <f t="shared" si="134"/>
        <v>0</v>
      </c>
      <c r="AJ458" s="404">
        <f t="shared" si="134"/>
        <v>0</v>
      </c>
      <c r="AK458" s="404">
        <f t="shared" si="134"/>
        <v>0</v>
      </c>
      <c r="AL458" s="404">
        <f t="shared" si="134"/>
        <v>0</v>
      </c>
      <c r="AM458" s="304"/>
    </row>
    <row r="459" spans="1:39" ht="15.5" outlineLevel="1">
      <c r="B459" s="308"/>
      <c r="C459" s="298"/>
      <c r="D459" s="284"/>
      <c r="E459" s="284"/>
      <c r="F459" s="284"/>
      <c r="G459" s="284"/>
      <c r="H459" s="284"/>
      <c r="I459" s="284"/>
      <c r="J459" s="284"/>
      <c r="K459" s="284"/>
      <c r="L459" s="284"/>
      <c r="M459" s="284"/>
      <c r="N459" s="284"/>
      <c r="O459" s="284"/>
      <c r="P459" s="284"/>
      <c r="Q459" s="284"/>
      <c r="R459" s="284"/>
      <c r="S459" s="284"/>
      <c r="T459" s="284"/>
      <c r="U459" s="284"/>
      <c r="V459" s="284"/>
      <c r="W459" s="284"/>
      <c r="X459" s="284"/>
      <c r="Y459" s="412"/>
      <c r="Z459" s="413"/>
      <c r="AA459" s="413"/>
      <c r="AB459" s="413"/>
      <c r="AC459" s="413"/>
      <c r="AD459" s="413"/>
      <c r="AE459" s="413"/>
      <c r="AF459" s="413"/>
      <c r="AG459" s="413"/>
      <c r="AH459" s="413"/>
      <c r="AI459" s="413"/>
      <c r="AJ459" s="413"/>
      <c r="AK459" s="413"/>
      <c r="AL459" s="413"/>
      <c r="AM459" s="310"/>
    </row>
    <row r="460" spans="1:39" ht="15.5" outlineLevel="1">
      <c r="A460" s="501"/>
      <c r="B460" s="281" t="s">
        <v>10</v>
      </c>
      <c r="C460" s="282"/>
      <c r="D460" s="282"/>
      <c r="E460" s="282"/>
      <c r="F460" s="282"/>
      <c r="G460" s="282"/>
      <c r="H460" s="282"/>
      <c r="I460" s="282"/>
      <c r="J460" s="282"/>
      <c r="K460" s="282"/>
      <c r="L460" s="282"/>
      <c r="M460" s="282"/>
      <c r="N460" s="283"/>
      <c r="O460" s="282"/>
      <c r="P460" s="282"/>
      <c r="Q460" s="282"/>
      <c r="R460" s="282"/>
      <c r="S460" s="282"/>
      <c r="T460" s="282"/>
      <c r="U460" s="282"/>
      <c r="V460" s="282"/>
      <c r="W460" s="282"/>
      <c r="X460" s="282"/>
      <c r="Y460" s="407"/>
      <c r="Z460" s="407"/>
      <c r="AA460" s="407"/>
      <c r="AB460" s="407"/>
      <c r="AC460" s="407"/>
      <c r="AD460" s="407"/>
      <c r="AE460" s="407"/>
      <c r="AF460" s="407"/>
      <c r="AG460" s="407"/>
      <c r="AH460" s="407"/>
      <c r="AI460" s="407"/>
      <c r="AJ460" s="407"/>
      <c r="AK460" s="407"/>
      <c r="AL460" s="407"/>
      <c r="AM460" s="285"/>
    </row>
    <row r="461" spans="1:39" ht="15.5" outlineLevel="1">
      <c r="A461" s="500">
        <v>18</v>
      </c>
      <c r="B461" s="308" t="s">
        <v>11</v>
      </c>
      <c r="C461" s="284" t="s">
        <v>25</v>
      </c>
      <c r="D461" s="288"/>
      <c r="E461" s="288"/>
      <c r="F461" s="288"/>
      <c r="G461" s="288"/>
      <c r="H461" s="288"/>
      <c r="I461" s="288"/>
      <c r="J461" s="288"/>
      <c r="K461" s="288"/>
      <c r="L461" s="288"/>
      <c r="M461" s="288"/>
      <c r="N461" s="288">
        <v>12</v>
      </c>
      <c r="O461" s="288"/>
      <c r="P461" s="288"/>
      <c r="Q461" s="288"/>
      <c r="R461" s="288"/>
      <c r="S461" s="288"/>
      <c r="T461" s="288"/>
      <c r="U461" s="288"/>
      <c r="V461" s="288"/>
      <c r="W461" s="288"/>
      <c r="X461" s="288"/>
      <c r="Y461" s="419"/>
      <c r="Z461" s="408"/>
      <c r="AA461" s="408"/>
      <c r="AB461" s="408"/>
      <c r="AC461" s="408"/>
      <c r="AD461" s="408"/>
      <c r="AE461" s="408"/>
      <c r="AF461" s="408"/>
      <c r="AG461" s="408"/>
      <c r="AH461" s="408"/>
      <c r="AI461" s="408"/>
      <c r="AJ461" s="408"/>
      <c r="AK461" s="408"/>
      <c r="AL461" s="408"/>
      <c r="AM461" s="289">
        <f>SUM(Y461:AL461)</f>
        <v>0</v>
      </c>
    </row>
    <row r="462" spans="1:39" ht="15.5" outlineLevel="1">
      <c r="B462" s="287" t="s">
        <v>259</v>
      </c>
      <c r="C462" s="284" t="s">
        <v>163</v>
      </c>
      <c r="D462" s="288"/>
      <c r="E462" s="288"/>
      <c r="F462" s="288"/>
      <c r="G462" s="288"/>
      <c r="H462" s="288"/>
      <c r="I462" s="288"/>
      <c r="J462" s="288"/>
      <c r="K462" s="288"/>
      <c r="L462" s="288"/>
      <c r="M462" s="288"/>
      <c r="N462" s="288">
        <f>N461</f>
        <v>12</v>
      </c>
      <c r="O462" s="288"/>
      <c r="P462" s="288"/>
      <c r="Q462" s="288"/>
      <c r="R462" s="288"/>
      <c r="S462" s="288"/>
      <c r="T462" s="288"/>
      <c r="U462" s="288"/>
      <c r="V462" s="288"/>
      <c r="W462" s="288"/>
      <c r="X462" s="288"/>
      <c r="Y462" s="404">
        <f>Y461</f>
        <v>0</v>
      </c>
      <c r="Z462" s="404">
        <f>Z461</f>
        <v>0</v>
      </c>
      <c r="AA462" s="404">
        <f t="shared" ref="AA462:AL462" si="135">AA461</f>
        <v>0</v>
      </c>
      <c r="AB462" s="404">
        <f t="shared" si="135"/>
        <v>0</v>
      </c>
      <c r="AC462" s="404">
        <f t="shared" si="135"/>
        <v>0</v>
      </c>
      <c r="AD462" s="404">
        <f t="shared" si="135"/>
        <v>0</v>
      </c>
      <c r="AE462" s="404">
        <f t="shared" si="135"/>
        <v>0</v>
      </c>
      <c r="AF462" s="404">
        <f t="shared" si="135"/>
        <v>0</v>
      </c>
      <c r="AG462" s="404">
        <f t="shared" si="135"/>
        <v>0</v>
      </c>
      <c r="AH462" s="404">
        <f t="shared" si="135"/>
        <v>0</v>
      </c>
      <c r="AI462" s="404">
        <f t="shared" si="135"/>
        <v>0</v>
      </c>
      <c r="AJ462" s="404">
        <f t="shared" si="135"/>
        <v>0</v>
      </c>
      <c r="AK462" s="404">
        <f t="shared" si="135"/>
        <v>0</v>
      </c>
      <c r="AL462" s="404">
        <f t="shared" si="135"/>
        <v>0</v>
      </c>
      <c r="AM462" s="290"/>
    </row>
    <row r="463" spans="1:39" ht="15.5" outlineLevel="1">
      <c r="A463" s="503"/>
      <c r="B463" s="308"/>
      <c r="C463" s="298"/>
      <c r="D463" s="284"/>
      <c r="E463" s="284"/>
      <c r="F463" s="284"/>
      <c r="G463" s="284"/>
      <c r="H463" s="284"/>
      <c r="I463" s="284"/>
      <c r="J463" s="284"/>
      <c r="K463" s="284"/>
      <c r="L463" s="284"/>
      <c r="M463" s="284"/>
      <c r="N463" s="284"/>
      <c r="O463" s="284"/>
      <c r="P463" s="284"/>
      <c r="Q463" s="284"/>
      <c r="R463" s="284"/>
      <c r="S463" s="284"/>
      <c r="T463" s="284"/>
      <c r="U463" s="284"/>
      <c r="V463" s="284"/>
      <c r="W463" s="284"/>
      <c r="X463" s="284"/>
      <c r="Y463" s="405"/>
      <c r="Z463" s="414"/>
      <c r="AA463" s="414"/>
      <c r="AB463" s="414"/>
      <c r="AC463" s="414"/>
      <c r="AD463" s="414"/>
      <c r="AE463" s="414"/>
      <c r="AF463" s="414"/>
      <c r="AG463" s="414"/>
      <c r="AH463" s="414"/>
      <c r="AI463" s="414"/>
      <c r="AJ463" s="414"/>
      <c r="AK463" s="414"/>
      <c r="AL463" s="414"/>
      <c r="AM463" s="299"/>
    </row>
    <row r="464" spans="1:39" ht="15.5" outlineLevel="1">
      <c r="A464" s="500">
        <v>19</v>
      </c>
      <c r="B464" s="308" t="s">
        <v>12</v>
      </c>
      <c r="C464" s="284" t="s">
        <v>25</v>
      </c>
      <c r="D464" s="288"/>
      <c r="E464" s="288"/>
      <c r="F464" s="288"/>
      <c r="G464" s="288"/>
      <c r="H464" s="288"/>
      <c r="I464" s="288"/>
      <c r="J464" s="288"/>
      <c r="K464" s="288"/>
      <c r="L464" s="288"/>
      <c r="M464" s="288"/>
      <c r="N464" s="288">
        <v>12</v>
      </c>
      <c r="O464" s="288"/>
      <c r="P464" s="288"/>
      <c r="Q464" s="288"/>
      <c r="R464" s="288"/>
      <c r="S464" s="288"/>
      <c r="T464" s="288"/>
      <c r="U464" s="288"/>
      <c r="V464" s="288"/>
      <c r="W464" s="288"/>
      <c r="X464" s="288"/>
      <c r="Y464" s="403"/>
      <c r="Z464" s="408"/>
      <c r="AA464" s="408"/>
      <c r="AB464" s="408"/>
      <c r="AC464" s="408"/>
      <c r="AD464" s="408"/>
      <c r="AE464" s="408"/>
      <c r="AF464" s="408"/>
      <c r="AG464" s="408"/>
      <c r="AH464" s="408"/>
      <c r="AI464" s="408"/>
      <c r="AJ464" s="408"/>
      <c r="AK464" s="408"/>
      <c r="AL464" s="408"/>
      <c r="AM464" s="289">
        <f>SUM(Y464:AL464)</f>
        <v>0</v>
      </c>
    </row>
    <row r="465" spans="1:39" ht="15.5" outlineLevel="1">
      <c r="B465" s="287" t="s">
        <v>259</v>
      </c>
      <c r="C465" s="284" t="s">
        <v>163</v>
      </c>
      <c r="D465" s="288"/>
      <c r="E465" s="288"/>
      <c r="F465" s="288"/>
      <c r="G465" s="288"/>
      <c r="H465" s="288"/>
      <c r="I465" s="288"/>
      <c r="J465" s="288"/>
      <c r="K465" s="288"/>
      <c r="L465" s="288"/>
      <c r="M465" s="288"/>
      <c r="N465" s="288">
        <f>N464</f>
        <v>12</v>
      </c>
      <c r="O465" s="288"/>
      <c r="P465" s="288"/>
      <c r="Q465" s="288"/>
      <c r="R465" s="288"/>
      <c r="S465" s="288"/>
      <c r="T465" s="288"/>
      <c r="U465" s="288"/>
      <c r="V465" s="288"/>
      <c r="W465" s="288"/>
      <c r="X465" s="288"/>
      <c r="Y465" s="404">
        <f>Y464</f>
        <v>0</v>
      </c>
      <c r="Z465" s="404">
        <f>Z464</f>
        <v>0</v>
      </c>
      <c r="AA465" s="404">
        <f t="shared" ref="AA465:AL465" si="136">AA464</f>
        <v>0</v>
      </c>
      <c r="AB465" s="404">
        <f t="shared" si="136"/>
        <v>0</v>
      </c>
      <c r="AC465" s="404">
        <f t="shared" si="136"/>
        <v>0</v>
      </c>
      <c r="AD465" s="404">
        <f t="shared" si="136"/>
        <v>0</v>
      </c>
      <c r="AE465" s="404">
        <f t="shared" si="136"/>
        <v>0</v>
      </c>
      <c r="AF465" s="404">
        <f t="shared" si="136"/>
        <v>0</v>
      </c>
      <c r="AG465" s="404">
        <f t="shared" si="136"/>
        <v>0</v>
      </c>
      <c r="AH465" s="404">
        <f t="shared" si="136"/>
        <v>0</v>
      </c>
      <c r="AI465" s="404">
        <f t="shared" si="136"/>
        <v>0</v>
      </c>
      <c r="AJ465" s="404">
        <f t="shared" si="136"/>
        <v>0</v>
      </c>
      <c r="AK465" s="404">
        <f t="shared" si="136"/>
        <v>0</v>
      </c>
      <c r="AL465" s="404">
        <f t="shared" si="136"/>
        <v>0</v>
      </c>
      <c r="AM465" s="290"/>
    </row>
    <row r="466" spans="1:39" ht="15.5" outlineLevel="1">
      <c r="B466" s="308"/>
      <c r="C466" s="298"/>
      <c r="D466" s="284"/>
      <c r="E466" s="284"/>
      <c r="F466" s="284"/>
      <c r="G466" s="284"/>
      <c r="H466" s="284"/>
      <c r="I466" s="284"/>
      <c r="J466" s="284"/>
      <c r="K466" s="284"/>
      <c r="L466" s="284"/>
      <c r="M466" s="284"/>
      <c r="N466" s="284"/>
      <c r="O466" s="284"/>
      <c r="P466" s="284"/>
      <c r="Q466" s="284"/>
      <c r="R466" s="284"/>
      <c r="S466" s="284"/>
      <c r="T466" s="284"/>
      <c r="U466" s="284"/>
      <c r="V466" s="284"/>
      <c r="W466" s="284"/>
      <c r="X466" s="284"/>
      <c r="Y466" s="415"/>
      <c r="Z466" s="415"/>
      <c r="AA466" s="405"/>
      <c r="AB466" s="405"/>
      <c r="AC466" s="405"/>
      <c r="AD466" s="405"/>
      <c r="AE466" s="405"/>
      <c r="AF466" s="405"/>
      <c r="AG466" s="405"/>
      <c r="AH466" s="405"/>
      <c r="AI466" s="405"/>
      <c r="AJ466" s="405"/>
      <c r="AK466" s="405"/>
      <c r="AL466" s="405"/>
      <c r="AM466" s="299"/>
    </row>
    <row r="467" spans="1:39" ht="15.5" outlineLevel="1">
      <c r="A467" s="500">
        <v>20</v>
      </c>
      <c r="B467" s="308" t="s">
        <v>13</v>
      </c>
      <c r="C467" s="284" t="s">
        <v>25</v>
      </c>
      <c r="D467" s="288"/>
      <c r="E467" s="288"/>
      <c r="F467" s="288"/>
      <c r="G467" s="288"/>
      <c r="H467" s="288"/>
      <c r="I467" s="288"/>
      <c r="J467" s="288"/>
      <c r="K467" s="288"/>
      <c r="L467" s="288"/>
      <c r="M467" s="288"/>
      <c r="N467" s="288">
        <v>12</v>
      </c>
      <c r="O467" s="288"/>
      <c r="P467" s="288"/>
      <c r="Q467" s="288"/>
      <c r="R467" s="288"/>
      <c r="S467" s="288"/>
      <c r="T467" s="288"/>
      <c r="U467" s="288"/>
      <c r="V467" s="288"/>
      <c r="W467" s="288"/>
      <c r="X467" s="288"/>
      <c r="Y467" s="403"/>
      <c r="Z467" s="408"/>
      <c r="AA467" s="408"/>
      <c r="AB467" s="408"/>
      <c r="AC467" s="408"/>
      <c r="AD467" s="408"/>
      <c r="AE467" s="408"/>
      <c r="AF467" s="408"/>
      <c r="AG467" s="408"/>
      <c r="AH467" s="408"/>
      <c r="AI467" s="408"/>
      <c r="AJ467" s="408"/>
      <c r="AK467" s="408"/>
      <c r="AL467" s="408"/>
      <c r="AM467" s="289">
        <f>SUM(Y467:AL467)</f>
        <v>0</v>
      </c>
    </row>
    <row r="468" spans="1:39" ht="15.5" outlineLevel="1">
      <c r="B468" s="287" t="s">
        <v>259</v>
      </c>
      <c r="C468" s="284" t="s">
        <v>163</v>
      </c>
      <c r="D468" s="288"/>
      <c r="E468" s="288"/>
      <c r="F468" s="288"/>
      <c r="G468" s="288"/>
      <c r="H468" s="288"/>
      <c r="I468" s="288"/>
      <c r="J468" s="288"/>
      <c r="K468" s="288"/>
      <c r="L468" s="288"/>
      <c r="M468" s="288"/>
      <c r="N468" s="288">
        <f>N467</f>
        <v>12</v>
      </c>
      <c r="O468" s="288"/>
      <c r="P468" s="288"/>
      <c r="Q468" s="288"/>
      <c r="R468" s="288"/>
      <c r="S468" s="288"/>
      <c r="T468" s="288"/>
      <c r="U468" s="288"/>
      <c r="V468" s="288"/>
      <c r="W468" s="288"/>
      <c r="X468" s="288"/>
      <c r="Y468" s="404">
        <f>Y467</f>
        <v>0</v>
      </c>
      <c r="Z468" s="404">
        <f>Z467</f>
        <v>0</v>
      </c>
      <c r="AA468" s="404">
        <f t="shared" ref="AA468:AL468" si="137">AA467</f>
        <v>0</v>
      </c>
      <c r="AB468" s="404">
        <f t="shared" si="137"/>
        <v>0</v>
      </c>
      <c r="AC468" s="404">
        <f t="shared" si="137"/>
        <v>0</v>
      </c>
      <c r="AD468" s="404">
        <f t="shared" si="137"/>
        <v>0</v>
      </c>
      <c r="AE468" s="404">
        <f t="shared" si="137"/>
        <v>0</v>
      </c>
      <c r="AF468" s="404">
        <f t="shared" si="137"/>
        <v>0</v>
      </c>
      <c r="AG468" s="404">
        <f t="shared" si="137"/>
        <v>0</v>
      </c>
      <c r="AH468" s="404">
        <f t="shared" si="137"/>
        <v>0</v>
      </c>
      <c r="AI468" s="404">
        <f t="shared" si="137"/>
        <v>0</v>
      </c>
      <c r="AJ468" s="404">
        <f t="shared" si="137"/>
        <v>0</v>
      </c>
      <c r="AK468" s="404">
        <f t="shared" si="137"/>
        <v>0</v>
      </c>
      <c r="AL468" s="404">
        <f t="shared" si="137"/>
        <v>0</v>
      </c>
      <c r="AM468" s="299"/>
    </row>
    <row r="469" spans="1:39" ht="15.5" outlineLevel="1">
      <c r="B469" s="308"/>
      <c r="C469" s="298"/>
      <c r="D469" s="284"/>
      <c r="E469" s="284"/>
      <c r="F469" s="284"/>
      <c r="G469" s="284"/>
      <c r="H469" s="284"/>
      <c r="I469" s="284"/>
      <c r="J469" s="284"/>
      <c r="K469" s="284"/>
      <c r="L469" s="284"/>
      <c r="M469" s="284"/>
      <c r="N469" s="311"/>
      <c r="O469" s="284"/>
      <c r="P469" s="284"/>
      <c r="Q469" s="284"/>
      <c r="R469" s="284"/>
      <c r="S469" s="284"/>
      <c r="T469" s="284"/>
      <c r="U469" s="284"/>
      <c r="V469" s="284"/>
      <c r="W469" s="284"/>
      <c r="X469" s="284"/>
      <c r="Y469" s="405"/>
      <c r="Z469" s="405"/>
      <c r="AA469" s="405"/>
      <c r="AB469" s="405"/>
      <c r="AC469" s="405"/>
      <c r="AD469" s="405"/>
      <c r="AE469" s="405"/>
      <c r="AF469" s="405"/>
      <c r="AG469" s="405"/>
      <c r="AH469" s="405"/>
      <c r="AI469" s="405"/>
      <c r="AJ469" s="405"/>
      <c r="AK469" s="405"/>
      <c r="AL469" s="405"/>
      <c r="AM469" s="299"/>
    </row>
    <row r="470" spans="1:39" ht="15.5" outlineLevel="1">
      <c r="A470" s="500">
        <v>21</v>
      </c>
      <c r="B470" s="308" t="s">
        <v>22</v>
      </c>
      <c r="C470" s="284" t="s">
        <v>25</v>
      </c>
      <c r="D470" s="288"/>
      <c r="E470" s="288"/>
      <c r="F470" s="288"/>
      <c r="G470" s="288"/>
      <c r="H470" s="288"/>
      <c r="I470" s="288"/>
      <c r="J470" s="288"/>
      <c r="K470" s="288"/>
      <c r="L470" s="288"/>
      <c r="M470" s="288"/>
      <c r="N470" s="288">
        <v>12</v>
      </c>
      <c r="O470" s="288"/>
      <c r="P470" s="288"/>
      <c r="Q470" s="288"/>
      <c r="R470" s="288"/>
      <c r="S470" s="288"/>
      <c r="T470" s="288"/>
      <c r="U470" s="288"/>
      <c r="V470" s="288"/>
      <c r="W470" s="288"/>
      <c r="X470" s="288"/>
      <c r="Y470" s="403"/>
      <c r="Z470" s="408"/>
      <c r="AA470" s="408"/>
      <c r="AB470" s="408"/>
      <c r="AC470" s="408"/>
      <c r="AD470" s="408"/>
      <c r="AE470" s="408"/>
      <c r="AF470" s="408"/>
      <c r="AG470" s="408"/>
      <c r="AH470" s="408"/>
      <c r="AI470" s="408"/>
      <c r="AJ470" s="408"/>
      <c r="AK470" s="408"/>
      <c r="AL470" s="408"/>
      <c r="AM470" s="289">
        <f>SUM(Y470:AL470)</f>
        <v>0</v>
      </c>
    </row>
    <row r="471" spans="1:39" ht="15.5" outlineLevel="1">
      <c r="B471" s="287" t="s">
        <v>259</v>
      </c>
      <c r="C471" s="284" t="s">
        <v>163</v>
      </c>
      <c r="D471" s="288"/>
      <c r="E471" s="288"/>
      <c r="F471" s="288"/>
      <c r="G471" s="288"/>
      <c r="H471" s="288"/>
      <c r="I471" s="288"/>
      <c r="J471" s="288"/>
      <c r="K471" s="288"/>
      <c r="L471" s="288"/>
      <c r="M471" s="288"/>
      <c r="N471" s="288">
        <f>N470</f>
        <v>12</v>
      </c>
      <c r="O471" s="288"/>
      <c r="P471" s="288"/>
      <c r="Q471" s="288"/>
      <c r="R471" s="288"/>
      <c r="S471" s="288"/>
      <c r="T471" s="288"/>
      <c r="U471" s="288"/>
      <c r="V471" s="288"/>
      <c r="W471" s="288"/>
      <c r="X471" s="288"/>
      <c r="Y471" s="404">
        <f>Y470</f>
        <v>0</v>
      </c>
      <c r="Z471" s="404">
        <f>Z470</f>
        <v>0</v>
      </c>
      <c r="AA471" s="404">
        <f t="shared" ref="AA471:AL471" si="138">AA470</f>
        <v>0</v>
      </c>
      <c r="AB471" s="404">
        <f t="shared" si="138"/>
        <v>0</v>
      </c>
      <c r="AC471" s="404">
        <f t="shared" si="138"/>
        <v>0</v>
      </c>
      <c r="AD471" s="404">
        <f t="shared" si="138"/>
        <v>0</v>
      </c>
      <c r="AE471" s="404">
        <f t="shared" si="138"/>
        <v>0</v>
      </c>
      <c r="AF471" s="404">
        <f t="shared" si="138"/>
        <v>0</v>
      </c>
      <c r="AG471" s="404">
        <f t="shared" si="138"/>
        <v>0</v>
      </c>
      <c r="AH471" s="404">
        <f t="shared" si="138"/>
        <v>0</v>
      </c>
      <c r="AI471" s="404">
        <f t="shared" si="138"/>
        <v>0</v>
      </c>
      <c r="AJ471" s="404">
        <f t="shared" si="138"/>
        <v>0</v>
      </c>
      <c r="AK471" s="404">
        <f t="shared" si="138"/>
        <v>0</v>
      </c>
      <c r="AL471" s="404">
        <f t="shared" si="138"/>
        <v>0</v>
      </c>
      <c r="AM471" s="290"/>
    </row>
    <row r="472" spans="1:39" ht="15.5" outlineLevel="1">
      <c r="B472" s="308"/>
      <c r="C472" s="298"/>
      <c r="D472" s="284"/>
      <c r="E472" s="284"/>
      <c r="F472" s="284"/>
      <c r="G472" s="284"/>
      <c r="H472" s="284"/>
      <c r="I472" s="284"/>
      <c r="J472" s="284"/>
      <c r="K472" s="284"/>
      <c r="L472" s="284"/>
      <c r="M472" s="284"/>
      <c r="N472" s="284"/>
      <c r="O472" s="284"/>
      <c r="P472" s="284"/>
      <c r="Q472" s="284"/>
      <c r="R472" s="284"/>
      <c r="S472" s="284"/>
      <c r="T472" s="284"/>
      <c r="U472" s="284"/>
      <c r="V472" s="284"/>
      <c r="W472" s="284"/>
      <c r="X472" s="284"/>
      <c r="Y472" s="415"/>
      <c r="Z472" s="405"/>
      <c r="AA472" s="405"/>
      <c r="AB472" s="405"/>
      <c r="AC472" s="405"/>
      <c r="AD472" s="405"/>
      <c r="AE472" s="405"/>
      <c r="AF472" s="405"/>
      <c r="AG472" s="405"/>
      <c r="AH472" s="405"/>
      <c r="AI472" s="405"/>
      <c r="AJ472" s="405"/>
      <c r="AK472" s="405"/>
      <c r="AL472" s="405"/>
      <c r="AM472" s="299"/>
    </row>
    <row r="473" spans="1:39" ht="15.5" outlineLevel="1">
      <c r="A473" s="500">
        <v>22</v>
      </c>
      <c r="B473" s="308" t="s">
        <v>9</v>
      </c>
      <c r="C473" s="284" t="s">
        <v>25</v>
      </c>
      <c r="D473" s="288"/>
      <c r="E473" s="288"/>
      <c r="F473" s="288"/>
      <c r="G473" s="288"/>
      <c r="H473" s="288"/>
      <c r="I473" s="288"/>
      <c r="J473" s="288"/>
      <c r="K473" s="288"/>
      <c r="L473" s="288"/>
      <c r="M473" s="288"/>
      <c r="N473" s="284"/>
      <c r="O473" s="288"/>
      <c r="P473" s="288"/>
      <c r="Q473" s="288"/>
      <c r="R473" s="288"/>
      <c r="S473" s="288"/>
      <c r="T473" s="288"/>
      <c r="U473" s="288"/>
      <c r="V473" s="288"/>
      <c r="W473" s="288"/>
      <c r="X473" s="288"/>
      <c r="Y473" s="403"/>
      <c r="Z473" s="408"/>
      <c r="AA473" s="408"/>
      <c r="AB473" s="408"/>
      <c r="AC473" s="408"/>
      <c r="AD473" s="408"/>
      <c r="AE473" s="408"/>
      <c r="AF473" s="408"/>
      <c r="AG473" s="408"/>
      <c r="AH473" s="408"/>
      <c r="AI473" s="408"/>
      <c r="AJ473" s="408"/>
      <c r="AK473" s="408"/>
      <c r="AL473" s="408"/>
      <c r="AM473" s="289">
        <f>SUM(Y473:AL473)</f>
        <v>0</v>
      </c>
    </row>
    <row r="474" spans="1:39" ht="15.5" outlineLevel="1">
      <c r="B474" s="287" t="s">
        <v>259</v>
      </c>
      <c r="C474" s="284" t="s">
        <v>163</v>
      </c>
      <c r="D474" s="288"/>
      <c r="E474" s="288"/>
      <c r="F474" s="288"/>
      <c r="G474" s="288"/>
      <c r="H474" s="288"/>
      <c r="I474" s="288"/>
      <c r="J474" s="288"/>
      <c r="K474" s="288"/>
      <c r="L474" s="288"/>
      <c r="M474" s="288"/>
      <c r="N474" s="284"/>
      <c r="O474" s="288"/>
      <c r="P474" s="288"/>
      <c r="Q474" s="288"/>
      <c r="R474" s="288"/>
      <c r="S474" s="288"/>
      <c r="T474" s="288"/>
      <c r="U474" s="288"/>
      <c r="V474" s="288"/>
      <c r="W474" s="288"/>
      <c r="X474" s="288"/>
      <c r="Y474" s="404">
        <f>Y473</f>
        <v>0</v>
      </c>
      <c r="Z474" s="404">
        <f>Z473</f>
        <v>0</v>
      </c>
      <c r="AA474" s="404">
        <f t="shared" ref="AA474:AL474" si="139">AA473</f>
        <v>0</v>
      </c>
      <c r="AB474" s="404">
        <f t="shared" si="139"/>
        <v>0</v>
      </c>
      <c r="AC474" s="404">
        <f t="shared" si="139"/>
        <v>0</v>
      </c>
      <c r="AD474" s="404">
        <f t="shared" si="139"/>
        <v>0</v>
      </c>
      <c r="AE474" s="404">
        <f t="shared" si="139"/>
        <v>0</v>
      </c>
      <c r="AF474" s="404">
        <f t="shared" si="139"/>
        <v>0</v>
      </c>
      <c r="AG474" s="404">
        <f t="shared" si="139"/>
        <v>0</v>
      </c>
      <c r="AH474" s="404">
        <f t="shared" si="139"/>
        <v>0</v>
      </c>
      <c r="AI474" s="404">
        <f t="shared" si="139"/>
        <v>0</v>
      </c>
      <c r="AJ474" s="404">
        <f t="shared" si="139"/>
        <v>0</v>
      </c>
      <c r="AK474" s="404">
        <f t="shared" si="139"/>
        <v>0</v>
      </c>
      <c r="AL474" s="404">
        <f t="shared" si="139"/>
        <v>0</v>
      </c>
      <c r="AM474" s="299"/>
    </row>
    <row r="475" spans="1:39" ht="15.5" outlineLevel="1">
      <c r="B475" s="308"/>
      <c r="C475" s="298"/>
      <c r="D475" s="284"/>
      <c r="E475" s="284"/>
      <c r="F475" s="284"/>
      <c r="G475" s="284"/>
      <c r="H475" s="284"/>
      <c r="I475" s="284"/>
      <c r="J475" s="284"/>
      <c r="K475" s="284"/>
      <c r="L475" s="284"/>
      <c r="M475" s="284"/>
      <c r="N475" s="284"/>
      <c r="O475" s="284"/>
      <c r="P475" s="284"/>
      <c r="Q475" s="284"/>
      <c r="R475" s="284"/>
      <c r="S475" s="284"/>
      <c r="T475" s="284"/>
      <c r="U475" s="284"/>
      <c r="V475" s="284"/>
      <c r="W475" s="284"/>
      <c r="X475" s="284"/>
      <c r="Y475" s="405"/>
      <c r="Z475" s="405"/>
      <c r="AA475" s="405"/>
      <c r="AB475" s="405"/>
      <c r="AC475" s="405"/>
      <c r="AD475" s="405"/>
      <c r="AE475" s="405"/>
      <c r="AF475" s="405"/>
      <c r="AG475" s="405"/>
      <c r="AH475" s="405"/>
      <c r="AI475" s="405"/>
      <c r="AJ475" s="405"/>
      <c r="AK475" s="405"/>
      <c r="AL475" s="405"/>
      <c r="AM475" s="299"/>
    </row>
    <row r="476" spans="1:39" ht="15.5" outlineLevel="1">
      <c r="A476" s="501"/>
      <c r="B476" s="281" t="s">
        <v>14</v>
      </c>
      <c r="C476" s="282"/>
      <c r="D476" s="283"/>
      <c r="E476" s="283"/>
      <c r="F476" s="283"/>
      <c r="G476" s="283"/>
      <c r="H476" s="283"/>
      <c r="I476" s="283"/>
      <c r="J476" s="283"/>
      <c r="K476" s="283"/>
      <c r="L476" s="283"/>
      <c r="M476" s="283"/>
      <c r="N476" s="283"/>
      <c r="O476" s="283"/>
      <c r="P476" s="282"/>
      <c r="Q476" s="282"/>
      <c r="R476" s="282"/>
      <c r="S476" s="282"/>
      <c r="T476" s="282"/>
      <c r="U476" s="282"/>
      <c r="V476" s="282"/>
      <c r="W476" s="282"/>
      <c r="X476" s="282"/>
      <c r="Y476" s="407"/>
      <c r="Z476" s="407"/>
      <c r="AA476" s="407"/>
      <c r="AB476" s="407"/>
      <c r="AC476" s="407"/>
      <c r="AD476" s="407"/>
      <c r="AE476" s="407"/>
      <c r="AF476" s="407"/>
      <c r="AG476" s="407"/>
      <c r="AH476" s="407"/>
      <c r="AI476" s="407"/>
      <c r="AJ476" s="407"/>
      <c r="AK476" s="407"/>
      <c r="AL476" s="407"/>
      <c r="AM476" s="285"/>
    </row>
    <row r="477" spans="1:39" ht="15.5" outlineLevel="1">
      <c r="A477" s="500">
        <v>23</v>
      </c>
      <c r="B477" s="308" t="s">
        <v>14</v>
      </c>
      <c r="C477" s="284" t="s">
        <v>25</v>
      </c>
      <c r="D477" s="288"/>
      <c r="E477" s="288"/>
      <c r="F477" s="288"/>
      <c r="G477" s="288"/>
      <c r="H477" s="288"/>
      <c r="I477" s="288"/>
      <c r="J477" s="288"/>
      <c r="K477" s="288"/>
      <c r="L477" s="288"/>
      <c r="M477" s="288"/>
      <c r="N477" s="284"/>
      <c r="O477" s="288"/>
      <c r="P477" s="288"/>
      <c r="Q477" s="288"/>
      <c r="R477" s="288"/>
      <c r="S477" s="288"/>
      <c r="T477" s="288"/>
      <c r="U477" s="288"/>
      <c r="V477" s="288"/>
      <c r="W477" s="288"/>
      <c r="X477" s="288"/>
      <c r="Y477" s="462"/>
      <c r="Z477" s="403"/>
      <c r="AA477" s="403"/>
      <c r="AB477" s="403"/>
      <c r="AC477" s="403"/>
      <c r="AD477" s="403"/>
      <c r="AE477" s="403"/>
      <c r="AF477" s="403"/>
      <c r="AG477" s="403"/>
      <c r="AH477" s="403"/>
      <c r="AI477" s="403"/>
      <c r="AJ477" s="403"/>
      <c r="AK477" s="403"/>
      <c r="AL477" s="403"/>
      <c r="AM477" s="289">
        <f>SUM(Y477:AL477)</f>
        <v>0</v>
      </c>
    </row>
    <row r="478" spans="1:39" ht="15.5" outlineLevel="1">
      <c r="B478" s="287" t="s">
        <v>259</v>
      </c>
      <c r="C478" s="284" t="s">
        <v>163</v>
      </c>
      <c r="D478" s="288"/>
      <c r="E478" s="288"/>
      <c r="F478" s="288"/>
      <c r="G478" s="288"/>
      <c r="H478" s="288"/>
      <c r="I478" s="288"/>
      <c r="J478" s="288"/>
      <c r="K478" s="288"/>
      <c r="L478" s="288"/>
      <c r="M478" s="288"/>
      <c r="N478" s="460"/>
      <c r="O478" s="288"/>
      <c r="P478" s="288"/>
      <c r="Q478" s="288"/>
      <c r="R478" s="288"/>
      <c r="S478" s="288"/>
      <c r="T478" s="288"/>
      <c r="U478" s="288"/>
      <c r="V478" s="288"/>
      <c r="W478" s="288"/>
      <c r="X478" s="288"/>
      <c r="Y478" s="404">
        <f>Y477</f>
        <v>0</v>
      </c>
      <c r="Z478" s="404">
        <f>Z477</f>
        <v>0</v>
      </c>
      <c r="AA478" s="404">
        <f t="shared" ref="AA478:AL478" si="140">AA477</f>
        <v>0</v>
      </c>
      <c r="AB478" s="404">
        <f t="shared" si="140"/>
        <v>0</v>
      </c>
      <c r="AC478" s="404">
        <f t="shared" si="140"/>
        <v>0</v>
      </c>
      <c r="AD478" s="404">
        <f t="shared" si="140"/>
        <v>0</v>
      </c>
      <c r="AE478" s="404">
        <f t="shared" si="140"/>
        <v>0</v>
      </c>
      <c r="AF478" s="404">
        <f t="shared" si="140"/>
        <v>0</v>
      </c>
      <c r="AG478" s="404">
        <f t="shared" si="140"/>
        <v>0</v>
      </c>
      <c r="AH478" s="404">
        <f t="shared" si="140"/>
        <v>0</v>
      </c>
      <c r="AI478" s="404">
        <f t="shared" si="140"/>
        <v>0</v>
      </c>
      <c r="AJ478" s="404">
        <f t="shared" si="140"/>
        <v>0</v>
      </c>
      <c r="AK478" s="404">
        <f t="shared" si="140"/>
        <v>0</v>
      </c>
      <c r="AL478" s="404">
        <f t="shared" si="140"/>
        <v>0</v>
      </c>
      <c r="AM478" s="290"/>
    </row>
    <row r="479" spans="1:39" ht="15.5" outlineLevel="1">
      <c r="B479" s="308"/>
      <c r="C479" s="298"/>
      <c r="D479" s="284"/>
      <c r="E479" s="284"/>
      <c r="F479" s="284"/>
      <c r="G479" s="284"/>
      <c r="H479" s="284"/>
      <c r="I479" s="284"/>
      <c r="J479" s="284"/>
      <c r="K479" s="284"/>
      <c r="L479" s="284"/>
      <c r="M479" s="284"/>
      <c r="N479" s="284"/>
      <c r="O479" s="284"/>
      <c r="P479" s="284"/>
      <c r="Q479" s="284"/>
      <c r="R479" s="284"/>
      <c r="S479" s="284"/>
      <c r="T479" s="284"/>
      <c r="U479" s="284"/>
      <c r="V479" s="284"/>
      <c r="W479" s="284"/>
      <c r="X479" s="284"/>
      <c r="Y479" s="405"/>
      <c r="Z479" s="405"/>
      <c r="AA479" s="405"/>
      <c r="AB479" s="405"/>
      <c r="AC479" s="405"/>
      <c r="AD479" s="405"/>
      <c r="AE479" s="405"/>
      <c r="AF479" s="405"/>
      <c r="AG479" s="405"/>
      <c r="AH479" s="405"/>
      <c r="AI479" s="405"/>
      <c r="AJ479" s="405"/>
      <c r="AK479" s="405"/>
      <c r="AL479" s="405"/>
      <c r="AM479" s="299"/>
    </row>
    <row r="480" spans="1:39" s="286" customFormat="1" ht="15.5" outlineLevel="1">
      <c r="A480" s="501"/>
      <c r="B480" s="281" t="s">
        <v>486</v>
      </c>
      <c r="C480" s="282"/>
      <c r="D480" s="283"/>
      <c r="E480" s="283"/>
      <c r="F480" s="283"/>
      <c r="G480" s="283"/>
      <c r="H480" s="283"/>
      <c r="I480" s="283"/>
      <c r="J480" s="283"/>
      <c r="K480" s="283"/>
      <c r="L480" s="283"/>
      <c r="M480" s="283"/>
      <c r="N480" s="283"/>
      <c r="O480" s="283"/>
      <c r="P480" s="282"/>
      <c r="Q480" s="282"/>
      <c r="R480" s="282"/>
      <c r="S480" s="282"/>
      <c r="T480" s="282"/>
      <c r="U480" s="282"/>
      <c r="V480" s="282"/>
      <c r="W480" s="282"/>
      <c r="X480" s="282"/>
      <c r="Y480" s="407"/>
      <c r="Z480" s="407"/>
      <c r="AA480" s="407"/>
      <c r="AB480" s="407"/>
      <c r="AC480" s="407"/>
      <c r="AD480" s="407"/>
      <c r="AE480" s="407"/>
      <c r="AF480" s="407"/>
      <c r="AG480" s="407"/>
      <c r="AH480" s="407"/>
      <c r="AI480" s="407"/>
      <c r="AJ480" s="407"/>
      <c r="AK480" s="407"/>
      <c r="AL480" s="407"/>
      <c r="AM480" s="285"/>
    </row>
    <row r="481" spans="1:39" s="276" customFormat="1" ht="15.5" outlineLevel="1">
      <c r="A481" s="500">
        <v>24</v>
      </c>
      <c r="B481" s="308" t="s">
        <v>14</v>
      </c>
      <c r="C481" s="284" t="s">
        <v>25</v>
      </c>
      <c r="D481" s="288"/>
      <c r="E481" s="288"/>
      <c r="F481" s="288"/>
      <c r="G481" s="288"/>
      <c r="H481" s="288"/>
      <c r="I481" s="288"/>
      <c r="J481" s="288"/>
      <c r="K481" s="288"/>
      <c r="L481" s="288"/>
      <c r="M481" s="288"/>
      <c r="N481" s="284"/>
      <c r="O481" s="288"/>
      <c r="P481" s="288"/>
      <c r="Q481" s="288"/>
      <c r="R481" s="288"/>
      <c r="S481" s="288"/>
      <c r="T481" s="288"/>
      <c r="U481" s="288"/>
      <c r="V481" s="288"/>
      <c r="W481" s="288"/>
      <c r="X481" s="288"/>
      <c r="Y481" s="403"/>
      <c r="Z481" s="403"/>
      <c r="AA481" s="403"/>
      <c r="AB481" s="403"/>
      <c r="AC481" s="403"/>
      <c r="AD481" s="403"/>
      <c r="AE481" s="403"/>
      <c r="AF481" s="403"/>
      <c r="AG481" s="403"/>
      <c r="AH481" s="403"/>
      <c r="AI481" s="403"/>
      <c r="AJ481" s="403"/>
      <c r="AK481" s="403"/>
      <c r="AL481" s="403"/>
      <c r="AM481" s="289">
        <f>SUM(Y481:AL481)</f>
        <v>0</v>
      </c>
    </row>
    <row r="482" spans="1:39" s="276" customFormat="1" ht="15.5" outlineLevel="1">
      <c r="A482" s="500"/>
      <c r="B482" s="308" t="s">
        <v>259</v>
      </c>
      <c r="C482" s="284" t="s">
        <v>163</v>
      </c>
      <c r="D482" s="288"/>
      <c r="E482" s="288"/>
      <c r="F482" s="288"/>
      <c r="G482" s="288"/>
      <c r="H482" s="288"/>
      <c r="I482" s="288"/>
      <c r="J482" s="288"/>
      <c r="K482" s="288"/>
      <c r="L482" s="288"/>
      <c r="M482" s="288"/>
      <c r="N482" s="460"/>
      <c r="O482" s="288"/>
      <c r="P482" s="288"/>
      <c r="Q482" s="288"/>
      <c r="R482" s="288"/>
      <c r="S482" s="288"/>
      <c r="T482" s="288"/>
      <c r="U482" s="288"/>
      <c r="V482" s="288"/>
      <c r="W482" s="288"/>
      <c r="X482" s="288"/>
      <c r="Y482" s="404">
        <f>Y481</f>
        <v>0</v>
      </c>
      <c r="Z482" s="404">
        <f>Z481</f>
        <v>0</v>
      </c>
      <c r="AA482" s="404">
        <f t="shared" ref="AA482:AL482" si="141">AA481</f>
        <v>0</v>
      </c>
      <c r="AB482" s="404">
        <f t="shared" si="141"/>
        <v>0</v>
      </c>
      <c r="AC482" s="404">
        <f t="shared" si="141"/>
        <v>0</v>
      </c>
      <c r="AD482" s="404">
        <f t="shared" si="141"/>
        <v>0</v>
      </c>
      <c r="AE482" s="404">
        <f t="shared" si="141"/>
        <v>0</v>
      </c>
      <c r="AF482" s="404">
        <f t="shared" si="141"/>
        <v>0</v>
      </c>
      <c r="AG482" s="404">
        <f t="shared" si="141"/>
        <v>0</v>
      </c>
      <c r="AH482" s="404">
        <f t="shared" si="141"/>
        <v>0</v>
      </c>
      <c r="AI482" s="404">
        <f t="shared" si="141"/>
        <v>0</v>
      </c>
      <c r="AJ482" s="404">
        <f t="shared" si="141"/>
        <v>0</v>
      </c>
      <c r="AK482" s="404">
        <f t="shared" si="141"/>
        <v>0</v>
      </c>
      <c r="AL482" s="404">
        <f t="shared" si="141"/>
        <v>0</v>
      </c>
      <c r="AM482" s="290"/>
    </row>
    <row r="483" spans="1:39" s="276" customFormat="1" ht="15.5" outlineLevel="1">
      <c r="A483" s="500"/>
      <c r="B483" s="308"/>
      <c r="C483" s="298"/>
      <c r="D483" s="284"/>
      <c r="E483" s="284"/>
      <c r="F483" s="284"/>
      <c r="G483" s="284"/>
      <c r="H483" s="284"/>
      <c r="I483" s="284"/>
      <c r="J483" s="284"/>
      <c r="K483" s="284"/>
      <c r="L483" s="284"/>
      <c r="M483" s="284"/>
      <c r="N483" s="284"/>
      <c r="O483" s="284"/>
      <c r="P483" s="284"/>
      <c r="Q483" s="284"/>
      <c r="R483" s="284"/>
      <c r="S483" s="284"/>
      <c r="T483" s="284"/>
      <c r="U483" s="284"/>
      <c r="V483" s="284"/>
      <c r="W483" s="284"/>
      <c r="X483" s="284"/>
      <c r="Y483" s="405"/>
      <c r="Z483" s="405"/>
      <c r="AA483" s="405"/>
      <c r="AB483" s="405"/>
      <c r="AC483" s="405"/>
      <c r="AD483" s="405"/>
      <c r="AE483" s="405"/>
      <c r="AF483" s="405"/>
      <c r="AG483" s="405"/>
      <c r="AH483" s="405"/>
      <c r="AI483" s="405"/>
      <c r="AJ483" s="405"/>
      <c r="AK483" s="405"/>
      <c r="AL483" s="405"/>
      <c r="AM483" s="299"/>
    </row>
    <row r="484" spans="1:39" s="276" customFormat="1" ht="15.5" outlineLevel="1">
      <c r="A484" s="500">
        <v>25</v>
      </c>
      <c r="B484" s="307" t="s">
        <v>21</v>
      </c>
      <c r="C484" s="284" t="s">
        <v>25</v>
      </c>
      <c r="D484" s="288"/>
      <c r="E484" s="288"/>
      <c r="F484" s="288"/>
      <c r="G484" s="288"/>
      <c r="H484" s="288"/>
      <c r="I484" s="288"/>
      <c r="J484" s="288"/>
      <c r="K484" s="288"/>
      <c r="L484" s="288"/>
      <c r="M484" s="288"/>
      <c r="N484" s="288">
        <v>0</v>
      </c>
      <c r="O484" s="288"/>
      <c r="P484" s="288"/>
      <c r="Q484" s="288"/>
      <c r="R484" s="288"/>
      <c r="S484" s="288"/>
      <c r="T484" s="288"/>
      <c r="U484" s="288"/>
      <c r="V484" s="288"/>
      <c r="W484" s="288"/>
      <c r="X484" s="288"/>
      <c r="Y484" s="408"/>
      <c r="Z484" s="408"/>
      <c r="AA484" s="408"/>
      <c r="AB484" s="408"/>
      <c r="AC484" s="408"/>
      <c r="AD484" s="408"/>
      <c r="AE484" s="408"/>
      <c r="AF484" s="408"/>
      <c r="AG484" s="408"/>
      <c r="AH484" s="408"/>
      <c r="AI484" s="408"/>
      <c r="AJ484" s="408"/>
      <c r="AK484" s="408"/>
      <c r="AL484" s="408"/>
      <c r="AM484" s="289">
        <f>SUM(Y484:AL484)</f>
        <v>0</v>
      </c>
    </row>
    <row r="485" spans="1:39" s="276" customFormat="1" ht="15.5" outlineLevel="1">
      <c r="A485" s="500"/>
      <c r="B485" s="308" t="s">
        <v>259</v>
      </c>
      <c r="C485" s="284" t="s">
        <v>163</v>
      </c>
      <c r="D485" s="288"/>
      <c r="E485" s="288"/>
      <c r="F485" s="288"/>
      <c r="G485" s="288"/>
      <c r="H485" s="288"/>
      <c r="I485" s="288"/>
      <c r="J485" s="288"/>
      <c r="K485" s="288"/>
      <c r="L485" s="288"/>
      <c r="M485" s="288"/>
      <c r="N485" s="288">
        <f>N484</f>
        <v>0</v>
      </c>
      <c r="O485" s="288"/>
      <c r="P485" s="288"/>
      <c r="Q485" s="288"/>
      <c r="R485" s="288"/>
      <c r="S485" s="288"/>
      <c r="T485" s="288"/>
      <c r="U485" s="288"/>
      <c r="V485" s="288"/>
      <c r="W485" s="288"/>
      <c r="X485" s="288"/>
      <c r="Y485" s="404">
        <f>Y484</f>
        <v>0</v>
      </c>
      <c r="Z485" s="404">
        <f>Z484</f>
        <v>0</v>
      </c>
      <c r="AA485" s="404">
        <f t="shared" ref="AA485:AL485" si="142">AA484</f>
        <v>0</v>
      </c>
      <c r="AB485" s="404">
        <f t="shared" si="142"/>
        <v>0</v>
      </c>
      <c r="AC485" s="404">
        <f t="shared" si="142"/>
        <v>0</v>
      </c>
      <c r="AD485" s="404">
        <f t="shared" si="142"/>
        <v>0</v>
      </c>
      <c r="AE485" s="404">
        <f t="shared" si="142"/>
        <v>0</v>
      </c>
      <c r="AF485" s="404">
        <f t="shared" si="142"/>
        <v>0</v>
      </c>
      <c r="AG485" s="404">
        <f t="shared" si="142"/>
        <v>0</v>
      </c>
      <c r="AH485" s="404">
        <f t="shared" si="142"/>
        <v>0</v>
      </c>
      <c r="AI485" s="404">
        <f t="shared" si="142"/>
        <v>0</v>
      </c>
      <c r="AJ485" s="404">
        <f t="shared" si="142"/>
        <v>0</v>
      </c>
      <c r="AK485" s="404">
        <f t="shared" si="142"/>
        <v>0</v>
      </c>
      <c r="AL485" s="404">
        <f t="shared" si="142"/>
        <v>0</v>
      </c>
      <c r="AM485" s="304"/>
    </row>
    <row r="486" spans="1:39" s="276" customFormat="1" ht="15.5" outlineLevel="1">
      <c r="A486" s="500"/>
      <c r="B486" s="307"/>
      <c r="C486" s="305"/>
      <c r="D486" s="284"/>
      <c r="E486" s="284"/>
      <c r="F486" s="284"/>
      <c r="G486" s="284"/>
      <c r="H486" s="284"/>
      <c r="I486" s="284"/>
      <c r="J486" s="284"/>
      <c r="K486" s="284"/>
      <c r="L486" s="284"/>
      <c r="M486" s="284"/>
      <c r="N486" s="284"/>
      <c r="O486" s="284"/>
      <c r="P486" s="284"/>
      <c r="Q486" s="284"/>
      <c r="R486" s="284"/>
      <c r="S486" s="284"/>
      <c r="T486" s="284"/>
      <c r="U486" s="284"/>
      <c r="V486" s="284"/>
      <c r="W486" s="284"/>
      <c r="X486" s="284"/>
      <c r="Y486" s="409"/>
      <c r="Z486" s="410"/>
      <c r="AA486" s="409"/>
      <c r="AB486" s="409"/>
      <c r="AC486" s="409"/>
      <c r="AD486" s="409"/>
      <c r="AE486" s="409"/>
      <c r="AF486" s="409"/>
      <c r="AG486" s="409"/>
      <c r="AH486" s="409"/>
      <c r="AI486" s="409"/>
      <c r="AJ486" s="409"/>
      <c r="AK486" s="409"/>
      <c r="AL486" s="409"/>
      <c r="AM486" s="306"/>
    </row>
    <row r="487" spans="1:39" ht="15.5" outlineLevel="1">
      <c r="A487" s="501"/>
      <c r="B487" s="281" t="s">
        <v>15</v>
      </c>
      <c r="C487" s="313"/>
      <c r="D487" s="283"/>
      <c r="E487" s="282"/>
      <c r="F487" s="282"/>
      <c r="G487" s="282"/>
      <c r="H487" s="282"/>
      <c r="I487" s="282"/>
      <c r="J487" s="282"/>
      <c r="K487" s="282"/>
      <c r="L487" s="282"/>
      <c r="M487" s="282"/>
      <c r="N487" s="284"/>
      <c r="O487" s="282"/>
      <c r="P487" s="282"/>
      <c r="Q487" s="282"/>
      <c r="R487" s="282"/>
      <c r="S487" s="282"/>
      <c r="T487" s="282"/>
      <c r="U487" s="282"/>
      <c r="V487" s="282"/>
      <c r="W487" s="282"/>
      <c r="X487" s="282"/>
      <c r="Y487" s="407"/>
      <c r="Z487" s="407"/>
      <c r="AA487" s="407"/>
      <c r="AB487" s="407"/>
      <c r="AC487" s="407"/>
      <c r="AD487" s="407"/>
      <c r="AE487" s="407"/>
      <c r="AF487" s="407"/>
      <c r="AG487" s="407"/>
      <c r="AH487" s="407"/>
      <c r="AI487" s="407"/>
      <c r="AJ487" s="407"/>
      <c r="AK487" s="407"/>
      <c r="AL487" s="407"/>
      <c r="AM487" s="285"/>
    </row>
    <row r="488" spans="1:39" ht="15.5" outlineLevel="1">
      <c r="A488" s="500">
        <v>26</v>
      </c>
      <c r="B488" s="314" t="s">
        <v>16</v>
      </c>
      <c r="C488" s="284" t="s">
        <v>25</v>
      </c>
      <c r="D488" s="288"/>
      <c r="E488" s="288"/>
      <c r="F488" s="288"/>
      <c r="G488" s="288"/>
      <c r="H488" s="288"/>
      <c r="I488" s="288"/>
      <c r="J488" s="288"/>
      <c r="K488" s="288"/>
      <c r="L488" s="288"/>
      <c r="M488" s="288"/>
      <c r="N488" s="288">
        <v>12</v>
      </c>
      <c r="O488" s="288"/>
      <c r="P488" s="288"/>
      <c r="Q488" s="288"/>
      <c r="R488" s="288"/>
      <c r="S488" s="288"/>
      <c r="T488" s="288"/>
      <c r="U488" s="288"/>
      <c r="V488" s="288"/>
      <c r="W488" s="288"/>
      <c r="X488" s="288"/>
      <c r="Y488" s="419"/>
      <c r="Z488" s="408"/>
      <c r="AA488" s="408"/>
      <c r="AB488" s="408"/>
      <c r="AC488" s="408"/>
      <c r="AD488" s="408"/>
      <c r="AE488" s="408"/>
      <c r="AF488" s="408"/>
      <c r="AG488" s="408"/>
      <c r="AH488" s="408"/>
      <c r="AI488" s="408"/>
      <c r="AJ488" s="408"/>
      <c r="AK488" s="408"/>
      <c r="AL488" s="408"/>
      <c r="AM488" s="289">
        <f>SUM(Y488:AL488)</f>
        <v>0</v>
      </c>
    </row>
    <row r="489" spans="1:39" ht="15.5" outlineLevel="1">
      <c r="B489" s="287" t="s">
        <v>259</v>
      </c>
      <c r="C489" s="284" t="s">
        <v>163</v>
      </c>
      <c r="D489" s="288"/>
      <c r="E489" s="288"/>
      <c r="F489" s="288"/>
      <c r="G489" s="288"/>
      <c r="H489" s="288"/>
      <c r="I489" s="288"/>
      <c r="J489" s="288"/>
      <c r="K489" s="288"/>
      <c r="L489" s="288"/>
      <c r="M489" s="288"/>
      <c r="N489" s="288">
        <f>N488</f>
        <v>12</v>
      </c>
      <c r="O489" s="288"/>
      <c r="P489" s="288"/>
      <c r="Q489" s="288"/>
      <c r="R489" s="288"/>
      <c r="S489" s="288"/>
      <c r="T489" s="288"/>
      <c r="U489" s="288"/>
      <c r="V489" s="288"/>
      <c r="W489" s="288"/>
      <c r="X489" s="288"/>
      <c r="Y489" s="404">
        <f>Y488</f>
        <v>0</v>
      </c>
      <c r="Z489" s="404">
        <f>Z488</f>
        <v>0</v>
      </c>
      <c r="AA489" s="404">
        <f t="shared" ref="AA489:AL489" si="143">AA488</f>
        <v>0</v>
      </c>
      <c r="AB489" s="404">
        <f t="shared" si="143"/>
        <v>0</v>
      </c>
      <c r="AC489" s="404">
        <f t="shared" si="143"/>
        <v>0</v>
      </c>
      <c r="AD489" s="404">
        <f t="shared" si="143"/>
        <v>0</v>
      </c>
      <c r="AE489" s="404">
        <f t="shared" si="143"/>
        <v>0</v>
      </c>
      <c r="AF489" s="404">
        <f t="shared" si="143"/>
        <v>0</v>
      </c>
      <c r="AG489" s="404">
        <f t="shared" si="143"/>
        <v>0</v>
      </c>
      <c r="AH489" s="404">
        <f t="shared" si="143"/>
        <v>0</v>
      </c>
      <c r="AI489" s="404">
        <f t="shared" si="143"/>
        <v>0</v>
      </c>
      <c r="AJ489" s="404">
        <f t="shared" si="143"/>
        <v>0</v>
      </c>
      <c r="AK489" s="404">
        <f t="shared" si="143"/>
        <v>0</v>
      </c>
      <c r="AL489" s="404">
        <f t="shared" si="143"/>
        <v>0</v>
      </c>
      <c r="AM489" s="299"/>
    </row>
    <row r="490" spans="1:39" ht="15.5" outlineLevel="1">
      <c r="A490" s="503"/>
      <c r="B490" s="315"/>
      <c r="C490" s="284"/>
      <c r="D490" s="284"/>
      <c r="E490" s="284"/>
      <c r="F490" s="284"/>
      <c r="G490" s="284"/>
      <c r="H490" s="284"/>
      <c r="I490" s="284"/>
      <c r="J490" s="284"/>
      <c r="K490" s="284"/>
      <c r="L490" s="284"/>
      <c r="M490" s="284"/>
      <c r="N490" s="284"/>
      <c r="O490" s="284"/>
      <c r="P490" s="284"/>
      <c r="Q490" s="284"/>
      <c r="R490" s="284"/>
      <c r="S490" s="284"/>
      <c r="T490" s="284"/>
      <c r="U490" s="284"/>
      <c r="V490" s="284"/>
      <c r="W490" s="284"/>
      <c r="X490" s="284"/>
      <c r="Y490" s="416"/>
      <c r="Z490" s="417"/>
      <c r="AA490" s="417"/>
      <c r="AB490" s="417"/>
      <c r="AC490" s="417"/>
      <c r="AD490" s="417"/>
      <c r="AE490" s="417"/>
      <c r="AF490" s="417"/>
      <c r="AG490" s="417"/>
      <c r="AH490" s="417"/>
      <c r="AI490" s="417"/>
      <c r="AJ490" s="417"/>
      <c r="AK490" s="417"/>
      <c r="AL490" s="417"/>
      <c r="AM490" s="290"/>
    </row>
    <row r="491" spans="1:39" ht="15.5" outlineLevel="1">
      <c r="A491" s="500">
        <v>27</v>
      </c>
      <c r="B491" s="314" t="s">
        <v>17</v>
      </c>
      <c r="C491" s="284" t="s">
        <v>25</v>
      </c>
      <c r="D491" s="288"/>
      <c r="E491" s="288"/>
      <c r="F491" s="288"/>
      <c r="G491" s="288"/>
      <c r="H491" s="288"/>
      <c r="I491" s="288"/>
      <c r="J491" s="288"/>
      <c r="K491" s="288"/>
      <c r="L491" s="288"/>
      <c r="M491" s="288"/>
      <c r="N491" s="288">
        <v>12</v>
      </c>
      <c r="O491" s="288"/>
      <c r="P491" s="288"/>
      <c r="Q491" s="288"/>
      <c r="R491" s="288"/>
      <c r="S491" s="288"/>
      <c r="T491" s="288"/>
      <c r="U491" s="288"/>
      <c r="V491" s="288"/>
      <c r="W491" s="288"/>
      <c r="X491" s="288"/>
      <c r="Y491" s="419"/>
      <c r="Z491" s="408"/>
      <c r="AA491" s="408"/>
      <c r="AB491" s="408"/>
      <c r="AC491" s="408"/>
      <c r="AD491" s="408"/>
      <c r="AE491" s="408"/>
      <c r="AF491" s="408"/>
      <c r="AG491" s="408"/>
      <c r="AH491" s="408"/>
      <c r="AI491" s="408"/>
      <c r="AJ491" s="408"/>
      <c r="AK491" s="408"/>
      <c r="AL491" s="408"/>
      <c r="AM491" s="289">
        <f>SUM(Y491:AL491)</f>
        <v>0</v>
      </c>
    </row>
    <row r="492" spans="1:39" ht="15.5" outlineLevel="1">
      <c r="B492" s="287" t="s">
        <v>259</v>
      </c>
      <c r="C492" s="284" t="s">
        <v>163</v>
      </c>
      <c r="D492" s="288"/>
      <c r="E492" s="288"/>
      <c r="F492" s="288"/>
      <c r="G492" s="288"/>
      <c r="H492" s="288"/>
      <c r="I492" s="288"/>
      <c r="J492" s="288"/>
      <c r="K492" s="288"/>
      <c r="L492" s="288"/>
      <c r="M492" s="288"/>
      <c r="N492" s="288">
        <f>N491</f>
        <v>12</v>
      </c>
      <c r="O492" s="288"/>
      <c r="P492" s="288"/>
      <c r="Q492" s="288"/>
      <c r="R492" s="288"/>
      <c r="S492" s="288"/>
      <c r="T492" s="288"/>
      <c r="U492" s="288"/>
      <c r="V492" s="288"/>
      <c r="W492" s="288"/>
      <c r="X492" s="288"/>
      <c r="Y492" s="404">
        <f>Y491</f>
        <v>0</v>
      </c>
      <c r="Z492" s="404">
        <f>Z491</f>
        <v>0</v>
      </c>
      <c r="AA492" s="404">
        <f t="shared" ref="AA492:AL492" si="144">AA491</f>
        <v>0</v>
      </c>
      <c r="AB492" s="404">
        <f t="shared" si="144"/>
        <v>0</v>
      </c>
      <c r="AC492" s="404">
        <f t="shared" si="144"/>
        <v>0</v>
      </c>
      <c r="AD492" s="404">
        <f t="shared" si="144"/>
        <v>0</v>
      </c>
      <c r="AE492" s="404">
        <f t="shared" si="144"/>
        <v>0</v>
      </c>
      <c r="AF492" s="404">
        <f t="shared" si="144"/>
        <v>0</v>
      </c>
      <c r="AG492" s="404">
        <f t="shared" si="144"/>
        <v>0</v>
      </c>
      <c r="AH492" s="404">
        <f t="shared" si="144"/>
        <v>0</v>
      </c>
      <c r="AI492" s="404">
        <f t="shared" si="144"/>
        <v>0</v>
      </c>
      <c r="AJ492" s="404">
        <f t="shared" si="144"/>
        <v>0</v>
      </c>
      <c r="AK492" s="404">
        <f t="shared" si="144"/>
        <v>0</v>
      </c>
      <c r="AL492" s="404">
        <f t="shared" si="144"/>
        <v>0</v>
      </c>
      <c r="AM492" s="299"/>
    </row>
    <row r="493" spans="1:39" ht="15.5" outlineLevel="1">
      <c r="A493" s="503"/>
      <c r="B493" s="316"/>
      <c r="C493" s="293"/>
      <c r="D493" s="284"/>
      <c r="E493" s="284"/>
      <c r="F493" s="284"/>
      <c r="G493" s="284"/>
      <c r="H493" s="284"/>
      <c r="I493" s="284"/>
      <c r="J493" s="284"/>
      <c r="K493" s="284"/>
      <c r="L493" s="284"/>
      <c r="M493" s="284"/>
      <c r="N493" s="293"/>
      <c r="O493" s="284"/>
      <c r="P493" s="284"/>
      <c r="Q493" s="284"/>
      <c r="R493" s="284"/>
      <c r="S493" s="284"/>
      <c r="T493" s="284"/>
      <c r="U493" s="284"/>
      <c r="V493" s="284"/>
      <c r="W493" s="284"/>
      <c r="X493" s="284"/>
      <c r="Y493" s="405"/>
      <c r="Z493" s="405"/>
      <c r="AA493" s="405"/>
      <c r="AB493" s="405"/>
      <c r="AC493" s="405"/>
      <c r="AD493" s="405"/>
      <c r="AE493" s="405"/>
      <c r="AF493" s="405"/>
      <c r="AG493" s="405"/>
      <c r="AH493" s="405"/>
      <c r="AI493" s="405"/>
      <c r="AJ493" s="405"/>
      <c r="AK493" s="405"/>
      <c r="AL493" s="405"/>
      <c r="AM493" s="299"/>
    </row>
    <row r="494" spans="1:39" ht="15.5" outlineLevel="1">
      <c r="A494" s="500">
        <v>28</v>
      </c>
      <c r="B494" s="314" t="s">
        <v>18</v>
      </c>
      <c r="C494" s="284" t="s">
        <v>25</v>
      </c>
      <c r="D494" s="288"/>
      <c r="E494" s="288"/>
      <c r="F494" s="288"/>
      <c r="G494" s="288"/>
      <c r="H494" s="288"/>
      <c r="I494" s="288"/>
      <c r="J494" s="288"/>
      <c r="K494" s="288"/>
      <c r="L494" s="288"/>
      <c r="M494" s="288"/>
      <c r="N494" s="288">
        <v>0</v>
      </c>
      <c r="O494" s="288"/>
      <c r="P494" s="288"/>
      <c r="Q494" s="288"/>
      <c r="R494" s="288"/>
      <c r="S494" s="288"/>
      <c r="T494" s="288"/>
      <c r="U494" s="288"/>
      <c r="V494" s="288"/>
      <c r="W494" s="288"/>
      <c r="X494" s="288"/>
      <c r="Y494" s="419"/>
      <c r="Z494" s="408"/>
      <c r="AA494" s="408"/>
      <c r="AB494" s="408"/>
      <c r="AC494" s="408"/>
      <c r="AD494" s="408"/>
      <c r="AE494" s="408"/>
      <c r="AF494" s="408"/>
      <c r="AG494" s="408"/>
      <c r="AH494" s="408"/>
      <c r="AI494" s="408"/>
      <c r="AJ494" s="408"/>
      <c r="AK494" s="408"/>
      <c r="AL494" s="408"/>
      <c r="AM494" s="289">
        <f>SUM(Y494:AL494)</f>
        <v>0</v>
      </c>
    </row>
    <row r="495" spans="1:39" ht="15.5" outlineLevel="1">
      <c r="B495" s="287" t="s">
        <v>259</v>
      </c>
      <c r="C495" s="284" t="s">
        <v>163</v>
      </c>
      <c r="D495" s="288"/>
      <c r="E495" s="288"/>
      <c r="F495" s="288"/>
      <c r="G495" s="288"/>
      <c r="H495" s="288"/>
      <c r="I495" s="288"/>
      <c r="J495" s="288"/>
      <c r="K495" s="288"/>
      <c r="L495" s="288"/>
      <c r="M495" s="288"/>
      <c r="N495" s="288">
        <f>N494</f>
        <v>0</v>
      </c>
      <c r="O495" s="288"/>
      <c r="P495" s="288"/>
      <c r="Q495" s="288"/>
      <c r="R495" s="288"/>
      <c r="S495" s="288"/>
      <c r="T495" s="288"/>
      <c r="U495" s="288"/>
      <c r="V495" s="288"/>
      <c r="W495" s="288"/>
      <c r="X495" s="288"/>
      <c r="Y495" s="404">
        <f>Y494</f>
        <v>0</v>
      </c>
      <c r="Z495" s="404">
        <f>Z494</f>
        <v>0</v>
      </c>
      <c r="AA495" s="404">
        <f t="shared" ref="AA495:AL495" si="145">AA494</f>
        <v>0</v>
      </c>
      <c r="AB495" s="404">
        <f t="shared" si="145"/>
        <v>0</v>
      </c>
      <c r="AC495" s="404">
        <f t="shared" si="145"/>
        <v>0</v>
      </c>
      <c r="AD495" s="404">
        <f t="shared" si="145"/>
        <v>0</v>
      </c>
      <c r="AE495" s="404">
        <f t="shared" si="145"/>
        <v>0</v>
      </c>
      <c r="AF495" s="404">
        <f t="shared" si="145"/>
        <v>0</v>
      </c>
      <c r="AG495" s="404">
        <f t="shared" si="145"/>
        <v>0</v>
      </c>
      <c r="AH495" s="404">
        <f t="shared" si="145"/>
        <v>0</v>
      </c>
      <c r="AI495" s="404">
        <f t="shared" si="145"/>
        <v>0</v>
      </c>
      <c r="AJ495" s="404">
        <f t="shared" si="145"/>
        <v>0</v>
      </c>
      <c r="AK495" s="404">
        <f t="shared" si="145"/>
        <v>0</v>
      </c>
      <c r="AL495" s="404">
        <f t="shared" si="145"/>
        <v>0</v>
      </c>
      <c r="AM495" s="290"/>
    </row>
    <row r="496" spans="1:39" ht="15.5" outlineLevel="1">
      <c r="A496" s="503"/>
      <c r="B496" s="315"/>
      <c r="C496" s="284"/>
      <c r="D496" s="284"/>
      <c r="E496" s="284"/>
      <c r="F496" s="284"/>
      <c r="G496" s="284"/>
      <c r="H496" s="284"/>
      <c r="I496" s="284"/>
      <c r="J496" s="284"/>
      <c r="K496" s="284"/>
      <c r="L496" s="284"/>
      <c r="M496" s="284"/>
      <c r="N496" s="284"/>
      <c r="O496" s="284"/>
      <c r="P496" s="284"/>
      <c r="Q496" s="284"/>
      <c r="R496" s="284"/>
      <c r="S496" s="284"/>
      <c r="T496" s="284"/>
      <c r="U496" s="284"/>
      <c r="V496" s="284"/>
      <c r="W496" s="284"/>
      <c r="X496" s="284"/>
      <c r="Y496" s="405"/>
      <c r="Z496" s="405"/>
      <c r="AA496" s="405"/>
      <c r="AB496" s="405"/>
      <c r="AC496" s="405"/>
      <c r="AD496" s="405"/>
      <c r="AE496" s="405"/>
      <c r="AF496" s="405"/>
      <c r="AG496" s="405"/>
      <c r="AH496" s="405"/>
      <c r="AI496" s="405"/>
      <c r="AJ496" s="405"/>
      <c r="AK496" s="405"/>
      <c r="AL496" s="405"/>
      <c r="AM496" s="299"/>
    </row>
    <row r="497" spans="1:39" ht="15.5" outlineLevel="1">
      <c r="A497" s="500">
        <v>29</v>
      </c>
      <c r="B497" s="317" t="s">
        <v>19</v>
      </c>
      <c r="C497" s="284" t="s">
        <v>25</v>
      </c>
      <c r="D497" s="288"/>
      <c r="E497" s="288"/>
      <c r="F497" s="288"/>
      <c r="G497" s="288"/>
      <c r="H497" s="288"/>
      <c r="I497" s="288"/>
      <c r="J497" s="288"/>
      <c r="K497" s="288"/>
      <c r="L497" s="288"/>
      <c r="M497" s="288"/>
      <c r="N497" s="288">
        <v>0</v>
      </c>
      <c r="O497" s="288"/>
      <c r="P497" s="288"/>
      <c r="Q497" s="288"/>
      <c r="R497" s="288"/>
      <c r="S497" s="288"/>
      <c r="T497" s="288"/>
      <c r="U497" s="288"/>
      <c r="V497" s="288"/>
      <c r="W497" s="288"/>
      <c r="X497" s="288"/>
      <c r="Y497" s="419"/>
      <c r="Z497" s="408"/>
      <c r="AA497" s="408"/>
      <c r="AB497" s="408"/>
      <c r="AC497" s="408"/>
      <c r="AD497" s="408"/>
      <c r="AE497" s="408"/>
      <c r="AF497" s="408"/>
      <c r="AG497" s="408"/>
      <c r="AH497" s="408"/>
      <c r="AI497" s="408"/>
      <c r="AJ497" s="408"/>
      <c r="AK497" s="408"/>
      <c r="AL497" s="408"/>
      <c r="AM497" s="289">
        <f>SUM(Y497:AL497)</f>
        <v>0</v>
      </c>
    </row>
    <row r="498" spans="1:39" ht="15.5" outlineLevel="1">
      <c r="B498" s="317" t="s">
        <v>259</v>
      </c>
      <c r="C498" s="284" t="s">
        <v>163</v>
      </c>
      <c r="D498" s="288"/>
      <c r="E498" s="288"/>
      <c r="F498" s="288"/>
      <c r="G498" s="288"/>
      <c r="H498" s="288"/>
      <c r="I498" s="288"/>
      <c r="J498" s="288"/>
      <c r="K498" s="288"/>
      <c r="L498" s="288"/>
      <c r="M498" s="288"/>
      <c r="N498" s="288">
        <f>N497</f>
        <v>0</v>
      </c>
      <c r="O498" s="288"/>
      <c r="P498" s="288"/>
      <c r="Q498" s="288"/>
      <c r="R498" s="288"/>
      <c r="S498" s="288"/>
      <c r="T498" s="288"/>
      <c r="U498" s="288"/>
      <c r="V498" s="288"/>
      <c r="W498" s="288"/>
      <c r="X498" s="288"/>
      <c r="Y498" s="404">
        <f>Y497</f>
        <v>0</v>
      </c>
      <c r="Z498" s="404">
        <f t="shared" ref="Z498:AL498" si="146">Z497</f>
        <v>0</v>
      </c>
      <c r="AA498" s="404">
        <f t="shared" si="146"/>
        <v>0</v>
      </c>
      <c r="AB498" s="404">
        <f t="shared" si="146"/>
        <v>0</v>
      </c>
      <c r="AC498" s="404">
        <f t="shared" si="146"/>
        <v>0</v>
      </c>
      <c r="AD498" s="404">
        <f t="shared" si="146"/>
        <v>0</v>
      </c>
      <c r="AE498" s="404">
        <f t="shared" si="146"/>
        <v>0</v>
      </c>
      <c r="AF498" s="404">
        <f t="shared" si="146"/>
        <v>0</v>
      </c>
      <c r="AG498" s="404">
        <f t="shared" si="146"/>
        <v>0</v>
      </c>
      <c r="AH498" s="404">
        <f t="shared" si="146"/>
        <v>0</v>
      </c>
      <c r="AI498" s="404">
        <f t="shared" si="146"/>
        <v>0</v>
      </c>
      <c r="AJ498" s="404">
        <f t="shared" si="146"/>
        <v>0</v>
      </c>
      <c r="AK498" s="404">
        <f t="shared" si="146"/>
        <v>0</v>
      </c>
      <c r="AL498" s="404">
        <f t="shared" si="146"/>
        <v>0</v>
      </c>
      <c r="AM498" s="290"/>
    </row>
    <row r="499" spans="1:39" ht="15.5" outlineLevel="1">
      <c r="B499" s="317"/>
      <c r="C499" s="284"/>
      <c r="D499" s="284"/>
      <c r="E499" s="284"/>
      <c r="F499" s="284"/>
      <c r="G499" s="284"/>
      <c r="H499" s="284"/>
      <c r="I499" s="284"/>
      <c r="J499" s="284"/>
      <c r="K499" s="284"/>
      <c r="L499" s="284"/>
      <c r="M499" s="284"/>
      <c r="N499" s="284"/>
      <c r="O499" s="284"/>
      <c r="P499" s="284"/>
      <c r="Q499" s="284"/>
      <c r="R499" s="284"/>
      <c r="S499" s="284"/>
      <c r="T499" s="284"/>
      <c r="U499" s="284"/>
      <c r="V499" s="284"/>
      <c r="W499" s="284"/>
      <c r="X499" s="284"/>
      <c r="Y499" s="416"/>
      <c r="Z499" s="416"/>
      <c r="AA499" s="416"/>
      <c r="AB499" s="416"/>
      <c r="AC499" s="416"/>
      <c r="AD499" s="416"/>
      <c r="AE499" s="416"/>
      <c r="AF499" s="416"/>
      <c r="AG499" s="416"/>
      <c r="AH499" s="416"/>
      <c r="AI499" s="416"/>
      <c r="AJ499" s="416"/>
      <c r="AK499" s="416"/>
      <c r="AL499" s="416"/>
      <c r="AM499" s="306"/>
    </row>
    <row r="500" spans="1:39" s="276" customFormat="1" ht="15.5" outlineLevel="1">
      <c r="A500" s="500">
        <v>30</v>
      </c>
      <c r="B500" s="307" t="s">
        <v>487</v>
      </c>
      <c r="C500" s="284" t="s">
        <v>25</v>
      </c>
      <c r="D500" s="288"/>
      <c r="E500" s="288"/>
      <c r="F500" s="288"/>
      <c r="G500" s="288"/>
      <c r="H500" s="288"/>
      <c r="I500" s="288"/>
      <c r="J500" s="288"/>
      <c r="K500" s="288"/>
      <c r="L500" s="288"/>
      <c r="M500" s="288"/>
      <c r="N500" s="288">
        <v>0</v>
      </c>
      <c r="O500" s="288"/>
      <c r="P500" s="288"/>
      <c r="Q500" s="288"/>
      <c r="R500" s="288"/>
      <c r="S500" s="288"/>
      <c r="T500" s="288"/>
      <c r="U500" s="288"/>
      <c r="V500" s="288"/>
      <c r="W500" s="288"/>
      <c r="X500" s="288"/>
      <c r="Y500" s="403"/>
      <c r="Z500" s="403"/>
      <c r="AA500" s="403"/>
      <c r="AB500" s="403"/>
      <c r="AC500" s="403"/>
      <c r="AD500" s="403"/>
      <c r="AE500" s="403"/>
      <c r="AF500" s="403"/>
      <c r="AG500" s="403"/>
      <c r="AH500" s="403"/>
      <c r="AI500" s="403"/>
      <c r="AJ500" s="403"/>
      <c r="AK500" s="403"/>
      <c r="AL500" s="403"/>
      <c r="AM500" s="289">
        <f>SUM(Y500:AL500)</f>
        <v>0</v>
      </c>
    </row>
    <row r="501" spans="1:39" s="276" customFormat="1" ht="15.5" outlineLevel="1">
      <c r="A501" s="500"/>
      <c r="B501" s="317" t="s">
        <v>259</v>
      </c>
      <c r="C501" s="284" t="s">
        <v>163</v>
      </c>
      <c r="D501" s="288"/>
      <c r="E501" s="288"/>
      <c r="F501" s="288"/>
      <c r="G501" s="288"/>
      <c r="H501" s="288"/>
      <c r="I501" s="288"/>
      <c r="J501" s="288"/>
      <c r="K501" s="288"/>
      <c r="L501" s="288"/>
      <c r="M501" s="288"/>
      <c r="N501" s="288">
        <f>N500</f>
        <v>0</v>
      </c>
      <c r="O501" s="288"/>
      <c r="P501" s="288"/>
      <c r="Q501" s="288"/>
      <c r="R501" s="288"/>
      <c r="S501" s="288"/>
      <c r="T501" s="288"/>
      <c r="U501" s="288"/>
      <c r="V501" s="288"/>
      <c r="W501" s="288"/>
      <c r="X501" s="288"/>
      <c r="Y501" s="404">
        <f>Y500</f>
        <v>0</v>
      </c>
      <c r="Z501" s="404">
        <f t="shared" ref="Z501:AL501" si="147">Z500</f>
        <v>0</v>
      </c>
      <c r="AA501" s="404">
        <f t="shared" si="147"/>
        <v>0</v>
      </c>
      <c r="AB501" s="404">
        <f t="shared" si="147"/>
        <v>0</v>
      </c>
      <c r="AC501" s="404">
        <f t="shared" si="147"/>
        <v>0</v>
      </c>
      <c r="AD501" s="404">
        <f t="shared" si="147"/>
        <v>0</v>
      </c>
      <c r="AE501" s="404">
        <f t="shared" si="147"/>
        <v>0</v>
      </c>
      <c r="AF501" s="404">
        <f t="shared" si="147"/>
        <v>0</v>
      </c>
      <c r="AG501" s="404">
        <f t="shared" si="147"/>
        <v>0</v>
      </c>
      <c r="AH501" s="404">
        <f t="shared" si="147"/>
        <v>0</v>
      </c>
      <c r="AI501" s="404">
        <f t="shared" si="147"/>
        <v>0</v>
      </c>
      <c r="AJ501" s="404">
        <f t="shared" si="147"/>
        <v>0</v>
      </c>
      <c r="AK501" s="404">
        <f t="shared" si="147"/>
        <v>0</v>
      </c>
      <c r="AL501" s="404">
        <f t="shared" si="147"/>
        <v>0</v>
      </c>
      <c r="AM501" s="290"/>
    </row>
    <row r="502" spans="1:39" s="276" customFormat="1" ht="15.5" outlineLevel="1">
      <c r="A502" s="500"/>
      <c r="B502" s="317"/>
      <c r="C502" s="284"/>
      <c r="D502" s="284"/>
      <c r="E502" s="284"/>
      <c r="F502" s="284"/>
      <c r="G502" s="284"/>
      <c r="H502" s="284"/>
      <c r="I502" s="284"/>
      <c r="J502" s="284"/>
      <c r="K502" s="284"/>
      <c r="L502" s="284"/>
      <c r="M502" s="284"/>
      <c r="N502" s="284"/>
      <c r="O502" s="284"/>
      <c r="P502" s="284"/>
      <c r="Q502" s="284"/>
      <c r="R502" s="284"/>
      <c r="S502" s="284"/>
      <c r="T502" s="284"/>
      <c r="U502" s="284"/>
      <c r="V502" s="284"/>
      <c r="W502" s="284"/>
      <c r="X502" s="284"/>
      <c r="Y502" s="405"/>
      <c r="Z502" s="405"/>
      <c r="AA502" s="405"/>
      <c r="AB502" s="405"/>
      <c r="AC502" s="405"/>
      <c r="AD502" s="405"/>
      <c r="AE502" s="405"/>
      <c r="AF502" s="405"/>
      <c r="AG502" s="405"/>
      <c r="AH502" s="405"/>
      <c r="AI502" s="405"/>
      <c r="AJ502" s="405"/>
      <c r="AK502" s="405"/>
      <c r="AL502" s="405"/>
      <c r="AM502" s="306"/>
    </row>
    <row r="503" spans="1:39" s="276" customFormat="1" ht="15.5" outlineLevel="1">
      <c r="A503" s="500"/>
      <c r="B503" s="281" t="s">
        <v>488</v>
      </c>
      <c r="C503" s="284"/>
      <c r="D503" s="284"/>
      <c r="E503" s="284"/>
      <c r="F503" s="284"/>
      <c r="G503" s="284"/>
      <c r="H503" s="284"/>
      <c r="I503" s="284"/>
      <c r="J503" s="284"/>
      <c r="K503" s="284"/>
      <c r="L503" s="284"/>
      <c r="M503" s="284"/>
      <c r="N503" s="284"/>
      <c r="O503" s="284"/>
      <c r="P503" s="284"/>
      <c r="Q503" s="284"/>
      <c r="R503" s="284"/>
      <c r="S503" s="284"/>
      <c r="T503" s="284"/>
      <c r="U503" s="284"/>
      <c r="V503" s="284"/>
      <c r="W503" s="284"/>
      <c r="X503" s="284"/>
      <c r="Y503" s="405"/>
      <c r="Z503" s="405"/>
      <c r="AA503" s="405"/>
      <c r="AB503" s="405"/>
      <c r="AC503" s="405"/>
      <c r="AD503" s="405"/>
      <c r="AE503" s="405"/>
      <c r="AF503" s="405"/>
      <c r="AG503" s="405"/>
      <c r="AH503" s="405"/>
      <c r="AI503" s="405"/>
      <c r="AJ503" s="405"/>
      <c r="AK503" s="405"/>
      <c r="AL503" s="405"/>
      <c r="AM503" s="306"/>
    </row>
    <row r="504" spans="1:39" s="276" customFormat="1" ht="15.5" outlineLevel="1">
      <c r="A504" s="500">
        <v>31</v>
      </c>
      <c r="B504" s="317" t="s">
        <v>489</v>
      </c>
      <c r="C504" s="284" t="s">
        <v>25</v>
      </c>
      <c r="D504" s="288"/>
      <c r="E504" s="288"/>
      <c r="F504" s="288"/>
      <c r="G504" s="288"/>
      <c r="H504" s="288"/>
      <c r="I504" s="288"/>
      <c r="J504" s="288"/>
      <c r="K504" s="288"/>
      <c r="L504" s="288"/>
      <c r="M504" s="288"/>
      <c r="N504" s="288">
        <v>0</v>
      </c>
      <c r="O504" s="288"/>
      <c r="P504" s="288"/>
      <c r="Q504" s="288"/>
      <c r="R504" s="288"/>
      <c r="S504" s="288"/>
      <c r="T504" s="288"/>
      <c r="U504" s="288"/>
      <c r="V504" s="288"/>
      <c r="W504" s="288"/>
      <c r="X504" s="288"/>
      <c r="Y504" s="403"/>
      <c r="Z504" s="403"/>
      <c r="AA504" s="403"/>
      <c r="AB504" s="403"/>
      <c r="AC504" s="403"/>
      <c r="AD504" s="403"/>
      <c r="AE504" s="403"/>
      <c r="AF504" s="403"/>
      <c r="AG504" s="403"/>
      <c r="AH504" s="403"/>
      <c r="AI504" s="403"/>
      <c r="AJ504" s="403"/>
      <c r="AK504" s="403"/>
      <c r="AL504" s="403"/>
      <c r="AM504" s="289">
        <f>SUM(Y504:AL504)</f>
        <v>0</v>
      </c>
    </row>
    <row r="505" spans="1:39" s="276" customFormat="1" ht="15.5" outlineLevel="1">
      <c r="A505" s="500"/>
      <c r="B505" s="317" t="s">
        <v>259</v>
      </c>
      <c r="C505" s="284" t="s">
        <v>163</v>
      </c>
      <c r="D505" s="288"/>
      <c r="E505" s="288"/>
      <c r="F505" s="288"/>
      <c r="G505" s="288"/>
      <c r="H505" s="288"/>
      <c r="I505" s="288"/>
      <c r="J505" s="288"/>
      <c r="K505" s="288"/>
      <c r="L505" s="288"/>
      <c r="M505" s="288"/>
      <c r="N505" s="288">
        <f>N504</f>
        <v>0</v>
      </c>
      <c r="O505" s="288"/>
      <c r="P505" s="288"/>
      <c r="Q505" s="288"/>
      <c r="R505" s="288"/>
      <c r="S505" s="288"/>
      <c r="T505" s="288"/>
      <c r="U505" s="288"/>
      <c r="V505" s="288"/>
      <c r="W505" s="288"/>
      <c r="X505" s="288"/>
      <c r="Y505" s="404">
        <f>Y504</f>
        <v>0</v>
      </c>
      <c r="Z505" s="404">
        <f t="shared" ref="Z505:AL505" si="148">Z504</f>
        <v>0</v>
      </c>
      <c r="AA505" s="404">
        <f t="shared" si="148"/>
        <v>0</v>
      </c>
      <c r="AB505" s="404">
        <f t="shared" si="148"/>
        <v>0</v>
      </c>
      <c r="AC505" s="404">
        <f t="shared" si="148"/>
        <v>0</v>
      </c>
      <c r="AD505" s="404">
        <f t="shared" si="148"/>
        <v>0</v>
      </c>
      <c r="AE505" s="404">
        <f t="shared" si="148"/>
        <v>0</v>
      </c>
      <c r="AF505" s="404">
        <f t="shared" si="148"/>
        <v>0</v>
      </c>
      <c r="AG505" s="404">
        <f t="shared" si="148"/>
        <v>0</v>
      </c>
      <c r="AH505" s="404">
        <f t="shared" si="148"/>
        <v>0</v>
      </c>
      <c r="AI505" s="404">
        <f t="shared" si="148"/>
        <v>0</v>
      </c>
      <c r="AJ505" s="404">
        <f t="shared" si="148"/>
        <v>0</v>
      </c>
      <c r="AK505" s="404">
        <f t="shared" si="148"/>
        <v>0</v>
      </c>
      <c r="AL505" s="404">
        <f t="shared" si="148"/>
        <v>0</v>
      </c>
      <c r="AM505" s="290"/>
    </row>
    <row r="506" spans="1:39" s="276" customFormat="1" ht="15.5" outlineLevel="1">
      <c r="A506" s="500"/>
      <c r="B506" s="317"/>
      <c r="C506" s="284"/>
      <c r="D506" s="284"/>
      <c r="E506" s="284"/>
      <c r="F506" s="284"/>
      <c r="G506" s="284"/>
      <c r="H506" s="284"/>
      <c r="I506" s="284"/>
      <c r="J506" s="284"/>
      <c r="K506" s="284"/>
      <c r="L506" s="284"/>
      <c r="M506" s="284"/>
      <c r="N506" s="284"/>
      <c r="O506" s="284"/>
      <c r="P506" s="284"/>
      <c r="Q506" s="284"/>
      <c r="R506" s="284"/>
      <c r="S506" s="284"/>
      <c r="T506" s="284"/>
      <c r="U506" s="284"/>
      <c r="V506" s="284"/>
      <c r="W506" s="284"/>
      <c r="X506" s="284"/>
      <c r="Y506" s="405"/>
      <c r="Z506" s="405"/>
      <c r="AA506" s="405"/>
      <c r="AB506" s="405"/>
      <c r="AC506" s="405"/>
      <c r="AD506" s="405"/>
      <c r="AE506" s="405"/>
      <c r="AF506" s="405"/>
      <c r="AG506" s="405"/>
      <c r="AH506" s="405"/>
      <c r="AI506" s="405"/>
      <c r="AJ506" s="405"/>
      <c r="AK506" s="405"/>
      <c r="AL506" s="405"/>
      <c r="AM506" s="306"/>
    </row>
    <row r="507" spans="1:39" s="276" customFormat="1" ht="15.5" outlineLevel="1">
      <c r="A507" s="500">
        <v>32</v>
      </c>
      <c r="B507" s="317" t="s">
        <v>490</v>
      </c>
      <c r="C507" s="284" t="s">
        <v>25</v>
      </c>
      <c r="D507" s="288"/>
      <c r="E507" s="288"/>
      <c r="F507" s="288"/>
      <c r="G507" s="288"/>
      <c r="H507" s="288"/>
      <c r="I507" s="288"/>
      <c r="J507" s="288"/>
      <c r="K507" s="288"/>
      <c r="L507" s="288"/>
      <c r="M507" s="288"/>
      <c r="N507" s="288">
        <v>0</v>
      </c>
      <c r="O507" s="288"/>
      <c r="P507" s="288"/>
      <c r="Q507" s="288"/>
      <c r="R507" s="288"/>
      <c r="S507" s="288"/>
      <c r="T507" s="288"/>
      <c r="U507" s="288"/>
      <c r="V507" s="288"/>
      <c r="W507" s="288"/>
      <c r="X507" s="288"/>
      <c r="Y507" s="403"/>
      <c r="Z507" s="403"/>
      <c r="AA507" s="403"/>
      <c r="AB507" s="403"/>
      <c r="AC507" s="403"/>
      <c r="AD507" s="403"/>
      <c r="AE507" s="403"/>
      <c r="AF507" s="403"/>
      <c r="AG507" s="403"/>
      <c r="AH507" s="403"/>
      <c r="AI507" s="403"/>
      <c r="AJ507" s="403"/>
      <c r="AK507" s="403"/>
      <c r="AL507" s="403"/>
      <c r="AM507" s="289">
        <f>SUM(Y507:AL507)</f>
        <v>0</v>
      </c>
    </row>
    <row r="508" spans="1:39" s="276" customFormat="1" ht="15.5" outlineLevel="1">
      <c r="A508" s="500"/>
      <c r="B508" s="317" t="s">
        <v>259</v>
      </c>
      <c r="C508" s="284" t="s">
        <v>163</v>
      </c>
      <c r="D508" s="288"/>
      <c r="E508" s="288"/>
      <c r="F508" s="288"/>
      <c r="G508" s="288"/>
      <c r="H508" s="288"/>
      <c r="I508" s="288"/>
      <c r="J508" s="288"/>
      <c r="K508" s="288"/>
      <c r="L508" s="288"/>
      <c r="M508" s="288"/>
      <c r="N508" s="288">
        <f>N507</f>
        <v>0</v>
      </c>
      <c r="O508" s="288"/>
      <c r="P508" s="288"/>
      <c r="Q508" s="288"/>
      <c r="R508" s="288"/>
      <c r="S508" s="288"/>
      <c r="T508" s="288"/>
      <c r="U508" s="288"/>
      <c r="V508" s="288"/>
      <c r="W508" s="288"/>
      <c r="X508" s="288"/>
      <c r="Y508" s="404">
        <f>Y507</f>
        <v>0</v>
      </c>
      <c r="Z508" s="404">
        <f t="shared" ref="Z508:AL508" si="149">Z507</f>
        <v>0</v>
      </c>
      <c r="AA508" s="404">
        <f t="shared" si="149"/>
        <v>0</v>
      </c>
      <c r="AB508" s="404">
        <f t="shared" si="149"/>
        <v>0</v>
      </c>
      <c r="AC508" s="404">
        <f t="shared" si="149"/>
        <v>0</v>
      </c>
      <c r="AD508" s="404">
        <f t="shared" si="149"/>
        <v>0</v>
      </c>
      <c r="AE508" s="404">
        <f t="shared" si="149"/>
        <v>0</v>
      </c>
      <c r="AF508" s="404">
        <f t="shared" si="149"/>
        <v>0</v>
      </c>
      <c r="AG508" s="404">
        <f t="shared" si="149"/>
        <v>0</v>
      </c>
      <c r="AH508" s="404">
        <f t="shared" si="149"/>
        <v>0</v>
      </c>
      <c r="AI508" s="404">
        <f t="shared" si="149"/>
        <v>0</v>
      </c>
      <c r="AJ508" s="404">
        <f t="shared" si="149"/>
        <v>0</v>
      </c>
      <c r="AK508" s="404">
        <f t="shared" si="149"/>
        <v>0</v>
      </c>
      <c r="AL508" s="404">
        <f t="shared" si="149"/>
        <v>0</v>
      </c>
      <c r="AM508" s="290"/>
    </row>
    <row r="509" spans="1:39" s="276" customFormat="1" ht="15.5" outlineLevel="1">
      <c r="A509" s="500"/>
      <c r="B509" s="317"/>
      <c r="C509" s="284"/>
      <c r="D509" s="284"/>
      <c r="E509" s="284"/>
      <c r="F509" s="284"/>
      <c r="G509" s="284"/>
      <c r="H509" s="284"/>
      <c r="I509" s="284"/>
      <c r="J509" s="284"/>
      <c r="K509" s="284"/>
      <c r="L509" s="284"/>
      <c r="M509" s="284"/>
      <c r="N509" s="284"/>
      <c r="O509" s="284"/>
      <c r="P509" s="284"/>
      <c r="Q509" s="284"/>
      <c r="R509" s="284"/>
      <c r="S509" s="284"/>
      <c r="T509" s="284"/>
      <c r="U509" s="284"/>
      <c r="V509" s="284"/>
      <c r="W509" s="284"/>
      <c r="X509" s="284"/>
      <c r="Y509" s="405"/>
      <c r="Z509" s="405"/>
      <c r="AA509" s="405"/>
      <c r="AB509" s="405"/>
      <c r="AC509" s="405"/>
      <c r="AD509" s="405"/>
      <c r="AE509" s="405"/>
      <c r="AF509" s="405"/>
      <c r="AG509" s="405"/>
      <c r="AH509" s="405"/>
      <c r="AI509" s="405"/>
      <c r="AJ509" s="405"/>
      <c r="AK509" s="405"/>
      <c r="AL509" s="405"/>
      <c r="AM509" s="306"/>
    </row>
    <row r="510" spans="1:39" s="276" customFormat="1" ht="15.5" outlineLevel="1">
      <c r="A510" s="500">
        <v>33</v>
      </c>
      <c r="B510" s="317" t="s">
        <v>491</v>
      </c>
      <c r="C510" s="284" t="s">
        <v>25</v>
      </c>
      <c r="D510" s="288"/>
      <c r="E510" s="288"/>
      <c r="F510" s="288"/>
      <c r="G510" s="288"/>
      <c r="H510" s="288"/>
      <c r="I510" s="288"/>
      <c r="J510" s="288"/>
      <c r="K510" s="288"/>
      <c r="L510" s="288"/>
      <c r="M510" s="288"/>
      <c r="N510" s="288">
        <v>12</v>
      </c>
      <c r="O510" s="288"/>
      <c r="P510" s="288"/>
      <c r="Q510" s="288"/>
      <c r="R510" s="288"/>
      <c r="S510" s="288"/>
      <c r="T510" s="288"/>
      <c r="U510" s="288"/>
      <c r="V510" s="288"/>
      <c r="W510" s="288"/>
      <c r="X510" s="288"/>
      <c r="Y510" s="403"/>
      <c r="Z510" s="403"/>
      <c r="AA510" s="403"/>
      <c r="AB510" s="403"/>
      <c r="AC510" s="403"/>
      <c r="AD510" s="403"/>
      <c r="AE510" s="403"/>
      <c r="AF510" s="403"/>
      <c r="AG510" s="403"/>
      <c r="AH510" s="403"/>
      <c r="AI510" s="403"/>
      <c r="AJ510" s="403"/>
      <c r="AK510" s="403"/>
      <c r="AL510" s="403"/>
      <c r="AM510" s="289">
        <f>SUM(Y510:AL510)</f>
        <v>0</v>
      </c>
    </row>
    <row r="511" spans="1:39" s="276" customFormat="1" ht="15.5" outlineLevel="1">
      <c r="A511" s="500"/>
      <c r="B511" s="317" t="s">
        <v>259</v>
      </c>
      <c r="C511" s="284" t="s">
        <v>163</v>
      </c>
      <c r="D511" s="288"/>
      <c r="E511" s="288"/>
      <c r="F511" s="288"/>
      <c r="G511" s="288"/>
      <c r="H511" s="288"/>
      <c r="I511" s="288"/>
      <c r="J511" s="288"/>
      <c r="K511" s="288"/>
      <c r="L511" s="288"/>
      <c r="M511" s="288"/>
      <c r="N511" s="288">
        <f>N510</f>
        <v>12</v>
      </c>
      <c r="O511" s="288"/>
      <c r="P511" s="288"/>
      <c r="Q511" s="288"/>
      <c r="R511" s="288"/>
      <c r="S511" s="288"/>
      <c r="T511" s="288"/>
      <c r="U511" s="288"/>
      <c r="V511" s="288"/>
      <c r="W511" s="288"/>
      <c r="X511" s="288"/>
      <c r="Y511" s="404">
        <f>Y510</f>
        <v>0</v>
      </c>
      <c r="Z511" s="404">
        <f t="shared" ref="Z511:AK511" si="150">Z510</f>
        <v>0</v>
      </c>
      <c r="AA511" s="404">
        <f t="shared" si="150"/>
        <v>0</v>
      </c>
      <c r="AB511" s="404">
        <f t="shared" si="150"/>
        <v>0</v>
      </c>
      <c r="AC511" s="404">
        <f t="shared" si="150"/>
        <v>0</v>
      </c>
      <c r="AD511" s="404">
        <f t="shared" si="150"/>
        <v>0</v>
      </c>
      <c r="AE511" s="404">
        <f t="shared" si="150"/>
        <v>0</v>
      </c>
      <c r="AF511" s="404">
        <f t="shared" si="150"/>
        <v>0</v>
      </c>
      <c r="AG511" s="404">
        <f t="shared" si="150"/>
        <v>0</v>
      </c>
      <c r="AH511" s="404">
        <f t="shared" si="150"/>
        <v>0</v>
      </c>
      <c r="AI511" s="404">
        <f t="shared" si="150"/>
        <v>0</v>
      </c>
      <c r="AJ511" s="404">
        <f t="shared" si="150"/>
        <v>0</v>
      </c>
      <c r="AK511" s="404">
        <f t="shared" si="150"/>
        <v>0</v>
      </c>
      <c r="AL511" s="404">
        <f>AL510</f>
        <v>0</v>
      </c>
      <c r="AM511" s="290"/>
    </row>
    <row r="512" spans="1:39" ht="15.5" outlineLevel="1">
      <c r="B512" s="308"/>
      <c r="C512" s="318"/>
      <c r="D512" s="284"/>
      <c r="E512" s="284"/>
      <c r="F512" s="284"/>
      <c r="G512" s="284"/>
      <c r="H512" s="284"/>
      <c r="I512" s="284"/>
      <c r="J512" s="284"/>
      <c r="K512" s="284"/>
      <c r="L512" s="284"/>
      <c r="M512" s="284"/>
      <c r="N512" s="293"/>
      <c r="O512" s="284"/>
      <c r="P512" s="319"/>
      <c r="Q512" s="319"/>
      <c r="R512" s="319"/>
      <c r="S512" s="319"/>
      <c r="T512" s="319"/>
      <c r="U512" s="319"/>
      <c r="V512" s="319"/>
      <c r="W512" s="319"/>
      <c r="X512" s="319"/>
      <c r="Y512" s="294"/>
      <c r="Z512" s="294"/>
      <c r="AA512" s="294"/>
      <c r="AB512" s="294"/>
      <c r="AC512" s="294"/>
      <c r="AD512" s="294"/>
      <c r="AE512" s="294"/>
      <c r="AF512" s="294"/>
      <c r="AG512" s="294"/>
      <c r="AH512" s="294"/>
      <c r="AI512" s="294"/>
      <c r="AJ512" s="294"/>
      <c r="AK512" s="294"/>
      <c r="AL512" s="294"/>
      <c r="AM512" s="299"/>
    </row>
    <row r="513" spans="2:41" ht="15.5">
      <c r="B513" s="320" t="s">
        <v>260</v>
      </c>
      <c r="C513" s="322"/>
      <c r="D513" s="322">
        <f>SUM(D408:D511)</f>
        <v>0</v>
      </c>
      <c r="E513" s="322"/>
      <c r="F513" s="322"/>
      <c r="G513" s="322"/>
      <c r="H513" s="322"/>
      <c r="I513" s="322"/>
      <c r="J513" s="322"/>
      <c r="K513" s="322"/>
      <c r="L513" s="322"/>
      <c r="M513" s="322"/>
      <c r="N513" s="322"/>
      <c r="O513" s="322">
        <f>SUM(O408:O511)</f>
        <v>0</v>
      </c>
      <c r="P513" s="322"/>
      <c r="Q513" s="322"/>
      <c r="R513" s="322"/>
      <c r="S513" s="322"/>
      <c r="T513" s="322"/>
      <c r="U513" s="322"/>
      <c r="V513" s="322"/>
      <c r="W513" s="322"/>
      <c r="X513" s="322"/>
      <c r="Y513" s="322">
        <f>IF(Y407="kWh",SUMPRODUCT(D408:D511,Y408:Y511))</f>
        <v>0</v>
      </c>
      <c r="Z513" s="322">
        <f>IF(Z407="kWh",SUMPRODUCT(D408:D511,Z408:Z511))</f>
        <v>0</v>
      </c>
      <c r="AA513" s="322">
        <f>IF(AA407="kW",SUMPRODUCT(N408:N511,O408:O511,AA408:AA511),SUMPRODUCT(D408:D511,AA408:AA511))</f>
        <v>0</v>
      </c>
      <c r="AB513" s="322">
        <f>IF(AB407="kW",SUMPRODUCT(N408:N511,O408:O511,AB408:AB511),SUMPRODUCT(D408:D511,AB408:AB511))</f>
        <v>0</v>
      </c>
      <c r="AC513" s="322">
        <f>IF(AC407="kW",SUMPRODUCT(N408:N511,O408:O511,AC408:AC511),SUMPRODUCT(D408:D511,AC408:AC511))</f>
        <v>0</v>
      </c>
      <c r="AD513" s="322">
        <f>IF(AD407="kW",SUMPRODUCT(N408:N511,O408:O511,AD408:AD511),SUMPRODUCT(D408:D511,AD408:AD511))</f>
        <v>0</v>
      </c>
      <c r="AE513" s="322">
        <f>IF(AE407="kW",SUMPRODUCT(N408:N511,O408:O511,AE408:AE511),SUMPRODUCT(D408:D511,AE408:AE511))</f>
        <v>0</v>
      </c>
      <c r="AF513" s="322">
        <f>IF(AF407="kW",SUMPRODUCT(N408:N511,O408:O511,AF408:AF511),SUMPRODUCT(D408:D511,AF408:AF511))</f>
        <v>0</v>
      </c>
      <c r="AG513" s="322">
        <f>IF(AG407="kW",SUMPRODUCT(N408:N511,O408:O511,AG408:AG511),SUMPRODUCT(D408:D511,AG408:AG511))</f>
        <v>0</v>
      </c>
      <c r="AH513" s="322">
        <f>IF(AH407="kW",SUMPRODUCT(N408:N511,O408:O511,AH408:AH511),SUMPRODUCT(D408:D511,AH408:AH511))</f>
        <v>0</v>
      </c>
      <c r="AI513" s="322">
        <f>IF(AI407="kW",SUMPRODUCT(N408:N511,O408:O511,AI408:AI511),SUMPRODUCT(D408:D511,AI408:AI511))</f>
        <v>0</v>
      </c>
      <c r="AJ513" s="322">
        <f>IF(AJ407="kW",SUMPRODUCT(N408:N511,O408:O511,AJ408:AJ511),SUMPRODUCT(D408:D511,AJ408:AJ511))</f>
        <v>0</v>
      </c>
      <c r="AK513" s="322">
        <f>IF(AK407="kW",SUMPRODUCT(N408:N511,O408:O511,AK408:AK511),SUMPRODUCT(D408:D511,AK408:AK511))</f>
        <v>0</v>
      </c>
      <c r="AL513" s="322">
        <f>IF(AL407="kW",SUMPRODUCT(N408:N511,O408:O511,AL408:AL511),SUMPRODUCT(D408:D511,AL408:AL511))</f>
        <v>0</v>
      </c>
      <c r="AM513" s="323"/>
    </row>
    <row r="514" spans="2:41" ht="15.5">
      <c r="B514" s="384" t="s">
        <v>261</v>
      </c>
      <c r="C514" s="385"/>
      <c r="D514" s="385"/>
      <c r="E514" s="385"/>
      <c r="F514" s="385"/>
      <c r="G514" s="385"/>
      <c r="H514" s="385"/>
      <c r="I514" s="385"/>
      <c r="J514" s="385"/>
      <c r="K514" s="385"/>
      <c r="L514" s="385"/>
      <c r="M514" s="385"/>
      <c r="N514" s="385"/>
      <c r="O514" s="385"/>
      <c r="P514" s="385"/>
      <c r="Q514" s="385"/>
      <c r="R514" s="385"/>
      <c r="S514" s="385"/>
      <c r="T514" s="385"/>
      <c r="U514" s="385"/>
      <c r="V514" s="385"/>
      <c r="W514" s="385"/>
      <c r="X514" s="385"/>
      <c r="Y514" s="321">
        <f>HLOOKUP(Y406,'2. LRAMVA Threshold'!$B$42:$Q$53,6,FALSE)</f>
        <v>0</v>
      </c>
      <c r="Z514" s="321">
        <f>HLOOKUP(Z406,'2. LRAMVA Threshold'!$B$42:$Q$53,6,FALSE)</f>
        <v>0</v>
      </c>
      <c r="AA514" s="321">
        <f>HLOOKUP(AA406,'2. LRAMVA Threshold'!$B$42:$Q$53,6,FALSE)</f>
        <v>0</v>
      </c>
      <c r="AB514" s="321">
        <f>HLOOKUP(AB406,'2. LRAMVA Threshold'!$B$42:$Q$53,6,FALSE)</f>
        <v>0</v>
      </c>
      <c r="AC514" s="321">
        <f>HLOOKUP(AC406,'2. LRAMVA Threshold'!$B$42:$Q$53,6,FALSE)</f>
        <v>0</v>
      </c>
      <c r="AD514" s="321">
        <f>HLOOKUP(AD406,'2. LRAMVA Threshold'!$B$42:$Q$53,6,FALSE)</f>
        <v>0</v>
      </c>
      <c r="AE514" s="321">
        <f>HLOOKUP(AE406,'2. LRAMVA Threshold'!$B$42:$Q$53,6,FALSE)</f>
        <v>0</v>
      </c>
      <c r="AF514" s="321">
        <f>HLOOKUP(AF406,'2. LRAMVA Threshold'!$B$42:$Q$53,6,FALSE)</f>
        <v>0</v>
      </c>
      <c r="AG514" s="321">
        <f>HLOOKUP(AG406,'2. LRAMVA Threshold'!$B$42:$Q$53,6,FALSE)</f>
        <v>0</v>
      </c>
      <c r="AH514" s="321">
        <f>HLOOKUP(AH406,'2. LRAMVA Threshold'!$B$42:$Q$53,6,FALSE)</f>
        <v>0</v>
      </c>
      <c r="AI514" s="321">
        <f>HLOOKUP(AI406,'2. LRAMVA Threshold'!$B$42:$Q$53,6,FALSE)</f>
        <v>0</v>
      </c>
      <c r="AJ514" s="321">
        <f>HLOOKUP(AJ406,'2. LRAMVA Threshold'!$B$42:$Q$53,6,FALSE)</f>
        <v>0</v>
      </c>
      <c r="AK514" s="321">
        <f>HLOOKUP(AK406,'2. LRAMVA Threshold'!$B$42:$Q$53,6,FALSE)</f>
        <v>0</v>
      </c>
      <c r="AL514" s="321">
        <f>HLOOKUP(AL406,'2. LRAMVA Threshold'!$B$42:$Q$53,6,FALSE)</f>
        <v>0</v>
      </c>
      <c r="AM514" s="386"/>
    </row>
    <row r="515" spans="2:41" ht="15.5">
      <c r="B515" s="387"/>
      <c r="C515" s="388"/>
      <c r="D515" s="389"/>
      <c r="E515" s="389"/>
      <c r="F515" s="389"/>
      <c r="G515" s="389"/>
      <c r="H515" s="389"/>
      <c r="I515" s="389"/>
      <c r="J515" s="389"/>
      <c r="K515" s="389"/>
      <c r="L515" s="389"/>
      <c r="M515" s="389"/>
      <c r="N515" s="389"/>
      <c r="O515" s="390"/>
      <c r="P515" s="389"/>
      <c r="Q515" s="389"/>
      <c r="R515" s="389"/>
      <c r="S515" s="391"/>
      <c r="T515" s="391"/>
      <c r="U515" s="391"/>
      <c r="V515" s="391"/>
      <c r="W515" s="389"/>
      <c r="X515" s="389"/>
      <c r="Y515" s="392"/>
      <c r="Z515" s="392"/>
      <c r="AA515" s="392"/>
      <c r="AB515" s="392"/>
      <c r="AC515" s="392"/>
      <c r="AD515" s="392"/>
      <c r="AE515" s="392"/>
      <c r="AF515" s="392"/>
      <c r="AG515" s="392"/>
      <c r="AH515" s="392"/>
      <c r="AI515" s="392"/>
      <c r="AJ515" s="392"/>
      <c r="AK515" s="392"/>
      <c r="AL515" s="392"/>
      <c r="AM515" s="393"/>
    </row>
    <row r="516" spans="2:41" ht="15.5">
      <c r="B516" s="317" t="s">
        <v>167</v>
      </c>
      <c r="C516" s="331"/>
      <c r="D516" s="331"/>
      <c r="E516" s="369"/>
      <c r="F516" s="369"/>
      <c r="G516" s="369"/>
      <c r="H516" s="369"/>
      <c r="I516" s="369"/>
      <c r="J516" s="369"/>
      <c r="K516" s="369"/>
      <c r="L516" s="369"/>
      <c r="M516" s="369"/>
      <c r="N516" s="369"/>
      <c r="O516" s="284"/>
      <c r="P516" s="333"/>
      <c r="Q516" s="333"/>
      <c r="R516" s="333"/>
      <c r="S516" s="332"/>
      <c r="T516" s="332"/>
      <c r="U516" s="332"/>
      <c r="V516" s="332"/>
      <c r="W516" s="333"/>
      <c r="X516" s="333"/>
      <c r="Y516" s="334">
        <f>HLOOKUP(Y$20,'3.  Distribution Rates'!$C$122:$P$133,6,FALSE)</f>
        <v>0</v>
      </c>
      <c r="Z516" s="334">
        <f>HLOOKUP(Z$20,'3.  Distribution Rates'!$C$122:$P$133,6,FALSE)</f>
        <v>0</v>
      </c>
      <c r="AA516" s="334">
        <f>HLOOKUP(AA$20,'3.  Distribution Rates'!$C$122:$P$133,6,FALSE)</f>
        <v>0</v>
      </c>
      <c r="AB516" s="334">
        <f>HLOOKUP(AB$20,'3.  Distribution Rates'!$C$122:$P$133,6,FALSE)</f>
        <v>0</v>
      </c>
      <c r="AC516" s="334">
        <f>HLOOKUP(AC$20,'3.  Distribution Rates'!$C$122:$P$133,6,FALSE)</f>
        <v>0</v>
      </c>
      <c r="AD516" s="334">
        <f>HLOOKUP(AD$20,'3.  Distribution Rates'!$C$122:$P$133,6,FALSE)</f>
        <v>0</v>
      </c>
      <c r="AE516" s="334">
        <f>HLOOKUP(AE$20,'3.  Distribution Rates'!$C$122:$P$133,6,FALSE)</f>
        <v>0</v>
      </c>
      <c r="AF516" s="334">
        <f>HLOOKUP(AF$20,'3.  Distribution Rates'!$C$122:$P$133,6,FALSE)</f>
        <v>0</v>
      </c>
      <c r="AG516" s="334">
        <f>HLOOKUP(AG$20,'3.  Distribution Rates'!$C$122:$P$133,6,FALSE)</f>
        <v>0</v>
      </c>
      <c r="AH516" s="334">
        <f>HLOOKUP(AH$20,'3.  Distribution Rates'!$C$122:$P$133,6,FALSE)</f>
        <v>0</v>
      </c>
      <c r="AI516" s="334">
        <f>HLOOKUP(AI$20,'3.  Distribution Rates'!$C$122:$P$133,6,FALSE)</f>
        <v>0</v>
      </c>
      <c r="AJ516" s="334">
        <f>HLOOKUP(AJ$20,'3.  Distribution Rates'!$C$122:$P$133,6,FALSE)</f>
        <v>0</v>
      </c>
      <c r="AK516" s="334">
        <f>HLOOKUP(AK$20,'3.  Distribution Rates'!$C$122:$P$133,6,FALSE)</f>
        <v>0</v>
      </c>
      <c r="AL516" s="334">
        <f>HLOOKUP(AL$20,'3.  Distribution Rates'!$C$122:$P$133,6,FALSE)</f>
        <v>0</v>
      </c>
      <c r="AM516" s="394"/>
    </row>
    <row r="517" spans="2:41" ht="15.5">
      <c r="B517" s="317" t="s">
        <v>159</v>
      </c>
      <c r="C517" s="338"/>
      <c r="D517" s="302"/>
      <c r="E517" s="272"/>
      <c r="F517" s="272"/>
      <c r="G517" s="272"/>
      <c r="H517" s="272"/>
      <c r="I517" s="272"/>
      <c r="J517" s="272"/>
      <c r="K517" s="272"/>
      <c r="L517" s="272"/>
      <c r="M517" s="272"/>
      <c r="N517" s="272"/>
      <c r="O517" s="284"/>
      <c r="P517" s="272"/>
      <c r="Q517" s="272"/>
      <c r="R517" s="272"/>
      <c r="S517" s="302"/>
      <c r="T517" s="302"/>
      <c r="U517" s="302"/>
      <c r="V517" s="302"/>
      <c r="W517" s="272"/>
      <c r="X517" s="272"/>
      <c r="Y517" s="371">
        <f>Y137*Y516</f>
        <v>0</v>
      </c>
      <c r="Z517" s="371">
        <f t="shared" ref="Z517:AL517" si="151">Z137*Z516</f>
        <v>0</v>
      </c>
      <c r="AA517" s="371">
        <f t="shared" si="151"/>
        <v>0</v>
      </c>
      <c r="AB517" s="371">
        <f t="shared" si="151"/>
        <v>0</v>
      </c>
      <c r="AC517" s="371">
        <f t="shared" si="151"/>
        <v>0</v>
      </c>
      <c r="AD517" s="371">
        <f t="shared" si="151"/>
        <v>0</v>
      </c>
      <c r="AE517" s="371">
        <f t="shared" si="151"/>
        <v>0</v>
      </c>
      <c r="AF517" s="371">
        <f t="shared" si="151"/>
        <v>0</v>
      </c>
      <c r="AG517" s="371">
        <f t="shared" si="151"/>
        <v>0</v>
      </c>
      <c r="AH517" s="371">
        <f t="shared" si="151"/>
        <v>0</v>
      </c>
      <c r="AI517" s="371">
        <f t="shared" si="151"/>
        <v>0</v>
      </c>
      <c r="AJ517" s="371">
        <f t="shared" si="151"/>
        <v>0</v>
      </c>
      <c r="AK517" s="371">
        <f t="shared" si="151"/>
        <v>0</v>
      </c>
      <c r="AL517" s="371">
        <f t="shared" si="151"/>
        <v>0</v>
      </c>
      <c r="AM517" s="616">
        <f>SUM(Y517:AL517)</f>
        <v>0</v>
      </c>
      <c r="AO517" s="276"/>
    </row>
    <row r="518" spans="2:41" ht="15.5">
      <c r="B518" s="317" t="s">
        <v>160</v>
      </c>
      <c r="C518" s="338"/>
      <c r="D518" s="302"/>
      <c r="E518" s="272"/>
      <c r="F518" s="272"/>
      <c r="G518" s="272"/>
      <c r="H518" s="272"/>
      <c r="I518" s="272"/>
      <c r="J518" s="272"/>
      <c r="K518" s="272"/>
      <c r="L518" s="272"/>
      <c r="M518" s="272"/>
      <c r="N518" s="272"/>
      <c r="O518" s="284"/>
      <c r="P518" s="272"/>
      <c r="Q518" s="272"/>
      <c r="R518" s="272"/>
      <c r="S518" s="302"/>
      <c r="T518" s="302"/>
      <c r="U518" s="302"/>
      <c r="V518" s="302"/>
      <c r="W518" s="272"/>
      <c r="X518" s="272"/>
      <c r="Y518" s="371">
        <f>Y266*Y516</f>
        <v>0</v>
      </c>
      <c r="Z518" s="371">
        <f t="shared" ref="Z518:AL518" si="152">Z266*Z516</f>
        <v>0</v>
      </c>
      <c r="AA518" s="371">
        <f t="shared" si="152"/>
        <v>0</v>
      </c>
      <c r="AB518" s="371">
        <f t="shared" si="152"/>
        <v>0</v>
      </c>
      <c r="AC518" s="371">
        <f t="shared" si="152"/>
        <v>0</v>
      </c>
      <c r="AD518" s="371">
        <f t="shared" si="152"/>
        <v>0</v>
      </c>
      <c r="AE518" s="371">
        <f t="shared" si="152"/>
        <v>0</v>
      </c>
      <c r="AF518" s="371">
        <f t="shared" si="152"/>
        <v>0</v>
      </c>
      <c r="AG518" s="371">
        <f t="shared" si="152"/>
        <v>0</v>
      </c>
      <c r="AH518" s="371">
        <f t="shared" si="152"/>
        <v>0</v>
      </c>
      <c r="AI518" s="371">
        <f t="shared" si="152"/>
        <v>0</v>
      </c>
      <c r="AJ518" s="371">
        <f t="shared" si="152"/>
        <v>0</v>
      </c>
      <c r="AK518" s="371">
        <f t="shared" si="152"/>
        <v>0</v>
      </c>
      <c r="AL518" s="371">
        <f t="shared" si="152"/>
        <v>0</v>
      </c>
      <c r="AM518" s="616">
        <f>SUM(Y518:AL518)</f>
        <v>0</v>
      </c>
    </row>
    <row r="519" spans="2:41" ht="15.5">
      <c r="B519" s="317" t="s">
        <v>161</v>
      </c>
      <c r="C519" s="338"/>
      <c r="D519" s="302"/>
      <c r="E519" s="272"/>
      <c r="F519" s="272"/>
      <c r="G519" s="272"/>
      <c r="H519" s="272"/>
      <c r="I519" s="272"/>
      <c r="J519" s="272"/>
      <c r="K519" s="272"/>
      <c r="L519" s="272"/>
      <c r="M519" s="272"/>
      <c r="N519" s="272"/>
      <c r="O519" s="284"/>
      <c r="P519" s="272"/>
      <c r="Q519" s="272"/>
      <c r="R519" s="272"/>
      <c r="S519" s="302"/>
      <c r="T519" s="302"/>
      <c r="U519" s="302"/>
      <c r="V519" s="302"/>
      <c r="W519" s="272"/>
      <c r="X519" s="272"/>
      <c r="Y519" s="371">
        <f>Y395*Y516</f>
        <v>0</v>
      </c>
      <c r="Z519" s="371">
        <f t="shared" ref="Z519:AL519" si="153">Z395*Z516</f>
        <v>0</v>
      </c>
      <c r="AA519" s="371">
        <f t="shared" si="153"/>
        <v>0</v>
      </c>
      <c r="AB519" s="371">
        <f t="shared" si="153"/>
        <v>0</v>
      </c>
      <c r="AC519" s="371">
        <f t="shared" si="153"/>
        <v>0</v>
      </c>
      <c r="AD519" s="371">
        <f t="shared" si="153"/>
        <v>0</v>
      </c>
      <c r="AE519" s="371">
        <f t="shared" si="153"/>
        <v>0</v>
      </c>
      <c r="AF519" s="371">
        <f t="shared" si="153"/>
        <v>0</v>
      </c>
      <c r="AG519" s="371">
        <f t="shared" si="153"/>
        <v>0</v>
      </c>
      <c r="AH519" s="371">
        <f t="shared" si="153"/>
        <v>0</v>
      </c>
      <c r="AI519" s="371">
        <f t="shared" si="153"/>
        <v>0</v>
      </c>
      <c r="AJ519" s="371">
        <f t="shared" si="153"/>
        <v>0</v>
      </c>
      <c r="AK519" s="371">
        <f t="shared" si="153"/>
        <v>0</v>
      </c>
      <c r="AL519" s="371">
        <f t="shared" si="153"/>
        <v>0</v>
      </c>
      <c r="AM519" s="616">
        <f>SUM(Y519:AL519)</f>
        <v>0</v>
      </c>
    </row>
    <row r="520" spans="2:41" ht="15.5">
      <c r="B520" s="317" t="s">
        <v>162</v>
      </c>
      <c r="C520" s="338"/>
      <c r="D520" s="302"/>
      <c r="E520" s="272"/>
      <c r="F520" s="272"/>
      <c r="G520" s="272"/>
      <c r="H520" s="272"/>
      <c r="I520" s="272"/>
      <c r="J520" s="272"/>
      <c r="K520" s="272"/>
      <c r="L520" s="272"/>
      <c r="M520" s="272"/>
      <c r="N520" s="272"/>
      <c r="O520" s="284"/>
      <c r="P520" s="272"/>
      <c r="Q520" s="272"/>
      <c r="R520" s="272"/>
      <c r="S520" s="302"/>
      <c r="T520" s="302"/>
      <c r="U520" s="302"/>
      <c r="V520" s="302"/>
      <c r="W520" s="272"/>
      <c r="X520" s="272"/>
      <c r="Y520" s="371">
        <f>Y513*Y516</f>
        <v>0</v>
      </c>
      <c r="Z520" s="371">
        <f t="shared" ref="Z520:AK520" si="154">Z513*Z516</f>
        <v>0</v>
      </c>
      <c r="AA520" s="371">
        <f t="shared" si="154"/>
        <v>0</v>
      </c>
      <c r="AB520" s="371">
        <f t="shared" si="154"/>
        <v>0</v>
      </c>
      <c r="AC520" s="371">
        <f t="shared" si="154"/>
        <v>0</v>
      </c>
      <c r="AD520" s="371">
        <f t="shared" si="154"/>
        <v>0</v>
      </c>
      <c r="AE520" s="371">
        <f t="shared" si="154"/>
        <v>0</v>
      </c>
      <c r="AF520" s="371">
        <f t="shared" si="154"/>
        <v>0</v>
      </c>
      <c r="AG520" s="371">
        <f t="shared" si="154"/>
        <v>0</v>
      </c>
      <c r="AH520" s="371">
        <f t="shared" si="154"/>
        <v>0</v>
      </c>
      <c r="AI520" s="371">
        <f>AI513*AI516</f>
        <v>0</v>
      </c>
      <c r="AJ520" s="371">
        <f t="shared" si="154"/>
        <v>0</v>
      </c>
      <c r="AK520" s="371">
        <f t="shared" si="154"/>
        <v>0</v>
      </c>
      <c r="AL520" s="371">
        <f>AL513*AL516</f>
        <v>0</v>
      </c>
      <c r="AM520" s="616">
        <f>SUM(Y520:AL520)</f>
        <v>0</v>
      </c>
    </row>
    <row r="521" spans="2:41" ht="15.5">
      <c r="B521" s="342" t="s">
        <v>262</v>
      </c>
      <c r="C521" s="338"/>
      <c r="D521" s="329"/>
      <c r="E521" s="327"/>
      <c r="F521" s="327"/>
      <c r="G521" s="327"/>
      <c r="H521" s="327"/>
      <c r="I521" s="327"/>
      <c r="J521" s="327"/>
      <c r="K521" s="327"/>
      <c r="L521" s="327"/>
      <c r="M521" s="327"/>
      <c r="N521" s="327"/>
      <c r="O521" s="293"/>
      <c r="P521" s="327"/>
      <c r="Q521" s="327"/>
      <c r="R521" s="327"/>
      <c r="S521" s="329"/>
      <c r="T521" s="329"/>
      <c r="U521" s="329"/>
      <c r="V521" s="329"/>
      <c r="W521" s="327"/>
      <c r="X521" s="327"/>
      <c r="Y521" s="339">
        <f>SUM(Y517:Y520)</f>
        <v>0</v>
      </c>
      <c r="Z521" s="339">
        <f t="shared" ref="Z521:AK521" si="155">SUM(Z517:Z520)</f>
        <v>0</v>
      </c>
      <c r="AA521" s="339">
        <f t="shared" si="155"/>
        <v>0</v>
      </c>
      <c r="AB521" s="339">
        <f t="shared" si="155"/>
        <v>0</v>
      </c>
      <c r="AC521" s="339">
        <f t="shared" si="155"/>
        <v>0</v>
      </c>
      <c r="AD521" s="339">
        <f t="shared" si="155"/>
        <v>0</v>
      </c>
      <c r="AE521" s="339">
        <f t="shared" si="155"/>
        <v>0</v>
      </c>
      <c r="AF521" s="339">
        <f t="shared" si="155"/>
        <v>0</v>
      </c>
      <c r="AG521" s="339">
        <f t="shared" si="155"/>
        <v>0</v>
      </c>
      <c r="AH521" s="339">
        <f t="shared" si="155"/>
        <v>0</v>
      </c>
      <c r="AI521" s="339">
        <f t="shared" si="155"/>
        <v>0</v>
      </c>
      <c r="AJ521" s="339">
        <f t="shared" si="155"/>
        <v>0</v>
      </c>
      <c r="AK521" s="339">
        <f t="shared" si="155"/>
        <v>0</v>
      </c>
      <c r="AL521" s="339">
        <f>SUM(AL517:AL520)</f>
        <v>0</v>
      </c>
      <c r="AM521" s="400">
        <f>SUM(AM517:AM520)</f>
        <v>0</v>
      </c>
    </row>
    <row r="522" spans="2:41" ht="15.5">
      <c r="B522" s="342" t="s">
        <v>263</v>
      </c>
      <c r="C522" s="338"/>
      <c r="D522" s="343"/>
      <c r="E522" s="327"/>
      <c r="F522" s="327"/>
      <c r="G522" s="327"/>
      <c r="H522" s="327"/>
      <c r="I522" s="327"/>
      <c r="J522" s="327"/>
      <c r="K522" s="327"/>
      <c r="L522" s="327"/>
      <c r="M522" s="327"/>
      <c r="N522" s="327"/>
      <c r="O522" s="293"/>
      <c r="P522" s="327"/>
      <c r="Q522" s="327"/>
      <c r="R522" s="327"/>
      <c r="S522" s="329"/>
      <c r="T522" s="329"/>
      <c r="U522" s="329"/>
      <c r="V522" s="329"/>
      <c r="W522" s="327"/>
      <c r="X522" s="327"/>
      <c r="Y522" s="340">
        <f>Y514*Y516</f>
        <v>0</v>
      </c>
      <c r="Z522" s="340">
        <f t="shared" ref="Z522:AJ522" si="156">Z514*Z516</f>
        <v>0</v>
      </c>
      <c r="AA522" s="340">
        <f>AA514*AA516</f>
        <v>0</v>
      </c>
      <c r="AB522" s="340">
        <f t="shared" si="156"/>
        <v>0</v>
      </c>
      <c r="AC522" s="340">
        <f t="shared" si="156"/>
        <v>0</v>
      </c>
      <c r="AD522" s="340">
        <f>AD514*AD516</f>
        <v>0</v>
      </c>
      <c r="AE522" s="340">
        <f t="shared" si="156"/>
        <v>0</v>
      </c>
      <c r="AF522" s="340">
        <f t="shared" si="156"/>
        <v>0</v>
      </c>
      <c r="AG522" s="340">
        <f t="shared" si="156"/>
        <v>0</v>
      </c>
      <c r="AH522" s="340">
        <f t="shared" si="156"/>
        <v>0</v>
      </c>
      <c r="AI522" s="340">
        <f t="shared" si="156"/>
        <v>0</v>
      </c>
      <c r="AJ522" s="340">
        <f t="shared" si="156"/>
        <v>0</v>
      </c>
      <c r="AK522" s="340">
        <f>AK514*AK516</f>
        <v>0</v>
      </c>
      <c r="AL522" s="340">
        <f>AL514*AL516</f>
        <v>0</v>
      </c>
      <c r="AM522" s="400">
        <f>SUM(Y522:AL522)</f>
        <v>0</v>
      </c>
    </row>
    <row r="523" spans="2:41" ht="15.5">
      <c r="B523" s="342" t="s">
        <v>265</v>
      </c>
      <c r="C523" s="338"/>
      <c r="D523" s="343"/>
      <c r="E523" s="327"/>
      <c r="F523" s="327"/>
      <c r="G523" s="327"/>
      <c r="H523" s="327"/>
      <c r="I523" s="327"/>
      <c r="J523" s="327"/>
      <c r="K523" s="327"/>
      <c r="L523" s="327"/>
      <c r="M523" s="327"/>
      <c r="N523" s="327"/>
      <c r="O523" s="293"/>
      <c r="P523" s="327"/>
      <c r="Q523" s="327"/>
      <c r="R523" s="327"/>
      <c r="S523" s="343"/>
      <c r="T523" s="343"/>
      <c r="U523" s="343"/>
      <c r="V523" s="343"/>
      <c r="W523" s="327"/>
      <c r="X523" s="327"/>
      <c r="Y523" s="344"/>
      <c r="Z523" s="344"/>
      <c r="AA523" s="344"/>
      <c r="AB523" s="344"/>
      <c r="AC523" s="344"/>
      <c r="AD523" s="344"/>
      <c r="AE523" s="344"/>
      <c r="AF523" s="344"/>
      <c r="AG523" s="344"/>
      <c r="AH523" s="344"/>
      <c r="AI523" s="344"/>
      <c r="AJ523" s="344"/>
      <c r="AK523" s="344"/>
      <c r="AL523" s="344"/>
      <c r="AM523" s="400">
        <f>AM521-AM522</f>
        <v>0</v>
      </c>
    </row>
    <row r="524" spans="2:41" ht="15.5">
      <c r="B524" s="342"/>
      <c r="C524" s="338"/>
      <c r="D524" s="343"/>
      <c r="E524" s="327"/>
      <c r="F524" s="327"/>
      <c r="G524" s="327"/>
      <c r="H524" s="327"/>
      <c r="I524" s="327"/>
      <c r="J524" s="327"/>
      <c r="K524" s="327"/>
      <c r="L524" s="327"/>
      <c r="M524" s="327"/>
      <c r="N524" s="327"/>
      <c r="O524" s="293"/>
      <c r="P524" s="327"/>
      <c r="Q524" s="327"/>
      <c r="R524" s="327"/>
      <c r="S524" s="343"/>
      <c r="T524" s="343"/>
      <c r="U524" s="343"/>
      <c r="V524" s="343"/>
      <c r="W524" s="327"/>
      <c r="X524" s="327"/>
      <c r="Y524" s="344"/>
      <c r="Z524" s="344"/>
      <c r="AA524" s="344"/>
      <c r="AB524" s="344"/>
      <c r="AC524" s="344"/>
      <c r="AD524" s="344"/>
      <c r="AE524" s="344"/>
      <c r="AF524" s="344"/>
      <c r="AG524" s="344"/>
      <c r="AH524" s="344"/>
      <c r="AI524" s="344"/>
      <c r="AJ524" s="344"/>
      <c r="AK524" s="344"/>
      <c r="AL524" s="344"/>
      <c r="AM524" s="400"/>
    </row>
    <row r="525" spans="2:41" ht="15.5">
      <c r="B525" s="342"/>
      <c r="C525" s="338"/>
      <c r="D525" s="343"/>
      <c r="E525" s="327"/>
      <c r="F525" s="327"/>
      <c r="G525" s="327"/>
      <c r="H525" s="327"/>
      <c r="I525" s="327"/>
      <c r="J525" s="327"/>
      <c r="K525" s="327"/>
      <c r="L525" s="327"/>
      <c r="M525" s="327"/>
      <c r="N525" s="327"/>
      <c r="O525" s="293"/>
      <c r="P525" s="327"/>
      <c r="Q525" s="327"/>
      <c r="R525" s="327"/>
      <c r="S525" s="343"/>
      <c r="T525" s="343"/>
      <c r="U525" s="343"/>
      <c r="V525" s="343"/>
      <c r="W525" s="327"/>
      <c r="X525" s="327"/>
      <c r="Y525" s="344"/>
      <c r="Z525" s="344"/>
      <c r="AA525" s="344"/>
      <c r="AB525" s="344"/>
      <c r="AC525" s="344"/>
      <c r="AD525" s="344"/>
      <c r="AE525" s="344"/>
      <c r="AF525" s="344"/>
      <c r="AG525" s="344"/>
      <c r="AH525" s="344"/>
      <c r="AI525" s="344"/>
      <c r="AJ525" s="344"/>
      <c r="AK525" s="344"/>
      <c r="AL525" s="344"/>
      <c r="AM525" s="401"/>
    </row>
    <row r="526" spans="2:41" ht="15.5">
      <c r="B526" s="317" t="s">
        <v>201</v>
      </c>
      <c r="C526" s="343"/>
      <c r="D526" s="343"/>
      <c r="E526" s="327"/>
      <c r="F526" s="327"/>
      <c r="G526" s="327"/>
      <c r="H526" s="327"/>
      <c r="I526" s="327"/>
      <c r="J526" s="327"/>
      <c r="K526" s="327"/>
      <c r="L526" s="327"/>
      <c r="M526" s="327"/>
      <c r="N526" s="327"/>
      <c r="O526" s="293"/>
      <c r="P526" s="327"/>
      <c r="Q526" s="327"/>
      <c r="R526" s="327"/>
      <c r="S526" s="343"/>
      <c r="T526" s="338"/>
      <c r="U526" s="343"/>
      <c r="V526" s="343"/>
      <c r="W526" s="327"/>
      <c r="X526" s="327"/>
      <c r="Y526" s="284">
        <f>SUMPRODUCT(E408:E511,Y408:Y511)</f>
        <v>0</v>
      </c>
      <c r="Z526" s="284">
        <f>SUMPRODUCT(E408:E511,Z408:Z511)</f>
        <v>0</v>
      </c>
      <c r="AA526" s="284">
        <f>IF(AA407="kW",SUMPRODUCT(N408:N511,P408:P511,AA408:AA511),SUMPRODUCT(E408:E511,AA408:AA511))</f>
        <v>0</v>
      </c>
      <c r="AB526" s="284">
        <f>IF(AB407="kW",SUMPRODUCT(N408:N511,P408:P511,AB408:AB511),SUMPRODUCT(E408:E511,AB408:AB511))</f>
        <v>0</v>
      </c>
      <c r="AC526" s="284">
        <f>IF(AC407="kW",SUMPRODUCT(N408:N511,P408:P511,AC408:AC511),SUMPRODUCT(E408:E511,AC408:AC511))</f>
        <v>0</v>
      </c>
      <c r="AD526" s="284">
        <f>IF(AD407="kW",SUMPRODUCT(N408:N511,P408:P511,AD408:AD511),SUMPRODUCT(E408:E511, AD408:AD511))</f>
        <v>0</v>
      </c>
      <c r="AE526" s="284">
        <f>IF(AE407="kW",SUMPRODUCT(N408:N511,P408:P511,AE408:AE511),SUMPRODUCT(E408:E511,AE408:AE511))</f>
        <v>0</v>
      </c>
      <c r="AF526" s="284">
        <f>IF(AF407="kW",SUMPRODUCT(N408:N511,P408:P511,AF408:AF511),SUMPRODUCT(E408:E511,AF408:AF511))</f>
        <v>0</v>
      </c>
      <c r="AG526" s="284">
        <f>IF(AG407="kW",SUMPRODUCT(N408:N511,P408:P511,AG408:AG511),SUMPRODUCT(E408:E511,AG408:AG511))</f>
        <v>0</v>
      </c>
      <c r="AH526" s="284">
        <f>IF(AH407="kW",SUMPRODUCT(N408:N511,P408:P511,AH408:AH511),SUMPRODUCT(E408:E511,AH408:AH511))</f>
        <v>0</v>
      </c>
      <c r="AI526" s="284">
        <f>IF(AI407="kW",SUMPRODUCT(N408:N511,P408:P511,AI408:AI511),SUMPRODUCT(E408:E511,AI408:AI511))</f>
        <v>0</v>
      </c>
      <c r="AJ526" s="284">
        <f>IF(AJ407="kW",SUMPRODUCT(N408:N511,P408:P511,AJ408:AJ511),SUMPRODUCT(E408:E511,AJ408:AJ511))</f>
        <v>0</v>
      </c>
      <c r="AK526" s="284">
        <f>IF(AK407="kW",SUMPRODUCT(N408:N511,P408:P511,AK408:AK511),SUMPRODUCT(E408:E511,AK408:AK511))</f>
        <v>0</v>
      </c>
      <c r="AL526" s="284">
        <f>IF(AL407="kW",SUMPRODUCT(N408:N511,P408:P511,AL408:AL511),SUMPRODUCT(E408:E511,AL408:AL511))</f>
        <v>0</v>
      </c>
      <c r="AM526" s="346"/>
    </row>
    <row r="527" spans="2:41" ht="15.5">
      <c r="B527" s="317" t="s">
        <v>202</v>
      </c>
      <c r="C527" s="349"/>
      <c r="D527" s="272"/>
      <c r="E527" s="272"/>
      <c r="F527" s="272"/>
      <c r="G527" s="272"/>
      <c r="H527" s="272"/>
      <c r="I527" s="272"/>
      <c r="J527" s="272"/>
      <c r="K527" s="272"/>
      <c r="L527" s="272"/>
      <c r="M527" s="272"/>
      <c r="N527" s="272"/>
      <c r="O527" s="350"/>
      <c r="P527" s="272"/>
      <c r="Q527" s="272"/>
      <c r="R527" s="272"/>
      <c r="S527" s="297"/>
      <c r="T527" s="302"/>
      <c r="U527" s="302"/>
      <c r="V527" s="272"/>
      <c r="W527" s="272"/>
      <c r="X527" s="302"/>
      <c r="Y527" s="284">
        <f>SUMPRODUCT(F408:F511,Y408:Y511)</f>
        <v>0</v>
      </c>
      <c r="Z527" s="284">
        <f>SUMPRODUCT(F408:F511,Z408:Z511)</f>
        <v>0</v>
      </c>
      <c r="AA527" s="284">
        <f>IF(AA407="kW",SUMPRODUCT(N408:N511,Q408:Q511,AA408:AA511),SUMPRODUCT(F408:F511,AA408:AA511))</f>
        <v>0</v>
      </c>
      <c r="AB527" s="284">
        <f>IF(AB407="kW",SUMPRODUCT(N408:N511,Q408:Q511,AB408:AB511),SUMPRODUCT(F408:F511,AB408:AB511))</f>
        <v>0</v>
      </c>
      <c r="AC527" s="284">
        <f>IF(AC407="kW",SUMPRODUCT(N408:N511,Q408:Q511,AC408:AC511),SUMPRODUCT(F408:F511, AC408:AC511))</f>
        <v>0</v>
      </c>
      <c r="AD527" s="284">
        <f>IF(AD407="kW",SUMPRODUCT(N408:N511,Q408:Q511,AD408:AD511),SUMPRODUCT(F408:F511, AD408:AD511))</f>
        <v>0</v>
      </c>
      <c r="AE527" s="284">
        <f>IF(AE407="kW",SUMPRODUCT(N408:N511,Q408:Q511,AE408:AE511),SUMPRODUCT(F408:F511,AE408:AE511))</f>
        <v>0</v>
      </c>
      <c r="AF527" s="284">
        <f>IF(AF407="kW",SUMPRODUCT(N408:N511,Q408:Q511,AF408:AF511),SUMPRODUCT(F408:F511,AF408:AF511))</f>
        <v>0</v>
      </c>
      <c r="AG527" s="284">
        <f>IF(AG407="kW",SUMPRODUCT(N408:N511,Q408:Q511,AG408:AG511),SUMPRODUCT(F408:F511,AG408:AG511))</f>
        <v>0</v>
      </c>
      <c r="AH527" s="284">
        <f>IF(AH407="kW",SUMPRODUCT(N408:N511,Q408:Q511,AH408:AH511),SUMPRODUCT(F408:F511,AH408:AH511))</f>
        <v>0</v>
      </c>
      <c r="AI527" s="284">
        <f>IF(AI407="kW",SUMPRODUCT(N408:N511,Q408:Q511,AI408:AI511),SUMPRODUCT(F408:F511,AI408:AI511))</f>
        <v>0</v>
      </c>
      <c r="AJ527" s="284">
        <f>IF(AJ407="kW",SUMPRODUCT(N408:N511,Q408:Q511,AJ408:AJ511),SUMPRODUCT(F408:F511,AJ408:AJ511))</f>
        <v>0</v>
      </c>
      <c r="AK527" s="284">
        <f>IF(AK407="kW",SUMPRODUCT(N408:N511,Q408:Q511,AK408:AK511),SUMPRODUCT(F408:F511,AK408:AK511))</f>
        <v>0</v>
      </c>
      <c r="AL527" s="284">
        <f>IF(AL407="kW",SUMPRODUCT(N408:N511,Q408:Q511,AL408:AL511),SUMPRODUCT(F408:F511,AL408:AL511))</f>
        <v>0</v>
      </c>
      <c r="AM527" s="330"/>
    </row>
    <row r="528" spans="2:41" ht="15.5">
      <c r="B528" s="317" t="s">
        <v>203</v>
      </c>
      <c r="C528" s="349"/>
      <c r="D528" s="272"/>
      <c r="E528" s="272"/>
      <c r="F528" s="272"/>
      <c r="G528" s="272"/>
      <c r="H528" s="272"/>
      <c r="I528" s="272"/>
      <c r="J528" s="272"/>
      <c r="K528" s="272"/>
      <c r="L528" s="272"/>
      <c r="M528" s="272"/>
      <c r="N528" s="272"/>
      <c r="O528" s="350"/>
      <c r="P528" s="272"/>
      <c r="Q528" s="272"/>
      <c r="R528" s="272"/>
      <c r="S528" s="297"/>
      <c r="T528" s="302"/>
      <c r="U528" s="302"/>
      <c r="V528" s="272"/>
      <c r="W528" s="272"/>
      <c r="X528" s="302"/>
      <c r="Y528" s="284">
        <f>SUMPRODUCT(G408:G511,Y408:Y511)</f>
        <v>0</v>
      </c>
      <c r="Z528" s="284">
        <f>SUMPRODUCT(G408:G511,Z408:Z511)</f>
        <v>0</v>
      </c>
      <c r="AA528" s="284">
        <f>IF(AA407="kW",SUMPRODUCT(N408:N511,R408:R511,AA408:AA511),SUMPRODUCT(G408:G511,AA408:AA511))</f>
        <v>0</v>
      </c>
      <c r="AB528" s="284">
        <f>IF(AB407="kW",SUMPRODUCT(N408:N511,R408:R511,AB408:AB511),SUMPRODUCT(G408:G511,AB408:AB511))</f>
        <v>0</v>
      </c>
      <c r="AC528" s="284">
        <f>IF(AC407="kW",SUMPRODUCT(N408:N511,R408:R511,AC408:AC511),SUMPRODUCT(G408:G511, AC408:AC511))</f>
        <v>0</v>
      </c>
      <c r="AD528" s="284">
        <f>IF(AD407="kW",SUMPRODUCT(N408:N511,R408:R511,AD408:AD511),SUMPRODUCT(G408:G511, AD408:AD511))</f>
        <v>0</v>
      </c>
      <c r="AE528" s="284">
        <f>IF(AE407="kW",SUMPRODUCT(N408:N511,R408:R511,AE408:AE511),SUMPRODUCT(G408:G511,AE408:AE511))</f>
        <v>0</v>
      </c>
      <c r="AF528" s="284">
        <f>IF(AF407="kW",SUMPRODUCT(N408:N511,R408:R511,AF408:AF511),SUMPRODUCT(G408:G511,AF408:AF511))</f>
        <v>0</v>
      </c>
      <c r="AG528" s="284">
        <f>IF(AG407="kW",SUMPRODUCT(N408:N511,R408:R511,AG408:AG511),SUMPRODUCT(G408:G511,AG408:AG511))</f>
        <v>0</v>
      </c>
      <c r="AH528" s="284">
        <f>IF(AH407="kW",SUMPRODUCT(N408:N511,R408:R511,AH408:AH511),SUMPRODUCT(G408:G511,AH408:AH511))</f>
        <v>0</v>
      </c>
      <c r="AI528" s="284">
        <f>IF(AI407="kW",SUMPRODUCT(N408:N511,R408:R511,AI408:AI511),SUMPRODUCT(G408:G511,AI408:AI511))</f>
        <v>0</v>
      </c>
      <c r="AJ528" s="284">
        <f>IF(AJ407="kW",SUMPRODUCT(N408:N511,R408:R511,AJ408:AJ511),SUMPRODUCT(G408:G511,AJ408:AJ511))</f>
        <v>0</v>
      </c>
      <c r="AK528" s="284">
        <f>IF(AK407="kW",SUMPRODUCT(N408:N511,R408:R511,AK408:AK511),SUMPRODUCT(G408:G511,AK408:AK511))</f>
        <v>0</v>
      </c>
      <c r="AL528" s="284">
        <f>IF(AL407="kW",SUMPRODUCT(N408:N511,R408:R511,AL408:AL511),SUMPRODUCT(G408:G511,AL408:AL511))</f>
        <v>0</v>
      </c>
      <c r="AM528" s="330"/>
    </row>
    <row r="529" spans="2:39" ht="15.5">
      <c r="B529" s="317" t="s">
        <v>204</v>
      </c>
      <c r="C529" s="349"/>
      <c r="D529" s="272"/>
      <c r="E529" s="272"/>
      <c r="F529" s="272"/>
      <c r="G529" s="272"/>
      <c r="H529" s="272"/>
      <c r="I529" s="272"/>
      <c r="J529" s="272"/>
      <c r="K529" s="272"/>
      <c r="L529" s="272"/>
      <c r="M529" s="272"/>
      <c r="N529" s="272"/>
      <c r="O529" s="350"/>
      <c r="P529" s="272"/>
      <c r="Q529" s="272"/>
      <c r="R529" s="272"/>
      <c r="S529" s="297"/>
      <c r="T529" s="302"/>
      <c r="U529" s="302"/>
      <c r="V529" s="272"/>
      <c r="W529" s="272"/>
      <c r="X529" s="302"/>
      <c r="Y529" s="284">
        <f>SUMPRODUCT(H408:H511,Y408:Y511)</f>
        <v>0</v>
      </c>
      <c r="Z529" s="284">
        <f>SUMPRODUCT(H408:H511,Z408:Z511)</f>
        <v>0</v>
      </c>
      <c r="AA529" s="284">
        <f>IF(AA407="kW",SUMPRODUCT(N408:N511,S408:S511,AA408:AA511),SUMPRODUCT(H408:H511,AA408:AA511))</f>
        <v>0</v>
      </c>
      <c r="AB529" s="284">
        <f>IF(AB407="kW",SUMPRODUCT(N408:N511,S408:S511,AB408:AB511),SUMPRODUCT(H408:H511,AB408:AB511))</f>
        <v>0</v>
      </c>
      <c r="AC529" s="284">
        <f>IF(AC407="kW",SUMPRODUCT(N408:N511,S408:S511,AC408:AC511),SUMPRODUCT(H408:H511, AC408:AC511))</f>
        <v>0</v>
      </c>
      <c r="AD529" s="284">
        <f>IF(AD407="kW",SUMPRODUCT(N408:N511,S408:S511,AD408:AD511),SUMPRODUCT(H408:H511, AD408:AD511))</f>
        <v>0</v>
      </c>
      <c r="AE529" s="284">
        <f>IF(AE407="kW",SUMPRODUCT(N408:N511,S408:S511,AE408:AE511),SUMPRODUCT(H408:H511,AE408:AE511))</f>
        <v>0</v>
      </c>
      <c r="AF529" s="284">
        <f>IF(AF407="kW",SUMPRODUCT(N408:N511,S408:S511,AF408:AF511),SUMPRODUCT(H408:H511,AF408:AF511))</f>
        <v>0</v>
      </c>
      <c r="AG529" s="284">
        <f>IF(AG407="kW",SUMPRODUCT(N408:N511,S408:S511,AG408:AG511),SUMPRODUCT(H408:H511,AG408:AG511))</f>
        <v>0</v>
      </c>
      <c r="AH529" s="284">
        <f>IF(AH407="kW",SUMPRODUCT(N408:N511,S408:S511,AH408:AH511),SUMPRODUCT(H408:H511,AH408:AH511))</f>
        <v>0</v>
      </c>
      <c r="AI529" s="284">
        <f>IF(AI407="kW",SUMPRODUCT(N408:N511,S408:S511,AI408:AI511),SUMPRODUCT(H408:H511,AI408:AI511))</f>
        <v>0</v>
      </c>
      <c r="AJ529" s="284">
        <f>IF(AJ407="kW",SUMPRODUCT(N408:N511,S408:S511,AJ408:AJ511),SUMPRODUCT(H408:H511,AJ408:AJ511))</f>
        <v>0</v>
      </c>
      <c r="AK529" s="284">
        <f>IF(AK407="kW",SUMPRODUCT(N408:N511,S408:S511,AK408:AK511),SUMPRODUCT(H408:H511,AK408:AK511))</f>
        <v>0</v>
      </c>
      <c r="AL529" s="284">
        <f>IF(AL407="kW",SUMPRODUCT(N408:N511,S408:S511,AL408:AL511),SUMPRODUCT(H408:H511,AL408:AL511))</f>
        <v>0</v>
      </c>
      <c r="AM529" s="330"/>
    </row>
    <row r="530" spans="2:39" ht="15.5">
      <c r="B530" s="317" t="s">
        <v>205</v>
      </c>
      <c r="C530" s="349"/>
      <c r="D530" s="272"/>
      <c r="E530" s="272"/>
      <c r="F530" s="272"/>
      <c r="G530" s="272"/>
      <c r="H530" s="272"/>
      <c r="I530" s="272"/>
      <c r="J530" s="272"/>
      <c r="K530" s="272"/>
      <c r="L530" s="272"/>
      <c r="M530" s="272"/>
      <c r="N530" s="272"/>
      <c r="O530" s="350"/>
      <c r="P530" s="272"/>
      <c r="Q530" s="272"/>
      <c r="R530" s="272"/>
      <c r="S530" s="297"/>
      <c r="T530" s="302"/>
      <c r="U530" s="302"/>
      <c r="V530" s="272"/>
      <c r="W530" s="272"/>
      <c r="X530" s="302"/>
      <c r="Y530" s="284">
        <f>SUMPRODUCT(I408:I511,Y408:Y511)</f>
        <v>0</v>
      </c>
      <c r="Z530" s="284">
        <f>SUMPRODUCT(I408:I511,Z408:Z511)</f>
        <v>0</v>
      </c>
      <c r="AA530" s="284">
        <f>IF(AA407="kW",SUMPRODUCT(N408:N511,T408:T511,AA408:AA511),SUMPRODUCT(I408:I511,AA408:AA511))</f>
        <v>0</v>
      </c>
      <c r="AB530" s="284">
        <f>IF(AB407="kW",SUMPRODUCT(N408:N511,T408:T511,AB408:AB511),SUMPRODUCT(I408:I511,AB408:AB511))</f>
        <v>0</v>
      </c>
      <c r="AC530" s="284">
        <f>IF(AC407="kW",SUMPRODUCT(N408:N511,T408:T511,AC408:AC511),SUMPRODUCT(I408:I511, AC408:AC511))</f>
        <v>0</v>
      </c>
      <c r="AD530" s="284">
        <f>IF(AD407="kW",SUMPRODUCT(N408:N511,T408:T511,AD408:AD511),SUMPRODUCT(I408:I511, AD408:AD511))</f>
        <v>0</v>
      </c>
      <c r="AE530" s="284">
        <f>IF(AE407="kW",SUMPRODUCT(N408:N511,T408:T511,AE408:AE511),SUMPRODUCT(I408:I511,AE408:AE511))</f>
        <v>0</v>
      </c>
      <c r="AF530" s="284">
        <f>IF(AF407="kW",SUMPRODUCT(N408:N511,T408:T511,AF408:AF511),SUMPRODUCT(I408:I511,AF408:AF511))</f>
        <v>0</v>
      </c>
      <c r="AG530" s="284">
        <f>IF(AG407="kW",SUMPRODUCT(N408:N511,T408:T511,AG408:AG511),SUMPRODUCT(I408:I511,AG408:AG511))</f>
        <v>0</v>
      </c>
      <c r="AH530" s="284">
        <f>IF(AH407="kW",SUMPRODUCT(N408:N511,T408:T511,AH408:AH511),SUMPRODUCT(I408:I511,AH408:AH511))</f>
        <v>0</v>
      </c>
      <c r="AI530" s="284">
        <f>IF(AI407="kW",SUMPRODUCT(N408:N511,T408:T511,AI408:AI511),SUMPRODUCT(I408:I511,AI408:AI511))</f>
        <v>0</v>
      </c>
      <c r="AJ530" s="284">
        <f>IF(AJ407="kW",SUMPRODUCT(N408:N511,T408:T511,AJ408:AJ511),SUMPRODUCT(I408:I511,AJ408:AJ511))</f>
        <v>0</v>
      </c>
      <c r="AK530" s="284">
        <f>IF(AK407="kW",SUMPRODUCT(N408:N511,T408:T511,AK408:AK511),SUMPRODUCT(I408:I511,AK408:AK511))</f>
        <v>0</v>
      </c>
      <c r="AL530" s="284">
        <f>IF(AL407="kW",SUMPRODUCT(N408:N511,T408:T511,AL408:AL511),SUMPRODUCT(I408:I511,AL408:AL511))</f>
        <v>0</v>
      </c>
      <c r="AM530" s="330"/>
    </row>
    <row r="531" spans="2:39" ht="15.5">
      <c r="B531" s="374" t="s">
        <v>206</v>
      </c>
      <c r="C531" s="352"/>
      <c r="D531" s="377"/>
      <c r="E531" s="377"/>
      <c r="F531" s="377"/>
      <c r="G531" s="377"/>
      <c r="H531" s="377"/>
      <c r="I531" s="377"/>
      <c r="J531" s="377"/>
      <c r="K531" s="377"/>
      <c r="L531" s="377"/>
      <c r="M531" s="377"/>
      <c r="N531" s="377"/>
      <c r="O531" s="376"/>
      <c r="P531" s="377"/>
      <c r="Q531" s="377"/>
      <c r="R531" s="377"/>
      <c r="S531" s="357"/>
      <c r="T531" s="378"/>
      <c r="U531" s="378"/>
      <c r="V531" s="377"/>
      <c r="W531" s="377"/>
      <c r="X531" s="378"/>
      <c r="Y531" s="319">
        <f>SUMPRODUCT(J408:J511,Y408:Y511)</f>
        <v>0</v>
      </c>
      <c r="Z531" s="319">
        <f>SUMPRODUCT(J408:J511,Z408:Z511)</f>
        <v>0</v>
      </c>
      <c r="AA531" s="319">
        <f>IF(AA407="kW",SUMPRODUCT(N408:N511,U408:U511,AA408:AA511),SUMPRODUCT(J408:J511,AA408:AA511))</f>
        <v>0</v>
      </c>
      <c r="AB531" s="319">
        <f>IF(AB407="kW",SUMPRODUCT(N408:N511,U408:U511,AB408:AB511),SUMPRODUCT(J408:J511,AB408:AB511))</f>
        <v>0</v>
      </c>
      <c r="AC531" s="319">
        <f>IF(AC407="kW",SUMPRODUCT(N408:N511,U408:U511,AC408:AC511),SUMPRODUCT(J408:J511, AC408:AC511))</f>
        <v>0</v>
      </c>
      <c r="AD531" s="319">
        <f>IF(AD407="kW",SUMPRODUCT(N408:N511,U408:U511,AD408:AD511),SUMPRODUCT(J408:J511, AD408:AD511))</f>
        <v>0</v>
      </c>
      <c r="AE531" s="319">
        <f>IF(AE407="kW",SUMPRODUCT(N408:N511,U408:U511,AE408:AE511),SUMPRODUCT(J408:J511,AE408:AE511))</f>
        <v>0</v>
      </c>
      <c r="AF531" s="319">
        <f>IF(AF407="kW",SUMPRODUCT(N408:N511,U408:U511,AF408:AF511),SUMPRODUCT(J408:J511,AF408:AF511))</f>
        <v>0</v>
      </c>
      <c r="AG531" s="319">
        <f>IF(AG407="kW",SUMPRODUCT(N408:N511,U408:U511,AG408:AG511),SUMPRODUCT(J408:J511,AG408:AG511))</f>
        <v>0</v>
      </c>
      <c r="AH531" s="319">
        <f>IF(AH407="kW",SUMPRODUCT(N408:N511,U408:U511,AH408:AH511),SUMPRODUCT(J408:J511,AH408:AH511))</f>
        <v>0</v>
      </c>
      <c r="AI531" s="319">
        <f>IF(AI407="kW",SUMPRODUCT(N408:N511,U408:U511,AI408:AI511),SUMPRODUCT(J408:J511,AI408:AI511))</f>
        <v>0</v>
      </c>
      <c r="AJ531" s="319">
        <f>IF(AJ407="kW",SUMPRODUCT(N408:N511,U408:U511,AJ408:AJ511),SUMPRODUCT(J408:J511,AJ408:AJ511))</f>
        <v>0</v>
      </c>
      <c r="AK531" s="319">
        <f>IF(AK407="kW",SUMPRODUCT(N408:N511,U408:U511,AK408:AK511),SUMPRODUCT(J408:J511,AK408:AK511))</f>
        <v>0</v>
      </c>
      <c r="AL531" s="319">
        <f>IF(AL407="kW",SUMPRODUCT(N408:N511,U408:U511,AL408:AL511),SUMPRODUCT(J408:J511,AL408:AL511))</f>
        <v>0</v>
      </c>
      <c r="AM531" s="379"/>
    </row>
    <row r="532" spans="2:39" ht="22.5" customHeight="1">
      <c r="B532" s="361" t="s">
        <v>591</v>
      </c>
      <c r="C532" s="380"/>
      <c r="D532" s="381"/>
      <c r="E532" s="381"/>
      <c r="F532" s="381"/>
      <c r="G532" s="381"/>
      <c r="H532" s="381"/>
      <c r="I532" s="381"/>
      <c r="J532" s="381"/>
      <c r="K532" s="381"/>
      <c r="L532" s="381"/>
      <c r="M532" s="381"/>
      <c r="N532" s="381"/>
      <c r="O532" s="381"/>
      <c r="P532" s="381"/>
      <c r="Q532" s="381"/>
      <c r="R532" s="381"/>
      <c r="S532" s="364"/>
      <c r="T532" s="365"/>
      <c r="U532" s="381"/>
      <c r="V532" s="381"/>
      <c r="W532" s="381"/>
      <c r="X532" s="381"/>
      <c r="Y532" s="402"/>
      <c r="Z532" s="402"/>
      <c r="AA532" s="402"/>
      <c r="AB532" s="402"/>
      <c r="AC532" s="402"/>
      <c r="AD532" s="402"/>
      <c r="AE532" s="402"/>
      <c r="AF532" s="402"/>
      <c r="AG532" s="402"/>
      <c r="AH532" s="402"/>
      <c r="AI532" s="402"/>
      <c r="AJ532" s="402"/>
      <c r="AK532" s="402"/>
      <c r="AL532" s="402"/>
      <c r="AM532" s="382"/>
    </row>
    <row r="534" spans="2:39" ht="14.5">
      <c r="B534" s="586" t="s">
        <v>524</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6" tint="0.59999389629810485"/>
    <pageSetUpPr fitToPage="1"/>
  </sheetPr>
  <dimension ref="A13:AP1316"/>
  <sheetViews>
    <sheetView view="pageBreakPreview" topLeftCell="A847" zoomScale="40" zoomScaleNormal="70" zoomScaleSheetLayoutView="40" workbookViewId="0">
      <selection activeCell="R87" sqref="R87"/>
    </sheetView>
  </sheetViews>
  <sheetFormatPr defaultColWidth="9.08984375" defaultRowHeight="14.5" outlineLevelRow="1" outlineLevelCol="1"/>
  <cols>
    <col min="1" max="1" width="4.54296875" style="513" customWidth="1"/>
    <col min="2" max="2" width="44.08984375" style="420" customWidth="1"/>
    <col min="3" max="3" width="13.453125" style="420" customWidth="1"/>
    <col min="4" max="4" width="17" style="256" customWidth="1"/>
    <col min="5" max="9" width="11.453125" style="256" bestFit="1" customWidth="1" outlineLevel="1"/>
    <col min="10" max="13" width="11.54296875" style="256" bestFit="1" customWidth="1" outlineLevel="1"/>
    <col min="14" max="14" width="13.54296875" style="420" customWidth="1" outlineLevel="1"/>
    <col min="15" max="15" width="15.54296875" style="420" customWidth="1"/>
    <col min="16" max="24" width="9.08984375" style="420" customWidth="1" outlineLevel="1"/>
    <col min="25" max="25" width="16.54296875" style="420" customWidth="1"/>
    <col min="26" max="27" width="15" style="420" customWidth="1"/>
    <col min="28" max="28" width="17.54296875" style="420" customWidth="1"/>
    <col min="29" max="29" width="19.54296875" style="420" customWidth="1"/>
    <col min="30" max="30" width="18.54296875" style="420" customWidth="1"/>
    <col min="31" max="35" width="14.90625" style="420" customWidth="1"/>
    <col min="36" max="38" width="17.453125" style="420" customWidth="1"/>
    <col min="39" max="39" width="14.54296875" style="420" customWidth="1"/>
    <col min="40" max="40" width="11.54296875" style="420" customWidth="1"/>
    <col min="41" max="16384" width="9.08984375" style="420"/>
  </cols>
  <sheetData>
    <row r="13" spans="2:39" ht="15" thickBot="1"/>
    <row r="14" spans="2:39" ht="26.25" customHeight="1" thickBot="1">
      <c r="B14" s="952" t="s">
        <v>171</v>
      </c>
      <c r="C14" s="250" t="s">
        <v>175</v>
      </c>
      <c r="D14" s="811"/>
      <c r="E14" s="810"/>
      <c r="F14" s="810"/>
      <c r="G14" s="810"/>
      <c r="H14" s="810"/>
      <c r="I14" s="810"/>
      <c r="J14" s="810"/>
      <c r="K14" s="810"/>
      <c r="L14" s="810"/>
      <c r="M14" s="810"/>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row>
    <row r="15" spans="2:39" ht="26.25" customHeight="1" thickBot="1">
      <c r="B15" s="952"/>
      <c r="C15" s="254" t="s">
        <v>172</v>
      </c>
      <c r="D15" s="810"/>
      <c r="E15" s="810"/>
      <c r="F15" s="810"/>
      <c r="G15" s="810"/>
      <c r="H15" s="810"/>
      <c r="I15" s="810"/>
      <c r="J15" s="810"/>
      <c r="K15" s="810"/>
      <c r="L15" s="810"/>
      <c r="M15" s="810"/>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row>
    <row r="16" spans="2:39" ht="28.5" customHeight="1" thickBot="1">
      <c r="B16" s="952"/>
      <c r="C16" s="929" t="s">
        <v>549</v>
      </c>
      <c r="D16" s="930"/>
      <c r="E16" s="810"/>
      <c r="F16" s="810"/>
      <c r="G16" s="810"/>
      <c r="H16" s="810"/>
      <c r="I16" s="810"/>
      <c r="J16" s="810"/>
      <c r="K16" s="810"/>
      <c r="L16" s="810"/>
      <c r="M16" s="810"/>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row>
    <row r="17" spans="2:39" ht="15.5">
      <c r="C17" s="258"/>
      <c r="D17" s="810"/>
      <c r="E17" s="810"/>
      <c r="F17" s="810"/>
      <c r="G17" s="810"/>
      <c r="H17" s="810"/>
      <c r="I17" s="810"/>
      <c r="J17" s="810"/>
      <c r="K17" s="810"/>
      <c r="L17" s="810"/>
      <c r="M17" s="810"/>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row>
    <row r="18" spans="2:39" ht="71.25" customHeight="1">
      <c r="B18" s="952" t="s">
        <v>503</v>
      </c>
      <c r="C18" s="951" t="s">
        <v>695</v>
      </c>
      <c r="D18" s="951"/>
      <c r="E18" s="951"/>
      <c r="F18" s="951"/>
      <c r="G18" s="951"/>
      <c r="H18" s="951"/>
      <c r="I18" s="951"/>
      <c r="J18" s="951"/>
      <c r="K18" s="951"/>
      <c r="L18" s="951"/>
      <c r="M18" s="951"/>
      <c r="N18" s="951"/>
      <c r="O18" s="951"/>
      <c r="P18" s="951"/>
      <c r="Q18" s="951"/>
      <c r="R18" s="951"/>
      <c r="S18" s="951"/>
      <c r="T18" s="951"/>
      <c r="U18" s="951"/>
      <c r="V18" s="951"/>
      <c r="W18" s="951"/>
      <c r="X18" s="951"/>
      <c r="Y18" s="597"/>
      <c r="Z18" s="597"/>
      <c r="AA18" s="597"/>
      <c r="AB18" s="597"/>
      <c r="AC18" s="597"/>
      <c r="AD18" s="597"/>
      <c r="AE18" s="263"/>
      <c r="AF18" s="258"/>
      <c r="AG18" s="258"/>
      <c r="AH18" s="258"/>
      <c r="AI18" s="258"/>
      <c r="AJ18" s="258"/>
      <c r="AK18" s="258"/>
      <c r="AL18" s="258"/>
      <c r="AM18" s="258"/>
    </row>
    <row r="19" spans="2:39" ht="45.75" customHeight="1">
      <c r="B19" s="952"/>
      <c r="C19" s="951" t="s">
        <v>575</v>
      </c>
      <c r="D19" s="951"/>
      <c r="E19" s="951"/>
      <c r="F19" s="951"/>
      <c r="G19" s="951"/>
      <c r="H19" s="951"/>
      <c r="I19" s="951"/>
      <c r="J19" s="951"/>
      <c r="K19" s="951"/>
      <c r="L19" s="951"/>
      <c r="M19" s="951"/>
      <c r="N19" s="951"/>
      <c r="O19" s="951"/>
      <c r="P19" s="951"/>
      <c r="Q19" s="951"/>
      <c r="R19" s="951"/>
      <c r="S19" s="951"/>
      <c r="T19" s="951"/>
      <c r="U19" s="951"/>
      <c r="V19" s="951"/>
      <c r="W19" s="951"/>
      <c r="X19" s="951"/>
      <c r="Y19" s="597"/>
      <c r="Z19" s="597"/>
      <c r="AA19" s="597"/>
      <c r="AB19" s="597"/>
      <c r="AC19" s="597"/>
      <c r="AD19" s="597"/>
      <c r="AE19" s="263"/>
      <c r="AF19" s="258"/>
      <c r="AG19" s="258"/>
      <c r="AH19" s="258"/>
      <c r="AI19" s="258"/>
      <c r="AJ19" s="258"/>
      <c r="AK19" s="258"/>
      <c r="AL19" s="258"/>
      <c r="AM19" s="258"/>
    </row>
    <row r="20" spans="2:39" ht="62.25" customHeight="1">
      <c r="B20" s="266"/>
      <c r="C20" s="951" t="s">
        <v>573</v>
      </c>
      <c r="D20" s="951"/>
      <c r="E20" s="951"/>
      <c r="F20" s="951"/>
      <c r="G20" s="951"/>
      <c r="H20" s="951"/>
      <c r="I20" s="951"/>
      <c r="J20" s="951"/>
      <c r="K20" s="951"/>
      <c r="L20" s="951"/>
      <c r="M20" s="951"/>
      <c r="N20" s="951"/>
      <c r="O20" s="951"/>
      <c r="P20" s="951"/>
      <c r="Q20" s="951"/>
      <c r="R20" s="951"/>
      <c r="S20" s="951"/>
      <c r="T20" s="951"/>
      <c r="U20" s="951"/>
      <c r="V20" s="951"/>
      <c r="W20" s="951"/>
      <c r="X20" s="951"/>
      <c r="Y20" s="597"/>
      <c r="Z20" s="597"/>
      <c r="AA20" s="597"/>
      <c r="AB20" s="597"/>
      <c r="AC20" s="597"/>
      <c r="AD20" s="597"/>
      <c r="AE20" s="421"/>
      <c r="AF20" s="258"/>
      <c r="AG20" s="258"/>
      <c r="AH20" s="258"/>
      <c r="AI20" s="258"/>
      <c r="AJ20" s="258"/>
      <c r="AK20" s="258"/>
      <c r="AL20" s="258"/>
      <c r="AM20" s="258"/>
    </row>
    <row r="21" spans="2:39" ht="37.5" customHeight="1">
      <c r="B21" s="266"/>
      <c r="C21" s="951" t="s">
        <v>638</v>
      </c>
      <c r="D21" s="951"/>
      <c r="E21" s="951"/>
      <c r="F21" s="951"/>
      <c r="G21" s="951"/>
      <c r="H21" s="951"/>
      <c r="I21" s="951"/>
      <c r="J21" s="951"/>
      <c r="K21" s="951"/>
      <c r="L21" s="951"/>
      <c r="M21" s="951"/>
      <c r="N21" s="951"/>
      <c r="O21" s="951"/>
      <c r="P21" s="951"/>
      <c r="Q21" s="951"/>
      <c r="R21" s="951"/>
      <c r="S21" s="951"/>
      <c r="T21" s="951"/>
      <c r="U21" s="951"/>
      <c r="V21" s="951"/>
      <c r="W21" s="951"/>
      <c r="X21" s="951"/>
      <c r="Y21" s="597"/>
      <c r="Z21" s="597"/>
      <c r="AA21" s="597"/>
      <c r="AB21" s="597"/>
      <c r="AC21" s="597"/>
      <c r="AD21" s="597"/>
      <c r="AE21" s="269"/>
      <c r="AF21" s="258"/>
      <c r="AG21" s="258"/>
      <c r="AH21" s="258"/>
      <c r="AI21" s="258"/>
      <c r="AJ21" s="258"/>
      <c r="AK21" s="258"/>
      <c r="AL21" s="258"/>
      <c r="AM21" s="258"/>
    </row>
    <row r="22" spans="2:39" ht="54.75" customHeight="1">
      <c r="B22" s="266"/>
      <c r="C22" s="951" t="s">
        <v>622</v>
      </c>
      <c r="D22" s="951"/>
      <c r="E22" s="951"/>
      <c r="F22" s="951"/>
      <c r="G22" s="951"/>
      <c r="H22" s="951"/>
      <c r="I22" s="951"/>
      <c r="J22" s="951"/>
      <c r="K22" s="951"/>
      <c r="L22" s="951"/>
      <c r="M22" s="951"/>
      <c r="N22" s="951"/>
      <c r="O22" s="951"/>
      <c r="P22" s="951"/>
      <c r="Q22" s="951"/>
      <c r="R22" s="951"/>
      <c r="S22" s="951"/>
      <c r="T22" s="951"/>
      <c r="U22" s="951"/>
      <c r="V22" s="951"/>
      <c r="W22" s="951"/>
      <c r="X22" s="951"/>
      <c r="Y22" s="597"/>
      <c r="Z22" s="597"/>
      <c r="AA22" s="597"/>
      <c r="AB22" s="597"/>
      <c r="AC22" s="597"/>
      <c r="AD22" s="597"/>
      <c r="AE22" s="421"/>
      <c r="AF22" s="258"/>
      <c r="AG22" s="258"/>
      <c r="AH22" s="258"/>
      <c r="AI22" s="258"/>
      <c r="AJ22" s="258"/>
      <c r="AK22" s="258"/>
      <c r="AL22" s="258"/>
      <c r="AM22" s="258"/>
    </row>
    <row r="23" spans="2:39" ht="15.5">
      <c r="B23" s="266"/>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58"/>
      <c r="AG23" s="258"/>
      <c r="AH23" s="258"/>
      <c r="AI23" s="258"/>
      <c r="AJ23" s="258"/>
      <c r="AK23" s="258"/>
      <c r="AL23" s="258"/>
      <c r="AM23" s="258"/>
    </row>
    <row r="24" spans="2:39" ht="15.5">
      <c r="B24" s="952" t="s">
        <v>525</v>
      </c>
      <c r="C24" s="587" t="s">
        <v>527</v>
      </c>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58"/>
      <c r="AG24" s="258"/>
      <c r="AH24" s="258"/>
      <c r="AI24" s="258"/>
      <c r="AJ24" s="258"/>
      <c r="AK24" s="258"/>
      <c r="AL24" s="258"/>
      <c r="AM24" s="258"/>
    </row>
    <row r="25" spans="2:39" ht="15.5">
      <c r="B25" s="952"/>
      <c r="C25" s="587" t="s">
        <v>528</v>
      </c>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58"/>
      <c r="AG25" s="258"/>
      <c r="AH25" s="258"/>
      <c r="AI25" s="258"/>
      <c r="AJ25" s="258"/>
      <c r="AK25" s="258"/>
      <c r="AL25" s="258"/>
      <c r="AM25" s="258"/>
    </row>
    <row r="26" spans="2:39" ht="15.5">
      <c r="B26" s="530"/>
      <c r="C26" s="587" t="s">
        <v>529</v>
      </c>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58"/>
      <c r="AG26" s="258"/>
      <c r="AH26" s="258"/>
      <c r="AI26" s="258"/>
      <c r="AJ26" s="258"/>
      <c r="AK26" s="258"/>
      <c r="AL26" s="258"/>
      <c r="AM26" s="258"/>
    </row>
    <row r="27" spans="2:39" ht="15.5">
      <c r="B27" s="530"/>
      <c r="C27" s="587" t="s">
        <v>530</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58"/>
      <c r="AG27" s="258"/>
      <c r="AH27" s="258"/>
      <c r="AI27" s="258"/>
      <c r="AJ27" s="258"/>
      <c r="AK27" s="258"/>
      <c r="AL27" s="258"/>
      <c r="AM27" s="258"/>
    </row>
    <row r="28" spans="2:39" ht="15.5">
      <c r="B28" s="530"/>
      <c r="C28" s="587" t="s">
        <v>531</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58"/>
      <c r="AG28" s="258"/>
      <c r="AH28" s="258"/>
      <c r="AI28" s="258"/>
      <c r="AJ28" s="258"/>
      <c r="AK28" s="258"/>
      <c r="AL28" s="258"/>
      <c r="AM28" s="258"/>
    </row>
    <row r="29" spans="2:39" ht="15.5">
      <c r="B29" s="530"/>
      <c r="C29" s="587" t="s">
        <v>532</v>
      </c>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58"/>
      <c r="AG29" s="258"/>
      <c r="AH29" s="258"/>
      <c r="AI29" s="258"/>
      <c r="AJ29" s="258"/>
      <c r="AK29" s="258"/>
      <c r="AL29" s="258"/>
      <c r="AM29" s="258"/>
    </row>
    <row r="30" spans="2:39" ht="15.5">
      <c r="B30" s="530"/>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58"/>
      <c r="AG30" s="258"/>
      <c r="AH30" s="258"/>
      <c r="AI30" s="258"/>
      <c r="AJ30" s="258"/>
      <c r="AK30" s="258"/>
      <c r="AL30" s="258"/>
      <c r="AM30" s="258"/>
    </row>
    <row r="31" spans="2:39" ht="15.5">
      <c r="B31" s="788"/>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58"/>
      <c r="AG31" s="258"/>
      <c r="AH31" s="258"/>
      <c r="AI31" s="258"/>
      <c r="AJ31" s="258"/>
      <c r="AK31" s="258"/>
      <c r="AL31" s="258"/>
      <c r="AM31" s="258"/>
    </row>
    <row r="32" spans="2:39">
      <c r="C32" s="246"/>
      <c r="D32" s="268"/>
      <c r="E32" s="268"/>
      <c r="F32" s="268"/>
      <c r="G32" s="268"/>
      <c r="H32" s="268"/>
      <c r="I32" s="268"/>
      <c r="J32" s="268"/>
      <c r="K32" s="268"/>
      <c r="L32" s="268"/>
      <c r="M32" s="268"/>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row>
    <row r="33" spans="1:39" ht="15.5">
      <c r="B33" s="273" t="s">
        <v>266</v>
      </c>
      <c r="C33" s="274"/>
      <c r="D33" s="809"/>
      <c r="E33" s="268"/>
      <c r="F33" s="268"/>
      <c r="G33" s="268"/>
      <c r="H33" s="268"/>
      <c r="I33" s="268"/>
      <c r="J33" s="268"/>
      <c r="K33" s="268"/>
      <c r="L33" s="268"/>
      <c r="M33" s="268"/>
      <c r="N33" s="246"/>
      <c r="O33" s="274"/>
      <c r="P33" s="246"/>
      <c r="Q33" s="246"/>
      <c r="R33" s="246"/>
      <c r="S33" s="246"/>
      <c r="T33" s="246"/>
      <c r="U33" s="246"/>
      <c r="V33" s="246"/>
      <c r="W33" s="246"/>
      <c r="X33" s="246"/>
      <c r="Y33" s="263"/>
      <c r="Z33" s="260"/>
      <c r="AA33" s="260"/>
      <c r="AB33" s="260"/>
      <c r="AC33" s="260"/>
      <c r="AD33" s="260"/>
      <c r="AE33" s="260"/>
      <c r="AF33" s="260"/>
      <c r="AG33" s="260"/>
      <c r="AH33" s="260"/>
      <c r="AI33" s="260"/>
      <c r="AJ33" s="260"/>
      <c r="AK33" s="260"/>
      <c r="AL33" s="260"/>
      <c r="AM33" s="275"/>
    </row>
    <row r="34" spans="1:39" ht="36.75" customHeight="1">
      <c r="B34" s="942" t="s">
        <v>211</v>
      </c>
      <c r="C34" s="944" t="s">
        <v>33</v>
      </c>
      <c r="D34" s="863" t="s">
        <v>420</v>
      </c>
      <c r="E34" s="953" t="s">
        <v>209</v>
      </c>
      <c r="F34" s="954"/>
      <c r="G34" s="954"/>
      <c r="H34" s="954"/>
      <c r="I34" s="954"/>
      <c r="J34" s="954"/>
      <c r="K34" s="954"/>
      <c r="L34" s="954"/>
      <c r="M34" s="955"/>
      <c r="N34" s="949" t="s">
        <v>213</v>
      </c>
      <c r="O34" s="277" t="s">
        <v>421</v>
      </c>
      <c r="P34" s="946" t="s">
        <v>212</v>
      </c>
      <c r="Q34" s="947"/>
      <c r="R34" s="947"/>
      <c r="S34" s="947"/>
      <c r="T34" s="947"/>
      <c r="U34" s="947"/>
      <c r="V34" s="947"/>
      <c r="W34" s="947"/>
      <c r="X34" s="948"/>
      <c r="Y34" s="939" t="s">
        <v>243</v>
      </c>
      <c r="Z34" s="940"/>
      <c r="AA34" s="940"/>
      <c r="AB34" s="940"/>
      <c r="AC34" s="940"/>
      <c r="AD34" s="940"/>
      <c r="AE34" s="940"/>
      <c r="AF34" s="940"/>
      <c r="AG34" s="940"/>
      <c r="AH34" s="940"/>
      <c r="AI34" s="940"/>
      <c r="AJ34" s="940"/>
      <c r="AK34" s="940"/>
      <c r="AL34" s="940"/>
      <c r="AM34" s="941"/>
    </row>
    <row r="35" spans="1:39" ht="65.25" customHeight="1">
      <c r="B35" s="943"/>
      <c r="C35" s="945"/>
      <c r="D35" s="864">
        <v>2015</v>
      </c>
      <c r="E35" s="864">
        <v>2016</v>
      </c>
      <c r="F35" s="864">
        <v>2017</v>
      </c>
      <c r="G35" s="864">
        <v>2018</v>
      </c>
      <c r="H35" s="864">
        <v>2019</v>
      </c>
      <c r="I35" s="864">
        <v>2020</v>
      </c>
      <c r="J35" s="864">
        <v>2021</v>
      </c>
      <c r="K35" s="864">
        <v>2022</v>
      </c>
      <c r="L35" s="864">
        <v>2023</v>
      </c>
      <c r="M35" s="865">
        <v>2024</v>
      </c>
      <c r="N35" s="950"/>
      <c r="O35" s="278">
        <v>2015</v>
      </c>
      <c r="P35" s="278">
        <v>2016</v>
      </c>
      <c r="Q35" s="278">
        <v>2017</v>
      </c>
      <c r="R35" s="278">
        <v>2018</v>
      </c>
      <c r="S35" s="278">
        <v>2019</v>
      </c>
      <c r="T35" s="278">
        <v>2020</v>
      </c>
      <c r="U35" s="278">
        <v>2021</v>
      </c>
      <c r="V35" s="278">
        <v>2022</v>
      </c>
      <c r="W35" s="278">
        <v>2023</v>
      </c>
      <c r="X35" s="422">
        <v>2024</v>
      </c>
      <c r="Y35" s="278" t="str">
        <f>'1.  LRAMVA Summary'!D52</f>
        <v>Residential</v>
      </c>
      <c r="Z35" s="278" t="str">
        <f>'1.  LRAMVA Summary'!E52</f>
        <v>GS&lt;50 kW</v>
      </c>
      <c r="AA35" s="278" t="str">
        <f>'1.  LRAMVA Summary'!F52</f>
        <v>GS&gt;50 kW</v>
      </c>
      <c r="AB35" s="278" t="str">
        <f>'1.  LRAMVA Summary'!G52</f>
        <v/>
      </c>
      <c r="AC35" s="278" t="str">
        <f>'1.  LRAMVA Summary'!H52</f>
        <v/>
      </c>
      <c r="AD35" s="278" t="str">
        <f>'1.  LRAMVA Summary'!I52</f>
        <v/>
      </c>
      <c r="AE35" s="278" t="str">
        <f>'1.  LRAMVA Summary'!J52</f>
        <v/>
      </c>
      <c r="AF35" s="278" t="str">
        <f>'1.  LRAMVA Summary'!K52</f>
        <v/>
      </c>
      <c r="AG35" s="278" t="str">
        <f>'1.  LRAMVA Summary'!L52</f>
        <v/>
      </c>
      <c r="AH35" s="278" t="str">
        <f>'1.  LRAMVA Summary'!M52</f>
        <v/>
      </c>
      <c r="AI35" s="278" t="str">
        <f>'1.  LRAMVA Summary'!N52</f>
        <v/>
      </c>
      <c r="AJ35" s="278" t="str">
        <f>'1.  LRAMVA Summary'!O52</f>
        <v/>
      </c>
      <c r="AK35" s="278" t="str">
        <f>'1.  LRAMVA Summary'!P52</f>
        <v/>
      </c>
      <c r="AL35" s="278" t="str">
        <f>'1.  LRAMVA Summary'!Q52</f>
        <v/>
      </c>
      <c r="AM35" s="280" t="str">
        <f>'1.  LRAMVA Summary'!R52</f>
        <v>Total</v>
      </c>
    </row>
    <row r="36" spans="1:39" ht="16.5" customHeight="1">
      <c r="B36" s="509" t="s">
        <v>502</v>
      </c>
      <c r="C36" s="282"/>
      <c r="D36" s="338"/>
      <c r="E36" s="338"/>
      <c r="F36" s="338"/>
      <c r="G36" s="338"/>
      <c r="H36" s="338"/>
      <c r="I36" s="338"/>
      <c r="J36" s="338"/>
      <c r="K36" s="338"/>
      <c r="L36" s="338"/>
      <c r="M36" s="338"/>
      <c r="N36" s="283"/>
      <c r="O36" s="282"/>
      <c r="P36" s="282"/>
      <c r="Q36" s="282"/>
      <c r="R36" s="282"/>
      <c r="S36" s="282"/>
      <c r="T36" s="282"/>
      <c r="U36" s="282"/>
      <c r="V36" s="282"/>
      <c r="W36" s="282"/>
      <c r="X36" s="282"/>
      <c r="Y36" s="284" t="str">
        <f>'1.  LRAMVA Summary'!D53</f>
        <v>kWh</v>
      </c>
      <c r="Z36" s="284" t="str">
        <f>'1.  LRAMVA Summary'!E53</f>
        <v>kWh</v>
      </c>
      <c r="AA36" s="284" t="str">
        <f>'1.  LRAMVA Summary'!F53</f>
        <v>kW</v>
      </c>
      <c r="AB36" s="284">
        <f>'1.  LRAMVA Summary'!G53</f>
        <v>0</v>
      </c>
      <c r="AC36" s="284">
        <f>'1.  LRAMVA Summary'!H53</f>
        <v>0</v>
      </c>
      <c r="AD36" s="284">
        <f>'1.  LRAMVA Summary'!I53</f>
        <v>0</v>
      </c>
      <c r="AE36" s="284">
        <f>'1.  LRAMVA Summary'!J53</f>
        <v>0</v>
      </c>
      <c r="AF36" s="284">
        <f>'1.  LRAMVA Summary'!K53</f>
        <v>0</v>
      </c>
      <c r="AG36" s="284">
        <f>'1.  LRAMVA Summary'!L53</f>
        <v>0</v>
      </c>
      <c r="AH36" s="284">
        <f>'1.  LRAMVA Summary'!M53</f>
        <v>0</v>
      </c>
      <c r="AI36" s="284">
        <f>'1.  LRAMVA Summary'!N53</f>
        <v>0</v>
      </c>
      <c r="AJ36" s="284">
        <f>'1.  LRAMVA Summary'!O53</f>
        <v>0</v>
      </c>
      <c r="AK36" s="284">
        <f>'1.  LRAMVA Summary'!P53</f>
        <v>0</v>
      </c>
      <c r="AL36" s="284">
        <f>'1.  LRAMVA Summary'!Q53</f>
        <v>0</v>
      </c>
      <c r="AM36" s="285"/>
    </row>
    <row r="37" spans="1:39" ht="16.5" customHeight="1" outlineLevel="1">
      <c r="B37" s="281" t="s">
        <v>495</v>
      </c>
      <c r="C37" s="282"/>
      <c r="D37" s="338"/>
      <c r="E37" s="338"/>
      <c r="F37" s="338"/>
      <c r="G37" s="338"/>
      <c r="H37" s="338"/>
      <c r="I37" s="338"/>
      <c r="J37" s="338"/>
      <c r="K37" s="338"/>
      <c r="L37" s="338"/>
      <c r="M37" s="338"/>
      <c r="N37" s="283"/>
      <c r="O37" s="282"/>
      <c r="P37" s="282"/>
      <c r="Q37" s="282"/>
      <c r="R37" s="282"/>
      <c r="S37" s="282"/>
      <c r="T37" s="282"/>
      <c r="U37" s="282"/>
      <c r="V37" s="282"/>
      <c r="W37" s="282"/>
      <c r="X37" s="282"/>
      <c r="Y37" s="284"/>
      <c r="Z37" s="284"/>
      <c r="AA37" s="284"/>
      <c r="AB37" s="284"/>
      <c r="AC37" s="284"/>
      <c r="AD37" s="284"/>
      <c r="AE37" s="284"/>
      <c r="AF37" s="284"/>
      <c r="AG37" s="284"/>
      <c r="AH37" s="284"/>
      <c r="AI37" s="284"/>
      <c r="AJ37" s="284"/>
      <c r="AK37" s="284"/>
      <c r="AL37" s="284"/>
      <c r="AM37" s="285"/>
    </row>
    <row r="38" spans="1:39" ht="15.5" outlineLevel="1">
      <c r="A38" s="513">
        <v>1</v>
      </c>
      <c r="B38" s="421" t="s">
        <v>95</v>
      </c>
      <c r="C38" s="284" t="s">
        <v>25</v>
      </c>
      <c r="D38" s="730"/>
      <c r="E38" s="730"/>
      <c r="F38" s="730"/>
      <c r="G38" s="730"/>
      <c r="H38" s="730"/>
      <c r="I38" s="730"/>
      <c r="J38" s="730"/>
      <c r="K38" s="730"/>
      <c r="L38" s="730"/>
      <c r="M38" s="730"/>
      <c r="N38" s="284"/>
      <c r="O38" s="730"/>
      <c r="P38" s="735"/>
      <c r="Q38" s="735"/>
      <c r="R38" s="735"/>
      <c r="S38" s="735"/>
      <c r="T38" s="735"/>
      <c r="U38" s="735"/>
      <c r="V38" s="730"/>
      <c r="W38" s="730"/>
      <c r="X38" s="730"/>
      <c r="Y38" s="403">
        <v>1</v>
      </c>
      <c r="Z38" s="403"/>
      <c r="AA38" s="403"/>
      <c r="AB38" s="403"/>
      <c r="AC38" s="403"/>
      <c r="AD38" s="403"/>
      <c r="AE38" s="403"/>
      <c r="AF38" s="403"/>
      <c r="AG38" s="403"/>
      <c r="AH38" s="403"/>
      <c r="AI38" s="403"/>
      <c r="AJ38" s="403"/>
      <c r="AK38" s="403"/>
      <c r="AL38" s="403"/>
      <c r="AM38" s="289">
        <f>SUM(Y38:AL38)</f>
        <v>1</v>
      </c>
    </row>
    <row r="39" spans="1:39" ht="15.5" outlineLevel="1">
      <c r="B39" s="421" t="s">
        <v>267</v>
      </c>
      <c r="C39" s="284" t="s">
        <v>163</v>
      </c>
      <c r="D39" s="730"/>
      <c r="E39" s="730"/>
      <c r="F39" s="730"/>
      <c r="G39" s="730"/>
      <c r="H39" s="730"/>
      <c r="I39" s="730"/>
      <c r="J39" s="730"/>
      <c r="K39" s="730"/>
      <c r="L39" s="730"/>
      <c r="M39" s="730"/>
      <c r="N39" s="460"/>
      <c r="O39" s="730"/>
      <c r="P39" s="735"/>
      <c r="Q39" s="735"/>
      <c r="R39" s="735"/>
      <c r="S39" s="735"/>
      <c r="T39" s="735"/>
      <c r="U39" s="735"/>
      <c r="V39" s="730"/>
      <c r="W39" s="730"/>
      <c r="X39" s="730"/>
      <c r="Y39" s="404">
        <f>Y38</f>
        <v>1</v>
      </c>
      <c r="Z39" s="404">
        <f t="shared" ref="Z39:AL39" si="0">Z38</f>
        <v>0</v>
      </c>
      <c r="AA39" s="404">
        <f t="shared" si="0"/>
        <v>0</v>
      </c>
      <c r="AB39" s="404">
        <f t="shared" si="0"/>
        <v>0</v>
      </c>
      <c r="AC39" s="404">
        <f t="shared" si="0"/>
        <v>0</v>
      </c>
      <c r="AD39" s="404">
        <f t="shared" si="0"/>
        <v>0</v>
      </c>
      <c r="AE39" s="404">
        <f t="shared" si="0"/>
        <v>0</v>
      </c>
      <c r="AF39" s="404">
        <f t="shared" si="0"/>
        <v>0</v>
      </c>
      <c r="AG39" s="404">
        <f t="shared" si="0"/>
        <v>0</v>
      </c>
      <c r="AH39" s="404">
        <f t="shared" si="0"/>
        <v>0</v>
      </c>
      <c r="AI39" s="404">
        <f t="shared" si="0"/>
        <v>0</v>
      </c>
      <c r="AJ39" s="404">
        <f t="shared" si="0"/>
        <v>0</v>
      </c>
      <c r="AK39" s="404">
        <f t="shared" si="0"/>
        <v>0</v>
      </c>
      <c r="AL39" s="404">
        <f t="shared" si="0"/>
        <v>0</v>
      </c>
      <c r="AM39" s="290"/>
    </row>
    <row r="40" spans="1:39" ht="15.5" outlineLevel="1">
      <c r="B40" s="421"/>
      <c r="C40" s="292"/>
      <c r="D40" s="731"/>
      <c r="E40" s="731"/>
      <c r="F40" s="731"/>
      <c r="G40" s="731"/>
      <c r="H40" s="731"/>
      <c r="I40" s="731"/>
      <c r="J40" s="731"/>
      <c r="K40" s="731"/>
      <c r="L40" s="731"/>
      <c r="M40" s="731"/>
      <c r="N40" s="293"/>
      <c r="O40" s="292"/>
      <c r="P40" s="292"/>
      <c r="Q40" s="292"/>
      <c r="R40" s="292"/>
      <c r="S40" s="292"/>
      <c r="T40" s="292"/>
      <c r="U40" s="292"/>
      <c r="V40" s="292"/>
      <c r="W40" s="292"/>
      <c r="X40" s="292"/>
      <c r="Y40" s="405"/>
      <c r="Z40" s="406"/>
      <c r="AA40" s="406"/>
      <c r="AB40" s="406"/>
      <c r="AC40" s="406"/>
      <c r="AD40" s="406"/>
      <c r="AE40" s="406"/>
      <c r="AF40" s="406"/>
      <c r="AG40" s="406"/>
      <c r="AH40" s="406"/>
      <c r="AI40" s="406"/>
      <c r="AJ40" s="406"/>
      <c r="AK40" s="406"/>
      <c r="AL40" s="406"/>
      <c r="AM40" s="295"/>
    </row>
    <row r="41" spans="1:39" ht="15.5" outlineLevel="1">
      <c r="A41" s="513">
        <v>2</v>
      </c>
      <c r="B41" s="421" t="s">
        <v>96</v>
      </c>
      <c r="C41" s="284" t="s">
        <v>25</v>
      </c>
      <c r="D41" s="730"/>
      <c r="E41" s="730"/>
      <c r="F41" s="730"/>
      <c r="G41" s="730"/>
      <c r="H41" s="730"/>
      <c r="I41" s="730"/>
      <c r="J41" s="730"/>
      <c r="K41" s="730"/>
      <c r="L41" s="730"/>
      <c r="M41" s="730"/>
      <c r="N41" s="284"/>
      <c r="O41" s="730"/>
      <c r="P41" s="735"/>
      <c r="Q41" s="735"/>
      <c r="R41" s="735"/>
      <c r="S41" s="735"/>
      <c r="T41" s="735"/>
      <c r="U41" s="735"/>
      <c r="V41" s="730"/>
      <c r="W41" s="730"/>
      <c r="X41" s="730"/>
      <c r="Y41" s="403">
        <v>1</v>
      </c>
      <c r="Z41" s="403"/>
      <c r="AA41" s="403"/>
      <c r="AB41" s="403"/>
      <c r="AC41" s="403"/>
      <c r="AD41" s="403"/>
      <c r="AE41" s="403"/>
      <c r="AF41" s="403"/>
      <c r="AG41" s="403"/>
      <c r="AH41" s="403"/>
      <c r="AI41" s="403"/>
      <c r="AJ41" s="403"/>
      <c r="AK41" s="403"/>
      <c r="AL41" s="403"/>
      <c r="AM41" s="289">
        <f>SUM(Y41:AL41)</f>
        <v>1</v>
      </c>
    </row>
    <row r="42" spans="1:39" ht="15.5" outlineLevel="1">
      <c r="B42" s="421" t="s">
        <v>267</v>
      </c>
      <c r="C42" s="284" t="s">
        <v>163</v>
      </c>
      <c r="D42" s="730"/>
      <c r="E42" s="730"/>
      <c r="F42" s="730"/>
      <c r="G42" s="730"/>
      <c r="H42" s="730"/>
      <c r="I42" s="730"/>
      <c r="J42" s="730"/>
      <c r="K42" s="730"/>
      <c r="L42" s="730"/>
      <c r="M42" s="730"/>
      <c r="N42" s="460"/>
      <c r="O42" s="730"/>
      <c r="P42" s="735"/>
      <c r="Q42" s="735"/>
      <c r="R42" s="735"/>
      <c r="S42" s="735"/>
      <c r="T42" s="735"/>
      <c r="U42" s="735"/>
      <c r="V42" s="730"/>
      <c r="W42" s="730"/>
      <c r="X42" s="730"/>
      <c r="Y42" s="404">
        <f t="shared" ref="Y42:AL42" si="1">Y41</f>
        <v>1</v>
      </c>
      <c r="Z42" s="404">
        <f t="shared" si="1"/>
        <v>0</v>
      </c>
      <c r="AA42" s="404">
        <f t="shared" si="1"/>
        <v>0</v>
      </c>
      <c r="AB42" s="404">
        <f t="shared" si="1"/>
        <v>0</v>
      </c>
      <c r="AC42" s="404">
        <f t="shared" si="1"/>
        <v>0</v>
      </c>
      <c r="AD42" s="404">
        <f t="shared" si="1"/>
        <v>0</v>
      </c>
      <c r="AE42" s="404">
        <f t="shared" si="1"/>
        <v>0</v>
      </c>
      <c r="AF42" s="404">
        <f t="shared" si="1"/>
        <v>0</v>
      </c>
      <c r="AG42" s="404">
        <f t="shared" si="1"/>
        <v>0</v>
      </c>
      <c r="AH42" s="404">
        <f t="shared" si="1"/>
        <v>0</v>
      </c>
      <c r="AI42" s="404">
        <f t="shared" si="1"/>
        <v>0</v>
      </c>
      <c r="AJ42" s="404">
        <f t="shared" si="1"/>
        <v>0</v>
      </c>
      <c r="AK42" s="404">
        <f t="shared" si="1"/>
        <v>0</v>
      </c>
      <c r="AL42" s="404">
        <f t="shared" si="1"/>
        <v>0</v>
      </c>
      <c r="AM42" s="290"/>
    </row>
    <row r="43" spans="1:39" ht="15.5" outlineLevel="1">
      <c r="B43" s="421"/>
      <c r="C43" s="292"/>
      <c r="D43" s="732"/>
      <c r="E43" s="732"/>
      <c r="F43" s="732"/>
      <c r="G43" s="732"/>
      <c r="H43" s="732"/>
      <c r="I43" s="732"/>
      <c r="J43" s="732"/>
      <c r="K43" s="732"/>
      <c r="L43" s="732"/>
      <c r="M43" s="732"/>
      <c r="N43" s="293"/>
      <c r="O43" s="297"/>
      <c r="P43" s="297"/>
      <c r="Q43" s="297"/>
      <c r="R43" s="297"/>
      <c r="S43" s="297"/>
      <c r="T43" s="297"/>
      <c r="U43" s="297"/>
      <c r="V43" s="297"/>
      <c r="W43" s="297"/>
      <c r="X43" s="297"/>
      <c r="Y43" s="405"/>
      <c r="Z43" s="406"/>
      <c r="AA43" s="406"/>
      <c r="AB43" s="406"/>
      <c r="AC43" s="406"/>
      <c r="AD43" s="406"/>
      <c r="AE43" s="406"/>
      <c r="AF43" s="406"/>
      <c r="AG43" s="406"/>
      <c r="AH43" s="406"/>
      <c r="AI43" s="406"/>
      <c r="AJ43" s="406"/>
      <c r="AK43" s="406"/>
      <c r="AL43" s="406"/>
      <c r="AM43" s="295"/>
    </row>
    <row r="44" spans="1:39" ht="15.5" outlineLevel="1">
      <c r="A44" s="513">
        <v>3</v>
      </c>
      <c r="B44" s="421" t="s">
        <v>97</v>
      </c>
      <c r="C44" s="284" t="s">
        <v>25</v>
      </c>
      <c r="D44" s="730"/>
      <c r="E44" s="730"/>
      <c r="F44" s="730"/>
      <c r="G44" s="730"/>
      <c r="H44" s="730"/>
      <c r="I44" s="730"/>
      <c r="J44" s="730"/>
      <c r="K44" s="730"/>
      <c r="L44" s="730"/>
      <c r="M44" s="730"/>
      <c r="N44" s="284"/>
      <c r="O44" s="730"/>
      <c r="P44" s="735"/>
      <c r="Q44" s="735"/>
      <c r="R44" s="735"/>
      <c r="S44" s="735"/>
      <c r="T44" s="735"/>
      <c r="U44" s="735"/>
      <c r="V44" s="730"/>
      <c r="W44" s="730"/>
      <c r="X44" s="730"/>
      <c r="Y44" s="403">
        <v>1</v>
      </c>
      <c r="Z44" s="403"/>
      <c r="AA44" s="403"/>
      <c r="AB44" s="403"/>
      <c r="AC44" s="403"/>
      <c r="AD44" s="403"/>
      <c r="AE44" s="403"/>
      <c r="AF44" s="403"/>
      <c r="AG44" s="403"/>
      <c r="AH44" s="403"/>
      <c r="AI44" s="403"/>
      <c r="AJ44" s="403"/>
      <c r="AK44" s="403"/>
      <c r="AL44" s="403"/>
      <c r="AM44" s="289">
        <f>SUM(Y44:AL44)</f>
        <v>1</v>
      </c>
    </row>
    <row r="45" spans="1:39" ht="15.5" outlineLevel="1">
      <c r="B45" s="421" t="s">
        <v>267</v>
      </c>
      <c r="C45" s="284" t="s">
        <v>163</v>
      </c>
      <c r="D45" s="730"/>
      <c r="E45" s="730"/>
      <c r="F45" s="730"/>
      <c r="G45" s="730"/>
      <c r="H45" s="730"/>
      <c r="I45" s="730"/>
      <c r="J45" s="730"/>
      <c r="K45" s="730"/>
      <c r="L45" s="730"/>
      <c r="M45" s="730"/>
      <c r="N45" s="460"/>
      <c r="O45" s="288"/>
      <c r="P45" s="288"/>
      <c r="Q45" s="288"/>
      <c r="R45" s="288"/>
      <c r="S45" s="288"/>
      <c r="T45" s="288"/>
      <c r="U45" s="288"/>
      <c r="V45" s="288"/>
      <c r="W45" s="288"/>
      <c r="X45" s="288"/>
      <c r="Y45" s="404">
        <f t="shared" ref="Y45:AL45" si="2">Y44</f>
        <v>1</v>
      </c>
      <c r="Z45" s="404">
        <f t="shared" si="2"/>
        <v>0</v>
      </c>
      <c r="AA45" s="404">
        <f t="shared" si="2"/>
        <v>0</v>
      </c>
      <c r="AB45" s="404">
        <f t="shared" si="2"/>
        <v>0</v>
      </c>
      <c r="AC45" s="404">
        <f t="shared" si="2"/>
        <v>0</v>
      </c>
      <c r="AD45" s="404">
        <f t="shared" si="2"/>
        <v>0</v>
      </c>
      <c r="AE45" s="404">
        <f t="shared" si="2"/>
        <v>0</v>
      </c>
      <c r="AF45" s="404">
        <f t="shared" si="2"/>
        <v>0</v>
      </c>
      <c r="AG45" s="404">
        <f t="shared" si="2"/>
        <v>0</v>
      </c>
      <c r="AH45" s="404">
        <f t="shared" si="2"/>
        <v>0</v>
      </c>
      <c r="AI45" s="404">
        <f t="shared" si="2"/>
        <v>0</v>
      </c>
      <c r="AJ45" s="404">
        <f t="shared" si="2"/>
        <v>0</v>
      </c>
      <c r="AK45" s="404">
        <f t="shared" si="2"/>
        <v>0</v>
      </c>
      <c r="AL45" s="404">
        <f t="shared" si="2"/>
        <v>0</v>
      </c>
      <c r="AM45" s="290"/>
    </row>
    <row r="46" spans="1:39" ht="15.5" outlineLevel="1">
      <c r="B46" s="421"/>
      <c r="C46" s="298"/>
      <c r="D46" s="729"/>
      <c r="E46" s="729"/>
      <c r="F46" s="729"/>
      <c r="G46" s="729"/>
      <c r="H46" s="729"/>
      <c r="I46" s="729"/>
      <c r="J46" s="729"/>
      <c r="K46" s="729"/>
      <c r="L46" s="729"/>
      <c r="M46" s="729"/>
      <c r="N46" s="284"/>
      <c r="O46" s="284"/>
      <c r="P46" s="284"/>
      <c r="Q46" s="284"/>
      <c r="R46" s="284"/>
      <c r="S46" s="284"/>
      <c r="T46" s="284"/>
      <c r="U46" s="284"/>
      <c r="V46" s="284"/>
      <c r="W46" s="284"/>
      <c r="X46" s="284"/>
      <c r="Y46" s="405"/>
      <c r="Z46" s="405"/>
      <c r="AA46" s="405"/>
      <c r="AB46" s="405"/>
      <c r="AC46" s="405"/>
      <c r="AD46" s="405"/>
      <c r="AE46" s="405"/>
      <c r="AF46" s="405"/>
      <c r="AG46" s="405"/>
      <c r="AH46" s="405"/>
      <c r="AI46" s="405"/>
      <c r="AJ46" s="405"/>
      <c r="AK46" s="405"/>
      <c r="AL46" s="405"/>
      <c r="AM46" s="299"/>
    </row>
    <row r="47" spans="1:39" ht="15.5" outlineLevel="1">
      <c r="A47" s="513">
        <v>4</v>
      </c>
      <c r="B47" s="421" t="s">
        <v>681</v>
      </c>
      <c r="C47" s="284" t="s">
        <v>25</v>
      </c>
      <c r="D47" s="730"/>
      <c r="E47" s="730"/>
      <c r="F47" s="730"/>
      <c r="G47" s="730"/>
      <c r="H47" s="730"/>
      <c r="I47" s="730"/>
      <c r="J47" s="730"/>
      <c r="K47" s="730"/>
      <c r="L47" s="730"/>
      <c r="M47" s="730"/>
      <c r="N47" s="284"/>
      <c r="O47" s="730"/>
      <c r="P47" s="735"/>
      <c r="Q47" s="735"/>
      <c r="R47" s="735"/>
      <c r="S47" s="735"/>
      <c r="T47" s="735"/>
      <c r="U47" s="735"/>
      <c r="V47" s="730"/>
      <c r="W47" s="730"/>
      <c r="X47" s="730"/>
      <c r="Y47" s="403">
        <v>1</v>
      </c>
      <c r="Z47" s="403"/>
      <c r="AA47" s="403"/>
      <c r="AB47" s="403"/>
      <c r="AC47" s="403"/>
      <c r="AD47" s="403"/>
      <c r="AE47" s="403"/>
      <c r="AF47" s="403"/>
      <c r="AG47" s="403"/>
      <c r="AH47" s="403"/>
      <c r="AI47" s="403"/>
      <c r="AJ47" s="403"/>
      <c r="AK47" s="403"/>
      <c r="AL47" s="403"/>
      <c r="AM47" s="289">
        <f>SUM(Y47:AL47)</f>
        <v>1</v>
      </c>
    </row>
    <row r="48" spans="1:39" ht="15.5" outlineLevel="1">
      <c r="B48" s="421" t="s">
        <v>267</v>
      </c>
      <c r="C48" s="284" t="s">
        <v>163</v>
      </c>
      <c r="D48" s="730"/>
      <c r="E48" s="730"/>
      <c r="F48" s="730"/>
      <c r="G48" s="730"/>
      <c r="H48" s="730"/>
      <c r="I48" s="730"/>
      <c r="J48" s="730"/>
      <c r="K48" s="730"/>
      <c r="L48" s="730"/>
      <c r="M48" s="730"/>
      <c r="N48" s="460"/>
      <c r="O48" s="730"/>
      <c r="P48" s="735"/>
      <c r="Q48" s="735"/>
      <c r="R48" s="735"/>
      <c r="S48" s="735"/>
      <c r="T48" s="735"/>
      <c r="U48" s="735"/>
      <c r="V48" s="730"/>
      <c r="W48" s="730"/>
      <c r="X48" s="730"/>
      <c r="Y48" s="404">
        <f t="shared" ref="Y48:AL48" si="3">Y47</f>
        <v>1</v>
      </c>
      <c r="Z48" s="404">
        <f t="shared" si="3"/>
        <v>0</v>
      </c>
      <c r="AA48" s="404">
        <f t="shared" si="3"/>
        <v>0</v>
      </c>
      <c r="AB48" s="404">
        <f t="shared" si="3"/>
        <v>0</v>
      </c>
      <c r="AC48" s="404">
        <f t="shared" si="3"/>
        <v>0</v>
      </c>
      <c r="AD48" s="404">
        <f t="shared" si="3"/>
        <v>0</v>
      </c>
      <c r="AE48" s="404">
        <f t="shared" si="3"/>
        <v>0</v>
      </c>
      <c r="AF48" s="404">
        <f t="shared" si="3"/>
        <v>0</v>
      </c>
      <c r="AG48" s="404">
        <f t="shared" si="3"/>
        <v>0</v>
      </c>
      <c r="AH48" s="404">
        <f t="shared" si="3"/>
        <v>0</v>
      </c>
      <c r="AI48" s="404">
        <f t="shared" si="3"/>
        <v>0</v>
      </c>
      <c r="AJ48" s="404">
        <f t="shared" si="3"/>
        <v>0</v>
      </c>
      <c r="AK48" s="404">
        <f t="shared" si="3"/>
        <v>0</v>
      </c>
      <c r="AL48" s="404">
        <f t="shared" si="3"/>
        <v>0</v>
      </c>
      <c r="AM48" s="290"/>
    </row>
    <row r="49" spans="1:39" ht="15.5" outlineLevel="1">
      <c r="B49" s="421"/>
      <c r="C49" s="298"/>
      <c r="D49" s="732"/>
      <c r="E49" s="732"/>
      <c r="F49" s="732"/>
      <c r="G49" s="732"/>
      <c r="H49" s="732"/>
      <c r="I49" s="732"/>
      <c r="J49" s="732"/>
      <c r="K49" s="732"/>
      <c r="L49" s="732"/>
      <c r="M49" s="732"/>
      <c r="N49" s="284"/>
      <c r="O49" s="297"/>
      <c r="P49" s="297"/>
      <c r="Q49" s="297"/>
      <c r="R49" s="297"/>
      <c r="S49" s="297"/>
      <c r="T49" s="297"/>
      <c r="U49" s="297"/>
      <c r="V49" s="297"/>
      <c r="W49" s="297"/>
      <c r="X49" s="297"/>
      <c r="Y49" s="405"/>
      <c r="Z49" s="405"/>
      <c r="AA49" s="405"/>
      <c r="AB49" s="405"/>
      <c r="AC49" s="405"/>
      <c r="AD49" s="405"/>
      <c r="AE49" s="405"/>
      <c r="AF49" s="405"/>
      <c r="AG49" s="405"/>
      <c r="AH49" s="405"/>
      <c r="AI49" s="405"/>
      <c r="AJ49" s="405"/>
      <c r="AK49" s="405"/>
      <c r="AL49" s="405"/>
      <c r="AM49" s="299"/>
    </row>
    <row r="50" spans="1:39" ht="18" customHeight="1" outlineLevel="1">
      <c r="A50" s="513">
        <v>5</v>
      </c>
      <c r="B50" s="421" t="s">
        <v>98</v>
      </c>
      <c r="C50" s="284" t="s">
        <v>25</v>
      </c>
      <c r="D50" s="730"/>
      <c r="E50" s="730"/>
      <c r="F50" s="730"/>
      <c r="G50" s="730"/>
      <c r="H50" s="730"/>
      <c r="I50" s="730"/>
      <c r="J50" s="730"/>
      <c r="K50" s="730"/>
      <c r="L50" s="730"/>
      <c r="M50" s="730"/>
      <c r="N50" s="284"/>
      <c r="O50" s="288"/>
      <c r="P50" s="288"/>
      <c r="Q50" s="288"/>
      <c r="R50" s="288"/>
      <c r="S50" s="288"/>
      <c r="T50" s="288"/>
      <c r="U50" s="288"/>
      <c r="V50" s="288"/>
      <c r="W50" s="288"/>
      <c r="X50" s="288"/>
      <c r="Y50" s="403">
        <v>1</v>
      </c>
      <c r="Z50" s="403"/>
      <c r="AA50" s="403"/>
      <c r="AB50" s="403"/>
      <c r="AC50" s="403"/>
      <c r="AD50" s="403"/>
      <c r="AE50" s="403"/>
      <c r="AF50" s="403"/>
      <c r="AG50" s="403"/>
      <c r="AH50" s="403"/>
      <c r="AI50" s="403"/>
      <c r="AJ50" s="403"/>
      <c r="AK50" s="403"/>
      <c r="AL50" s="403"/>
      <c r="AM50" s="289">
        <f>SUM(Y50:AL50)</f>
        <v>1</v>
      </c>
    </row>
    <row r="51" spans="1:39" ht="15.5" outlineLevel="1">
      <c r="B51" s="421" t="s">
        <v>267</v>
      </c>
      <c r="C51" s="284" t="s">
        <v>163</v>
      </c>
      <c r="D51" s="730"/>
      <c r="E51" s="730"/>
      <c r="F51" s="730"/>
      <c r="G51" s="730"/>
      <c r="H51" s="730"/>
      <c r="I51" s="730"/>
      <c r="J51" s="730"/>
      <c r="K51" s="730"/>
      <c r="L51" s="730"/>
      <c r="M51" s="730"/>
      <c r="N51" s="460"/>
      <c r="O51" s="730"/>
      <c r="P51" s="735"/>
      <c r="Q51" s="735"/>
      <c r="R51" s="735"/>
      <c r="S51" s="735"/>
      <c r="T51" s="735"/>
      <c r="U51" s="735"/>
      <c r="V51" s="730"/>
      <c r="W51" s="730"/>
      <c r="X51" s="730"/>
      <c r="Y51" s="404">
        <f t="shared" ref="Y51:AL51" si="4">Y50</f>
        <v>1</v>
      </c>
      <c r="Z51" s="404">
        <f t="shared" si="4"/>
        <v>0</v>
      </c>
      <c r="AA51" s="404">
        <f t="shared" si="4"/>
        <v>0</v>
      </c>
      <c r="AB51" s="404">
        <f t="shared" si="4"/>
        <v>0</v>
      </c>
      <c r="AC51" s="404">
        <f t="shared" si="4"/>
        <v>0</v>
      </c>
      <c r="AD51" s="404">
        <f t="shared" si="4"/>
        <v>0</v>
      </c>
      <c r="AE51" s="404">
        <f t="shared" si="4"/>
        <v>0</v>
      </c>
      <c r="AF51" s="404">
        <f t="shared" si="4"/>
        <v>0</v>
      </c>
      <c r="AG51" s="404">
        <f t="shared" si="4"/>
        <v>0</v>
      </c>
      <c r="AH51" s="404">
        <f t="shared" si="4"/>
        <v>0</v>
      </c>
      <c r="AI51" s="404">
        <f t="shared" si="4"/>
        <v>0</v>
      </c>
      <c r="AJ51" s="404">
        <f t="shared" si="4"/>
        <v>0</v>
      </c>
      <c r="AK51" s="404">
        <f t="shared" si="4"/>
        <v>0</v>
      </c>
      <c r="AL51" s="404">
        <f t="shared" si="4"/>
        <v>0</v>
      </c>
      <c r="AM51" s="290"/>
    </row>
    <row r="52" spans="1:39" ht="15.5" outlineLevel="1">
      <c r="B52" s="287"/>
      <c r="C52" s="284"/>
      <c r="D52" s="729"/>
      <c r="E52" s="729"/>
      <c r="F52" s="729"/>
      <c r="G52" s="729"/>
      <c r="H52" s="729"/>
      <c r="I52" s="729"/>
      <c r="J52" s="729"/>
      <c r="K52" s="729"/>
      <c r="L52" s="729"/>
      <c r="M52" s="729"/>
      <c r="N52" s="284"/>
      <c r="O52" s="284"/>
      <c r="P52" s="284"/>
      <c r="Q52" s="284"/>
      <c r="R52" s="284"/>
      <c r="S52" s="284"/>
      <c r="T52" s="284"/>
      <c r="U52" s="284"/>
      <c r="V52" s="284"/>
      <c r="W52" s="284"/>
      <c r="X52" s="284"/>
      <c r="Y52" s="415"/>
      <c r="Z52" s="416"/>
      <c r="AA52" s="416"/>
      <c r="AB52" s="416"/>
      <c r="AC52" s="416"/>
      <c r="AD52" s="416"/>
      <c r="AE52" s="416"/>
      <c r="AF52" s="416"/>
      <c r="AG52" s="416"/>
      <c r="AH52" s="416"/>
      <c r="AI52" s="416"/>
      <c r="AJ52" s="416"/>
      <c r="AK52" s="416"/>
      <c r="AL52" s="416"/>
      <c r="AM52" s="290"/>
    </row>
    <row r="53" spans="1:39" ht="16.5" customHeight="1" outlineLevel="1">
      <c r="B53" s="312" t="s">
        <v>496</v>
      </c>
      <c r="C53" s="282"/>
      <c r="D53" s="338"/>
      <c r="E53" s="338"/>
      <c r="F53" s="338"/>
      <c r="G53" s="338"/>
      <c r="H53" s="338"/>
      <c r="I53" s="338"/>
      <c r="J53" s="338"/>
      <c r="K53" s="338"/>
      <c r="L53" s="338"/>
      <c r="M53" s="338"/>
      <c r="N53" s="283"/>
      <c r="O53" s="282"/>
      <c r="P53" s="282"/>
      <c r="Q53" s="282"/>
      <c r="R53" s="282"/>
      <c r="S53" s="282"/>
      <c r="T53" s="282"/>
      <c r="U53" s="282"/>
      <c r="V53" s="282"/>
      <c r="W53" s="282"/>
      <c r="X53" s="282"/>
      <c r="Y53" s="407"/>
      <c r="Z53" s="407"/>
      <c r="AA53" s="407"/>
      <c r="AB53" s="407"/>
      <c r="AC53" s="407"/>
      <c r="AD53" s="407"/>
      <c r="AE53" s="407"/>
      <c r="AF53" s="407"/>
      <c r="AG53" s="407"/>
      <c r="AH53" s="407"/>
      <c r="AI53" s="407"/>
      <c r="AJ53" s="407"/>
      <c r="AK53" s="407"/>
      <c r="AL53" s="407"/>
      <c r="AM53" s="285"/>
    </row>
    <row r="54" spans="1:39" ht="15.5" outlineLevel="1">
      <c r="A54" s="513">
        <v>6</v>
      </c>
      <c r="B54" s="511" t="s">
        <v>99</v>
      </c>
      <c r="C54" s="284" t="s">
        <v>25</v>
      </c>
      <c r="D54" s="730"/>
      <c r="E54" s="730"/>
      <c r="F54" s="730"/>
      <c r="G54" s="730"/>
      <c r="H54" s="730"/>
      <c r="I54" s="730"/>
      <c r="J54" s="730"/>
      <c r="K54" s="730"/>
      <c r="L54" s="730"/>
      <c r="M54" s="730"/>
      <c r="N54" s="288">
        <v>12</v>
      </c>
      <c r="O54" s="288"/>
      <c r="P54" s="288"/>
      <c r="Q54" s="288"/>
      <c r="R54" s="288"/>
      <c r="S54" s="288"/>
      <c r="T54" s="288"/>
      <c r="U54" s="288"/>
      <c r="V54" s="288"/>
      <c r="W54" s="288"/>
      <c r="X54" s="288"/>
      <c r="Y54" s="408"/>
      <c r="Z54" s="403"/>
      <c r="AA54" s="403"/>
      <c r="AB54" s="403"/>
      <c r="AC54" s="403"/>
      <c r="AD54" s="403"/>
      <c r="AE54" s="403"/>
      <c r="AF54" s="408"/>
      <c r="AG54" s="408"/>
      <c r="AH54" s="408"/>
      <c r="AI54" s="408"/>
      <c r="AJ54" s="408"/>
      <c r="AK54" s="408"/>
      <c r="AL54" s="408"/>
      <c r="AM54" s="289">
        <f>SUM(Y54:AL54)</f>
        <v>0</v>
      </c>
    </row>
    <row r="55" spans="1:39" ht="15.5" outlineLevel="1">
      <c r="B55" s="287" t="s">
        <v>267</v>
      </c>
      <c r="C55" s="284" t="s">
        <v>163</v>
      </c>
      <c r="D55" s="730"/>
      <c r="E55" s="730"/>
      <c r="F55" s="730"/>
      <c r="G55" s="730"/>
      <c r="H55" s="730"/>
      <c r="I55" s="730"/>
      <c r="J55" s="730"/>
      <c r="K55" s="730"/>
      <c r="L55" s="730"/>
      <c r="M55" s="730"/>
      <c r="N55" s="288">
        <f>N54</f>
        <v>12</v>
      </c>
      <c r="O55" s="288"/>
      <c r="P55" s="288"/>
      <c r="Q55" s="288"/>
      <c r="R55" s="288"/>
      <c r="S55" s="288"/>
      <c r="T55" s="288"/>
      <c r="U55" s="288"/>
      <c r="V55" s="288"/>
      <c r="W55" s="288"/>
      <c r="X55" s="288"/>
      <c r="Y55" s="404">
        <f t="shared" ref="Y55:AL55" si="5">Y54</f>
        <v>0</v>
      </c>
      <c r="Z55" s="404">
        <f t="shared" si="5"/>
        <v>0</v>
      </c>
      <c r="AA55" s="404">
        <f t="shared" si="5"/>
        <v>0</v>
      </c>
      <c r="AB55" s="404">
        <f t="shared" si="5"/>
        <v>0</v>
      </c>
      <c r="AC55" s="404">
        <f t="shared" si="5"/>
        <v>0</v>
      </c>
      <c r="AD55" s="404">
        <f t="shared" si="5"/>
        <v>0</v>
      </c>
      <c r="AE55" s="404">
        <f t="shared" si="5"/>
        <v>0</v>
      </c>
      <c r="AF55" s="404">
        <f t="shared" si="5"/>
        <v>0</v>
      </c>
      <c r="AG55" s="404">
        <f t="shared" si="5"/>
        <v>0</v>
      </c>
      <c r="AH55" s="404">
        <f t="shared" si="5"/>
        <v>0</v>
      </c>
      <c r="AI55" s="404">
        <f t="shared" si="5"/>
        <v>0</v>
      </c>
      <c r="AJ55" s="404">
        <f t="shared" si="5"/>
        <v>0</v>
      </c>
      <c r="AK55" s="404">
        <f t="shared" si="5"/>
        <v>0</v>
      </c>
      <c r="AL55" s="404">
        <f t="shared" si="5"/>
        <v>0</v>
      </c>
      <c r="AM55" s="304"/>
    </row>
    <row r="56" spans="1:39" ht="15.5" outlineLevel="1">
      <c r="B56" s="421"/>
      <c r="C56" s="305"/>
      <c r="D56" s="729"/>
      <c r="E56" s="729"/>
      <c r="F56" s="729"/>
      <c r="G56" s="729"/>
      <c r="H56" s="729"/>
      <c r="I56" s="729"/>
      <c r="J56" s="729"/>
      <c r="K56" s="729"/>
      <c r="L56" s="729"/>
      <c r="M56" s="729"/>
      <c r="N56" s="284"/>
      <c r="O56" s="729"/>
      <c r="P56" s="729"/>
      <c r="Q56" s="729"/>
      <c r="R56" s="729"/>
      <c r="S56" s="729"/>
      <c r="T56" s="729"/>
      <c r="U56" s="729"/>
      <c r="V56" s="729"/>
      <c r="W56" s="729"/>
      <c r="X56" s="729"/>
      <c r="Y56" s="409"/>
      <c r="Z56" s="409"/>
      <c r="AA56" s="409"/>
      <c r="AB56" s="409"/>
      <c r="AC56" s="409"/>
      <c r="AD56" s="409"/>
      <c r="AE56" s="409"/>
      <c r="AF56" s="409"/>
      <c r="AG56" s="409"/>
      <c r="AH56" s="409"/>
      <c r="AI56" s="409"/>
      <c r="AJ56" s="409"/>
      <c r="AK56" s="409"/>
      <c r="AL56" s="409"/>
      <c r="AM56" s="306"/>
    </row>
    <row r="57" spans="1:39" ht="28.5" customHeight="1" outlineLevel="1">
      <c r="A57" s="513">
        <v>7</v>
      </c>
      <c r="B57" s="421" t="s">
        <v>100</v>
      </c>
      <c r="C57" s="284" t="s">
        <v>25</v>
      </c>
      <c r="D57" s="730"/>
      <c r="E57" s="730"/>
      <c r="F57" s="730"/>
      <c r="G57" s="730"/>
      <c r="H57" s="730"/>
      <c r="I57" s="730"/>
      <c r="J57" s="730"/>
      <c r="K57" s="730"/>
      <c r="L57" s="730"/>
      <c r="M57" s="730"/>
      <c r="N57" s="288">
        <v>12</v>
      </c>
      <c r="O57" s="730"/>
      <c r="P57" s="735"/>
      <c r="Q57" s="735"/>
      <c r="R57" s="735"/>
      <c r="S57" s="735"/>
      <c r="T57" s="735"/>
      <c r="U57" s="735"/>
      <c r="V57" s="730"/>
      <c r="W57" s="730"/>
      <c r="X57" s="730"/>
      <c r="Y57" s="792"/>
      <c r="Z57" s="792">
        <v>1</v>
      </c>
      <c r="AA57" s="524"/>
      <c r="AB57" s="403"/>
      <c r="AC57" s="524"/>
      <c r="AD57" s="403"/>
      <c r="AE57" s="403"/>
      <c r="AF57" s="408"/>
      <c r="AG57" s="408"/>
      <c r="AH57" s="408"/>
      <c r="AI57" s="408"/>
      <c r="AJ57" s="408"/>
      <c r="AK57" s="408"/>
      <c r="AL57" s="408"/>
      <c r="AM57" s="289">
        <f>SUM(Y57:AL57)</f>
        <v>1</v>
      </c>
    </row>
    <row r="58" spans="1:39" ht="15.5" outlineLevel="1">
      <c r="B58" s="421" t="s">
        <v>267</v>
      </c>
      <c r="C58" s="284" t="s">
        <v>163</v>
      </c>
      <c r="D58" s="730"/>
      <c r="E58" s="730"/>
      <c r="F58" s="730"/>
      <c r="G58" s="730"/>
      <c r="H58" s="730"/>
      <c r="I58" s="730"/>
      <c r="J58" s="730"/>
      <c r="K58" s="730"/>
      <c r="L58" s="730"/>
      <c r="M58" s="730"/>
      <c r="N58" s="288">
        <f>N57</f>
        <v>12</v>
      </c>
      <c r="O58" s="730"/>
      <c r="P58" s="735"/>
      <c r="Q58" s="735"/>
      <c r="R58" s="735"/>
      <c r="S58" s="735"/>
      <c r="T58" s="735"/>
      <c r="U58" s="735"/>
      <c r="V58" s="730"/>
      <c r="W58" s="730"/>
      <c r="X58" s="730"/>
      <c r="Y58" s="404">
        <f t="shared" ref="Y58:AL58" si="6">Y57</f>
        <v>0</v>
      </c>
      <c r="Z58" s="404">
        <f t="shared" si="6"/>
        <v>1</v>
      </c>
      <c r="AA58" s="404">
        <f t="shared" si="6"/>
        <v>0</v>
      </c>
      <c r="AB58" s="404">
        <f t="shared" si="6"/>
        <v>0</v>
      </c>
      <c r="AC58" s="404">
        <f t="shared" si="6"/>
        <v>0</v>
      </c>
      <c r="AD58" s="404">
        <f t="shared" si="6"/>
        <v>0</v>
      </c>
      <c r="AE58" s="404">
        <f t="shared" si="6"/>
        <v>0</v>
      </c>
      <c r="AF58" s="404">
        <f t="shared" si="6"/>
        <v>0</v>
      </c>
      <c r="AG58" s="404">
        <f t="shared" si="6"/>
        <v>0</v>
      </c>
      <c r="AH58" s="404">
        <f t="shared" si="6"/>
        <v>0</v>
      </c>
      <c r="AI58" s="404">
        <f t="shared" si="6"/>
        <v>0</v>
      </c>
      <c r="AJ58" s="404">
        <f t="shared" si="6"/>
        <v>0</v>
      </c>
      <c r="AK58" s="404">
        <f t="shared" si="6"/>
        <v>0</v>
      </c>
      <c r="AL58" s="404">
        <f t="shared" si="6"/>
        <v>0</v>
      </c>
      <c r="AM58" s="304"/>
    </row>
    <row r="59" spans="1:39" ht="15.5" outlineLevel="1">
      <c r="B59" s="421"/>
      <c r="C59" s="305"/>
      <c r="D59" s="729"/>
      <c r="E59" s="729"/>
      <c r="F59" s="729"/>
      <c r="G59" s="729"/>
      <c r="H59" s="729"/>
      <c r="I59" s="729"/>
      <c r="J59" s="729"/>
      <c r="K59" s="729"/>
      <c r="L59" s="729"/>
      <c r="M59" s="729"/>
      <c r="N59" s="284"/>
      <c r="O59" s="284"/>
      <c r="P59" s="729"/>
      <c r="Q59" s="729"/>
      <c r="R59" s="729"/>
      <c r="S59" s="729"/>
      <c r="T59" s="729"/>
      <c r="U59" s="729"/>
      <c r="V59" s="284"/>
      <c r="W59" s="284"/>
      <c r="X59" s="284"/>
      <c r="Y59" s="409"/>
      <c r="Z59" s="410"/>
      <c r="AA59" s="409"/>
      <c r="AB59" s="409"/>
      <c r="AC59" s="409"/>
      <c r="AD59" s="409"/>
      <c r="AE59" s="409"/>
      <c r="AF59" s="409"/>
      <c r="AG59" s="409"/>
      <c r="AH59" s="409"/>
      <c r="AI59" s="409"/>
      <c r="AJ59" s="409"/>
      <c r="AK59" s="409"/>
      <c r="AL59" s="409"/>
      <c r="AM59" s="306"/>
    </row>
    <row r="60" spans="1:39" ht="31" outlineLevel="1">
      <c r="A60" s="513">
        <v>8</v>
      </c>
      <c r="B60" s="421" t="s">
        <v>101</v>
      </c>
      <c r="C60" s="284" t="s">
        <v>25</v>
      </c>
      <c r="D60" s="730"/>
      <c r="E60" s="730"/>
      <c r="F60" s="730"/>
      <c r="G60" s="730"/>
      <c r="H60" s="730"/>
      <c r="I60" s="730"/>
      <c r="J60" s="730"/>
      <c r="K60" s="730"/>
      <c r="L60" s="730"/>
      <c r="M60" s="730"/>
      <c r="N60" s="288">
        <v>12</v>
      </c>
      <c r="O60" s="730"/>
      <c r="P60" s="735"/>
      <c r="Q60" s="735"/>
      <c r="R60" s="735"/>
      <c r="S60" s="735"/>
      <c r="T60" s="735"/>
      <c r="U60" s="735"/>
      <c r="V60" s="730"/>
      <c r="W60" s="730"/>
      <c r="X60" s="730"/>
      <c r="Y60" s="408"/>
      <c r="Z60" s="792">
        <v>1</v>
      </c>
      <c r="AA60" s="403"/>
      <c r="AB60" s="403"/>
      <c r="AC60" s="403"/>
      <c r="AD60" s="403"/>
      <c r="AE60" s="403"/>
      <c r="AF60" s="408"/>
      <c r="AG60" s="408"/>
      <c r="AH60" s="408"/>
      <c r="AI60" s="408"/>
      <c r="AJ60" s="408"/>
      <c r="AK60" s="408"/>
      <c r="AL60" s="408"/>
      <c r="AM60" s="289">
        <f>SUM(Y60:AL60)</f>
        <v>1</v>
      </c>
    </row>
    <row r="61" spans="1:39" ht="15.5" outlineLevel="1">
      <c r="B61" s="421" t="s">
        <v>267</v>
      </c>
      <c r="C61" s="284" t="s">
        <v>163</v>
      </c>
      <c r="D61" s="730"/>
      <c r="E61" s="730"/>
      <c r="F61" s="730"/>
      <c r="G61" s="730"/>
      <c r="H61" s="730"/>
      <c r="I61" s="730"/>
      <c r="J61" s="730"/>
      <c r="K61" s="730"/>
      <c r="L61" s="730"/>
      <c r="M61" s="730"/>
      <c r="N61" s="288">
        <f>N60</f>
        <v>12</v>
      </c>
      <c r="O61" s="730"/>
      <c r="P61" s="735"/>
      <c r="Q61" s="735"/>
      <c r="R61" s="735"/>
      <c r="S61" s="735"/>
      <c r="T61" s="735"/>
      <c r="U61" s="735"/>
      <c r="V61" s="730"/>
      <c r="W61" s="730"/>
      <c r="X61" s="730"/>
      <c r="Y61" s="404">
        <f t="shared" ref="Y61:AL61" si="7">Y60</f>
        <v>0</v>
      </c>
      <c r="Z61" s="404">
        <f t="shared" si="7"/>
        <v>1</v>
      </c>
      <c r="AA61" s="404">
        <f t="shared" si="7"/>
        <v>0</v>
      </c>
      <c r="AB61" s="404">
        <f t="shared" si="7"/>
        <v>0</v>
      </c>
      <c r="AC61" s="404">
        <f t="shared" si="7"/>
        <v>0</v>
      </c>
      <c r="AD61" s="404">
        <f t="shared" si="7"/>
        <v>0</v>
      </c>
      <c r="AE61" s="404">
        <f t="shared" si="7"/>
        <v>0</v>
      </c>
      <c r="AF61" s="404">
        <f t="shared" si="7"/>
        <v>0</v>
      </c>
      <c r="AG61" s="404">
        <f t="shared" si="7"/>
        <v>0</v>
      </c>
      <c r="AH61" s="404">
        <f t="shared" si="7"/>
        <v>0</v>
      </c>
      <c r="AI61" s="404">
        <f t="shared" si="7"/>
        <v>0</v>
      </c>
      <c r="AJ61" s="404">
        <f t="shared" si="7"/>
        <v>0</v>
      </c>
      <c r="AK61" s="404">
        <f t="shared" si="7"/>
        <v>0</v>
      </c>
      <c r="AL61" s="404">
        <f t="shared" si="7"/>
        <v>0</v>
      </c>
      <c r="AM61" s="304"/>
    </row>
    <row r="62" spans="1:39" ht="15.5" outlineLevel="1">
      <c r="B62" s="421"/>
      <c r="C62" s="305"/>
      <c r="D62" s="733"/>
      <c r="E62" s="733"/>
      <c r="F62" s="733"/>
      <c r="G62" s="733"/>
      <c r="H62" s="733"/>
      <c r="I62" s="733"/>
      <c r="J62" s="733"/>
      <c r="K62" s="733"/>
      <c r="L62" s="733"/>
      <c r="M62" s="733"/>
      <c r="N62" s="284"/>
      <c r="O62" s="309"/>
      <c r="P62" s="725"/>
      <c r="Q62" s="725"/>
      <c r="R62" s="725"/>
      <c r="S62" s="725"/>
      <c r="T62" s="309"/>
      <c r="U62" s="309"/>
      <c r="V62" s="309"/>
      <c r="W62" s="309"/>
      <c r="X62" s="309"/>
      <c r="Y62" s="409"/>
      <c r="Z62" s="410"/>
      <c r="AA62" s="409"/>
      <c r="AB62" s="409"/>
      <c r="AC62" s="409"/>
      <c r="AD62" s="409"/>
      <c r="AE62" s="409"/>
      <c r="AF62" s="409"/>
      <c r="AG62" s="409"/>
      <c r="AH62" s="409"/>
      <c r="AI62" s="409"/>
      <c r="AJ62" s="409"/>
      <c r="AK62" s="409"/>
      <c r="AL62" s="409"/>
      <c r="AM62" s="306"/>
    </row>
    <row r="63" spans="1:39" ht="31" outlineLevel="1">
      <c r="A63" s="513">
        <v>9</v>
      </c>
      <c r="B63" s="421" t="s">
        <v>102</v>
      </c>
      <c r="C63" s="284" t="s">
        <v>25</v>
      </c>
      <c r="D63" s="730"/>
      <c r="E63" s="730"/>
      <c r="F63" s="730"/>
      <c r="G63" s="730"/>
      <c r="H63" s="730"/>
      <c r="I63" s="730"/>
      <c r="J63" s="730"/>
      <c r="K63" s="730"/>
      <c r="L63" s="730"/>
      <c r="M63" s="730"/>
      <c r="N63" s="288">
        <v>12</v>
      </c>
      <c r="O63" s="730"/>
      <c r="P63" s="735"/>
      <c r="Q63" s="735"/>
      <c r="R63" s="735"/>
      <c r="S63" s="735"/>
      <c r="T63" s="735"/>
      <c r="U63" s="735"/>
      <c r="V63" s="730"/>
      <c r="W63" s="730"/>
      <c r="X63" s="730"/>
      <c r="Y63" s="408"/>
      <c r="Z63" s="403">
        <v>1</v>
      </c>
      <c r="AA63" s="403"/>
      <c r="AB63" s="403"/>
      <c r="AC63" s="403"/>
      <c r="AD63" s="403"/>
      <c r="AE63" s="403"/>
      <c r="AF63" s="408"/>
      <c r="AG63" s="408"/>
      <c r="AH63" s="408"/>
      <c r="AI63" s="408"/>
      <c r="AJ63" s="408"/>
      <c r="AK63" s="408"/>
      <c r="AL63" s="408"/>
      <c r="AM63" s="289">
        <f>SUM(Y63:AL63)</f>
        <v>1</v>
      </c>
    </row>
    <row r="64" spans="1:39" ht="15.5" outlineLevel="1">
      <c r="B64" s="421" t="s">
        <v>267</v>
      </c>
      <c r="C64" s="284" t="s">
        <v>163</v>
      </c>
      <c r="D64" s="730"/>
      <c r="E64" s="730"/>
      <c r="F64" s="730"/>
      <c r="G64" s="730"/>
      <c r="H64" s="730"/>
      <c r="I64" s="730"/>
      <c r="J64" s="730"/>
      <c r="K64" s="730"/>
      <c r="L64" s="730"/>
      <c r="M64" s="730"/>
      <c r="N64" s="288">
        <f>N63</f>
        <v>12</v>
      </c>
      <c r="O64" s="730"/>
      <c r="P64" s="735"/>
      <c r="Q64" s="735"/>
      <c r="R64" s="735"/>
      <c r="S64" s="735"/>
      <c r="T64" s="735"/>
      <c r="U64" s="735"/>
      <c r="V64" s="730"/>
      <c r="W64" s="730"/>
      <c r="X64" s="730"/>
      <c r="Y64" s="404">
        <f t="shared" ref="Y64:AL64" si="8">Y63</f>
        <v>0</v>
      </c>
      <c r="Z64" s="404">
        <f t="shared" si="8"/>
        <v>1</v>
      </c>
      <c r="AA64" s="404">
        <f t="shared" si="8"/>
        <v>0</v>
      </c>
      <c r="AB64" s="404">
        <f t="shared" si="8"/>
        <v>0</v>
      </c>
      <c r="AC64" s="404">
        <f t="shared" si="8"/>
        <v>0</v>
      </c>
      <c r="AD64" s="404">
        <f t="shared" si="8"/>
        <v>0</v>
      </c>
      <c r="AE64" s="404">
        <f t="shared" si="8"/>
        <v>0</v>
      </c>
      <c r="AF64" s="404">
        <f t="shared" si="8"/>
        <v>0</v>
      </c>
      <c r="AG64" s="404">
        <f t="shared" si="8"/>
        <v>0</v>
      </c>
      <c r="AH64" s="404">
        <f t="shared" si="8"/>
        <v>0</v>
      </c>
      <c r="AI64" s="404">
        <f t="shared" si="8"/>
        <v>0</v>
      </c>
      <c r="AJ64" s="404">
        <f t="shared" si="8"/>
        <v>0</v>
      </c>
      <c r="AK64" s="404">
        <f t="shared" si="8"/>
        <v>0</v>
      </c>
      <c r="AL64" s="404">
        <f t="shared" si="8"/>
        <v>0</v>
      </c>
      <c r="AM64" s="304"/>
    </row>
    <row r="65" spans="1:39" ht="15.5" outlineLevel="1">
      <c r="B65" s="421"/>
      <c r="C65" s="305"/>
      <c r="D65" s="733"/>
      <c r="E65" s="733"/>
      <c r="F65" s="733"/>
      <c r="G65" s="733"/>
      <c r="H65" s="733"/>
      <c r="I65" s="733"/>
      <c r="J65" s="733"/>
      <c r="K65" s="733"/>
      <c r="L65" s="733"/>
      <c r="M65" s="733"/>
      <c r="N65" s="284"/>
      <c r="O65" s="309"/>
      <c r="P65" s="309"/>
      <c r="Q65" s="309"/>
      <c r="R65" s="309"/>
      <c r="S65" s="309"/>
      <c r="T65" s="309"/>
      <c r="U65" s="309"/>
      <c r="V65" s="309"/>
      <c r="W65" s="309"/>
      <c r="X65" s="309"/>
      <c r="Y65" s="409"/>
      <c r="Z65" s="409"/>
      <c r="AA65" s="409"/>
      <c r="AB65" s="409"/>
      <c r="AC65" s="409"/>
      <c r="AD65" s="409"/>
      <c r="AE65" s="409"/>
      <c r="AF65" s="409"/>
      <c r="AG65" s="409"/>
      <c r="AH65" s="409"/>
      <c r="AI65" s="409"/>
      <c r="AJ65" s="409"/>
      <c r="AK65" s="409"/>
      <c r="AL65" s="409"/>
      <c r="AM65" s="306"/>
    </row>
    <row r="66" spans="1:39" ht="31" outlineLevel="1">
      <c r="A66" s="513">
        <v>10</v>
      </c>
      <c r="B66" s="511" t="s">
        <v>103</v>
      </c>
      <c r="C66" s="284" t="s">
        <v>25</v>
      </c>
      <c r="D66" s="730"/>
      <c r="E66" s="730"/>
      <c r="F66" s="730"/>
      <c r="G66" s="730"/>
      <c r="H66" s="730"/>
      <c r="I66" s="730"/>
      <c r="J66" s="730"/>
      <c r="K66" s="730"/>
      <c r="L66" s="730"/>
      <c r="M66" s="730"/>
      <c r="N66" s="288">
        <v>3</v>
      </c>
      <c r="O66" s="288"/>
      <c r="P66" s="288"/>
      <c r="Q66" s="288"/>
      <c r="R66" s="288"/>
      <c r="S66" s="288"/>
      <c r="T66" s="288"/>
      <c r="U66" s="288"/>
      <c r="V66" s="288"/>
      <c r="W66" s="288"/>
      <c r="X66" s="288"/>
      <c r="Y66" s="408"/>
      <c r="Z66" s="403"/>
      <c r="AA66" s="403"/>
      <c r="AB66" s="403"/>
      <c r="AC66" s="403"/>
      <c r="AD66" s="403"/>
      <c r="AE66" s="403"/>
      <c r="AF66" s="408"/>
      <c r="AG66" s="408"/>
      <c r="AH66" s="408"/>
      <c r="AI66" s="408"/>
      <c r="AJ66" s="408"/>
      <c r="AK66" s="408"/>
      <c r="AL66" s="408"/>
      <c r="AM66" s="289">
        <f>SUM(Y66:AL66)</f>
        <v>0</v>
      </c>
    </row>
    <row r="67" spans="1:39" ht="15.5" outlineLevel="1">
      <c r="B67" s="287" t="s">
        <v>267</v>
      </c>
      <c r="C67" s="284" t="s">
        <v>163</v>
      </c>
      <c r="D67" s="730"/>
      <c r="E67" s="730"/>
      <c r="F67" s="730"/>
      <c r="G67" s="730"/>
      <c r="H67" s="730"/>
      <c r="I67" s="730"/>
      <c r="J67" s="730"/>
      <c r="K67" s="730"/>
      <c r="L67" s="730"/>
      <c r="M67" s="730"/>
      <c r="N67" s="288">
        <f>N66</f>
        <v>3</v>
      </c>
      <c r="O67" s="288"/>
      <c r="P67" s="288"/>
      <c r="Q67" s="288"/>
      <c r="R67" s="288"/>
      <c r="S67" s="288"/>
      <c r="T67" s="288"/>
      <c r="U67" s="288"/>
      <c r="V67" s="288"/>
      <c r="W67" s="288"/>
      <c r="X67" s="288"/>
      <c r="Y67" s="404">
        <f t="shared" ref="Y67:AL67" si="9">Y66</f>
        <v>0</v>
      </c>
      <c r="Z67" s="404">
        <f t="shared" si="9"/>
        <v>0</v>
      </c>
      <c r="AA67" s="404">
        <f t="shared" si="9"/>
        <v>0</v>
      </c>
      <c r="AB67" s="404">
        <f t="shared" si="9"/>
        <v>0</v>
      </c>
      <c r="AC67" s="404">
        <f t="shared" si="9"/>
        <v>0</v>
      </c>
      <c r="AD67" s="404">
        <f t="shared" si="9"/>
        <v>0</v>
      </c>
      <c r="AE67" s="404">
        <f t="shared" si="9"/>
        <v>0</v>
      </c>
      <c r="AF67" s="404">
        <f t="shared" si="9"/>
        <v>0</v>
      </c>
      <c r="AG67" s="404">
        <f t="shared" si="9"/>
        <v>0</v>
      </c>
      <c r="AH67" s="404">
        <f t="shared" si="9"/>
        <v>0</v>
      </c>
      <c r="AI67" s="404">
        <f t="shared" si="9"/>
        <v>0</v>
      </c>
      <c r="AJ67" s="404">
        <f t="shared" si="9"/>
        <v>0</v>
      </c>
      <c r="AK67" s="404">
        <f t="shared" si="9"/>
        <v>0</v>
      </c>
      <c r="AL67" s="404">
        <f t="shared" si="9"/>
        <v>0</v>
      </c>
      <c r="AM67" s="304"/>
    </row>
    <row r="68" spans="1:39" ht="15.5" outlineLevel="1">
      <c r="B68" s="307"/>
      <c r="C68" s="305"/>
      <c r="D68" s="733"/>
      <c r="E68" s="733"/>
      <c r="F68" s="733"/>
      <c r="G68" s="733"/>
      <c r="H68" s="733"/>
      <c r="I68" s="733"/>
      <c r="J68" s="733"/>
      <c r="K68" s="733"/>
      <c r="L68" s="733"/>
      <c r="M68" s="733"/>
      <c r="N68" s="284"/>
      <c r="O68" s="309"/>
      <c r="P68" s="309"/>
      <c r="Q68" s="309"/>
      <c r="R68" s="309"/>
      <c r="S68" s="309"/>
      <c r="T68" s="309"/>
      <c r="U68" s="309"/>
      <c r="V68" s="309"/>
      <c r="W68" s="309"/>
      <c r="X68" s="309"/>
      <c r="Y68" s="409"/>
      <c r="Z68" s="410"/>
      <c r="AA68" s="409"/>
      <c r="AB68" s="409"/>
      <c r="AC68" s="409"/>
      <c r="AD68" s="409"/>
      <c r="AE68" s="409"/>
      <c r="AF68" s="409"/>
      <c r="AG68" s="409"/>
      <c r="AH68" s="409"/>
      <c r="AI68" s="409"/>
      <c r="AJ68" s="409"/>
      <c r="AK68" s="409"/>
      <c r="AL68" s="409"/>
      <c r="AM68" s="306"/>
    </row>
    <row r="69" spans="1:39" ht="15.5" outlineLevel="1">
      <c r="B69" s="281" t="s">
        <v>10</v>
      </c>
      <c r="C69" s="282"/>
      <c r="D69" s="338"/>
      <c r="E69" s="338"/>
      <c r="F69" s="338"/>
      <c r="G69" s="338"/>
      <c r="H69" s="338"/>
      <c r="I69" s="338"/>
      <c r="J69" s="338"/>
      <c r="K69" s="338"/>
      <c r="L69" s="338"/>
      <c r="M69" s="338"/>
      <c r="N69" s="283"/>
      <c r="O69" s="282"/>
      <c r="P69" s="282"/>
      <c r="Q69" s="282"/>
      <c r="R69" s="282"/>
      <c r="S69" s="282"/>
      <c r="T69" s="282"/>
      <c r="U69" s="282"/>
      <c r="V69" s="282"/>
      <c r="W69" s="282"/>
      <c r="X69" s="282"/>
      <c r="Y69" s="407"/>
      <c r="Z69" s="407"/>
      <c r="AA69" s="407"/>
      <c r="AB69" s="407"/>
      <c r="AC69" s="407"/>
      <c r="AD69" s="407"/>
      <c r="AE69" s="407"/>
      <c r="AF69" s="407"/>
      <c r="AG69" s="407"/>
      <c r="AH69" s="407"/>
      <c r="AI69" s="407"/>
      <c r="AJ69" s="407"/>
      <c r="AK69" s="407"/>
      <c r="AL69" s="407"/>
      <c r="AM69" s="285"/>
    </row>
    <row r="70" spans="1:39" ht="31" outlineLevel="1">
      <c r="A70" s="513">
        <v>11</v>
      </c>
      <c r="B70" s="511" t="s">
        <v>104</v>
      </c>
      <c r="C70" s="284" t="s">
        <v>25</v>
      </c>
      <c r="D70" s="730"/>
      <c r="E70" s="730"/>
      <c r="F70" s="730"/>
      <c r="G70" s="730"/>
      <c r="H70" s="730"/>
      <c r="I70" s="730"/>
      <c r="J70" s="730"/>
      <c r="K70" s="730"/>
      <c r="L70" s="730"/>
      <c r="M70" s="730"/>
      <c r="N70" s="288">
        <v>12</v>
      </c>
      <c r="O70" s="288"/>
      <c r="P70" s="288"/>
      <c r="Q70" s="288"/>
      <c r="R70" s="288"/>
      <c r="S70" s="288"/>
      <c r="T70" s="288"/>
      <c r="U70" s="288"/>
      <c r="V70" s="288"/>
      <c r="W70" s="288"/>
      <c r="X70" s="288"/>
      <c r="Y70" s="419"/>
      <c r="Z70" s="403"/>
      <c r="AA70" s="403"/>
      <c r="AB70" s="403"/>
      <c r="AC70" s="403"/>
      <c r="AD70" s="403"/>
      <c r="AE70" s="403"/>
      <c r="AF70" s="408"/>
      <c r="AG70" s="408"/>
      <c r="AH70" s="408"/>
      <c r="AI70" s="408"/>
      <c r="AJ70" s="408"/>
      <c r="AK70" s="408"/>
      <c r="AL70" s="408"/>
      <c r="AM70" s="289">
        <f>SUM(Y70:AL70)</f>
        <v>0</v>
      </c>
    </row>
    <row r="71" spans="1:39" ht="15.5" outlineLevel="1">
      <c r="B71" s="287" t="s">
        <v>267</v>
      </c>
      <c r="C71" s="284" t="s">
        <v>163</v>
      </c>
      <c r="D71" s="730"/>
      <c r="E71" s="730"/>
      <c r="F71" s="730"/>
      <c r="G71" s="730"/>
      <c r="H71" s="730"/>
      <c r="I71" s="730"/>
      <c r="J71" s="730"/>
      <c r="K71" s="730"/>
      <c r="L71" s="730"/>
      <c r="M71" s="730"/>
      <c r="N71" s="288">
        <f>N70</f>
        <v>12</v>
      </c>
      <c r="O71" s="288"/>
      <c r="P71" s="288"/>
      <c r="Q71" s="288"/>
      <c r="R71" s="288"/>
      <c r="S71" s="288"/>
      <c r="T71" s="288"/>
      <c r="U71" s="288"/>
      <c r="V71" s="288"/>
      <c r="W71" s="288"/>
      <c r="X71" s="288"/>
      <c r="Y71" s="404">
        <f t="shared" ref="Y71:AL71" si="10">Y70</f>
        <v>0</v>
      </c>
      <c r="Z71" s="404">
        <f t="shared" si="10"/>
        <v>0</v>
      </c>
      <c r="AA71" s="404">
        <f t="shared" si="10"/>
        <v>0</v>
      </c>
      <c r="AB71" s="404">
        <f t="shared" si="10"/>
        <v>0</v>
      </c>
      <c r="AC71" s="404">
        <f t="shared" si="10"/>
        <v>0</v>
      </c>
      <c r="AD71" s="404">
        <f t="shared" si="10"/>
        <v>0</v>
      </c>
      <c r="AE71" s="404">
        <f t="shared" si="10"/>
        <v>0</v>
      </c>
      <c r="AF71" s="404">
        <f t="shared" si="10"/>
        <v>0</v>
      </c>
      <c r="AG71" s="404">
        <f t="shared" si="10"/>
        <v>0</v>
      </c>
      <c r="AH71" s="404">
        <f t="shared" si="10"/>
        <v>0</v>
      </c>
      <c r="AI71" s="404">
        <f t="shared" si="10"/>
        <v>0</v>
      </c>
      <c r="AJ71" s="404">
        <f t="shared" si="10"/>
        <v>0</v>
      </c>
      <c r="AK71" s="404">
        <f t="shared" si="10"/>
        <v>0</v>
      </c>
      <c r="AL71" s="404">
        <f t="shared" si="10"/>
        <v>0</v>
      </c>
      <c r="AM71" s="290"/>
    </row>
    <row r="72" spans="1:39" ht="15.5" outlineLevel="1">
      <c r="B72" s="308"/>
      <c r="C72" s="298"/>
      <c r="D72" s="729"/>
      <c r="E72" s="729"/>
      <c r="F72" s="729"/>
      <c r="G72" s="729"/>
      <c r="H72" s="729"/>
      <c r="I72" s="729"/>
      <c r="J72" s="729"/>
      <c r="K72" s="729"/>
      <c r="L72" s="729"/>
      <c r="M72" s="729"/>
      <c r="N72" s="284"/>
      <c r="O72" s="284"/>
      <c r="P72" s="284"/>
      <c r="Q72" s="284"/>
      <c r="R72" s="284"/>
      <c r="S72" s="284"/>
      <c r="T72" s="284"/>
      <c r="U72" s="284"/>
      <c r="V72" s="284"/>
      <c r="W72" s="284"/>
      <c r="X72" s="284"/>
      <c r="Y72" s="405"/>
      <c r="Z72" s="414"/>
      <c r="AA72" s="414"/>
      <c r="AB72" s="414"/>
      <c r="AC72" s="414"/>
      <c r="AD72" s="414"/>
      <c r="AE72" s="414"/>
      <c r="AF72" s="414"/>
      <c r="AG72" s="414"/>
      <c r="AH72" s="414"/>
      <c r="AI72" s="414"/>
      <c r="AJ72" s="414"/>
      <c r="AK72" s="414"/>
      <c r="AL72" s="414"/>
      <c r="AM72" s="299"/>
    </row>
    <row r="73" spans="1:39" ht="31" outlineLevel="1">
      <c r="A73" s="513">
        <v>12</v>
      </c>
      <c r="B73" s="511" t="s">
        <v>105</v>
      </c>
      <c r="C73" s="284" t="s">
        <v>25</v>
      </c>
      <c r="D73" s="730"/>
      <c r="E73" s="730"/>
      <c r="F73" s="730"/>
      <c r="G73" s="730"/>
      <c r="H73" s="730"/>
      <c r="I73" s="730"/>
      <c r="J73" s="730"/>
      <c r="K73" s="730"/>
      <c r="L73" s="730"/>
      <c r="M73" s="730"/>
      <c r="N73" s="288">
        <v>12</v>
      </c>
      <c r="O73" s="288"/>
      <c r="P73" s="288"/>
      <c r="Q73" s="288"/>
      <c r="R73" s="288"/>
      <c r="S73" s="288"/>
      <c r="T73" s="288"/>
      <c r="U73" s="288"/>
      <c r="V73" s="288"/>
      <c r="W73" s="288"/>
      <c r="X73" s="288"/>
      <c r="Y73" s="403"/>
      <c r="Z73" s="403"/>
      <c r="AA73" s="403"/>
      <c r="AB73" s="403"/>
      <c r="AC73" s="403"/>
      <c r="AD73" s="403"/>
      <c r="AE73" s="403"/>
      <c r="AF73" s="408"/>
      <c r="AG73" s="408"/>
      <c r="AH73" s="408"/>
      <c r="AI73" s="408"/>
      <c r="AJ73" s="408"/>
      <c r="AK73" s="408"/>
      <c r="AL73" s="408"/>
      <c r="AM73" s="289">
        <f>SUM(Y73:AL73)</f>
        <v>0</v>
      </c>
    </row>
    <row r="74" spans="1:39" ht="15.5" outlineLevel="1">
      <c r="B74" s="511" t="s">
        <v>267</v>
      </c>
      <c r="C74" s="284" t="s">
        <v>163</v>
      </c>
      <c r="D74" s="730"/>
      <c r="E74" s="730"/>
      <c r="F74" s="730"/>
      <c r="G74" s="730"/>
      <c r="H74" s="730"/>
      <c r="I74" s="730"/>
      <c r="J74" s="730"/>
      <c r="K74" s="730"/>
      <c r="L74" s="730"/>
      <c r="M74" s="730"/>
      <c r="N74" s="288">
        <f>N73</f>
        <v>12</v>
      </c>
      <c r="O74" s="288"/>
      <c r="P74" s="288"/>
      <c r="Q74" s="288"/>
      <c r="R74" s="288"/>
      <c r="S74" s="288"/>
      <c r="T74" s="288"/>
      <c r="U74" s="288"/>
      <c r="V74" s="288"/>
      <c r="W74" s="288"/>
      <c r="X74" s="288"/>
      <c r="Y74" s="404">
        <f t="shared" ref="Y74:AL74" si="11">Y73</f>
        <v>0</v>
      </c>
      <c r="Z74" s="404">
        <f t="shared" si="11"/>
        <v>0</v>
      </c>
      <c r="AA74" s="404">
        <f t="shared" si="11"/>
        <v>0</v>
      </c>
      <c r="AB74" s="404">
        <f t="shared" si="11"/>
        <v>0</v>
      </c>
      <c r="AC74" s="404">
        <f t="shared" si="11"/>
        <v>0</v>
      </c>
      <c r="AD74" s="404">
        <f t="shared" si="11"/>
        <v>0</v>
      </c>
      <c r="AE74" s="404">
        <f t="shared" si="11"/>
        <v>0</v>
      </c>
      <c r="AF74" s="404">
        <f t="shared" si="11"/>
        <v>0</v>
      </c>
      <c r="AG74" s="404">
        <f t="shared" si="11"/>
        <v>0</v>
      </c>
      <c r="AH74" s="404">
        <f t="shared" si="11"/>
        <v>0</v>
      </c>
      <c r="AI74" s="404">
        <f t="shared" si="11"/>
        <v>0</v>
      </c>
      <c r="AJ74" s="404">
        <f t="shared" si="11"/>
        <v>0</v>
      </c>
      <c r="AK74" s="404">
        <f t="shared" si="11"/>
        <v>0</v>
      </c>
      <c r="AL74" s="404">
        <f t="shared" si="11"/>
        <v>0</v>
      </c>
      <c r="AM74" s="290"/>
    </row>
    <row r="75" spans="1:39" ht="15.5" outlineLevel="1">
      <c r="B75" s="421"/>
      <c r="C75" s="298"/>
      <c r="D75" s="729"/>
      <c r="E75" s="729"/>
      <c r="F75" s="729"/>
      <c r="G75" s="729"/>
      <c r="H75" s="729"/>
      <c r="I75" s="729"/>
      <c r="J75" s="729"/>
      <c r="K75" s="729"/>
      <c r="L75" s="729"/>
      <c r="M75" s="729"/>
      <c r="N75" s="284"/>
      <c r="O75" s="284"/>
      <c r="P75" s="284"/>
      <c r="Q75" s="284"/>
      <c r="R75" s="284"/>
      <c r="S75" s="284"/>
      <c r="T75" s="284"/>
      <c r="U75" s="284"/>
      <c r="V75" s="284"/>
      <c r="W75" s="284"/>
      <c r="X75" s="284"/>
      <c r="Y75" s="415"/>
      <c r="Z75" s="415"/>
      <c r="AA75" s="405"/>
      <c r="AB75" s="405"/>
      <c r="AC75" s="405"/>
      <c r="AD75" s="405"/>
      <c r="AE75" s="405"/>
      <c r="AF75" s="405"/>
      <c r="AG75" s="405"/>
      <c r="AH75" s="405"/>
      <c r="AI75" s="405"/>
      <c r="AJ75" s="405"/>
      <c r="AK75" s="405"/>
      <c r="AL75" s="405"/>
      <c r="AM75" s="299"/>
    </row>
    <row r="76" spans="1:39" ht="31" outlineLevel="1">
      <c r="A76" s="513">
        <v>13</v>
      </c>
      <c r="B76" s="421" t="s">
        <v>106</v>
      </c>
      <c r="C76" s="284" t="s">
        <v>25</v>
      </c>
      <c r="D76" s="730"/>
      <c r="E76" s="730"/>
      <c r="F76" s="730"/>
      <c r="G76" s="730"/>
      <c r="H76" s="730"/>
      <c r="I76" s="730"/>
      <c r="J76" s="730"/>
      <c r="K76" s="730"/>
      <c r="L76" s="730"/>
      <c r="M76" s="730"/>
      <c r="N76" s="288">
        <v>12</v>
      </c>
      <c r="O76" s="730"/>
      <c r="P76" s="735"/>
      <c r="Q76" s="735"/>
      <c r="R76" s="735"/>
      <c r="S76" s="735"/>
      <c r="T76" s="735"/>
      <c r="U76" s="735"/>
      <c r="V76" s="730"/>
      <c r="W76" s="730"/>
      <c r="X76" s="730"/>
      <c r="Y76" s="403"/>
      <c r="Z76" s="403"/>
      <c r="AA76" s="403">
        <v>1</v>
      </c>
      <c r="AB76" s="403"/>
      <c r="AC76" s="403"/>
      <c r="AD76" s="403"/>
      <c r="AE76" s="403"/>
      <c r="AF76" s="408"/>
      <c r="AG76" s="408"/>
      <c r="AH76" s="408"/>
      <c r="AI76" s="408"/>
      <c r="AJ76" s="408"/>
      <c r="AK76" s="408"/>
      <c r="AL76" s="408"/>
      <c r="AM76" s="289">
        <f>SUM(Y76:AL76)</f>
        <v>1</v>
      </c>
    </row>
    <row r="77" spans="1:39" ht="15.5" outlineLevel="1">
      <c r="B77" s="421" t="s">
        <v>267</v>
      </c>
      <c r="C77" s="284" t="s">
        <v>163</v>
      </c>
      <c r="D77" s="730"/>
      <c r="E77" s="730"/>
      <c r="F77" s="730"/>
      <c r="G77" s="730"/>
      <c r="H77" s="730"/>
      <c r="I77" s="730"/>
      <c r="J77" s="730"/>
      <c r="K77" s="730"/>
      <c r="L77" s="730"/>
      <c r="M77" s="730"/>
      <c r="N77" s="288">
        <f>N76</f>
        <v>12</v>
      </c>
      <c r="O77" s="288"/>
      <c r="P77" s="288"/>
      <c r="Q77" s="288"/>
      <c r="R77" s="288"/>
      <c r="S77" s="288"/>
      <c r="T77" s="288"/>
      <c r="U77" s="288"/>
      <c r="V77" s="288"/>
      <c r="W77" s="288"/>
      <c r="X77" s="288"/>
      <c r="Y77" s="404">
        <f>Y76</f>
        <v>0</v>
      </c>
      <c r="Z77" s="404">
        <f t="shared" ref="Z77:AL77" si="12">Z76</f>
        <v>0</v>
      </c>
      <c r="AA77" s="404">
        <f t="shared" si="12"/>
        <v>1</v>
      </c>
      <c r="AB77" s="404">
        <f t="shared" si="12"/>
        <v>0</v>
      </c>
      <c r="AC77" s="404">
        <f t="shared" si="12"/>
        <v>0</v>
      </c>
      <c r="AD77" s="404">
        <f t="shared" si="12"/>
        <v>0</v>
      </c>
      <c r="AE77" s="404">
        <f t="shared" si="12"/>
        <v>0</v>
      </c>
      <c r="AF77" s="404">
        <f t="shared" si="12"/>
        <v>0</v>
      </c>
      <c r="AG77" s="404">
        <f t="shared" si="12"/>
        <v>0</v>
      </c>
      <c r="AH77" s="404">
        <f t="shared" si="12"/>
        <v>0</v>
      </c>
      <c r="AI77" s="404">
        <f t="shared" si="12"/>
        <v>0</v>
      </c>
      <c r="AJ77" s="404">
        <f t="shared" si="12"/>
        <v>0</v>
      </c>
      <c r="AK77" s="404">
        <f t="shared" si="12"/>
        <v>0</v>
      </c>
      <c r="AL77" s="404">
        <f t="shared" si="12"/>
        <v>0</v>
      </c>
      <c r="AM77" s="299"/>
    </row>
    <row r="78" spans="1:39" ht="15.5" outlineLevel="1">
      <c r="B78" s="511"/>
      <c r="C78" s="298"/>
      <c r="D78" s="729"/>
      <c r="E78" s="729"/>
      <c r="F78" s="729"/>
      <c r="G78" s="729"/>
      <c r="H78" s="729"/>
      <c r="I78" s="729"/>
      <c r="J78" s="729"/>
      <c r="K78" s="729"/>
      <c r="L78" s="729"/>
      <c r="M78" s="729"/>
      <c r="N78" s="284"/>
      <c r="O78" s="284"/>
      <c r="P78" s="284"/>
      <c r="Q78" s="284"/>
      <c r="R78" s="284"/>
      <c r="S78" s="284"/>
      <c r="T78" s="284"/>
      <c r="U78" s="284"/>
      <c r="V78" s="284"/>
      <c r="W78" s="284"/>
      <c r="X78" s="284"/>
      <c r="Y78" s="405"/>
      <c r="Z78" s="405"/>
      <c r="AA78" s="405"/>
      <c r="AB78" s="405"/>
      <c r="AC78" s="405"/>
      <c r="AD78" s="405"/>
      <c r="AE78" s="405"/>
      <c r="AF78" s="405"/>
      <c r="AG78" s="405"/>
      <c r="AH78" s="405"/>
      <c r="AI78" s="405"/>
      <c r="AJ78" s="405"/>
      <c r="AK78" s="405"/>
      <c r="AL78" s="405"/>
      <c r="AM78" s="299"/>
    </row>
    <row r="79" spans="1:39" ht="15.5" outlineLevel="1">
      <c r="B79" s="281" t="s">
        <v>107</v>
      </c>
      <c r="C79" s="282"/>
      <c r="D79" s="293"/>
      <c r="E79" s="293"/>
      <c r="F79" s="293"/>
      <c r="G79" s="293"/>
      <c r="H79" s="293"/>
      <c r="I79" s="293"/>
      <c r="J79" s="293"/>
      <c r="K79" s="293"/>
      <c r="L79" s="293"/>
      <c r="M79" s="293"/>
      <c r="N79" s="283"/>
      <c r="O79" s="283"/>
      <c r="P79" s="282"/>
      <c r="Q79" s="282"/>
      <c r="R79" s="282"/>
      <c r="S79" s="282"/>
      <c r="T79" s="282"/>
      <c r="U79" s="282"/>
      <c r="V79" s="282"/>
      <c r="W79" s="282"/>
      <c r="X79" s="282"/>
      <c r="Y79" s="407"/>
      <c r="Z79" s="407"/>
      <c r="AA79" s="407"/>
      <c r="AB79" s="407"/>
      <c r="AC79" s="407"/>
      <c r="AD79" s="407"/>
      <c r="AE79" s="407"/>
      <c r="AF79" s="407"/>
      <c r="AG79" s="407"/>
      <c r="AH79" s="407"/>
      <c r="AI79" s="407"/>
      <c r="AJ79" s="407"/>
      <c r="AK79" s="407"/>
      <c r="AL79" s="407"/>
      <c r="AM79" s="285"/>
    </row>
    <row r="80" spans="1:39" ht="15.5" outlineLevel="1">
      <c r="A80" s="513">
        <v>14</v>
      </c>
      <c r="B80" s="421" t="s">
        <v>108</v>
      </c>
      <c r="C80" s="284" t="s">
        <v>25</v>
      </c>
      <c r="D80" s="730"/>
      <c r="E80" s="730"/>
      <c r="F80" s="730"/>
      <c r="G80" s="730"/>
      <c r="H80" s="730"/>
      <c r="I80" s="730"/>
      <c r="J80" s="730"/>
      <c r="K80" s="730"/>
      <c r="L80" s="730"/>
      <c r="M80" s="730"/>
      <c r="N80" s="288">
        <v>12</v>
      </c>
      <c r="O80" s="288"/>
      <c r="P80" s="288"/>
      <c r="Q80" s="288"/>
      <c r="R80" s="288"/>
      <c r="S80" s="288"/>
      <c r="T80" s="288"/>
      <c r="U80" s="288"/>
      <c r="V80" s="288"/>
      <c r="W80" s="288"/>
      <c r="X80" s="288"/>
      <c r="Y80" s="524">
        <v>1</v>
      </c>
      <c r="Z80" s="403"/>
      <c r="AA80" s="403"/>
      <c r="AB80" s="403"/>
      <c r="AC80" s="403"/>
      <c r="AD80" s="403"/>
      <c r="AE80" s="403"/>
      <c r="AF80" s="403"/>
      <c r="AG80" s="403"/>
      <c r="AH80" s="403"/>
      <c r="AI80" s="403"/>
      <c r="AJ80" s="403"/>
      <c r="AK80" s="403"/>
      <c r="AL80" s="403"/>
      <c r="AM80" s="289">
        <f>SUM(Y80:AL80)</f>
        <v>1</v>
      </c>
    </row>
    <row r="81" spans="1:40" ht="15.5" outlineLevel="1">
      <c r="B81" s="421" t="s">
        <v>267</v>
      </c>
      <c r="C81" s="284" t="s">
        <v>163</v>
      </c>
      <c r="D81" s="730"/>
      <c r="E81" s="730"/>
      <c r="F81" s="730"/>
      <c r="G81" s="730"/>
      <c r="H81" s="730"/>
      <c r="I81" s="730"/>
      <c r="J81" s="730"/>
      <c r="K81" s="730"/>
      <c r="L81" s="730"/>
      <c r="M81" s="730"/>
      <c r="N81" s="288">
        <f>N80</f>
        <v>12</v>
      </c>
      <c r="O81" s="730"/>
      <c r="P81" s="730"/>
      <c r="Q81" s="730"/>
      <c r="R81" s="730"/>
      <c r="S81" s="730"/>
      <c r="T81" s="730"/>
      <c r="U81" s="730"/>
      <c r="V81" s="730"/>
      <c r="W81" s="730"/>
      <c r="X81" s="730"/>
      <c r="Y81" s="404">
        <f t="shared" ref="Y81:AL81" si="13">Y80</f>
        <v>1</v>
      </c>
      <c r="Z81" s="404">
        <f t="shared" si="13"/>
        <v>0</v>
      </c>
      <c r="AA81" s="404">
        <f t="shared" si="13"/>
        <v>0</v>
      </c>
      <c r="AB81" s="404">
        <f t="shared" si="13"/>
        <v>0</v>
      </c>
      <c r="AC81" s="404">
        <f t="shared" si="13"/>
        <v>0</v>
      </c>
      <c r="AD81" s="404">
        <f t="shared" si="13"/>
        <v>0</v>
      </c>
      <c r="AE81" s="404">
        <f t="shared" si="13"/>
        <v>0</v>
      </c>
      <c r="AF81" s="404">
        <f t="shared" si="13"/>
        <v>0</v>
      </c>
      <c r="AG81" s="404">
        <f t="shared" si="13"/>
        <v>0</v>
      </c>
      <c r="AH81" s="404">
        <f t="shared" si="13"/>
        <v>0</v>
      </c>
      <c r="AI81" s="404">
        <f t="shared" si="13"/>
        <v>0</v>
      </c>
      <c r="AJ81" s="404">
        <f t="shared" si="13"/>
        <v>0</v>
      </c>
      <c r="AK81" s="404">
        <f t="shared" si="13"/>
        <v>0</v>
      </c>
      <c r="AL81" s="404">
        <f t="shared" si="13"/>
        <v>0</v>
      </c>
      <c r="AM81" s="290"/>
    </row>
    <row r="82" spans="1:40" s="506" customFormat="1" ht="15.5" outlineLevel="1">
      <c r="A82" s="514"/>
      <c r="B82" s="421"/>
      <c r="C82" s="284"/>
      <c r="D82" s="729"/>
      <c r="E82" s="729"/>
      <c r="F82" s="729"/>
      <c r="G82" s="729"/>
      <c r="H82" s="729"/>
      <c r="I82" s="729"/>
      <c r="J82" s="729"/>
      <c r="K82" s="729"/>
      <c r="L82" s="729"/>
      <c r="M82" s="729"/>
      <c r="N82" s="460"/>
      <c r="O82" s="284"/>
      <c r="P82" s="284"/>
      <c r="Q82" s="284"/>
      <c r="R82" s="284"/>
      <c r="S82" s="284"/>
      <c r="T82" s="284"/>
      <c r="U82" s="284"/>
      <c r="V82" s="284"/>
      <c r="W82" s="284"/>
      <c r="X82" s="284"/>
      <c r="Y82" s="404"/>
      <c r="Z82" s="404"/>
      <c r="AA82" s="404"/>
      <c r="AB82" s="404"/>
      <c r="AC82" s="404"/>
      <c r="AD82" s="404"/>
      <c r="AE82" s="404"/>
      <c r="AF82" s="404"/>
      <c r="AG82" s="404"/>
      <c r="AH82" s="404"/>
      <c r="AI82" s="404"/>
      <c r="AJ82" s="404"/>
      <c r="AK82" s="404"/>
      <c r="AL82" s="404"/>
      <c r="AM82" s="507"/>
      <c r="AN82" s="617"/>
    </row>
    <row r="83" spans="1:40" s="302" customFormat="1" ht="15.5" outlineLevel="1">
      <c r="A83" s="514"/>
      <c r="B83" s="281" t="s">
        <v>488</v>
      </c>
      <c r="C83" s="284"/>
      <c r="D83" s="729"/>
      <c r="E83" s="729"/>
      <c r="F83" s="729"/>
      <c r="G83" s="729"/>
      <c r="H83" s="729"/>
      <c r="I83" s="729"/>
      <c r="J83" s="729"/>
      <c r="K83" s="729"/>
      <c r="L83" s="729"/>
      <c r="M83" s="729"/>
      <c r="N83" s="284"/>
      <c r="O83" s="284"/>
      <c r="P83" s="284"/>
      <c r="Q83" s="284"/>
      <c r="R83" s="284"/>
      <c r="S83" s="284"/>
      <c r="T83" s="284"/>
      <c r="U83" s="284"/>
      <c r="V83" s="284"/>
      <c r="W83" s="284"/>
      <c r="X83" s="284"/>
      <c r="Y83" s="405"/>
      <c r="Z83" s="405"/>
      <c r="AA83" s="405"/>
      <c r="AB83" s="405"/>
      <c r="AC83" s="405"/>
      <c r="AD83" s="405"/>
      <c r="AE83" s="409"/>
      <c r="AF83" s="409"/>
      <c r="AG83" s="409"/>
      <c r="AH83" s="409"/>
      <c r="AI83" s="409"/>
      <c r="AJ83" s="409"/>
      <c r="AK83" s="409"/>
      <c r="AL83" s="409"/>
      <c r="AM83" s="508"/>
      <c r="AN83" s="618"/>
    </row>
    <row r="84" spans="1:40" ht="15.5" outlineLevel="1">
      <c r="A84" s="513">
        <v>15</v>
      </c>
      <c r="B84" s="287" t="s">
        <v>493</v>
      </c>
      <c r="C84" s="284" t="s">
        <v>25</v>
      </c>
      <c r="D84" s="730"/>
      <c r="E84" s="730"/>
      <c r="F84" s="730"/>
      <c r="G84" s="730"/>
      <c r="H84" s="730"/>
      <c r="I84" s="730"/>
      <c r="J84" s="730"/>
      <c r="K84" s="730"/>
      <c r="L84" s="730"/>
      <c r="M84" s="730"/>
      <c r="N84" s="288">
        <v>0</v>
      </c>
      <c r="O84" s="288"/>
      <c r="P84" s="288"/>
      <c r="Q84" s="288"/>
      <c r="R84" s="288"/>
      <c r="S84" s="288"/>
      <c r="T84" s="288"/>
      <c r="U84" s="288"/>
      <c r="V84" s="288"/>
      <c r="W84" s="288"/>
      <c r="X84" s="288"/>
      <c r="Y84" s="403"/>
      <c r="Z84" s="403"/>
      <c r="AA84" s="403"/>
      <c r="AB84" s="403"/>
      <c r="AC84" s="403"/>
      <c r="AD84" s="403"/>
      <c r="AE84" s="403"/>
      <c r="AF84" s="403"/>
      <c r="AG84" s="403"/>
      <c r="AH84" s="403"/>
      <c r="AI84" s="403"/>
      <c r="AJ84" s="403"/>
      <c r="AK84" s="403"/>
      <c r="AL84" s="403"/>
      <c r="AM84" s="289">
        <f>SUM(Y84:AL84)</f>
        <v>0</v>
      </c>
    </row>
    <row r="85" spans="1:40" ht="15.5" outlineLevel="1">
      <c r="B85" s="287" t="s">
        <v>267</v>
      </c>
      <c r="C85" s="284" t="s">
        <v>163</v>
      </c>
      <c r="D85" s="730"/>
      <c r="E85" s="730"/>
      <c r="F85" s="730"/>
      <c r="G85" s="730"/>
      <c r="H85" s="730"/>
      <c r="I85" s="730"/>
      <c r="J85" s="730"/>
      <c r="K85" s="730"/>
      <c r="L85" s="730"/>
      <c r="M85" s="730"/>
      <c r="N85" s="288">
        <f>N84</f>
        <v>0</v>
      </c>
      <c r="O85" s="288"/>
      <c r="P85" s="288"/>
      <c r="Q85" s="288"/>
      <c r="R85" s="288"/>
      <c r="S85" s="288"/>
      <c r="T85" s="288"/>
      <c r="U85" s="288"/>
      <c r="V85" s="288"/>
      <c r="W85" s="288"/>
      <c r="X85" s="288"/>
      <c r="Y85" s="404">
        <f t="shared" ref="Y85:AD85" si="14">Y84</f>
        <v>0</v>
      </c>
      <c r="Z85" s="404">
        <f t="shared" si="14"/>
        <v>0</v>
      </c>
      <c r="AA85" s="404">
        <f t="shared" si="14"/>
        <v>0</v>
      </c>
      <c r="AB85" s="404">
        <f t="shared" si="14"/>
        <v>0</v>
      </c>
      <c r="AC85" s="404">
        <f t="shared" si="14"/>
        <v>0</v>
      </c>
      <c r="AD85" s="404">
        <f t="shared" si="14"/>
        <v>0</v>
      </c>
      <c r="AE85" s="404">
        <f t="shared" ref="AE85:AL85" si="15">AE84</f>
        <v>0</v>
      </c>
      <c r="AF85" s="404">
        <f t="shared" si="15"/>
        <v>0</v>
      </c>
      <c r="AG85" s="404">
        <f t="shared" si="15"/>
        <v>0</v>
      </c>
      <c r="AH85" s="404">
        <f t="shared" si="15"/>
        <v>0</v>
      </c>
      <c r="AI85" s="404">
        <f t="shared" si="15"/>
        <v>0</v>
      </c>
      <c r="AJ85" s="404">
        <f t="shared" si="15"/>
        <v>0</v>
      </c>
      <c r="AK85" s="404">
        <f t="shared" si="15"/>
        <v>0</v>
      </c>
      <c r="AL85" s="404">
        <f t="shared" si="15"/>
        <v>0</v>
      </c>
      <c r="AM85" s="290"/>
    </row>
    <row r="86" spans="1:40" ht="15.5" outlineLevel="1">
      <c r="B86" s="308"/>
      <c r="C86" s="298"/>
      <c r="D86" s="729"/>
      <c r="E86" s="729"/>
      <c r="F86" s="729"/>
      <c r="G86" s="729"/>
      <c r="H86" s="729"/>
      <c r="I86" s="729"/>
      <c r="J86" s="729"/>
      <c r="K86" s="729"/>
      <c r="L86" s="729"/>
      <c r="M86" s="729"/>
      <c r="N86" s="284"/>
      <c r="O86" s="284"/>
      <c r="P86" s="284"/>
      <c r="Q86" s="284"/>
      <c r="R86" s="284"/>
      <c r="S86" s="284"/>
      <c r="T86" s="284"/>
      <c r="U86" s="284"/>
      <c r="V86" s="284"/>
      <c r="W86" s="284"/>
      <c r="X86" s="284"/>
      <c r="Y86" s="405"/>
      <c r="Z86" s="405"/>
      <c r="AA86" s="405"/>
      <c r="AB86" s="405"/>
      <c r="AC86" s="405"/>
      <c r="AD86" s="405"/>
      <c r="AE86" s="405"/>
      <c r="AF86" s="405"/>
      <c r="AG86" s="405"/>
      <c r="AH86" s="405"/>
      <c r="AI86" s="405"/>
      <c r="AJ86" s="405"/>
      <c r="AK86" s="405"/>
      <c r="AL86" s="405"/>
      <c r="AM86" s="299"/>
    </row>
    <row r="87" spans="1:40" s="276" customFormat="1" ht="15.5" outlineLevel="1">
      <c r="A87" s="513">
        <v>16</v>
      </c>
      <c r="B87" s="421" t="s">
        <v>489</v>
      </c>
      <c r="C87" s="284" t="s">
        <v>25</v>
      </c>
      <c r="D87" s="730"/>
      <c r="E87" s="730"/>
      <c r="F87" s="730"/>
      <c r="G87" s="730"/>
      <c r="H87" s="730"/>
      <c r="I87" s="730"/>
      <c r="J87" s="730"/>
      <c r="K87" s="730"/>
      <c r="L87" s="730"/>
      <c r="M87" s="730"/>
      <c r="N87" s="288">
        <v>0</v>
      </c>
      <c r="O87" s="730"/>
      <c r="P87" s="735"/>
      <c r="Q87" s="735"/>
      <c r="R87" s="735"/>
      <c r="S87" s="735"/>
      <c r="T87" s="735"/>
      <c r="U87" s="735"/>
      <c r="V87" s="730"/>
      <c r="W87" s="730"/>
      <c r="X87" s="730"/>
      <c r="Y87" s="403"/>
      <c r="Z87" s="403">
        <v>1</v>
      </c>
      <c r="AA87" s="403"/>
      <c r="AB87" s="403"/>
      <c r="AC87" s="403"/>
      <c r="AD87" s="403"/>
      <c r="AE87" s="403"/>
      <c r="AF87" s="403"/>
      <c r="AG87" s="403"/>
      <c r="AH87" s="403"/>
      <c r="AI87" s="403"/>
      <c r="AJ87" s="403"/>
      <c r="AK87" s="403"/>
      <c r="AL87" s="403"/>
      <c r="AM87" s="289">
        <f>SUM(Y87:AL87)</f>
        <v>1</v>
      </c>
    </row>
    <row r="88" spans="1:40" s="276" customFormat="1" ht="15.5" outlineLevel="1">
      <c r="A88" s="513"/>
      <c r="B88" s="421" t="s">
        <v>267</v>
      </c>
      <c r="C88" s="284" t="s">
        <v>163</v>
      </c>
      <c r="D88" s="730"/>
      <c r="E88" s="730"/>
      <c r="F88" s="730"/>
      <c r="G88" s="730"/>
      <c r="H88" s="730"/>
      <c r="I88" s="730"/>
      <c r="J88" s="730"/>
      <c r="K88" s="730"/>
      <c r="L88" s="730"/>
      <c r="M88" s="730"/>
      <c r="N88" s="288">
        <f>N87</f>
        <v>0</v>
      </c>
      <c r="O88" s="288"/>
      <c r="P88" s="288"/>
      <c r="Q88" s="288"/>
      <c r="R88" s="288"/>
      <c r="S88" s="288"/>
      <c r="T88" s="288"/>
      <c r="U88" s="288"/>
      <c r="V88" s="288"/>
      <c r="W88" s="288"/>
      <c r="X88" s="288"/>
      <c r="Y88" s="404">
        <f t="shared" ref="Y88:AD88" si="16">Y87</f>
        <v>0</v>
      </c>
      <c r="Z88" s="404">
        <f t="shared" si="16"/>
        <v>1</v>
      </c>
      <c r="AA88" s="404">
        <f t="shared" si="16"/>
        <v>0</v>
      </c>
      <c r="AB88" s="404">
        <f t="shared" si="16"/>
        <v>0</v>
      </c>
      <c r="AC88" s="404">
        <f t="shared" si="16"/>
        <v>0</v>
      </c>
      <c r="AD88" s="404">
        <f t="shared" si="16"/>
        <v>0</v>
      </c>
      <c r="AE88" s="404">
        <f t="shared" ref="AE88:AL88" si="17">AE87</f>
        <v>0</v>
      </c>
      <c r="AF88" s="404">
        <f t="shared" si="17"/>
        <v>0</v>
      </c>
      <c r="AG88" s="404">
        <f t="shared" si="17"/>
        <v>0</v>
      </c>
      <c r="AH88" s="404">
        <f t="shared" si="17"/>
        <v>0</v>
      </c>
      <c r="AI88" s="404">
        <f t="shared" si="17"/>
        <v>0</v>
      </c>
      <c r="AJ88" s="404">
        <f t="shared" si="17"/>
        <v>0</v>
      </c>
      <c r="AK88" s="404">
        <f t="shared" si="17"/>
        <v>0</v>
      </c>
      <c r="AL88" s="404">
        <f t="shared" si="17"/>
        <v>0</v>
      </c>
      <c r="AM88" s="290"/>
    </row>
    <row r="89" spans="1:40" s="276" customFormat="1" ht="15.5" outlineLevel="1">
      <c r="A89" s="513"/>
      <c r="B89" s="317"/>
      <c r="C89" s="284"/>
      <c r="D89" s="729"/>
      <c r="E89" s="729"/>
      <c r="F89" s="729"/>
      <c r="G89" s="729"/>
      <c r="H89" s="729"/>
      <c r="I89" s="729"/>
      <c r="J89" s="729"/>
      <c r="K89" s="729"/>
      <c r="L89" s="729"/>
      <c r="M89" s="729"/>
      <c r="N89" s="284"/>
      <c r="O89" s="284"/>
      <c r="P89" s="284"/>
      <c r="Q89" s="284"/>
      <c r="R89" s="284"/>
      <c r="S89" s="284"/>
      <c r="T89" s="284"/>
      <c r="U89" s="284"/>
      <c r="V89" s="284"/>
      <c r="W89" s="284"/>
      <c r="X89" s="284"/>
      <c r="Y89" s="405"/>
      <c r="Z89" s="405"/>
      <c r="AA89" s="405"/>
      <c r="AB89" s="405"/>
      <c r="AC89" s="405"/>
      <c r="AD89" s="405"/>
      <c r="AE89" s="409"/>
      <c r="AF89" s="409"/>
      <c r="AG89" s="409"/>
      <c r="AH89" s="409"/>
      <c r="AI89" s="409"/>
      <c r="AJ89" s="409"/>
      <c r="AK89" s="409"/>
      <c r="AL89" s="409"/>
      <c r="AM89" s="306"/>
    </row>
    <row r="90" spans="1:40" ht="15.5" outlineLevel="1">
      <c r="B90" s="510" t="s">
        <v>494</v>
      </c>
      <c r="C90" s="313"/>
      <c r="D90" s="293"/>
      <c r="E90" s="293"/>
      <c r="F90" s="338"/>
      <c r="G90" s="338"/>
      <c r="H90" s="338"/>
      <c r="I90" s="338"/>
      <c r="J90" s="338"/>
      <c r="K90" s="338"/>
      <c r="L90" s="338"/>
      <c r="M90" s="338"/>
      <c r="N90" s="283"/>
      <c r="O90" s="282"/>
      <c r="P90" s="282"/>
      <c r="Q90" s="282"/>
      <c r="R90" s="282"/>
      <c r="S90" s="282"/>
      <c r="T90" s="282"/>
      <c r="U90" s="282"/>
      <c r="V90" s="282"/>
      <c r="W90" s="282"/>
      <c r="X90" s="282"/>
      <c r="Y90" s="407"/>
      <c r="Z90" s="407"/>
      <c r="AA90" s="407"/>
      <c r="AB90" s="407"/>
      <c r="AC90" s="407"/>
      <c r="AD90" s="407"/>
      <c r="AE90" s="407"/>
      <c r="AF90" s="407"/>
      <c r="AG90" s="407"/>
      <c r="AH90" s="407"/>
      <c r="AI90" s="407"/>
      <c r="AJ90" s="407"/>
      <c r="AK90" s="407"/>
      <c r="AL90" s="407"/>
      <c r="AM90" s="285"/>
    </row>
    <row r="91" spans="1:40" ht="15.5" outlineLevel="1">
      <c r="A91" s="513">
        <v>17</v>
      </c>
      <c r="B91" s="511" t="s">
        <v>112</v>
      </c>
      <c r="C91" s="284" t="s">
        <v>25</v>
      </c>
      <c r="D91" s="730"/>
      <c r="E91" s="730"/>
      <c r="F91" s="730"/>
      <c r="G91" s="730"/>
      <c r="H91" s="730"/>
      <c r="I91" s="730"/>
      <c r="J91" s="730"/>
      <c r="K91" s="730"/>
      <c r="L91" s="730"/>
      <c r="M91" s="730"/>
      <c r="N91" s="288">
        <v>12</v>
      </c>
      <c r="O91" s="288"/>
      <c r="P91" s="288"/>
      <c r="Q91" s="288"/>
      <c r="R91" s="288"/>
      <c r="S91" s="288"/>
      <c r="T91" s="288"/>
      <c r="U91" s="288"/>
      <c r="V91" s="288"/>
      <c r="W91" s="288"/>
      <c r="X91" s="288"/>
      <c r="Y91" s="419"/>
      <c r="Z91" s="403"/>
      <c r="AA91" s="403"/>
      <c r="AB91" s="403"/>
      <c r="AC91" s="403"/>
      <c r="AD91" s="403"/>
      <c r="AE91" s="403"/>
      <c r="AF91" s="408"/>
      <c r="AG91" s="408"/>
      <c r="AH91" s="408"/>
      <c r="AI91" s="408"/>
      <c r="AJ91" s="408"/>
      <c r="AK91" s="408"/>
      <c r="AL91" s="408"/>
      <c r="AM91" s="289">
        <f>SUM(Y91:AL91)</f>
        <v>0</v>
      </c>
    </row>
    <row r="92" spans="1:40" ht="15.5" outlineLevel="1">
      <c r="B92" s="287" t="s">
        <v>267</v>
      </c>
      <c r="C92" s="284" t="s">
        <v>163</v>
      </c>
      <c r="D92" s="730"/>
      <c r="E92" s="730"/>
      <c r="F92" s="730"/>
      <c r="G92" s="730"/>
      <c r="H92" s="730"/>
      <c r="I92" s="730"/>
      <c r="J92" s="730"/>
      <c r="K92" s="730"/>
      <c r="L92" s="730"/>
      <c r="M92" s="730"/>
      <c r="N92" s="288">
        <f>N91</f>
        <v>12</v>
      </c>
      <c r="O92" s="288"/>
      <c r="P92" s="288"/>
      <c r="Q92" s="288"/>
      <c r="R92" s="288"/>
      <c r="S92" s="288"/>
      <c r="T92" s="288"/>
      <c r="U92" s="288"/>
      <c r="V92" s="288"/>
      <c r="W92" s="288"/>
      <c r="X92" s="288"/>
      <c r="Y92" s="404">
        <f>Y91</f>
        <v>0</v>
      </c>
      <c r="Z92" s="404">
        <f t="shared" ref="Z92:AL92" si="18">Z91</f>
        <v>0</v>
      </c>
      <c r="AA92" s="404">
        <f t="shared" si="18"/>
        <v>0</v>
      </c>
      <c r="AB92" s="404">
        <f t="shared" si="18"/>
        <v>0</v>
      </c>
      <c r="AC92" s="404">
        <f t="shared" si="18"/>
        <v>0</v>
      </c>
      <c r="AD92" s="404">
        <f t="shared" si="18"/>
        <v>0</v>
      </c>
      <c r="AE92" s="404">
        <f t="shared" si="18"/>
        <v>0</v>
      </c>
      <c r="AF92" s="404">
        <f t="shared" si="18"/>
        <v>0</v>
      </c>
      <c r="AG92" s="404">
        <f t="shared" si="18"/>
        <v>0</v>
      </c>
      <c r="AH92" s="404">
        <f t="shared" si="18"/>
        <v>0</v>
      </c>
      <c r="AI92" s="404">
        <f t="shared" si="18"/>
        <v>0</v>
      </c>
      <c r="AJ92" s="404">
        <f t="shared" si="18"/>
        <v>0</v>
      </c>
      <c r="AK92" s="404">
        <f t="shared" si="18"/>
        <v>0</v>
      </c>
      <c r="AL92" s="404">
        <f t="shared" si="18"/>
        <v>0</v>
      </c>
      <c r="AM92" s="299"/>
    </row>
    <row r="93" spans="1:40" ht="15.5" outlineLevel="1">
      <c r="B93" s="287"/>
      <c r="C93" s="284"/>
      <c r="D93" s="729"/>
      <c r="E93" s="729"/>
      <c r="F93" s="729"/>
      <c r="G93" s="729"/>
      <c r="H93" s="729"/>
      <c r="I93" s="729"/>
      <c r="J93" s="729"/>
      <c r="K93" s="729"/>
      <c r="L93" s="729"/>
      <c r="M93" s="729"/>
      <c r="N93" s="284"/>
      <c r="O93" s="284"/>
      <c r="P93" s="284"/>
      <c r="Q93" s="284"/>
      <c r="R93" s="284"/>
      <c r="S93" s="284"/>
      <c r="T93" s="284"/>
      <c r="U93" s="284"/>
      <c r="V93" s="284"/>
      <c r="W93" s="284"/>
      <c r="X93" s="284"/>
      <c r="Y93" s="415"/>
      <c r="Z93" s="418"/>
      <c r="AA93" s="418"/>
      <c r="AB93" s="418"/>
      <c r="AC93" s="418"/>
      <c r="AD93" s="418"/>
      <c r="AE93" s="418"/>
      <c r="AF93" s="418"/>
      <c r="AG93" s="418"/>
      <c r="AH93" s="418"/>
      <c r="AI93" s="418"/>
      <c r="AJ93" s="418"/>
      <c r="AK93" s="418"/>
      <c r="AL93" s="418"/>
      <c r="AM93" s="299"/>
    </row>
    <row r="94" spans="1:40" ht="15.5" outlineLevel="1">
      <c r="A94" s="513">
        <v>18</v>
      </c>
      <c r="B94" s="421" t="s">
        <v>109</v>
      </c>
      <c r="C94" s="284" t="s">
        <v>25</v>
      </c>
      <c r="D94" s="730"/>
      <c r="E94" s="730"/>
      <c r="F94" s="730"/>
      <c r="G94" s="730"/>
      <c r="H94" s="730"/>
      <c r="I94" s="730"/>
      <c r="J94" s="730"/>
      <c r="K94" s="730"/>
      <c r="L94" s="730"/>
      <c r="M94" s="730"/>
      <c r="N94" s="288">
        <v>12</v>
      </c>
      <c r="O94" s="730"/>
      <c r="P94" s="735"/>
      <c r="Q94" s="735"/>
      <c r="R94" s="735"/>
      <c r="S94" s="735"/>
      <c r="T94" s="735"/>
      <c r="U94" s="735"/>
      <c r="V94" s="730"/>
      <c r="W94" s="730"/>
      <c r="X94" s="730"/>
      <c r="Y94" s="419"/>
      <c r="Z94" s="403"/>
      <c r="AA94" s="403">
        <v>1</v>
      </c>
      <c r="AB94" s="403"/>
      <c r="AC94" s="403"/>
      <c r="AD94" s="403"/>
      <c r="AE94" s="403"/>
      <c r="AF94" s="408"/>
      <c r="AG94" s="408"/>
      <c r="AH94" s="408"/>
      <c r="AI94" s="408"/>
      <c r="AJ94" s="408"/>
      <c r="AK94" s="408"/>
      <c r="AL94" s="408"/>
      <c r="AM94" s="289">
        <f>SUM(Y94:AL94)</f>
        <v>1</v>
      </c>
    </row>
    <row r="95" spans="1:40" ht="15.5" outlineLevel="1">
      <c r="B95" s="421" t="s">
        <v>267</v>
      </c>
      <c r="C95" s="284" t="s">
        <v>163</v>
      </c>
      <c r="D95" s="730"/>
      <c r="E95" s="730"/>
      <c r="F95" s="730"/>
      <c r="G95" s="730"/>
      <c r="H95" s="730"/>
      <c r="I95" s="730"/>
      <c r="J95" s="730"/>
      <c r="K95" s="730"/>
      <c r="L95" s="730"/>
      <c r="M95" s="730"/>
      <c r="N95" s="288">
        <f>N94</f>
        <v>12</v>
      </c>
      <c r="O95" s="288"/>
      <c r="P95" s="288"/>
      <c r="Q95" s="288"/>
      <c r="R95" s="288"/>
      <c r="S95" s="288"/>
      <c r="T95" s="288"/>
      <c r="U95" s="288"/>
      <c r="V95" s="288"/>
      <c r="W95" s="288"/>
      <c r="X95" s="288"/>
      <c r="Y95" s="404">
        <f t="shared" ref="Y95:AL95" si="19">Y94</f>
        <v>0</v>
      </c>
      <c r="Z95" s="404">
        <f t="shared" si="19"/>
        <v>0</v>
      </c>
      <c r="AA95" s="404">
        <f t="shared" si="19"/>
        <v>1</v>
      </c>
      <c r="AB95" s="404">
        <f t="shared" si="19"/>
        <v>0</v>
      </c>
      <c r="AC95" s="404">
        <f t="shared" si="19"/>
        <v>0</v>
      </c>
      <c r="AD95" s="404">
        <f t="shared" si="19"/>
        <v>0</v>
      </c>
      <c r="AE95" s="404">
        <f t="shared" si="19"/>
        <v>0</v>
      </c>
      <c r="AF95" s="404">
        <f t="shared" si="19"/>
        <v>0</v>
      </c>
      <c r="AG95" s="404">
        <f t="shared" si="19"/>
        <v>0</v>
      </c>
      <c r="AH95" s="404">
        <f t="shared" si="19"/>
        <v>0</v>
      </c>
      <c r="AI95" s="404">
        <f t="shared" si="19"/>
        <v>0</v>
      </c>
      <c r="AJ95" s="404">
        <f t="shared" si="19"/>
        <v>0</v>
      </c>
      <c r="AK95" s="404">
        <f t="shared" si="19"/>
        <v>0</v>
      </c>
      <c r="AL95" s="404">
        <f t="shared" si="19"/>
        <v>0</v>
      </c>
      <c r="AM95" s="299"/>
    </row>
    <row r="96" spans="1:40" ht="15.5" outlineLevel="1">
      <c r="B96" s="315"/>
      <c r="C96" s="284"/>
      <c r="D96" s="729"/>
      <c r="E96" s="729"/>
      <c r="F96" s="729"/>
      <c r="G96" s="729"/>
      <c r="H96" s="729"/>
      <c r="I96" s="729"/>
      <c r="J96" s="729"/>
      <c r="K96" s="729"/>
      <c r="L96" s="729"/>
      <c r="M96" s="729"/>
      <c r="N96" s="284"/>
      <c r="O96" s="284"/>
      <c r="P96" s="284"/>
      <c r="Q96" s="284"/>
      <c r="R96" s="284"/>
      <c r="S96" s="284"/>
      <c r="T96" s="284"/>
      <c r="U96" s="284"/>
      <c r="V96" s="284"/>
      <c r="W96" s="284"/>
      <c r="X96" s="284"/>
      <c r="Y96" s="416"/>
      <c r="Z96" s="417"/>
      <c r="AA96" s="417"/>
      <c r="AB96" s="417"/>
      <c r="AC96" s="417"/>
      <c r="AD96" s="417"/>
      <c r="AE96" s="417"/>
      <c r="AF96" s="417"/>
      <c r="AG96" s="417"/>
      <c r="AH96" s="417"/>
      <c r="AI96" s="417"/>
      <c r="AJ96" s="417"/>
      <c r="AK96" s="417"/>
      <c r="AL96" s="417"/>
      <c r="AM96" s="290"/>
    </row>
    <row r="97" spans="1:39" ht="15.5" outlineLevel="1">
      <c r="A97" s="513">
        <v>19</v>
      </c>
      <c r="B97" s="511" t="s">
        <v>111</v>
      </c>
      <c r="C97" s="284" t="s">
        <v>25</v>
      </c>
      <c r="D97" s="730"/>
      <c r="E97" s="730"/>
      <c r="F97" s="730"/>
      <c r="G97" s="730"/>
      <c r="H97" s="730"/>
      <c r="I97" s="730"/>
      <c r="J97" s="730"/>
      <c r="K97" s="730"/>
      <c r="L97" s="730"/>
      <c r="M97" s="730"/>
      <c r="N97" s="288">
        <v>12</v>
      </c>
      <c r="O97" s="288"/>
      <c r="P97" s="288"/>
      <c r="Q97" s="288"/>
      <c r="R97" s="288"/>
      <c r="S97" s="288"/>
      <c r="T97" s="288"/>
      <c r="U97" s="288"/>
      <c r="V97" s="288"/>
      <c r="W97" s="288"/>
      <c r="X97" s="288"/>
      <c r="Y97" s="419"/>
      <c r="Z97" s="403"/>
      <c r="AA97" s="403"/>
      <c r="AB97" s="403"/>
      <c r="AC97" s="403"/>
      <c r="AD97" s="403"/>
      <c r="AE97" s="403"/>
      <c r="AF97" s="408"/>
      <c r="AG97" s="408"/>
      <c r="AH97" s="408"/>
      <c r="AI97" s="408"/>
      <c r="AJ97" s="408"/>
      <c r="AK97" s="408"/>
      <c r="AL97" s="408"/>
      <c r="AM97" s="289">
        <f>SUM(Y97:AL97)</f>
        <v>0</v>
      </c>
    </row>
    <row r="98" spans="1:39" ht="15.5" outlineLevel="1">
      <c r="B98" s="287" t="s">
        <v>267</v>
      </c>
      <c r="C98" s="284" t="s">
        <v>163</v>
      </c>
      <c r="D98" s="730"/>
      <c r="E98" s="730"/>
      <c r="F98" s="730"/>
      <c r="G98" s="730"/>
      <c r="H98" s="730"/>
      <c r="I98" s="730"/>
      <c r="J98" s="730"/>
      <c r="K98" s="730"/>
      <c r="L98" s="730"/>
      <c r="M98" s="730"/>
      <c r="N98" s="288">
        <f>N97</f>
        <v>12</v>
      </c>
      <c r="O98" s="288"/>
      <c r="P98" s="288"/>
      <c r="Q98" s="288"/>
      <c r="R98" s="288"/>
      <c r="S98" s="288"/>
      <c r="T98" s="288"/>
      <c r="U98" s="288"/>
      <c r="V98" s="288"/>
      <c r="W98" s="288"/>
      <c r="X98" s="288"/>
      <c r="Y98" s="404">
        <f>Y97</f>
        <v>0</v>
      </c>
      <c r="Z98" s="404">
        <f t="shared" ref="Z98:AL98" si="20">Z97</f>
        <v>0</v>
      </c>
      <c r="AA98" s="404">
        <f t="shared" si="20"/>
        <v>0</v>
      </c>
      <c r="AB98" s="404">
        <f t="shared" si="20"/>
        <v>0</v>
      </c>
      <c r="AC98" s="404">
        <f t="shared" si="20"/>
        <v>0</v>
      </c>
      <c r="AD98" s="404">
        <f t="shared" si="20"/>
        <v>0</v>
      </c>
      <c r="AE98" s="404">
        <f t="shared" si="20"/>
        <v>0</v>
      </c>
      <c r="AF98" s="404">
        <f t="shared" si="20"/>
        <v>0</v>
      </c>
      <c r="AG98" s="404">
        <f t="shared" si="20"/>
        <v>0</v>
      </c>
      <c r="AH98" s="404">
        <f t="shared" si="20"/>
        <v>0</v>
      </c>
      <c r="AI98" s="404">
        <f t="shared" si="20"/>
        <v>0</v>
      </c>
      <c r="AJ98" s="404">
        <f t="shared" si="20"/>
        <v>0</v>
      </c>
      <c r="AK98" s="404">
        <f t="shared" si="20"/>
        <v>0</v>
      </c>
      <c r="AL98" s="404">
        <f t="shared" si="20"/>
        <v>0</v>
      </c>
      <c r="AM98" s="290"/>
    </row>
    <row r="99" spans="1:39" ht="15.5" outlineLevel="1">
      <c r="B99" s="315"/>
      <c r="C99" s="284"/>
      <c r="D99" s="729"/>
      <c r="E99" s="729"/>
      <c r="F99" s="729"/>
      <c r="G99" s="729"/>
      <c r="H99" s="729"/>
      <c r="I99" s="729"/>
      <c r="J99" s="729"/>
      <c r="K99" s="729"/>
      <c r="L99" s="729"/>
      <c r="M99" s="729"/>
      <c r="N99" s="284"/>
      <c r="O99" s="284"/>
      <c r="P99" s="284"/>
      <c r="Q99" s="284"/>
      <c r="R99" s="284"/>
      <c r="S99" s="284"/>
      <c r="T99" s="284"/>
      <c r="U99" s="284"/>
      <c r="V99" s="284"/>
      <c r="W99" s="284"/>
      <c r="X99" s="284"/>
      <c r="Y99" s="405"/>
      <c r="Z99" s="405"/>
      <c r="AA99" s="405"/>
      <c r="AB99" s="405"/>
      <c r="AC99" s="405"/>
      <c r="AD99" s="405"/>
      <c r="AE99" s="405"/>
      <c r="AF99" s="405"/>
      <c r="AG99" s="405"/>
      <c r="AH99" s="405"/>
      <c r="AI99" s="405"/>
      <c r="AJ99" s="405"/>
      <c r="AK99" s="405"/>
      <c r="AL99" s="405"/>
      <c r="AM99" s="299"/>
    </row>
    <row r="100" spans="1:39" ht="15.5" outlineLevel="1">
      <c r="A100" s="513">
        <v>20</v>
      </c>
      <c r="B100" s="511" t="s">
        <v>110</v>
      </c>
      <c r="C100" s="284" t="s">
        <v>25</v>
      </c>
      <c r="D100" s="730"/>
      <c r="E100" s="730"/>
      <c r="F100" s="730"/>
      <c r="G100" s="730"/>
      <c r="H100" s="730"/>
      <c r="I100" s="730"/>
      <c r="J100" s="730"/>
      <c r="K100" s="730"/>
      <c r="L100" s="730"/>
      <c r="M100" s="730"/>
      <c r="N100" s="288">
        <v>12</v>
      </c>
      <c r="O100" s="288"/>
      <c r="P100" s="288"/>
      <c r="Q100" s="288"/>
      <c r="R100" s="288"/>
      <c r="S100" s="288"/>
      <c r="T100" s="288"/>
      <c r="U100" s="288"/>
      <c r="V100" s="288"/>
      <c r="W100" s="288"/>
      <c r="X100" s="288"/>
      <c r="Y100" s="419"/>
      <c r="Z100" s="403"/>
      <c r="AA100" s="403"/>
      <c r="AB100" s="403"/>
      <c r="AC100" s="403"/>
      <c r="AD100" s="403"/>
      <c r="AE100" s="403"/>
      <c r="AF100" s="408"/>
      <c r="AG100" s="408"/>
      <c r="AH100" s="408"/>
      <c r="AI100" s="408"/>
      <c r="AJ100" s="408"/>
      <c r="AK100" s="408"/>
      <c r="AL100" s="408"/>
      <c r="AM100" s="289">
        <f>SUM(Y100:AL100)</f>
        <v>0</v>
      </c>
    </row>
    <row r="101" spans="1:39" ht="15.5" outlineLevel="1">
      <c r="B101" s="287" t="s">
        <v>267</v>
      </c>
      <c r="C101" s="284" t="s">
        <v>163</v>
      </c>
      <c r="D101" s="730"/>
      <c r="E101" s="730"/>
      <c r="F101" s="730"/>
      <c r="G101" s="730"/>
      <c r="H101" s="730"/>
      <c r="I101" s="730"/>
      <c r="J101" s="730"/>
      <c r="K101" s="730"/>
      <c r="L101" s="730"/>
      <c r="M101" s="730"/>
      <c r="N101" s="288">
        <f>N100</f>
        <v>12</v>
      </c>
      <c r="O101" s="288"/>
      <c r="P101" s="288"/>
      <c r="Q101" s="288"/>
      <c r="R101" s="288"/>
      <c r="S101" s="288"/>
      <c r="T101" s="288"/>
      <c r="U101" s="288"/>
      <c r="V101" s="288"/>
      <c r="W101" s="288"/>
      <c r="X101" s="288"/>
      <c r="Y101" s="404">
        <f t="shared" ref="Y101:AL101" si="21">Y100</f>
        <v>0</v>
      </c>
      <c r="Z101" s="404">
        <f t="shared" si="21"/>
        <v>0</v>
      </c>
      <c r="AA101" s="404">
        <f t="shared" si="21"/>
        <v>0</v>
      </c>
      <c r="AB101" s="404">
        <f t="shared" si="21"/>
        <v>0</v>
      </c>
      <c r="AC101" s="404">
        <f t="shared" si="21"/>
        <v>0</v>
      </c>
      <c r="AD101" s="404">
        <f t="shared" si="21"/>
        <v>0</v>
      </c>
      <c r="AE101" s="404">
        <f t="shared" si="21"/>
        <v>0</v>
      </c>
      <c r="AF101" s="404">
        <f t="shared" si="21"/>
        <v>0</v>
      </c>
      <c r="AG101" s="404">
        <f t="shared" si="21"/>
        <v>0</v>
      </c>
      <c r="AH101" s="404">
        <f t="shared" si="21"/>
        <v>0</v>
      </c>
      <c r="AI101" s="404">
        <f t="shared" si="21"/>
        <v>0</v>
      </c>
      <c r="AJ101" s="404">
        <f t="shared" si="21"/>
        <v>0</v>
      </c>
      <c r="AK101" s="404">
        <f t="shared" si="21"/>
        <v>0</v>
      </c>
      <c r="AL101" s="404">
        <f t="shared" si="21"/>
        <v>0</v>
      </c>
      <c r="AM101" s="299"/>
    </row>
    <row r="102" spans="1:39" ht="15.5" outlineLevel="1">
      <c r="B102" s="316"/>
      <c r="C102" s="293"/>
      <c r="D102" s="729"/>
      <c r="E102" s="729"/>
      <c r="F102" s="729"/>
      <c r="G102" s="729"/>
      <c r="H102" s="729"/>
      <c r="I102" s="729"/>
      <c r="J102" s="729"/>
      <c r="K102" s="729"/>
      <c r="L102" s="729"/>
      <c r="M102" s="729"/>
      <c r="N102" s="293"/>
      <c r="O102" s="284"/>
      <c r="P102" s="284"/>
      <c r="Q102" s="284"/>
      <c r="R102" s="284"/>
      <c r="S102" s="284"/>
      <c r="T102" s="284"/>
      <c r="U102" s="284"/>
      <c r="V102" s="284"/>
      <c r="W102" s="284"/>
      <c r="X102" s="284"/>
      <c r="Y102" s="405"/>
      <c r="Z102" s="405"/>
      <c r="AA102" s="405"/>
      <c r="AB102" s="405"/>
      <c r="AC102" s="405"/>
      <c r="AD102" s="405"/>
      <c r="AE102" s="405"/>
      <c r="AF102" s="405"/>
      <c r="AG102" s="405"/>
      <c r="AH102" s="405"/>
      <c r="AI102" s="405"/>
      <c r="AJ102" s="405"/>
      <c r="AK102" s="405"/>
      <c r="AL102" s="405"/>
      <c r="AM102" s="299"/>
    </row>
    <row r="103" spans="1:39" ht="15.5" outlineLevel="1">
      <c r="B103" s="509" t="s">
        <v>501</v>
      </c>
      <c r="C103" s="284"/>
      <c r="D103" s="729"/>
      <c r="E103" s="729"/>
      <c r="F103" s="729"/>
      <c r="G103" s="729"/>
      <c r="H103" s="729"/>
      <c r="I103" s="729"/>
      <c r="J103" s="729"/>
      <c r="K103" s="729"/>
      <c r="L103" s="729"/>
      <c r="M103" s="729"/>
      <c r="N103" s="284"/>
      <c r="O103" s="284"/>
      <c r="P103" s="284"/>
      <c r="Q103" s="284"/>
      <c r="R103" s="284"/>
      <c r="S103" s="284"/>
      <c r="T103" s="284"/>
      <c r="U103" s="284"/>
      <c r="V103" s="284"/>
      <c r="W103" s="284"/>
      <c r="X103" s="284"/>
      <c r="Y103" s="415"/>
      <c r="Z103" s="418"/>
      <c r="AA103" s="418"/>
      <c r="AB103" s="418"/>
      <c r="AC103" s="418"/>
      <c r="AD103" s="418"/>
      <c r="AE103" s="418"/>
      <c r="AF103" s="418"/>
      <c r="AG103" s="418"/>
      <c r="AH103" s="418"/>
      <c r="AI103" s="418"/>
      <c r="AJ103" s="418"/>
      <c r="AK103" s="418"/>
      <c r="AL103" s="418"/>
      <c r="AM103" s="299"/>
    </row>
    <row r="104" spans="1:39" ht="15.5" outlineLevel="1">
      <c r="B104" s="281" t="s">
        <v>497</v>
      </c>
      <c r="C104" s="284"/>
      <c r="D104" s="729"/>
      <c r="E104" s="729"/>
      <c r="F104" s="729"/>
      <c r="G104" s="729"/>
      <c r="H104" s="729"/>
      <c r="I104" s="729"/>
      <c r="J104" s="729"/>
      <c r="K104" s="729"/>
      <c r="L104" s="729"/>
      <c r="M104" s="729"/>
      <c r="N104" s="284"/>
      <c r="O104" s="284"/>
      <c r="P104" s="284"/>
      <c r="Q104" s="284"/>
      <c r="R104" s="284"/>
      <c r="S104" s="284"/>
      <c r="T104" s="284"/>
      <c r="U104" s="284"/>
      <c r="V104" s="284"/>
      <c r="W104" s="284"/>
      <c r="X104" s="284"/>
      <c r="Y104" s="415"/>
      <c r="Z104" s="418"/>
      <c r="AA104" s="418"/>
      <c r="AB104" s="418"/>
      <c r="AC104" s="418"/>
      <c r="AD104" s="418"/>
      <c r="AE104" s="418"/>
      <c r="AF104" s="418"/>
      <c r="AG104" s="418"/>
      <c r="AH104" s="418"/>
      <c r="AI104" s="418"/>
      <c r="AJ104" s="418"/>
      <c r="AK104" s="418"/>
      <c r="AL104" s="418"/>
      <c r="AM104" s="299"/>
    </row>
    <row r="105" spans="1:39" ht="15.5" outlineLevel="1">
      <c r="A105" s="513">
        <v>21</v>
      </c>
      <c r="B105" s="511" t="s">
        <v>113</v>
      </c>
      <c r="C105" s="284" t="s">
        <v>25</v>
      </c>
      <c r="D105" s="730"/>
      <c r="E105" s="730"/>
      <c r="F105" s="730"/>
      <c r="G105" s="730"/>
      <c r="H105" s="730"/>
      <c r="I105" s="730"/>
      <c r="J105" s="730"/>
      <c r="K105" s="730"/>
      <c r="L105" s="730"/>
      <c r="M105" s="730"/>
      <c r="N105" s="284"/>
      <c r="O105" s="288"/>
      <c r="P105" s="288"/>
      <c r="Q105" s="288"/>
      <c r="R105" s="288"/>
      <c r="S105" s="288"/>
      <c r="T105" s="288"/>
      <c r="U105" s="288"/>
      <c r="V105" s="288"/>
      <c r="W105" s="288"/>
      <c r="X105" s="288"/>
      <c r="Y105" s="524"/>
      <c r="Z105" s="403"/>
      <c r="AA105" s="403"/>
      <c r="AB105" s="403"/>
      <c r="AC105" s="403"/>
      <c r="AD105" s="403"/>
      <c r="AE105" s="403"/>
      <c r="AF105" s="403"/>
      <c r="AG105" s="403"/>
      <c r="AH105" s="403"/>
      <c r="AI105" s="403"/>
      <c r="AJ105" s="403"/>
      <c r="AK105" s="403"/>
      <c r="AL105" s="403"/>
      <c r="AM105" s="289">
        <f>SUM(Y105:AL105)</f>
        <v>0</v>
      </c>
    </row>
    <row r="106" spans="1:39" ht="15.5" outlineLevel="1">
      <c r="B106" s="287" t="s">
        <v>267</v>
      </c>
      <c r="C106" s="284" t="s">
        <v>163</v>
      </c>
      <c r="D106" s="730"/>
      <c r="E106" s="730"/>
      <c r="F106" s="730"/>
      <c r="G106" s="730"/>
      <c r="H106" s="730"/>
      <c r="I106" s="730"/>
      <c r="J106" s="730"/>
      <c r="K106" s="730"/>
      <c r="L106" s="730"/>
      <c r="M106" s="730"/>
      <c r="N106" s="284"/>
      <c r="O106" s="288"/>
      <c r="P106" s="288"/>
      <c r="Q106" s="288"/>
      <c r="R106" s="288"/>
      <c r="S106" s="288"/>
      <c r="T106" s="288"/>
      <c r="U106" s="288"/>
      <c r="V106" s="288"/>
      <c r="W106" s="288"/>
      <c r="X106" s="288"/>
      <c r="Y106" s="404">
        <f t="shared" ref="Y106:AL106" si="22">Y105</f>
        <v>0</v>
      </c>
      <c r="Z106" s="404">
        <f t="shared" si="22"/>
        <v>0</v>
      </c>
      <c r="AA106" s="404">
        <f t="shared" si="22"/>
        <v>0</v>
      </c>
      <c r="AB106" s="404">
        <f t="shared" si="22"/>
        <v>0</v>
      </c>
      <c r="AC106" s="404">
        <f t="shared" si="22"/>
        <v>0</v>
      </c>
      <c r="AD106" s="404">
        <f t="shared" si="22"/>
        <v>0</v>
      </c>
      <c r="AE106" s="404">
        <f t="shared" si="22"/>
        <v>0</v>
      </c>
      <c r="AF106" s="404">
        <f t="shared" si="22"/>
        <v>0</v>
      </c>
      <c r="AG106" s="404">
        <f t="shared" si="22"/>
        <v>0</v>
      </c>
      <c r="AH106" s="404">
        <f t="shared" si="22"/>
        <v>0</v>
      </c>
      <c r="AI106" s="404">
        <f t="shared" si="22"/>
        <v>0</v>
      </c>
      <c r="AJ106" s="404">
        <f t="shared" si="22"/>
        <v>0</v>
      </c>
      <c r="AK106" s="404">
        <f t="shared" si="22"/>
        <v>0</v>
      </c>
      <c r="AL106" s="404">
        <f t="shared" si="22"/>
        <v>0</v>
      </c>
      <c r="AM106" s="299"/>
    </row>
    <row r="107" spans="1:39" ht="15.5" outlineLevel="1">
      <c r="B107" s="287"/>
      <c r="C107" s="284"/>
      <c r="D107" s="729"/>
      <c r="E107" s="729"/>
      <c r="F107" s="729"/>
      <c r="G107" s="729"/>
      <c r="H107" s="729"/>
      <c r="I107" s="729"/>
      <c r="J107" s="729"/>
      <c r="K107" s="729"/>
      <c r="L107" s="729"/>
      <c r="M107" s="729"/>
      <c r="N107" s="284"/>
      <c r="O107" s="284"/>
      <c r="P107" s="284"/>
      <c r="Q107" s="284"/>
      <c r="R107" s="284"/>
      <c r="S107" s="284"/>
      <c r="T107" s="284"/>
      <c r="U107" s="284"/>
      <c r="V107" s="284"/>
      <c r="W107" s="284"/>
      <c r="X107" s="284"/>
      <c r="Y107" s="415"/>
      <c r="Z107" s="418"/>
      <c r="AA107" s="418"/>
      <c r="AB107" s="418"/>
      <c r="AC107" s="418"/>
      <c r="AD107" s="418"/>
      <c r="AE107" s="418"/>
      <c r="AF107" s="418"/>
      <c r="AG107" s="418"/>
      <c r="AH107" s="418"/>
      <c r="AI107" s="418"/>
      <c r="AJ107" s="418"/>
      <c r="AK107" s="418"/>
      <c r="AL107" s="418"/>
      <c r="AM107" s="299"/>
    </row>
    <row r="108" spans="1:39" ht="31" outlineLevel="1">
      <c r="A108" s="513">
        <v>22</v>
      </c>
      <c r="B108" s="511" t="s">
        <v>114</v>
      </c>
      <c r="C108" s="284" t="s">
        <v>25</v>
      </c>
      <c r="D108" s="730"/>
      <c r="E108" s="730"/>
      <c r="F108" s="730"/>
      <c r="G108" s="730"/>
      <c r="H108" s="730"/>
      <c r="I108" s="730"/>
      <c r="J108" s="730"/>
      <c r="K108" s="730"/>
      <c r="L108" s="730"/>
      <c r="M108" s="730"/>
      <c r="N108" s="284"/>
      <c r="O108" s="288"/>
      <c r="P108" s="288"/>
      <c r="Q108" s="288"/>
      <c r="R108" s="288"/>
      <c r="S108" s="288"/>
      <c r="T108" s="288"/>
      <c r="U108" s="288"/>
      <c r="V108" s="288"/>
      <c r="W108" s="288"/>
      <c r="X108" s="288"/>
      <c r="Y108" s="524"/>
      <c r="Z108" s="403"/>
      <c r="AA108" s="403"/>
      <c r="AB108" s="403"/>
      <c r="AC108" s="403"/>
      <c r="AD108" s="403"/>
      <c r="AE108" s="403"/>
      <c r="AF108" s="403"/>
      <c r="AG108" s="403"/>
      <c r="AH108" s="403"/>
      <c r="AI108" s="403"/>
      <c r="AJ108" s="403"/>
      <c r="AK108" s="403"/>
      <c r="AL108" s="403"/>
      <c r="AM108" s="289">
        <f>SUM(Y108:AL108)</f>
        <v>0</v>
      </c>
    </row>
    <row r="109" spans="1:39" ht="15.5" outlineLevel="1">
      <c r="B109" s="287" t="s">
        <v>267</v>
      </c>
      <c r="C109" s="284" t="s">
        <v>163</v>
      </c>
      <c r="D109" s="730"/>
      <c r="E109" s="730"/>
      <c r="F109" s="730"/>
      <c r="G109" s="730"/>
      <c r="H109" s="730"/>
      <c r="I109" s="730"/>
      <c r="J109" s="730"/>
      <c r="K109" s="730"/>
      <c r="L109" s="730"/>
      <c r="M109" s="730"/>
      <c r="N109" s="284"/>
      <c r="O109" s="288"/>
      <c r="P109" s="288"/>
      <c r="Q109" s="288"/>
      <c r="R109" s="288"/>
      <c r="S109" s="288"/>
      <c r="T109" s="288"/>
      <c r="U109" s="288"/>
      <c r="V109" s="288"/>
      <c r="W109" s="288"/>
      <c r="X109" s="288"/>
      <c r="Y109" s="404">
        <f t="shared" ref="Y109:AL109" si="23">Y108</f>
        <v>0</v>
      </c>
      <c r="Z109" s="404">
        <f t="shared" si="23"/>
        <v>0</v>
      </c>
      <c r="AA109" s="404">
        <f t="shared" si="23"/>
        <v>0</v>
      </c>
      <c r="AB109" s="404">
        <f t="shared" si="23"/>
        <v>0</v>
      </c>
      <c r="AC109" s="404">
        <f t="shared" si="23"/>
        <v>0</v>
      </c>
      <c r="AD109" s="404">
        <f t="shared" si="23"/>
        <v>0</v>
      </c>
      <c r="AE109" s="404">
        <f t="shared" si="23"/>
        <v>0</v>
      </c>
      <c r="AF109" s="404">
        <f t="shared" si="23"/>
        <v>0</v>
      </c>
      <c r="AG109" s="404">
        <f t="shared" si="23"/>
        <v>0</v>
      </c>
      <c r="AH109" s="404">
        <f t="shared" si="23"/>
        <v>0</v>
      </c>
      <c r="AI109" s="404">
        <f t="shared" si="23"/>
        <v>0</v>
      </c>
      <c r="AJ109" s="404">
        <f t="shared" si="23"/>
        <v>0</v>
      </c>
      <c r="AK109" s="404">
        <f t="shared" si="23"/>
        <v>0</v>
      </c>
      <c r="AL109" s="404">
        <f t="shared" si="23"/>
        <v>0</v>
      </c>
      <c r="AM109" s="299"/>
    </row>
    <row r="110" spans="1:39" ht="15.5" outlineLevel="1">
      <c r="B110" s="287"/>
      <c r="C110" s="284"/>
      <c r="D110" s="729"/>
      <c r="E110" s="729"/>
      <c r="F110" s="729"/>
      <c r="G110" s="729"/>
      <c r="H110" s="729"/>
      <c r="I110" s="729"/>
      <c r="J110" s="729"/>
      <c r="K110" s="729"/>
      <c r="L110" s="729"/>
      <c r="M110" s="729"/>
      <c r="N110" s="284"/>
      <c r="O110" s="284"/>
      <c r="P110" s="284"/>
      <c r="Q110" s="284"/>
      <c r="R110" s="284"/>
      <c r="S110" s="284"/>
      <c r="T110" s="284"/>
      <c r="U110" s="284"/>
      <c r="V110" s="284"/>
      <c r="W110" s="284"/>
      <c r="X110" s="284"/>
      <c r="Y110" s="415"/>
      <c r="Z110" s="418"/>
      <c r="AA110" s="418"/>
      <c r="AB110" s="418"/>
      <c r="AC110" s="418"/>
      <c r="AD110" s="418"/>
      <c r="AE110" s="418"/>
      <c r="AF110" s="418"/>
      <c r="AG110" s="418"/>
      <c r="AH110" s="418"/>
      <c r="AI110" s="418"/>
      <c r="AJ110" s="418"/>
      <c r="AK110" s="418"/>
      <c r="AL110" s="418"/>
      <c r="AM110" s="299"/>
    </row>
    <row r="111" spans="1:39" ht="31" outlineLevel="1">
      <c r="A111" s="513">
        <v>23</v>
      </c>
      <c r="B111" s="511" t="s">
        <v>115</v>
      </c>
      <c r="C111" s="284" t="s">
        <v>25</v>
      </c>
      <c r="D111" s="730"/>
      <c r="E111" s="730"/>
      <c r="F111" s="730"/>
      <c r="G111" s="730"/>
      <c r="H111" s="730"/>
      <c r="I111" s="730"/>
      <c r="J111" s="730"/>
      <c r="K111" s="730"/>
      <c r="L111" s="730"/>
      <c r="M111" s="730"/>
      <c r="N111" s="284"/>
      <c r="O111" s="288"/>
      <c r="P111" s="288"/>
      <c r="Q111" s="288"/>
      <c r="R111" s="288"/>
      <c r="S111" s="288"/>
      <c r="T111" s="288"/>
      <c r="U111" s="288"/>
      <c r="V111" s="288"/>
      <c r="W111" s="288"/>
      <c r="X111" s="288"/>
      <c r="Y111" s="403"/>
      <c r="Z111" s="403"/>
      <c r="AA111" s="403"/>
      <c r="AB111" s="403"/>
      <c r="AC111" s="403"/>
      <c r="AD111" s="403"/>
      <c r="AE111" s="403"/>
      <c r="AF111" s="403"/>
      <c r="AG111" s="403"/>
      <c r="AH111" s="403"/>
      <c r="AI111" s="403"/>
      <c r="AJ111" s="403"/>
      <c r="AK111" s="403"/>
      <c r="AL111" s="403"/>
      <c r="AM111" s="289">
        <f>SUM(Y111:AL111)</f>
        <v>0</v>
      </c>
    </row>
    <row r="112" spans="1:39" ht="15.5" outlineLevel="1">
      <c r="B112" s="287" t="s">
        <v>267</v>
      </c>
      <c r="C112" s="284" t="s">
        <v>163</v>
      </c>
      <c r="D112" s="730"/>
      <c r="E112" s="730"/>
      <c r="F112" s="730"/>
      <c r="G112" s="730"/>
      <c r="H112" s="730"/>
      <c r="I112" s="730"/>
      <c r="J112" s="730"/>
      <c r="K112" s="730"/>
      <c r="L112" s="730"/>
      <c r="M112" s="730"/>
      <c r="N112" s="284"/>
      <c r="O112" s="288"/>
      <c r="P112" s="288"/>
      <c r="Q112" s="288"/>
      <c r="R112" s="288"/>
      <c r="S112" s="288"/>
      <c r="T112" s="288"/>
      <c r="U112" s="288"/>
      <c r="V112" s="288"/>
      <c r="W112" s="288"/>
      <c r="X112" s="288"/>
      <c r="Y112" s="404">
        <f t="shared" ref="Y112:AL112" si="24">Y111</f>
        <v>0</v>
      </c>
      <c r="Z112" s="404">
        <f t="shared" si="24"/>
        <v>0</v>
      </c>
      <c r="AA112" s="404">
        <f t="shared" si="24"/>
        <v>0</v>
      </c>
      <c r="AB112" s="404">
        <f t="shared" si="24"/>
        <v>0</v>
      </c>
      <c r="AC112" s="404">
        <f t="shared" si="24"/>
        <v>0</v>
      </c>
      <c r="AD112" s="404">
        <f t="shared" si="24"/>
        <v>0</v>
      </c>
      <c r="AE112" s="404">
        <f t="shared" si="24"/>
        <v>0</v>
      </c>
      <c r="AF112" s="404">
        <f t="shared" si="24"/>
        <v>0</v>
      </c>
      <c r="AG112" s="404">
        <f t="shared" si="24"/>
        <v>0</v>
      </c>
      <c r="AH112" s="404">
        <f t="shared" si="24"/>
        <v>0</v>
      </c>
      <c r="AI112" s="404">
        <f t="shared" si="24"/>
        <v>0</v>
      </c>
      <c r="AJ112" s="404">
        <f t="shared" si="24"/>
        <v>0</v>
      </c>
      <c r="AK112" s="404">
        <f t="shared" si="24"/>
        <v>0</v>
      </c>
      <c r="AL112" s="404">
        <f t="shared" si="24"/>
        <v>0</v>
      </c>
      <c r="AM112" s="299"/>
    </row>
    <row r="113" spans="1:39" ht="15.5" outlineLevel="1">
      <c r="B113" s="421"/>
      <c r="C113" s="284"/>
      <c r="D113" s="729"/>
      <c r="E113" s="729"/>
      <c r="F113" s="729"/>
      <c r="G113" s="729"/>
      <c r="H113" s="729"/>
      <c r="I113" s="729"/>
      <c r="J113" s="729"/>
      <c r="K113" s="729"/>
      <c r="L113" s="729"/>
      <c r="M113" s="729"/>
      <c r="N113" s="284"/>
      <c r="O113" s="284"/>
      <c r="P113" s="284"/>
      <c r="Q113" s="284"/>
      <c r="R113" s="284"/>
      <c r="S113" s="284"/>
      <c r="T113" s="284"/>
      <c r="U113" s="284"/>
      <c r="V113" s="284"/>
      <c r="W113" s="284"/>
      <c r="X113" s="284"/>
      <c r="Y113" s="415"/>
      <c r="Z113" s="418"/>
      <c r="AA113" s="418"/>
      <c r="AB113" s="418"/>
      <c r="AC113" s="418"/>
      <c r="AD113" s="418"/>
      <c r="AE113" s="418"/>
      <c r="AF113" s="418"/>
      <c r="AG113" s="418"/>
      <c r="AH113" s="418"/>
      <c r="AI113" s="418"/>
      <c r="AJ113" s="418"/>
      <c r="AK113" s="418"/>
      <c r="AL113" s="418"/>
      <c r="AM113" s="299"/>
    </row>
    <row r="114" spans="1:39" ht="15.5" outlineLevel="1">
      <c r="A114" s="513">
        <v>24</v>
      </c>
      <c r="B114" s="421" t="s">
        <v>116</v>
      </c>
      <c r="C114" s="284" t="s">
        <v>25</v>
      </c>
      <c r="D114" s="730"/>
      <c r="E114" s="730"/>
      <c r="F114" s="730"/>
      <c r="G114" s="730"/>
      <c r="H114" s="730"/>
      <c r="I114" s="730"/>
      <c r="J114" s="730"/>
      <c r="K114" s="730"/>
      <c r="L114" s="730"/>
      <c r="M114" s="730"/>
      <c r="N114" s="284"/>
      <c r="O114" s="288"/>
      <c r="P114" s="288"/>
      <c r="Q114" s="288"/>
      <c r="R114" s="288"/>
      <c r="S114" s="288"/>
      <c r="T114" s="288"/>
      <c r="U114" s="288"/>
      <c r="V114" s="288"/>
      <c r="W114" s="288"/>
      <c r="X114" s="288"/>
      <c r="Y114" s="403">
        <v>1</v>
      </c>
      <c r="Z114" s="403"/>
      <c r="AA114" s="403"/>
      <c r="AB114" s="403"/>
      <c r="AC114" s="403"/>
      <c r="AD114" s="403"/>
      <c r="AE114" s="403"/>
      <c r="AF114" s="403"/>
      <c r="AG114" s="403"/>
      <c r="AH114" s="403"/>
      <c r="AI114" s="403"/>
      <c r="AJ114" s="403"/>
      <c r="AK114" s="403"/>
      <c r="AL114" s="403"/>
      <c r="AM114" s="289">
        <f>SUM(Y114:AL114)</f>
        <v>1</v>
      </c>
    </row>
    <row r="115" spans="1:39" ht="15.5" outlineLevel="1">
      <c r="B115" s="421" t="s">
        <v>267</v>
      </c>
      <c r="C115" s="284" t="s">
        <v>163</v>
      </c>
      <c r="D115" s="730"/>
      <c r="E115" s="730"/>
      <c r="F115" s="730"/>
      <c r="G115" s="730"/>
      <c r="H115" s="730"/>
      <c r="I115" s="730"/>
      <c r="J115" s="730"/>
      <c r="K115" s="730"/>
      <c r="L115" s="730"/>
      <c r="M115" s="730"/>
      <c r="N115" s="284"/>
      <c r="O115" s="730"/>
      <c r="P115" s="735"/>
      <c r="Q115" s="735"/>
      <c r="R115" s="735"/>
      <c r="S115" s="735"/>
      <c r="T115" s="735"/>
      <c r="U115" s="735"/>
      <c r="V115" s="730"/>
      <c r="W115" s="730"/>
      <c r="X115" s="730"/>
      <c r="Y115" s="404">
        <f t="shared" ref="Y115:AL115" si="25">Y114</f>
        <v>1</v>
      </c>
      <c r="Z115" s="404">
        <f t="shared" si="25"/>
        <v>0</v>
      </c>
      <c r="AA115" s="404">
        <f t="shared" si="25"/>
        <v>0</v>
      </c>
      <c r="AB115" s="404">
        <f t="shared" si="25"/>
        <v>0</v>
      </c>
      <c r="AC115" s="404">
        <f t="shared" si="25"/>
        <v>0</v>
      </c>
      <c r="AD115" s="404">
        <f t="shared" si="25"/>
        <v>0</v>
      </c>
      <c r="AE115" s="404">
        <f t="shared" si="25"/>
        <v>0</v>
      </c>
      <c r="AF115" s="404">
        <f t="shared" si="25"/>
        <v>0</v>
      </c>
      <c r="AG115" s="404">
        <f t="shared" si="25"/>
        <v>0</v>
      </c>
      <c r="AH115" s="404">
        <f t="shared" si="25"/>
        <v>0</v>
      </c>
      <c r="AI115" s="404">
        <f t="shared" si="25"/>
        <v>0</v>
      </c>
      <c r="AJ115" s="404">
        <f t="shared" si="25"/>
        <v>0</v>
      </c>
      <c r="AK115" s="404">
        <f t="shared" si="25"/>
        <v>0</v>
      </c>
      <c r="AL115" s="404">
        <f t="shared" si="25"/>
        <v>0</v>
      </c>
      <c r="AM115" s="299"/>
    </row>
    <row r="116" spans="1:39" ht="15.5" outlineLevel="1">
      <c r="B116" s="287"/>
      <c r="C116" s="284"/>
      <c r="D116" s="729"/>
      <c r="E116" s="729"/>
      <c r="F116" s="729"/>
      <c r="G116" s="729"/>
      <c r="H116" s="729"/>
      <c r="I116" s="729"/>
      <c r="J116" s="729"/>
      <c r="K116" s="729"/>
      <c r="L116" s="729"/>
      <c r="M116" s="729"/>
      <c r="N116" s="284"/>
      <c r="O116" s="284"/>
      <c r="P116" s="284"/>
      <c r="Q116" s="284"/>
      <c r="R116" s="284"/>
      <c r="S116" s="284"/>
      <c r="T116" s="284"/>
      <c r="U116" s="284"/>
      <c r="V116" s="284"/>
      <c r="W116" s="284"/>
      <c r="X116" s="284"/>
      <c r="Y116" s="405"/>
      <c r="Z116" s="418"/>
      <c r="AA116" s="418"/>
      <c r="AB116" s="418"/>
      <c r="AC116" s="418"/>
      <c r="AD116" s="418"/>
      <c r="AE116" s="418"/>
      <c r="AF116" s="418"/>
      <c r="AG116" s="418"/>
      <c r="AH116" s="418"/>
      <c r="AI116" s="418"/>
      <c r="AJ116" s="418"/>
      <c r="AK116" s="418"/>
      <c r="AL116" s="418"/>
      <c r="AM116" s="299"/>
    </row>
    <row r="117" spans="1:39" ht="15.5" outlineLevel="1">
      <c r="B117" s="281" t="s">
        <v>498</v>
      </c>
      <c r="C117" s="284"/>
      <c r="D117" s="729"/>
      <c r="E117" s="729"/>
      <c r="F117" s="729"/>
      <c r="G117" s="729"/>
      <c r="H117" s="729"/>
      <c r="I117" s="729"/>
      <c r="J117" s="729"/>
      <c r="K117" s="729"/>
      <c r="L117" s="729"/>
      <c r="M117" s="729"/>
      <c r="N117" s="284"/>
      <c r="O117" s="284"/>
      <c r="P117" s="284"/>
      <c r="Q117" s="284"/>
      <c r="R117" s="284"/>
      <c r="S117" s="284"/>
      <c r="T117" s="284"/>
      <c r="U117" s="284"/>
      <c r="V117" s="284"/>
      <c r="W117" s="284"/>
      <c r="X117" s="284"/>
      <c r="Y117" s="405"/>
      <c r="Z117" s="418"/>
      <c r="AA117" s="418"/>
      <c r="AB117" s="418"/>
      <c r="AC117" s="418"/>
      <c r="AD117" s="418"/>
      <c r="AE117" s="418"/>
      <c r="AF117" s="418"/>
      <c r="AG117" s="418"/>
      <c r="AH117" s="418"/>
      <c r="AI117" s="418"/>
      <c r="AJ117" s="418"/>
      <c r="AK117" s="418"/>
      <c r="AL117" s="418"/>
      <c r="AM117" s="299"/>
    </row>
    <row r="118" spans="1:39" ht="15.5" outlineLevel="1">
      <c r="A118" s="513">
        <v>25</v>
      </c>
      <c r="B118" s="511" t="s">
        <v>117</v>
      </c>
      <c r="C118" s="284" t="s">
        <v>25</v>
      </c>
      <c r="D118" s="730"/>
      <c r="E118" s="730"/>
      <c r="F118" s="730"/>
      <c r="G118" s="730"/>
      <c r="H118" s="730"/>
      <c r="I118" s="730"/>
      <c r="J118" s="730"/>
      <c r="K118" s="730"/>
      <c r="L118" s="730"/>
      <c r="M118" s="730"/>
      <c r="N118" s="288">
        <v>12</v>
      </c>
      <c r="O118" s="288"/>
      <c r="P118" s="288"/>
      <c r="Q118" s="288"/>
      <c r="R118" s="288"/>
      <c r="S118" s="288"/>
      <c r="T118" s="288"/>
      <c r="U118" s="288"/>
      <c r="V118" s="288"/>
      <c r="W118" s="288"/>
      <c r="X118" s="288"/>
      <c r="Y118" s="419"/>
      <c r="Z118" s="403"/>
      <c r="AA118" s="403"/>
      <c r="AB118" s="403"/>
      <c r="AC118" s="403"/>
      <c r="AD118" s="403"/>
      <c r="AE118" s="403"/>
      <c r="AF118" s="408"/>
      <c r="AG118" s="408"/>
      <c r="AH118" s="408"/>
      <c r="AI118" s="408"/>
      <c r="AJ118" s="408"/>
      <c r="AK118" s="408"/>
      <c r="AL118" s="408"/>
      <c r="AM118" s="289">
        <f>SUM(Y118:AL118)</f>
        <v>0</v>
      </c>
    </row>
    <row r="119" spans="1:39" ht="15.5" outlineLevel="1">
      <c r="B119" s="287" t="s">
        <v>267</v>
      </c>
      <c r="C119" s="284" t="s">
        <v>163</v>
      </c>
      <c r="D119" s="730"/>
      <c r="E119" s="730"/>
      <c r="F119" s="730"/>
      <c r="G119" s="730"/>
      <c r="H119" s="730"/>
      <c r="I119" s="730"/>
      <c r="J119" s="730"/>
      <c r="K119" s="730"/>
      <c r="L119" s="730"/>
      <c r="M119" s="730"/>
      <c r="N119" s="288">
        <f>N118</f>
        <v>12</v>
      </c>
      <c r="O119" s="288"/>
      <c r="P119" s="288"/>
      <c r="Q119" s="288"/>
      <c r="R119" s="288"/>
      <c r="S119" s="288"/>
      <c r="T119" s="288"/>
      <c r="U119" s="288"/>
      <c r="V119" s="288"/>
      <c r="W119" s="288"/>
      <c r="X119" s="288"/>
      <c r="Y119" s="404">
        <f t="shared" ref="Y119:AL119" si="26">Y118</f>
        <v>0</v>
      </c>
      <c r="Z119" s="404">
        <f t="shared" si="26"/>
        <v>0</v>
      </c>
      <c r="AA119" s="404">
        <f t="shared" si="26"/>
        <v>0</v>
      </c>
      <c r="AB119" s="404">
        <f t="shared" si="26"/>
        <v>0</v>
      </c>
      <c r="AC119" s="404">
        <f t="shared" si="26"/>
        <v>0</v>
      </c>
      <c r="AD119" s="404">
        <f t="shared" si="26"/>
        <v>0</v>
      </c>
      <c r="AE119" s="404">
        <f t="shared" si="26"/>
        <v>0</v>
      </c>
      <c r="AF119" s="404">
        <f t="shared" si="26"/>
        <v>0</v>
      </c>
      <c r="AG119" s="404">
        <f t="shared" si="26"/>
        <v>0</v>
      </c>
      <c r="AH119" s="404">
        <f t="shared" si="26"/>
        <v>0</v>
      </c>
      <c r="AI119" s="404">
        <f t="shared" si="26"/>
        <v>0</v>
      </c>
      <c r="AJ119" s="404">
        <f t="shared" si="26"/>
        <v>0</v>
      </c>
      <c r="AK119" s="404">
        <f t="shared" si="26"/>
        <v>0</v>
      </c>
      <c r="AL119" s="404">
        <f t="shared" si="26"/>
        <v>0</v>
      </c>
      <c r="AM119" s="299"/>
    </row>
    <row r="120" spans="1:39" ht="15.5" outlineLevel="1">
      <c r="B120" s="421"/>
      <c r="C120" s="284"/>
      <c r="D120" s="729"/>
      <c r="E120" s="729"/>
      <c r="F120" s="729"/>
      <c r="G120" s="729"/>
      <c r="H120" s="729"/>
      <c r="I120" s="729"/>
      <c r="J120" s="729"/>
      <c r="K120" s="729"/>
      <c r="L120" s="729"/>
      <c r="M120" s="729"/>
      <c r="N120" s="284"/>
      <c r="O120" s="284"/>
      <c r="P120" s="284"/>
      <c r="Q120" s="284"/>
      <c r="R120" s="284"/>
      <c r="S120" s="284"/>
      <c r="T120" s="284"/>
      <c r="U120" s="284"/>
      <c r="V120" s="284"/>
      <c r="W120" s="284"/>
      <c r="X120" s="284"/>
      <c r="Y120" s="405"/>
      <c r="Z120" s="418"/>
      <c r="AA120" s="418"/>
      <c r="AB120" s="418"/>
      <c r="AC120" s="418"/>
      <c r="AD120" s="418"/>
      <c r="AE120" s="418"/>
      <c r="AF120" s="418"/>
      <c r="AG120" s="418"/>
      <c r="AH120" s="418"/>
      <c r="AI120" s="418"/>
      <c r="AJ120" s="418"/>
      <c r="AK120" s="418"/>
      <c r="AL120" s="418"/>
      <c r="AM120" s="299"/>
    </row>
    <row r="121" spans="1:39" ht="15.5" outlineLevel="1">
      <c r="A121" s="513">
        <v>26</v>
      </c>
      <c r="B121" s="421" t="s">
        <v>118</v>
      </c>
      <c r="C121" s="284" t="s">
        <v>25</v>
      </c>
      <c r="D121" s="730"/>
      <c r="E121" s="730"/>
      <c r="F121" s="730"/>
      <c r="G121" s="730"/>
      <c r="H121" s="730"/>
      <c r="I121" s="730"/>
      <c r="J121" s="730"/>
      <c r="K121" s="730"/>
      <c r="L121" s="730"/>
      <c r="M121" s="730"/>
      <c r="N121" s="730">
        <v>12</v>
      </c>
      <c r="O121" s="730"/>
      <c r="P121" s="735"/>
      <c r="Q121" s="735"/>
      <c r="R121" s="735"/>
      <c r="S121" s="735"/>
      <c r="T121" s="735"/>
      <c r="U121" s="735"/>
      <c r="V121" s="730"/>
      <c r="W121" s="730"/>
      <c r="X121" s="730"/>
      <c r="Y121" s="419">
        <v>0.11</v>
      </c>
      <c r="Z121" s="524">
        <v>0.89</v>
      </c>
      <c r="AA121" s="524"/>
      <c r="AB121" s="403"/>
      <c r="AC121" s="524"/>
      <c r="AD121" s="403"/>
      <c r="AE121" s="403"/>
      <c r="AF121" s="408"/>
      <c r="AG121" s="408"/>
      <c r="AH121" s="408"/>
      <c r="AI121" s="408"/>
      <c r="AJ121" s="408"/>
      <c r="AK121" s="408"/>
      <c r="AL121" s="408"/>
      <c r="AM121" s="289">
        <f>SUM(Y121:AL121)</f>
        <v>1</v>
      </c>
    </row>
    <row r="122" spans="1:39" ht="15.5" outlineLevel="1">
      <c r="B122" s="421" t="s">
        <v>267</v>
      </c>
      <c r="C122" s="284" t="s">
        <v>163</v>
      </c>
      <c r="D122" s="730"/>
      <c r="E122" s="730"/>
      <c r="F122" s="730"/>
      <c r="G122" s="730"/>
      <c r="H122" s="730"/>
      <c r="I122" s="730"/>
      <c r="J122" s="730"/>
      <c r="K122" s="730"/>
      <c r="L122" s="730"/>
      <c r="M122" s="730"/>
      <c r="N122" s="288">
        <f>N121</f>
        <v>12</v>
      </c>
      <c r="O122" s="730"/>
      <c r="P122" s="735"/>
      <c r="Q122" s="735"/>
      <c r="R122" s="735"/>
      <c r="S122" s="735"/>
      <c r="T122" s="735"/>
      <c r="U122" s="735"/>
      <c r="V122" s="730"/>
      <c r="W122" s="730"/>
      <c r="X122" s="730"/>
      <c r="Y122" s="404">
        <f t="shared" ref="Y122:AL122" si="27">Y121</f>
        <v>0.11</v>
      </c>
      <c r="Z122" s="404">
        <f t="shared" si="27"/>
        <v>0.89</v>
      </c>
      <c r="AA122" s="404">
        <f t="shared" si="27"/>
        <v>0</v>
      </c>
      <c r="AB122" s="404">
        <f t="shared" si="27"/>
        <v>0</v>
      </c>
      <c r="AC122" s="404">
        <f t="shared" si="27"/>
        <v>0</v>
      </c>
      <c r="AD122" s="404">
        <f t="shared" si="27"/>
        <v>0</v>
      </c>
      <c r="AE122" s="404">
        <f t="shared" si="27"/>
        <v>0</v>
      </c>
      <c r="AF122" s="404">
        <f t="shared" si="27"/>
        <v>0</v>
      </c>
      <c r="AG122" s="404">
        <f t="shared" si="27"/>
        <v>0</v>
      </c>
      <c r="AH122" s="404">
        <f t="shared" si="27"/>
        <v>0</v>
      </c>
      <c r="AI122" s="404">
        <f t="shared" si="27"/>
        <v>0</v>
      </c>
      <c r="AJ122" s="404">
        <f t="shared" si="27"/>
        <v>0</v>
      </c>
      <c r="AK122" s="404">
        <f t="shared" si="27"/>
        <v>0</v>
      </c>
      <c r="AL122" s="404">
        <f t="shared" si="27"/>
        <v>0</v>
      </c>
      <c r="AM122" s="299"/>
    </row>
    <row r="123" spans="1:39" ht="15.5" outlineLevel="1">
      <c r="B123" s="421"/>
      <c r="C123" s="284"/>
      <c r="D123" s="729"/>
      <c r="E123" s="729"/>
      <c r="F123" s="729"/>
      <c r="G123" s="729"/>
      <c r="H123" s="729"/>
      <c r="I123" s="729"/>
      <c r="J123" s="729"/>
      <c r="K123" s="729"/>
      <c r="L123" s="729"/>
      <c r="M123" s="729"/>
      <c r="N123" s="284"/>
      <c r="O123" s="284"/>
      <c r="P123" s="284"/>
      <c r="Q123" s="284"/>
      <c r="R123" s="284"/>
      <c r="S123" s="284"/>
      <c r="T123" s="284"/>
      <c r="U123" s="284"/>
      <c r="V123" s="284"/>
      <c r="W123" s="284"/>
      <c r="X123" s="284"/>
      <c r="Y123" s="405"/>
      <c r="Z123" s="418"/>
      <c r="AA123" s="418"/>
      <c r="AB123" s="418"/>
      <c r="AC123" s="418"/>
      <c r="AD123" s="418"/>
      <c r="AE123" s="418"/>
      <c r="AF123" s="418"/>
      <c r="AG123" s="418"/>
      <c r="AH123" s="418"/>
      <c r="AI123" s="418"/>
      <c r="AJ123" s="418"/>
      <c r="AK123" s="418"/>
      <c r="AL123" s="418"/>
      <c r="AM123" s="299"/>
    </row>
    <row r="124" spans="1:39" ht="31" outlineLevel="1">
      <c r="A124" s="513">
        <v>27</v>
      </c>
      <c r="B124" s="511" t="s">
        <v>119</v>
      </c>
      <c r="C124" s="284" t="s">
        <v>25</v>
      </c>
      <c r="D124" s="730"/>
      <c r="E124" s="730"/>
      <c r="F124" s="730"/>
      <c r="G124" s="730"/>
      <c r="H124" s="730"/>
      <c r="I124" s="730"/>
      <c r="J124" s="730"/>
      <c r="K124" s="730"/>
      <c r="L124" s="730"/>
      <c r="M124" s="730"/>
      <c r="N124" s="288">
        <v>12</v>
      </c>
      <c r="O124" s="288"/>
      <c r="P124" s="288"/>
      <c r="Q124" s="288"/>
      <c r="R124" s="288"/>
      <c r="S124" s="288"/>
      <c r="T124" s="288"/>
      <c r="U124" s="288"/>
      <c r="V124" s="288"/>
      <c r="W124" s="288"/>
      <c r="X124" s="288"/>
      <c r="Y124" s="419"/>
      <c r="Z124" s="403"/>
      <c r="AA124" s="403"/>
      <c r="AB124" s="403"/>
      <c r="AC124" s="403"/>
      <c r="AD124" s="403"/>
      <c r="AE124" s="403"/>
      <c r="AF124" s="408"/>
      <c r="AG124" s="408"/>
      <c r="AH124" s="408"/>
      <c r="AI124" s="408"/>
      <c r="AJ124" s="408"/>
      <c r="AK124" s="408"/>
      <c r="AL124" s="408"/>
      <c r="AM124" s="289">
        <f>SUM(Y124:AL124)</f>
        <v>0</v>
      </c>
    </row>
    <row r="125" spans="1:39" ht="15.5" outlineLevel="1">
      <c r="B125" s="287" t="s">
        <v>267</v>
      </c>
      <c r="C125" s="284" t="s">
        <v>163</v>
      </c>
      <c r="D125" s="730"/>
      <c r="E125" s="730"/>
      <c r="F125" s="730"/>
      <c r="G125" s="730"/>
      <c r="H125" s="730"/>
      <c r="I125" s="730"/>
      <c r="J125" s="730"/>
      <c r="K125" s="730"/>
      <c r="L125" s="730"/>
      <c r="M125" s="730"/>
      <c r="N125" s="288">
        <f>N124</f>
        <v>12</v>
      </c>
      <c r="O125" s="288"/>
      <c r="P125" s="288"/>
      <c r="Q125" s="288"/>
      <c r="R125" s="288"/>
      <c r="S125" s="288"/>
      <c r="T125" s="288"/>
      <c r="U125" s="288"/>
      <c r="V125" s="288"/>
      <c r="W125" s="288"/>
      <c r="X125" s="288"/>
      <c r="Y125" s="404">
        <f t="shared" ref="Y125:AL125" si="28">Y124</f>
        <v>0</v>
      </c>
      <c r="Z125" s="404">
        <f t="shared" si="28"/>
        <v>0</v>
      </c>
      <c r="AA125" s="404">
        <f t="shared" si="28"/>
        <v>0</v>
      </c>
      <c r="AB125" s="404">
        <f t="shared" si="28"/>
        <v>0</v>
      </c>
      <c r="AC125" s="404">
        <f t="shared" si="28"/>
        <v>0</v>
      </c>
      <c r="AD125" s="404">
        <f t="shared" si="28"/>
        <v>0</v>
      </c>
      <c r="AE125" s="404">
        <f t="shared" si="28"/>
        <v>0</v>
      </c>
      <c r="AF125" s="404">
        <f t="shared" si="28"/>
        <v>0</v>
      </c>
      <c r="AG125" s="404">
        <f t="shared" si="28"/>
        <v>0</v>
      </c>
      <c r="AH125" s="404">
        <f t="shared" si="28"/>
        <v>0</v>
      </c>
      <c r="AI125" s="404">
        <f t="shared" si="28"/>
        <v>0</v>
      </c>
      <c r="AJ125" s="404">
        <f t="shared" si="28"/>
        <v>0</v>
      </c>
      <c r="AK125" s="404">
        <f t="shared" si="28"/>
        <v>0</v>
      </c>
      <c r="AL125" s="404">
        <f t="shared" si="28"/>
        <v>0</v>
      </c>
      <c r="AM125" s="299"/>
    </row>
    <row r="126" spans="1:39" ht="15.5" outlineLevel="1">
      <c r="B126" s="287"/>
      <c r="C126" s="284"/>
      <c r="D126" s="729"/>
      <c r="E126" s="729"/>
      <c r="F126" s="729"/>
      <c r="G126" s="729"/>
      <c r="H126" s="729"/>
      <c r="I126" s="729"/>
      <c r="J126" s="729"/>
      <c r="K126" s="729"/>
      <c r="L126" s="729"/>
      <c r="M126" s="729"/>
      <c r="N126" s="284"/>
      <c r="O126" s="284"/>
      <c r="P126" s="284"/>
      <c r="Q126" s="284"/>
      <c r="R126" s="284"/>
      <c r="S126" s="284"/>
      <c r="T126" s="284"/>
      <c r="U126" s="284"/>
      <c r="V126" s="284"/>
      <c r="W126" s="284"/>
      <c r="X126" s="284"/>
      <c r="Y126" s="405"/>
      <c r="Z126" s="418"/>
      <c r="AA126" s="418"/>
      <c r="AB126" s="418"/>
      <c r="AC126" s="418"/>
      <c r="AD126" s="418"/>
      <c r="AE126" s="418"/>
      <c r="AF126" s="418"/>
      <c r="AG126" s="418"/>
      <c r="AH126" s="418"/>
      <c r="AI126" s="418"/>
      <c r="AJ126" s="418"/>
      <c r="AK126" s="418"/>
      <c r="AL126" s="418"/>
      <c r="AM126" s="299"/>
    </row>
    <row r="127" spans="1:39" ht="15.5" outlineLevel="1">
      <c r="A127" s="513">
        <v>28</v>
      </c>
      <c r="B127" s="287" t="s">
        <v>120</v>
      </c>
      <c r="C127" s="284" t="s">
        <v>25</v>
      </c>
      <c r="D127" s="730"/>
      <c r="E127" s="730"/>
      <c r="F127" s="730"/>
      <c r="G127" s="730"/>
      <c r="H127" s="730"/>
      <c r="I127" s="730"/>
      <c r="J127" s="730"/>
      <c r="K127" s="730"/>
      <c r="L127" s="730"/>
      <c r="M127" s="730"/>
      <c r="N127" s="288">
        <v>12</v>
      </c>
      <c r="O127" s="288"/>
      <c r="P127" s="288"/>
      <c r="Q127" s="288"/>
      <c r="R127" s="288"/>
      <c r="S127" s="288"/>
      <c r="T127" s="288"/>
      <c r="U127" s="288"/>
      <c r="V127" s="288"/>
      <c r="W127" s="288"/>
      <c r="X127" s="288"/>
      <c r="Y127" s="419"/>
      <c r="Z127" s="403"/>
      <c r="AA127" s="403">
        <v>1</v>
      </c>
      <c r="AB127" s="403"/>
      <c r="AC127" s="403"/>
      <c r="AD127" s="403"/>
      <c r="AE127" s="403"/>
      <c r="AF127" s="408"/>
      <c r="AG127" s="408"/>
      <c r="AH127" s="408"/>
      <c r="AI127" s="408"/>
      <c r="AJ127" s="408"/>
      <c r="AK127" s="408"/>
      <c r="AL127" s="408"/>
      <c r="AM127" s="289">
        <f>SUM(Y127:AL127)</f>
        <v>1</v>
      </c>
    </row>
    <row r="128" spans="1:39" ht="15.5" outlineLevel="1">
      <c r="B128" s="287" t="s">
        <v>267</v>
      </c>
      <c r="C128" s="284" t="s">
        <v>163</v>
      </c>
      <c r="D128" s="730"/>
      <c r="E128" s="730"/>
      <c r="F128" s="730"/>
      <c r="G128" s="730"/>
      <c r="H128" s="730"/>
      <c r="I128" s="730"/>
      <c r="J128" s="730"/>
      <c r="K128" s="730"/>
      <c r="L128" s="730"/>
      <c r="M128" s="730"/>
      <c r="N128" s="288">
        <f>N127</f>
        <v>12</v>
      </c>
      <c r="O128" s="730"/>
      <c r="P128" s="735"/>
      <c r="Q128" s="735"/>
      <c r="R128" s="735"/>
      <c r="S128" s="735"/>
      <c r="T128" s="735"/>
      <c r="U128" s="735"/>
      <c r="V128" s="730"/>
      <c r="W128" s="730"/>
      <c r="X128" s="730"/>
      <c r="Y128" s="404">
        <f t="shared" ref="Y128:AL128" si="29">Y127</f>
        <v>0</v>
      </c>
      <c r="Z128" s="404">
        <f t="shared" si="29"/>
        <v>0</v>
      </c>
      <c r="AA128" s="404">
        <f t="shared" si="29"/>
        <v>1</v>
      </c>
      <c r="AB128" s="404">
        <f t="shared" si="29"/>
        <v>0</v>
      </c>
      <c r="AC128" s="404">
        <f t="shared" si="29"/>
        <v>0</v>
      </c>
      <c r="AD128" s="404">
        <f t="shared" si="29"/>
        <v>0</v>
      </c>
      <c r="AE128" s="404">
        <f t="shared" si="29"/>
        <v>0</v>
      </c>
      <c r="AF128" s="404">
        <f t="shared" si="29"/>
        <v>0</v>
      </c>
      <c r="AG128" s="404">
        <f t="shared" si="29"/>
        <v>0</v>
      </c>
      <c r="AH128" s="404">
        <f t="shared" si="29"/>
        <v>0</v>
      </c>
      <c r="AI128" s="404">
        <f t="shared" si="29"/>
        <v>0</v>
      </c>
      <c r="AJ128" s="404">
        <f t="shared" si="29"/>
        <v>0</v>
      </c>
      <c r="AK128" s="404">
        <f t="shared" si="29"/>
        <v>0</v>
      </c>
      <c r="AL128" s="404">
        <f t="shared" si="29"/>
        <v>0</v>
      </c>
      <c r="AM128" s="299"/>
    </row>
    <row r="129" spans="1:39" ht="15.5" outlineLevel="1">
      <c r="B129" s="287"/>
      <c r="C129" s="284"/>
      <c r="D129" s="729"/>
      <c r="E129" s="729"/>
      <c r="F129" s="729"/>
      <c r="G129" s="729"/>
      <c r="H129" s="729"/>
      <c r="I129" s="729"/>
      <c r="J129" s="729"/>
      <c r="K129" s="729"/>
      <c r="L129" s="729"/>
      <c r="M129" s="729"/>
      <c r="N129" s="284"/>
      <c r="O129" s="284"/>
      <c r="P129" s="736"/>
      <c r="Q129" s="736"/>
      <c r="R129" s="736"/>
      <c r="S129" s="736"/>
      <c r="T129" s="736"/>
      <c r="U129" s="736"/>
      <c r="V129" s="284"/>
      <c r="W129" s="284"/>
      <c r="X129" s="284"/>
      <c r="Y129" s="405"/>
      <c r="Z129" s="418"/>
      <c r="AA129" s="418"/>
      <c r="AB129" s="418"/>
      <c r="AC129" s="418"/>
      <c r="AD129" s="418"/>
      <c r="AE129" s="418"/>
      <c r="AF129" s="418"/>
      <c r="AG129" s="418"/>
      <c r="AH129" s="418"/>
      <c r="AI129" s="418"/>
      <c r="AJ129" s="418"/>
      <c r="AK129" s="418"/>
      <c r="AL129" s="418"/>
      <c r="AM129" s="299"/>
    </row>
    <row r="130" spans="1:39" ht="31" outlineLevel="1">
      <c r="A130" s="513">
        <v>29</v>
      </c>
      <c r="B130" s="511" t="s">
        <v>121</v>
      </c>
      <c r="C130" s="284" t="s">
        <v>25</v>
      </c>
      <c r="D130" s="730"/>
      <c r="E130" s="730"/>
      <c r="F130" s="730"/>
      <c r="G130" s="730"/>
      <c r="H130" s="730"/>
      <c r="I130" s="730"/>
      <c r="J130" s="730"/>
      <c r="K130" s="730"/>
      <c r="L130" s="730"/>
      <c r="M130" s="730"/>
      <c r="N130" s="288">
        <v>3</v>
      </c>
      <c r="O130" s="288"/>
      <c r="P130" s="288"/>
      <c r="Q130" s="288"/>
      <c r="R130" s="288"/>
      <c r="S130" s="288"/>
      <c r="T130" s="288"/>
      <c r="U130" s="288"/>
      <c r="V130" s="288"/>
      <c r="W130" s="288"/>
      <c r="X130" s="288"/>
      <c r="Y130" s="419"/>
      <c r="Z130" s="403"/>
      <c r="AA130" s="403"/>
      <c r="AB130" s="403"/>
      <c r="AC130" s="403"/>
      <c r="AD130" s="403"/>
      <c r="AE130" s="403"/>
      <c r="AF130" s="408"/>
      <c r="AG130" s="408"/>
      <c r="AH130" s="408"/>
      <c r="AI130" s="408"/>
      <c r="AJ130" s="408"/>
      <c r="AK130" s="408"/>
      <c r="AL130" s="408"/>
      <c r="AM130" s="289">
        <f>SUM(Y130:AL130)</f>
        <v>0</v>
      </c>
    </row>
    <row r="131" spans="1:39" ht="15.5" outlineLevel="1">
      <c r="B131" s="287" t="s">
        <v>267</v>
      </c>
      <c r="C131" s="284" t="s">
        <v>163</v>
      </c>
      <c r="D131" s="730"/>
      <c r="E131" s="730"/>
      <c r="F131" s="730"/>
      <c r="G131" s="730"/>
      <c r="H131" s="730"/>
      <c r="I131" s="730"/>
      <c r="J131" s="730"/>
      <c r="K131" s="730"/>
      <c r="L131" s="730"/>
      <c r="M131" s="730"/>
      <c r="N131" s="288">
        <f>N130</f>
        <v>3</v>
      </c>
      <c r="O131" s="288"/>
      <c r="P131" s="288"/>
      <c r="Q131" s="288"/>
      <c r="R131" s="288"/>
      <c r="S131" s="288"/>
      <c r="T131" s="288"/>
      <c r="U131" s="288"/>
      <c r="V131" s="288"/>
      <c r="W131" s="288"/>
      <c r="X131" s="288"/>
      <c r="Y131" s="404">
        <f t="shared" ref="Y131:AL131" si="30">Y130</f>
        <v>0</v>
      </c>
      <c r="Z131" s="404">
        <f t="shared" si="30"/>
        <v>0</v>
      </c>
      <c r="AA131" s="404">
        <f t="shared" si="30"/>
        <v>0</v>
      </c>
      <c r="AB131" s="404">
        <f t="shared" si="30"/>
        <v>0</v>
      </c>
      <c r="AC131" s="404">
        <f t="shared" si="30"/>
        <v>0</v>
      </c>
      <c r="AD131" s="404">
        <f t="shared" si="30"/>
        <v>0</v>
      </c>
      <c r="AE131" s="404">
        <f t="shared" si="30"/>
        <v>0</v>
      </c>
      <c r="AF131" s="404">
        <f t="shared" si="30"/>
        <v>0</v>
      </c>
      <c r="AG131" s="404">
        <f t="shared" si="30"/>
        <v>0</v>
      </c>
      <c r="AH131" s="404">
        <f t="shared" si="30"/>
        <v>0</v>
      </c>
      <c r="AI131" s="404">
        <f t="shared" si="30"/>
        <v>0</v>
      </c>
      <c r="AJ131" s="404">
        <f t="shared" si="30"/>
        <v>0</v>
      </c>
      <c r="AK131" s="404">
        <f t="shared" si="30"/>
        <v>0</v>
      </c>
      <c r="AL131" s="404">
        <f t="shared" si="30"/>
        <v>0</v>
      </c>
      <c r="AM131" s="299"/>
    </row>
    <row r="132" spans="1:39" ht="15.5" outlineLevel="1">
      <c r="B132" s="287"/>
      <c r="C132" s="284"/>
      <c r="D132" s="729"/>
      <c r="E132" s="729"/>
      <c r="F132" s="729"/>
      <c r="G132" s="729"/>
      <c r="H132" s="729"/>
      <c r="I132" s="729"/>
      <c r="J132" s="729"/>
      <c r="K132" s="729"/>
      <c r="L132" s="729"/>
      <c r="M132" s="729"/>
      <c r="N132" s="284"/>
      <c r="O132" s="284"/>
      <c r="P132" s="284"/>
      <c r="Q132" s="284"/>
      <c r="R132" s="284"/>
      <c r="S132" s="284"/>
      <c r="T132" s="284"/>
      <c r="U132" s="284"/>
      <c r="V132" s="284"/>
      <c r="W132" s="284"/>
      <c r="X132" s="284"/>
      <c r="Y132" s="405"/>
      <c r="Z132" s="418"/>
      <c r="AA132" s="418"/>
      <c r="AB132" s="418"/>
      <c r="AC132" s="418"/>
      <c r="AD132" s="418"/>
      <c r="AE132" s="418"/>
      <c r="AF132" s="418"/>
      <c r="AG132" s="418"/>
      <c r="AH132" s="418"/>
      <c r="AI132" s="418"/>
      <c r="AJ132" s="418"/>
      <c r="AK132" s="418"/>
      <c r="AL132" s="418"/>
      <c r="AM132" s="299"/>
    </row>
    <row r="133" spans="1:39" ht="31" outlineLevel="1">
      <c r="A133" s="513">
        <v>30</v>
      </c>
      <c r="B133" s="511" t="s">
        <v>122</v>
      </c>
      <c r="C133" s="284" t="s">
        <v>25</v>
      </c>
      <c r="D133" s="730"/>
      <c r="E133" s="730"/>
      <c r="F133" s="730"/>
      <c r="G133" s="730"/>
      <c r="H133" s="730"/>
      <c r="I133" s="730"/>
      <c r="J133" s="730"/>
      <c r="K133" s="730"/>
      <c r="L133" s="730"/>
      <c r="M133" s="730"/>
      <c r="N133" s="288">
        <v>12</v>
      </c>
      <c r="O133" s="288"/>
      <c r="P133" s="288"/>
      <c r="Q133" s="288"/>
      <c r="R133" s="288"/>
      <c r="S133" s="288"/>
      <c r="T133" s="288"/>
      <c r="U133" s="288"/>
      <c r="V133" s="288"/>
      <c r="W133" s="288"/>
      <c r="X133" s="288"/>
      <c r="Y133" s="419"/>
      <c r="Z133" s="403"/>
      <c r="AA133" s="403"/>
      <c r="AB133" s="403"/>
      <c r="AC133" s="403"/>
      <c r="AD133" s="403"/>
      <c r="AE133" s="403"/>
      <c r="AF133" s="408"/>
      <c r="AG133" s="408"/>
      <c r="AH133" s="408"/>
      <c r="AI133" s="408"/>
      <c r="AJ133" s="408"/>
      <c r="AK133" s="408"/>
      <c r="AL133" s="408"/>
      <c r="AM133" s="289">
        <f>SUM(Y133:AL133)</f>
        <v>0</v>
      </c>
    </row>
    <row r="134" spans="1:39" ht="15.5" outlineLevel="1">
      <c r="B134" s="287" t="s">
        <v>267</v>
      </c>
      <c r="C134" s="284" t="s">
        <v>163</v>
      </c>
      <c r="D134" s="730"/>
      <c r="E134" s="730"/>
      <c r="F134" s="730"/>
      <c r="G134" s="730"/>
      <c r="H134" s="730"/>
      <c r="I134" s="730"/>
      <c r="J134" s="730"/>
      <c r="K134" s="730"/>
      <c r="L134" s="730"/>
      <c r="M134" s="730"/>
      <c r="N134" s="288">
        <f>N133</f>
        <v>12</v>
      </c>
      <c r="O134" s="288"/>
      <c r="P134" s="288"/>
      <c r="Q134" s="288"/>
      <c r="R134" s="288"/>
      <c r="S134" s="288"/>
      <c r="T134" s="288"/>
      <c r="U134" s="288"/>
      <c r="V134" s="288"/>
      <c r="W134" s="288"/>
      <c r="X134" s="288"/>
      <c r="Y134" s="404">
        <f t="shared" ref="Y134:AL134" si="31">Y133</f>
        <v>0</v>
      </c>
      <c r="Z134" s="404">
        <f t="shared" si="31"/>
        <v>0</v>
      </c>
      <c r="AA134" s="404">
        <f t="shared" si="31"/>
        <v>0</v>
      </c>
      <c r="AB134" s="404">
        <f t="shared" si="31"/>
        <v>0</v>
      </c>
      <c r="AC134" s="404">
        <f t="shared" si="31"/>
        <v>0</v>
      </c>
      <c r="AD134" s="404">
        <f t="shared" si="31"/>
        <v>0</v>
      </c>
      <c r="AE134" s="404">
        <f t="shared" si="31"/>
        <v>0</v>
      </c>
      <c r="AF134" s="404">
        <f t="shared" si="31"/>
        <v>0</v>
      </c>
      <c r="AG134" s="404">
        <f t="shared" si="31"/>
        <v>0</v>
      </c>
      <c r="AH134" s="404">
        <f t="shared" si="31"/>
        <v>0</v>
      </c>
      <c r="AI134" s="404">
        <f t="shared" si="31"/>
        <v>0</v>
      </c>
      <c r="AJ134" s="404">
        <f t="shared" si="31"/>
        <v>0</v>
      </c>
      <c r="AK134" s="404">
        <f t="shared" si="31"/>
        <v>0</v>
      </c>
      <c r="AL134" s="404">
        <f t="shared" si="31"/>
        <v>0</v>
      </c>
      <c r="AM134" s="299"/>
    </row>
    <row r="135" spans="1:39" ht="15.5" outlineLevel="1">
      <c r="B135" s="287"/>
      <c r="C135" s="284"/>
      <c r="D135" s="729"/>
      <c r="E135" s="729"/>
      <c r="F135" s="729"/>
      <c r="G135" s="729"/>
      <c r="H135" s="729"/>
      <c r="I135" s="729"/>
      <c r="J135" s="729"/>
      <c r="K135" s="729"/>
      <c r="L135" s="729"/>
      <c r="M135" s="729"/>
      <c r="N135" s="284"/>
      <c r="O135" s="284"/>
      <c r="P135" s="284"/>
      <c r="Q135" s="284"/>
      <c r="R135" s="284"/>
      <c r="S135" s="284"/>
      <c r="T135" s="284"/>
      <c r="U135" s="284"/>
      <c r="V135" s="284"/>
      <c r="W135" s="284"/>
      <c r="X135" s="284"/>
      <c r="Y135" s="405"/>
      <c r="Z135" s="418"/>
      <c r="AA135" s="418"/>
      <c r="AB135" s="418"/>
      <c r="AC135" s="418"/>
      <c r="AD135" s="418"/>
      <c r="AE135" s="418"/>
      <c r="AF135" s="418"/>
      <c r="AG135" s="418"/>
      <c r="AH135" s="418"/>
      <c r="AI135" s="418"/>
      <c r="AJ135" s="418"/>
      <c r="AK135" s="418"/>
      <c r="AL135" s="418"/>
      <c r="AM135" s="299"/>
    </row>
    <row r="136" spans="1:39" ht="31" outlineLevel="1">
      <c r="A136" s="513">
        <v>31</v>
      </c>
      <c r="B136" s="511" t="s">
        <v>123</v>
      </c>
      <c r="C136" s="284" t="s">
        <v>25</v>
      </c>
      <c r="D136" s="730"/>
      <c r="E136" s="730"/>
      <c r="F136" s="730"/>
      <c r="G136" s="730"/>
      <c r="H136" s="730"/>
      <c r="I136" s="730"/>
      <c r="J136" s="730"/>
      <c r="K136" s="730"/>
      <c r="L136" s="730"/>
      <c r="M136" s="730"/>
      <c r="N136" s="288">
        <v>12</v>
      </c>
      <c r="O136" s="288"/>
      <c r="P136" s="288"/>
      <c r="Q136" s="288"/>
      <c r="R136" s="288"/>
      <c r="S136" s="288"/>
      <c r="T136" s="288"/>
      <c r="U136" s="288"/>
      <c r="V136" s="288"/>
      <c r="W136" s="288"/>
      <c r="X136" s="288"/>
      <c r="Y136" s="419"/>
      <c r="Z136" s="403"/>
      <c r="AA136" s="403"/>
      <c r="AB136" s="403"/>
      <c r="AC136" s="403"/>
      <c r="AD136" s="403"/>
      <c r="AE136" s="403"/>
      <c r="AF136" s="408"/>
      <c r="AG136" s="408"/>
      <c r="AH136" s="408"/>
      <c r="AI136" s="408"/>
      <c r="AJ136" s="408"/>
      <c r="AK136" s="408"/>
      <c r="AL136" s="408"/>
      <c r="AM136" s="289">
        <f>SUM(Y136:AL136)</f>
        <v>0</v>
      </c>
    </row>
    <row r="137" spans="1:39" ht="15.5" outlineLevel="1">
      <c r="B137" s="287" t="s">
        <v>267</v>
      </c>
      <c r="C137" s="284" t="s">
        <v>163</v>
      </c>
      <c r="D137" s="730"/>
      <c r="E137" s="730"/>
      <c r="F137" s="730"/>
      <c r="G137" s="730"/>
      <c r="H137" s="730"/>
      <c r="I137" s="730"/>
      <c r="J137" s="730"/>
      <c r="K137" s="730"/>
      <c r="L137" s="730"/>
      <c r="M137" s="730"/>
      <c r="N137" s="288">
        <f>N136</f>
        <v>12</v>
      </c>
      <c r="O137" s="288"/>
      <c r="P137" s="288"/>
      <c r="Q137" s="288"/>
      <c r="R137" s="288"/>
      <c r="S137" s="288"/>
      <c r="T137" s="288"/>
      <c r="U137" s="288"/>
      <c r="V137" s="288"/>
      <c r="W137" s="288"/>
      <c r="X137" s="288"/>
      <c r="Y137" s="404">
        <f t="shared" ref="Y137:AL137" si="32">Y136</f>
        <v>0</v>
      </c>
      <c r="Z137" s="404">
        <f t="shared" si="32"/>
        <v>0</v>
      </c>
      <c r="AA137" s="404">
        <f t="shared" si="32"/>
        <v>0</v>
      </c>
      <c r="AB137" s="404">
        <f t="shared" si="32"/>
        <v>0</v>
      </c>
      <c r="AC137" s="404">
        <f t="shared" si="32"/>
        <v>0</v>
      </c>
      <c r="AD137" s="404">
        <f t="shared" si="32"/>
        <v>0</v>
      </c>
      <c r="AE137" s="404">
        <f t="shared" si="32"/>
        <v>0</v>
      </c>
      <c r="AF137" s="404">
        <f t="shared" si="32"/>
        <v>0</v>
      </c>
      <c r="AG137" s="404">
        <f t="shared" si="32"/>
        <v>0</v>
      </c>
      <c r="AH137" s="404">
        <f t="shared" si="32"/>
        <v>0</v>
      </c>
      <c r="AI137" s="404">
        <f t="shared" si="32"/>
        <v>0</v>
      </c>
      <c r="AJ137" s="404">
        <f t="shared" si="32"/>
        <v>0</v>
      </c>
      <c r="AK137" s="404">
        <f t="shared" si="32"/>
        <v>0</v>
      </c>
      <c r="AL137" s="404">
        <f t="shared" si="32"/>
        <v>0</v>
      </c>
      <c r="AM137" s="299"/>
    </row>
    <row r="138" spans="1:39" ht="15.5" outlineLevel="1">
      <c r="B138" s="511"/>
      <c r="C138" s="284"/>
      <c r="D138" s="729"/>
      <c r="E138" s="729"/>
      <c r="F138" s="729"/>
      <c r="G138" s="729"/>
      <c r="H138" s="729"/>
      <c r="I138" s="729"/>
      <c r="J138" s="729"/>
      <c r="K138" s="729"/>
      <c r="L138" s="729"/>
      <c r="M138" s="729"/>
      <c r="N138" s="284"/>
      <c r="O138" s="284"/>
      <c r="P138" s="284"/>
      <c r="Q138" s="284"/>
      <c r="R138" s="284"/>
      <c r="S138" s="284"/>
      <c r="T138" s="284"/>
      <c r="U138" s="284"/>
      <c r="V138" s="284"/>
      <c r="W138" s="284"/>
      <c r="X138" s="284"/>
      <c r="Y138" s="405"/>
      <c r="Z138" s="418"/>
      <c r="AA138" s="418"/>
      <c r="AB138" s="418"/>
      <c r="AC138" s="418"/>
      <c r="AD138" s="418"/>
      <c r="AE138" s="418"/>
      <c r="AF138" s="418"/>
      <c r="AG138" s="418"/>
      <c r="AH138" s="418"/>
      <c r="AI138" s="418"/>
      <c r="AJ138" s="418"/>
      <c r="AK138" s="418"/>
      <c r="AL138" s="418"/>
      <c r="AM138" s="299"/>
    </row>
    <row r="139" spans="1:39" ht="15.75" customHeight="1" outlineLevel="1">
      <c r="A139" s="513">
        <v>32</v>
      </c>
      <c r="B139" s="511" t="s">
        <v>124</v>
      </c>
      <c r="C139" s="284" t="s">
        <v>25</v>
      </c>
      <c r="D139" s="730"/>
      <c r="E139" s="730"/>
      <c r="F139" s="730"/>
      <c r="G139" s="730"/>
      <c r="H139" s="730"/>
      <c r="I139" s="730"/>
      <c r="J139" s="730"/>
      <c r="K139" s="730"/>
      <c r="L139" s="730"/>
      <c r="M139" s="730"/>
      <c r="N139" s="288">
        <v>12</v>
      </c>
      <c r="O139" s="288"/>
      <c r="P139" s="288"/>
      <c r="Q139" s="288"/>
      <c r="R139" s="288"/>
      <c r="S139" s="288"/>
      <c r="T139" s="288"/>
      <c r="U139" s="288"/>
      <c r="V139" s="288"/>
      <c r="W139" s="288"/>
      <c r="X139" s="288"/>
      <c r="Y139" s="419"/>
      <c r="Z139" s="403"/>
      <c r="AA139" s="403"/>
      <c r="AB139" s="403"/>
      <c r="AC139" s="403"/>
      <c r="AD139" s="403"/>
      <c r="AE139" s="403"/>
      <c r="AF139" s="408"/>
      <c r="AG139" s="408"/>
      <c r="AH139" s="408"/>
      <c r="AI139" s="408"/>
      <c r="AJ139" s="408"/>
      <c r="AK139" s="408"/>
      <c r="AL139" s="408"/>
      <c r="AM139" s="289">
        <f>SUM(Y139:AL139)</f>
        <v>0</v>
      </c>
    </row>
    <row r="140" spans="1:39" ht="15.5" outlineLevel="1">
      <c r="B140" s="287" t="s">
        <v>267</v>
      </c>
      <c r="C140" s="284" t="s">
        <v>163</v>
      </c>
      <c r="D140" s="730"/>
      <c r="E140" s="730"/>
      <c r="F140" s="730"/>
      <c r="G140" s="730"/>
      <c r="H140" s="730"/>
      <c r="I140" s="730"/>
      <c r="J140" s="730"/>
      <c r="K140" s="730"/>
      <c r="L140" s="730"/>
      <c r="M140" s="730"/>
      <c r="N140" s="288">
        <f>N139</f>
        <v>12</v>
      </c>
      <c r="O140" s="288"/>
      <c r="P140" s="288"/>
      <c r="Q140" s="288"/>
      <c r="R140" s="288"/>
      <c r="S140" s="288"/>
      <c r="T140" s="288"/>
      <c r="U140" s="288"/>
      <c r="V140" s="288"/>
      <c r="W140" s="288"/>
      <c r="X140" s="288"/>
      <c r="Y140" s="404">
        <f t="shared" ref="Y140:AL140" si="33">Y139</f>
        <v>0</v>
      </c>
      <c r="Z140" s="404">
        <f t="shared" si="33"/>
        <v>0</v>
      </c>
      <c r="AA140" s="404">
        <f t="shared" si="33"/>
        <v>0</v>
      </c>
      <c r="AB140" s="404">
        <f t="shared" si="33"/>
        <v>0</v>
      </c>
      <c r="AC140" s="404">
        <f t="shared" si="33"/>
        <v>0</v>
      </c>
      <c r="AD140" s="404">
        <f t="shared" si="33"/>
        <v>0</v>
      </c>
      <c r="AE140" s="404">
        <f t="shared" si="33"/>
        <v>0</v>
      </c>
      <c r="AF140" s="404">
        <f t="shared" si="33"/>
        <v>0</v>
      </c>
      <c r="AG140" s="404">
        <f t="shared" si="33"/>
        <v>0</v>
      </c>
      <c r="AH140" s="404">
        <f t="shared" si="33"/>
        <v>0</v>
      </c>
      <c r="AI140" s="404">
        <f t="shared" si="33"/>
        <v>0</v>
      </c>
      <c r="AJ140" s="404">
        <f t="shared" si="33"/>
        <v>0</v>
      </c>
      <c r="AK140" s="404">
        <f t="shared" si="33"/>
        <v>0</v>
      </c>
      <c r="AL140" s="404">
        <f t="shared" si="33"/>
        <v>0</v>
      </c>
      <c r="AM140" s="299"/>
    </row>
    <row r="141" spans="1:39" ht="15.5" outlineLevel="1">
      <c r="B141" s="511"/>
      <c r="C141" s="284"/>
      <c r="D141" s="729"/>
      <c r="E141" s="729"/>
      <c r="F141" s="729"/>
      <c r="G141" s="729"/>
      <c r="H141" s="729"/>
      <c r="I141" s="729"/>
      <c r="J141" s="729"/>
      <c r="K141" s="729"/>
      <c r="L141" s="729"/>
      <c r="M141" s="729"/>
      <c r="N141" s="284"/>
      <c r="O141" s="284"/>
      <c r="P141" s="284"/>
      <c r="Q141" s="284"/>
      <c r="R141" s="284"/>
      <c r="S141" s="284"/>
      <c r="T141" s="284"/>
      <c r="U141" s="284"/>
      <c r="V141" s="284"/>
      <c r="W141" s="284"/>
      <c r="X141" s="284"/>
      <c r="Y141" s="405"/>
      <c r="Z141" s="418"/>
      <c r="AA141" s="418"/>
      <c r="AB141" s="418"/>
      <c r="AC141" s="418"/>
      <c r="AD141" s="418"/>
      <c r="AE141" s="418"/>
      <c r="AF141" s="418"/>
      <c r="AG141" s="418"/>
      <c r="AH141" s="418"/>
      <c r="AI141" s="418"/>
      <c r="AJ141" s="418"/>
      <c r="AK141" s="418"/>
      <c r="AL141" s="418"/>
      <c r="AM141" s="299"/>
    </row>
    <row r="142" spans="1:39" ht="15.5" outlineLevel="1">
      <c r="B142" s="281" t="s">
        <v>499</v>
      </c>
      <c r="C142" s="284"/>
      <c r="D142" s="729"/>
      <c r="E142" s="729"/>
      <c r="F142" s="729"/>
      <c r="G142" s="729"/>
      <c r="H142" s="729"/>
      <c r="I142" s="729"/>
      <c r="J142" s="729"/>
      <c r="K142" s="729"/>
      <c r="L142" s="729"/>
      <c r="M142" s="729"/>
      <c r="N142" s="284"/>
      <c r="O142" s="284"/>
      <c r="P142" s="284"/>
      <c r="Q142" s="284"/>
      <c r="R142" s="284"/>
      <c r="S142" s="284"/>
      <c r="T142" s="284"/>
      <c r="U142" s="284"/>
      <c r="V142" s="284"/>
      <c r="W142" s="284"/>
      <c r="X142" s="284"/>
      <c r="Y142" s="405"/>
      <c r="Z142" s="418"/>
      <c r="AA142" s="418"/>
      <c r="AB142" s="418"/>
      <c r="AC142" s="418"/>
      <c r="AD142" s="418"/>
      <c r="AE142" s="418"/>
      <c r="AF142" s="418"/>
      <c r="AG142" s="418"/>
      <c r="AH142" s="418"/>
      <c r="AI142" s="418"/>
      <c r="AJ142" s="418"/>
      <c r="AK142" s="418"/>
      <c r="AL142" s="418"/>
      <c r="AM142" s="299"/>
    </row>
    <row r="143" spans="1:39" ht="15.5" outlineLevel="1">
      <c r="A143" s="513">
        <v>33</v>
      </c>
      <c r="B143" s="511" t="s">
        <v>125</v>
      </c>
      <c r="C143" s="284" t="s">
        <v>25</v>
      </c>
      <c r="D143" s="730"/>
      <c r="E143" s="730"/>
      <c r="F143" s="730"/>
      <c r="G143" s="730"/>
      <c r="H143" s="730"/>
      <c r="I143" s="730"/>
      <c r="J143" s="730"/>
      <c r="K143" s="730"/>
      <c r="L143" s="730"/>
      <c r="M143" s="730"/>
      <c r="N143" s="288">
        <v>0</v>
      </c>
      <c r="O143" s="288"/>
      <c r="P143" s="288"/>
      <c r="Q143" s="288"/>
      <c r="R143" s="288"/>
      <c r="S143" s="288"/>
      <c r="T143" s="288"/>
      <c r="U143" s="288"/>
      <c r="V143" s="288"/>
      <c r="W143" s="288"/>
      <c r="X143" s="288"/>
      <c r="Y143" s="419"/>
      <c r="Z143" s="403"/>
      <c r="AA143" s="403"/>
      <c r="AB143" s="403"/>
      <c r="AC143" s="403"/>
      <c r="AD143" s="403"/>
      <c r="AE143" s="403"/>
      <c r="AF143" s="408"/>
      <c r="AG143" s="408"/>
      <c r="AH143" s="408"/>
      <c r="AI143" s="408"/>
      <c r="AJ143" s="408"/>
      <c r="AK143" s="408"/>
      <c r="AL143" s="408"/>
      <c r="AM143" s="289">
        <f>SUM(Y143:AL143)</f>
        <v>0</v>
      </c>
    </row>
    <row r="144" spans="1:39" ht="15.5" outlineLevel="1">
      <c r="B144" s="287" t="s">
        <v>267</v>
      </c>
      <c r="C144" s="284" t="s">
        <v>163</v>
      </c>
      <c r="D144" s="730"/>
      <c r="E144" s="730"/>
      <c r="F144" s="730"/>
      <c r="G144" s="730"/>
      <c r="H144" s="730"/>
      <c r="I144" s="730"/>
      <c r="J144" s="730"/>
      <c r="K144" s="730"/>
      <c r="L144" s="730"/>
      <c r="M144" s="730"/>
      <c r="N144" s="288">
        <f>N143</f>
        <v>0</v>
      </c>
      <c r="O144" s="288"/>
      <c r="P144" s="288"/>
      <c r="Q144" s="288"/>
      <c r="R144" s="288"/>
      <c r="S144" s="288"/>
      <c r="T144" s="288"/>
      <c r="U144" s="288"/>
      <c r="V144" s="288"/>
      <c r="W144" s="288"/>
      <c r="X144" s="288"/>
      <c r="Y144" s="404">
        <f t="shared" ref="Y144:AL144" si="34">Y143</f>
        <v>0</v>
      </c>
      <c r="Z144" s="404">
        <f t="shared" si="34"/>
        <v>0</v>
      </c>
      <c r="AA144" s="404">
        <f t="shared" si="34"/>
        <v>0</v>
      </c>
      <c r="AB144" s="404">
        <f t="shared" si="34"/>
        <v>0</v>
      </c>
      <c r="AC144" s="404">
        <f t="shared" si="34"/>
        <v>0</v>
      </c>
      <c r="AD144" s="404">
        <f t="shared" si="34"/>
        <v>0</v>
      </c>
      <c r="AE144" s="404">
        <f t="shared" si="34"/>
        <v>0</v>
      </c>
      <c r="AF144" s="404">
        <f t="shared" si="34"/>
        <v>0</v>
      </c>
      <c r="AG144" s="404">
        <f t="shared" si="34"/>
        <v>0</v>
      </c>
      <c r="AH144" s="404">
        <f t="shared" si="34"/>
        <v>0</v>
      </c>
      <c r="AI144" s="404">
        <f t="shared" si="34"/>
        <v>0</v>
      </c>
      <c r="AJ144" s="404">
        <f t="shared" si="34"/>
        <v>0</v>
      </c>
      <c r="AK144" s="404">
        <f t="shared" si="34"/>
        <v>0</v>
      </c>
      <c r="AL144" s="404">
        <f t="shared" si="34"/>
        <v>0</v>
      </c>
      <c r="AM144" s="299"/>
    </row>
    <row r="145" spans="1:39" ht="15.5" outlineLevel="1">
      <c r="B145" s="511"/>
      <c r="C145" s="284"/>
      <c r="D145" s="729"/>
      <c r="E145" s="729"/>
      <c r="F145" s="729"/>
      <c r="G145" s="729"/>
      <c r="H145" s="729"/>
      <c r="I145" s="729"/>
      <c r="J145" s="729"/>
      <c r="K145" s="729"/>
      <c r="L145" s="729"/>
      <c r="M145" s="729"/>
      <c r="N145" s="284"/>
      <c r="O145" s="284"/>
      <c r="P145" s="284"/>
      <c r="Q145" s="284"/>
      <c r="R145" s="284"/>
      <c r="S145" s="284"/>
      <c r="T145" s="284"/>
      <c r="U145" s="284"/>
      <c r="V145" s="284"/>
      <c r="W145" s="284"/>
      <c r="X145" s="284"/>
      <c r="Y145" s="405"/>
      <c r="Z145" s="418"/>
      <c r="AA145" s="418"/>
      <c r="AB145" s="418"/>
      <c r="AC145" s="418"/>
      <c r="AD145" s="418"/>
      <c r="AE145" s="418"/>
      <c r="AF145" s="418"/>
      <c r="AG145" s="418"/>
      <c r="AH145" s="418"/>
      <c r="AI145" s="418"/>
      <c r="AJ145" s="418"/>
      <c r="AK145" s="418"/>
      <c r="AL145" s="418"/>
      <c r="AM145" s="299"/>
    </row>
    <row r="146" spans="1:39" ht="15.5" outlineLevel="1">
      <c r="A146" s="513">
        <v>34</v>
      </c>
      <c r="B146" s="511" t="s">
        <v>126</v>
      </c>
      <c r="C146" s="284" t="s">
        <v>25</v>
      </c>
      <c r="D146" s="730"/>
      <c r="E146" s="730"/>
      <c r="F146" s="730"/>
      <c r="G146" s="730"/>
      <c r="H146" s="730"/>
      <c r="I146" s="730"/>
      <c r="J146" s="730"/>
      <c r="K146" s="730"/>
      <c r="L146" s="730"/>
      <c r="M146" s="730"/>
      <c r="N146" s="288">
        <v>0</v>
      </c>
      <c r="O146" s="288"/>
      <c r="P146" s="288"/>
      <c r="Q146" s="288"/>
      <c r="R146" s="288"/>
      <c r="S146" s="288"/>
      <c r="T146" s="288"/>
      <c r="U146" s="288"/>
      <c r="V146" s="288"/>
      <c r="W146" s="288"/>
      <c r="X146" s="288"/>
      <c r="Y146" s="419"/>
      <c r="Z146" s="403"/>
      <c r="AA146" s="403"/>
      <c r="AB146" s="403"/>
      <c r="AC146" s="403"/>
      <c r="AD146" s="403"/>
      <c r="AE146" s="403"/>
      <c r="AF146" s="408"/>
      <c r="AG146" s="408"/>
      <c r="AH146" s="408"/>
      <c r="AI146" s="408"/>
      <c r="AJ146" s="408"/>
      <c r="AK146" s="408"/>
      <c r="AL146" s="408"/>
      <c r="AM146" s="289">
        <f>SUM(Y146:AL146)</f>
        <v>0</v>
      </c>
    </row>
    <row r="147" spans="1:39" ht="15.5" outlineLevel="1">
      <c r="B147" s="287" t="s">
        <v>267</v>
      </c>
      <c r="C147" s="284" t="s">
        <v>163</v>
      </c>
      <c r="D147" s="730"/>
      <c r="E147" s="730"/>
      <c r="F147" s="730"/>
      <c r="G147" s="730"/>
      <c r="H147" s="730"/>
      <c r="I147" s="730"/>
      <c r="J147" s="730"/>
      <c r="K147" s="730"/>
      <c r="L147" s="730"/>
      <c r="M147" s="730"/>
      <c r="N147" s="288">
        <f>N146</f>
        <v>0</v>
      </c>
      <c r="O147" s="288"/>
      <c r="P147" s="288"/>
      <c r="Q147" s="288"/>
      <c r="R147" s="288"/>
      <c r="S147" s="288"/>
      <c r="T147" s="288"/>
      <c r="U147" s="288"/>
      <c r="V147" s="288"/>
      <c r="W147" s="288"/>
      <c r="X147" s="288"/>
      <c r="Y147" s="404">
        <f t="shared" ref="Y147:AL147" si="35">Y146</f>
        <v>0</v>
      </c>
      <c r="Z147" s="404">
        <f t="shared" si="35"/>
        <v>0</v>
      </c>
      <c r="AA147" s="404">
        <f t="shared" si="35"/>
        <v>0</v>
      </c>
      <c r="AB147" s="404">
        <f t="shared" si="35"/>
        <v>0</v>
      </c>
      <c r="AC147" s="404">
        <f t="shared" si="35"/>
        <v>0</v>
      </c>
      <c r="AD147" s="404">
        <f t="shared" si="35"/>
        <v>0</v>
      </c>
      <c r="AE147" s="404">
        <f t="shared" si="35"/>
        <v>0</v>
      </c>
      <c r="AF147" s="404">
        <f t="shared" si="35"/>
        <v>0</v>
      </c>
      <c r="AG147" s="404">
        <f t="shared" si="35"/>
        <v>0</v>
      </c>
      <c r="AH147" s="404">
        <f t="shared" si="35"/>
        <v>0</v>
      </c>
      <c r="AI147" s="404">
        <f t="shared" si="35"/>
        <v>0</v>
      </c>
      <c r="AJ147" s="404">
        <f t="shared" si="35"/>
        <v>0</v>
      </c>
      <c r="AK147" s="404">
        <f t="shared" si="35"/>
        <v>0</v>
      </c>
      <c r="AL147" s="404">
        <f t="shared" si="35"/>
        <v>0</v>
      </c>
      <c r="AM147" s="299"/>
    </row>
    <row r="148" spans="1:39" ht="15.5" outlineLevel="1">
      <c r="B148" s="511"/>
      <c r="C148" s="284"/>
      <c r="D148" s="729"/>
      <c r="E148" s="729"/>
      <c r="F148" s="729"/>
      <c r="G148" s="729"/>
      <c r="H148" s="729"/>
      <c r="I148" s="729"/>
      <c r="J148" s="729"/>
      <c r="K148" s="729"/>
      <c r="L148" s="729"/>
      <c r="M148" s="729"/>
      <c r="N148" s="284"/>
      <c r="O148" s="284"/>
      <c r="P148" s="284"/>
      <c r="Q148" s="284"/>
      <c r="R148" s="284"/>
      <c r="S148" s="284"/>
      <c r="T148" s="284"/>
      <c r="U148" s="284"/>
      <c r="V148" s="284"/>
      <c r="W148" s="284"/>
      <c r="X148" s="284"/>
      <c r="Y148" s="405"/>
      <c r="Z148" s="418"/>
      <c r="AA148" s="418"/>
      <c r="AB148" s="418"/>
      <c r="AC148" s="418"/>
      <c r="AD148" s="418"/>
      <c r="AE148" s="418"/>
      <c r="AF148" s="418"/>
      <c r="AG148" s="418"/>
      <c r="AH148" s="418"/>
      <c r="AI148" s="418"/>
      <c r="AJ148" s="418"/>
      <c r="AK148" s="418"/>
      <c r="AL148" s="418"/>
      <c r="AM148" s="299"/>
    </row>
    <row r="149" spans="1:39" ht="15.5" outlineLevel="1">
      <c r="A149" s="513">
        <v>35</v>
      </c>
      <c r="B149" s="511" t="s">
        <v>127</v>
      </c>
      <c r="C149" s="284" t="s">
        <v>25</v>
      </c>
      <c r="D149" s="730"/>
      <c r="E149" s="730"/>
      <c r="F149" s="730"/>
      <c r="G149" s="730"/>
      <c r="H149" s="730"/>
      <c r="I149" s="730"/>
      <c r="J149" s="730"/>
      <c r="K149" s="730"/>
      <c r="L149" s="730"/>
      <c r="M149" s="730"/>
      <c r="N149" s="288">
        <v>0</v>
      </c>
      <c r="O149" s="288"/>
      <c r="P149" s="288"/>
      <c r="Q149" s="288"/>
      <c r="R149" s="288"/>
      <c r="S149" s="288"/>
      <c r="T149" s="288"/>
      <c r="U149" s="288"/>
      <c r="V149" s="288"/>
      <c r="W149" s="288"/>
      <c r="X149" s="288"/>
      <c r="Y149" s="419"/>
      <c r="Z149" s="403"/>
      <c r="AA149" s="403"/>
      <c r="AB149" s="403"/>
      <c r="AC149" s="403"/>
      <c r="AD149" s="403"/>
      <c r="AE149" s="403"/>
      <c r="AF149" s="408"/>
      <c r="AG149" s="408"/>
      <c r="AH149" s="408"/>
      <c r="AI149" s="408"/>
      <c r="AJ149" s="408"/>
      <c r="AK149" s="408"/>
      <c r="AL149" s="408"/>
      <c r="AM149" s="289">
        <f>SUM(Y149:AL149)</f>
        <v>0</v>
      </c>
    </row>
    <row r="150" spans="1:39" ht="15.5" outlineLevel="1">
      <c r="B150" s="287" t="s">
        <v>267</v>
      </c>
      <c r="C150" s="284" t="s">
        <v>163</v>
      </c>
      <c r="D150" s="730"/>
      <c r="E150" s="730"/>
      <c r="F150" s="730"/>
      <c r="G150" s="730"/>
      <c r="H150" s="730"/>
      <c r="I150" s="730"/>
      <c r="J150" s="730"/>
      <c r="K150" s="730"/>
      <c r="L150" s="730"/>
      <c r="M150" s="730"/>
      <c r="N150" s="288">
        <f>N149</f>
        <v>0</v>
      </c>
      <c r="O150" s="288"/>
      <c r="P150" s="288"/>
      <c r="Q150" s="288"/>
      <c r="R150" s="288"/>
      <c r="S150" s="288"/>
      <c r="T150" s="288"/>
      <c r="U150" s="288"/>
      <c r="V150" s="288"/>
      <c r="W150" s="288"/>
      <c r="X150" s="288"/>
      <c r="Y150" s="404">
        <f t="shared" ref="Y150:AL150" si="36">Y149</f>
        <v>0</v>
      </c>
      <c r="Z150" s="404">
        <f t="shared" si="36"/>
        <v>0</v>
      </c>
      <c r="AA150" s="404">
        <f t="shared" si="36"/>
        <v>0</v>
      </c>
      <c r="AB150" s="404">
        <f t="shared" si="36"/>
        <v>0</v>
      </c>
      <c r="AC150" s="404">
        <f t="shared" si="36"/>
        <v>0</v>
      </c>
      <c r="AD150" s="404">
        <f t="shared" si="36"/>
        <v>0</v>
      </c>
      <c r="AE150" s="404">
        <f t="shared" si="36"/>
        <v>0</v>
      </c>
      <c r="AF150" s="404">
        <f t="shared" si="36"/>
        <v>0</v>
      </c>
      <c r="AG150" s="404">
        <f t="shared" si="36"/>
        <v>0</v>
      </c>
      <c r="AH150" s="404">
        <f t="shared" si="36"/>
        <v>0</v>
      </c>
      <c r="AI150" s="404">
        <f t="shared" si="36"/>
        <v>0</v>
      </c>
      <c r="AJ150" s="404">
        <f t="shared" si="36"/>
        <v>0</v>
      </c>
      <c r="AK150" s="404">
        <f t="shared" si="36"/>
        <v>0</v>
      </c>
      <c r="AL150" s="404">
        <f t="shared" si="36"/>
        <v>0</v>
      </c>
      <c r="AM150" s="299"/>
    </row>
    <row r="151" spans="1:39" ht="15.5" outlineLevel="1">
      <c r="B151" s="287"/>
      <c r="C151" s="284"/>
      <c r="D151" s="729"/>
      <c r="E151" s="729"/>
      <c r="F151" s="729"/>
      <c r="G151" s="729"/>
      <c r="H151" s="729"/>
      <c r="I151" s="729"/>
      <c r="J151" s="729"/>
      <c r="K151" s="729"/>
      <c r="L151" s="729"/>
      <c r="M151" s="729"/>
      <c r="N151" s="284"/>
      <c r="O151" s="284"/>
      <c r="P151" s="284"/>
      <c r="Q151" s="284"/>
      <c r="R151" s="284"/>
      <c r="S151" s="284"/>
      <c r="T151" s="284"/>
      <c r="U151" s="284"/>
      <c r="V151" s="284"/>
      <c r="W151" s="284"/>
      <c r="X151" s="284"/>
      <c r="Y151" s="405"/>
      <c r="Z151" s="418"/>
      <c r="AA151" s="418"/>
      <c r="AB151" s="418"/>
      <c r="AC151" s="418"/>
      <c r="AD151" s="418"/>
      <c r="AE151" s="418"/>
      <c r="AF151" s="418"/>
      <c r="AG151" s="418"/>
      <c r="AH151" s="418"/>
      <c r="AI151" s="418"/>
      <c r="AJ151" s="418"/>
      <c r="AK151" s="418"/>
      <c r="AL151" s="418"/>
      <c r="AM151" s="299"/>
    </row>
    <row r="152" spans="1:39" ht="15.5" outlineLevel="1">
      <c r="B152" s="281" t="s">
        <v>500</v>
      </c>
      <c r="C152" s="284"/>
      <c r="D152" s="729"/>
      <c r="E152" s="729"/>
      <c r="F152" s="729"/>
      <c r="G152" s="729"/>
      <c r="H152" s="729"/>
      <c r="I152" s="729"/>
      <c r="J152" s="729"/>
      <c r="K152" s="729"/>
      <c r="L152" s="729"/>
      <c r="M152" s="729"/>
      <c r="N152" s="284"/>
      <c r="O152" s="284"/>
      <c r="P152" s="284"/>
      <c r="Q152" s="284"/>
      <c r="R152" s="284"/>
      <c r="S152" s="284"/>
      <c r="T152" s="284"/>
      <c r="U152" s="284"/>
      <c r="V152" s="284"/>
      <c r="W152" s="284"/>
      <c r="X152" s="284"/>
      <c r="Y152" s="405"/>
      <c r="Z152" s="418"/>
      <c r="AA152" s="418"/>
      <c r="AB152" s="418"/>
      <c r="AC152" s="418"/>
      <c r="AD152" s="418"/>
      <c r="AE152" s="418"/>
      <c r="AF152" s="418"/>
      <c r="AG152" s="418"/>
      <c r="AH152" s="418"/>
      <c r="AI152" s="418"/>
      <c r="AJ152" s="418"/>
      <c r="AK152" s="418"/>
      <c r="AL152" s="418"/>
      <c r="AM152" s="299"/>
    </row>
    <row r="153" spans="1:39" ht="46.5" outlineLevel="1">
      <c r="A153" s="513">
        <v>36</v>
      </c>
      <c r="B153" s="511" t="s">
        <v>128</v>
      </c>
      <c r="C153" s="284" t="s">
        <v>25</v>
      </c>
      <c r="D153" s="730"/>
      <c r="E153" s="730"/>
      <c r="F153" s="730"/>
      <c r="G153" s="730"/>
      <c r="H153" s="730"/>
      <c r="I153" s="730"/>
      <c r="J153" s="730"/>
      <c r="K153" s="730"/>
      <c r="L153" s="730"/>
      <c r="M153" s="730"/>
      <c r="N153" s="288">
        <v>12</v>
      </c>
      <c r="O153" s="288"/>
      <c r="P153" s="288"/>
      <c r="Q153" s="288"/>
      <c r="R153" s="288"/>
      <c r="S153" s="288"/>
      <c r="T153" s="288"/>
      <c r="U153" s="288"/>
      <c r="V153" s="288"/>
      <c r="W153" s="288"/>
      <c r="X153" s="288"/>
      <c r="Y153" s="419"/>
      <c r="Z153" s="403"/>
      <c r="AA153" s="403"/>
      <c r="AB153" s="403"/>
      <c r="AC153" s="403"/>
      <c r="AD153" s="403"/>
      <c r="AE153" s="403"/>
      <c r="AF153" s="408"/>
      <c r="AG153" s="408"/>
      <c r="AH153" s="408"/>
      <c r="AI153" s="408"/>
      <c r="AJ153" s="408"/>
      <c r="AK153" s="408"/>
      <c r="AL153" s="408"/>
      <c r="AM153" s="289">
        <f>SUM(Y153:AL153)</f>
        <v>0</v>
      </c>
    </row>
    <row r="154" spans="1:39" ht="15.5" outlineLevel="1">
      <c r="B154" s="287" t="s">
        <v>267</v>
      </c>
      <c r="C154" s="284" t="s">
        <v>163</v>
      </c>
      <c r="D154" s="730"/>
      <c r="E154" s="730"/>
      <c r="F154" s="730"/>
      <c r="G154" s="730"/>
      <c r="H154" s="730"/>
      <c r="I154" s="730"/>
      <c r="J154" s="730"/>
      <c r="K154" s="730"/>
      <c r="L154" s="730"/>
      <c r="M154" s="730"/>
      <c r="N154" s="288">
        <f>N153</f>
        <v>12</v>
      </c>
      <c r="O154" s="288"/>
      <c r="P154" s="288"/>
      <c r="Q154" s="288"/>
      <c r="R154" s="288"/>
      <c r="S154" s="288"/>
      <c r="T154" s="288"/>
      <c r="U154" s="288"/>
      <c r="V154" s="288"/>
      <c r="W154" s="288"/>
      <c r="X154" s="288"/>
      <c r="Y154" s="404">
        <f t="shared" ref="Y154:AL154" si="37">Y153</f>
        <v>0</v>
      </c>
      <c r="Z154" s="404">
        <f t="shared" si="37"/>
        <v>0</v>
      </c>
      <c r="AA154" s="404">
        <f t="shared" si="37"/>
        <v>0</v>
      </c>
      <c r="AB154" s="404">
        <f t="shared" si="37"/>
        <v>0</v>
      </c>
      <c r="AC154" s="404">
        <f t="shared" si="37"/>
        <v>0</v>
      </c>
      <c r="AD154" s="404">
        <f t="shared" si="37"/>
        <v>0</v>
      </c>
      <c r="AE154" s="404">
        <f t="shared" si="37"/>
        <v>0</v>
      </c>
      <c r="AF154" s="404">
        <f t="shared" si="37"/>
        <v>0</v>
      </c>
      <c r="AG154" s="404">
        <f t="shared" si="37"/>
        <v>0</v>
      </c>
      <c r="AH154" s="404">
        <f t="shared" si="37"/>
        <v>0</v>
      </c>
      <c r="AI154" s="404">
        <f t="shared" si="37"/>
        <v>0</v>
      </c>
      <c r="AJ154" s="404">
        <f t="shared" si="37"/>
        <v>0</v>
      </c>
      <c r="AK154" s="404">
        <f t="shared" si="37"/>
        <v>0</v>
      </c>
      <c r="AL154" s="404">
        <f t="shared" si="37"/>
        <v>0</v>
      </c>
      <c r="AM154" s="299"/>
    </row>
    <row r="155" spans="1:39" ht="15.5" outlineLevel="1">
      <c r="B155" s="511"/>
      <c r="C155" s="284"/>
      <c r="D155" s="729"/>
      <c r="E155" s="729"/>
      <c r="F155" s="729"/>
      <c r="G155" s="729"/>
      <c r="H155" s="729"/>
      <c r="I155" s="729"/>
      <c r="J155" s="729"/>
      <c r="K155" s="729"/>
      <c r="L155" s="729"/>
      <c r="M155" s="729"/>
      <c r="N155" s="284"/>
      <c r="O155" s="284"/>
      <c r="P155" s="284"/>
      <c r="Q155" s="284"/>
      <c r="R155" s="284"/>
      <c r="S155" s="284"/>
      <c r="T155" s="284"/>
      <c r="U155" s="284"/>
      <c r="V155" s="284"/>
      <c r="W155" s="284"/>
      <c r="X155" s="284"/>
      <c r="Y155" s="405"/>
      <c r="Z155" s="418"/>
      <c r="AA155" s="418"/>
      <c r="AB155" s="418"/>
      <c r="AC155" s="418"/>
      <c r="AD155" s="418"/>
      <c r="AE155" s="418"/>
      <c r="AF155" s="418"/>
      <c r="AG155" s="418"/>
      <c r="AH155" s="418"/>
      <c r="AI155" s="418"/>
      <c r="AJ155" s="418"/>
      <c r="AK155" s="418"/>
      <c r="AL155" s="418"/>
      <c r="AM155" s="299"/>
    </row>
    <row r="156" spans="1:39" ht="31" outlineLevel="1">
      <c r="A156" s="513">
        <v>37</v>
      </c>
      <c r="B156" s="511" t="s">
        <v>129</v>
      </c>
      <c r="C156" s="284" t="s">
        <v>25</v>
      </c>
      <c r="D156" s="730"/>
      <c r="E156" s="730"/>
      <c r="F156" s="730"/>
      <c r="G156" s="730"/>
      <c r="H156" s="730"/>
      <c r="I156" s="730"/>
      <c r="J156" s="730"/>
      <c r="K156" s="730"/>
      <c r="L156" s="730"/>
      <c r="M156" s="730"/>
      <c r="N156" s="288">
        <v>12</v>
      </c>
      <c r="O156" s="288"/>
      <c r="P156" s="288"/>
      <c r="Q156" s="288"/>
      <c r="R156" s="288"/>
      <c r="S156" s="288"/>
      <c r="T156" s="288"/>
      <c r="U156" s="288"/>
      <c r="V156" s="288"/>
      <c r="W156" s="288"/>
      <c r="X156" s="288"/>
      <c r="Y156" s="419"/>
      <c r="Z156" s="403"/>
      <c r="AA156" s="403"/>
      <c r="AB156" s="403"/>
      <c r="AC156" s="403"/>
      <c r="AD156" s="403"/>
      <c r="AE156" s="403"/>
      <c r="AF156" s="408"/>
      <c r="AG156" s="408"/>
      <c r="AH156" s="408"/>
      <c r="AI156" s="408"/>
      <c r="AJ156" s="408"/>
      <c r="AK156" s="408"/>
      <c r="AL156" s="408"/>
      <c r="AM156" s="289">
        <f>SUM(Y156:AL156)</f>
        <v>0</v>
      </c>
    </row>
    <row r="157" spans="1:39" ht="15.5" outlineLevel="1">
      <c r="B157" s="287" t="s">
        <v>267</v>
      </c>
      <c r="C157" s="284" t="s">
        <v>163</v>
      </c>
      <c r="D157" s="730"/>
      <c r="E157" s="730"/>
      <c r="F157" s="730"/>
      <c r="G157" s="730"/>
      <c r="H157" s="730"/>
      <c r="I157" s="730"/>
      <c r="J157" s="730"/>
      <c r="K157" s="730"/>
      <c r="L157" s="730"/>
      <c r="M157" s="730"/>
      <c r="N157" s="288">
        <f>N156</f>
        <v>12</v>
      </c>
      <c r="O157" s="288"/>
      <c r="P157" s="288"/>
      <c r="Q157" s="288"/>
      <c r="R157" s="288"/>
      <c r="S157" s="288"/>
      <c r="T157" s="288"/>
      <c r="U157" s="288"/>
      <c r="V157" s="288"/>
      <c r="W157" s="288"/>
      <c r="X157" s="288"/>
      <c r="Y157" s="404">
        <f t="shared" ref="Y157:AL157" si="38">Y156</f>
        <v>0</v>
      </c>
      <c r="Z157" s="404">
        <f t="shared" si="38"/>
        <v>0</v>
      </c>
      <c r="AA157" s="404">
        <f t="shared" si="38"/>
        <v>0</v>
      </c>
      <c r="AB157" s="404">
        <f t="shared" si="38"/>
        <v>0</v>
      </c>
      <c r="AC157" s="404">
        <f t="shared" si="38"/>
        <v>0</v>
      </c>
      <c r="AD157" s="404">
        <f t="shared" si="38"/>
        <v>0</v>
      </c>
      <c r="AE157" s="404">
        <f t="shared" si="38"/>
        <v>0</v>
      </c>
      <c r="AF157" s="404">
        <f t="shared" si="38"/>
        <v>0</v>
      </c>
      <c r="AG157" s="404">
        <f t="shared" si="38"/>
        <v>0</v>
      </c>
      <c r="AH157" s="404">
        <f t="shared" si="38"/>
        <v>0</v>
      </c>
      <c r="AI157" s="404">
        <f t="shared" si="38"/>
        <v>0</v>
      </c>
      <c r="AJ157" s="404">
        <f t="shared" si="38"/>
        <v>0</v>
      </c>
      <c r="AK157" s="404">
        <f t="shared" si="38"/>
        <v>0</v>
      </c>
      <c r="AL157" s="404">
        <f t="shared" si="38"/>
        <v>0</v>
      </c>
      <c r="AM157" s="299"/>
    </row>
    <row r="158" spans="1:39" ht="15.5" outlineLevel="1">
      <c r="B158" s="511"/>
      <c r="C158" s="284"/>
      <c r="D158" s="729"/>
      <c r="E158" s="729"/>
      <c r="F158" s="729"/>
      <c r="G158" s="729"/>
      <c r="H158" s="729"/>
      <c r="I158" s="729"/>
      <c r="J158" s="729"/>
      <c r="K158" s="729"/>
      <c r="L158" s="729"/>
      <c r="M158" s="729"/>
      <c r="N158" s="284"/>
      <c r="O158" s="284"/>
      <c r="P158" s="284"/>
      <c r="Q158" s="284"/>
      <c r="R158" s="284"/>
      <c r="S158" s="284"/>
      <c r="T158" s="284"/>
      <c r="U158" s="284"/>
      <c r="V158" s="284"/>
      <c r="W158" s="284"/>
      <c r="X158" s="284"/>
      <c r="Y158" s="405"/>
      <c r="Z158" s="418"/>
      <c r="AA158" s="418"/>
      <c r="AB158" s="418"/>
      <c r="AC158" s="418"/>
      <c r="AD158" s="418"/>
      <c r="AE158" s="418"/>
      <c r="AF158" s="418"/>
      <c r="AG158" s="418"/>
      <c r="AH158" s="418"/>
      <c r="AI158" s="418"/>
      <c r="AJ158" s="418"/>
      <c r="AK158" s="418"/>
      <c r="AL158" s="418"/>
      <c r="AM158" s="299"/>
    </row>
    <row r="159" spans="1:39" ht="15.5" outlineLevel="1">
      <c r="A159" s="513">
        <v>38</v>
      </c>
      <c r="B159" s="511" t="s">
        <v>130</v>
      </c>
      <c r="C159" s="284" t="s">
        <v>25</v>
      </c>
      <c r="D159" s="730"/>
      <c r="E159" s="730"/>
      <c r="F159" s="730"/>
      <c r="G159" s="730"/>
      <c r="H159" s="730"/>
      <c r="I159" s="730"/>
      <c r="J159" s="730"/>
      <c r="K159" s="730"/>
      <c r="L159" s="730"/>
      <c r="M159" s="730"/>
      <c r="N159" s="288">
        <v>12</v>
      </c>
      <c r="O159" s="288"/>
      <c r="P159" s="288"/>
      <c r="Q159" s="288"/>
      <c r="R159" s="288"/>
      <c r="S159" s="288"/>
      <c r="T159" s="288"/>
      <c r="U159" s="288"/>
      <c r="V159" s="288"/>
      <c r="W159" s="288"/>
      <c r="X159" s="288"/>
      <c r="Y159" s="419"/>
      <c r="Z159" s="403"/>
      <c r="AA159" s="403"/>
      <c r="AB159" s="403"/>
      <c r="AC159" s="403"/>
      <c r="AD159" s="403"/>
      <c r="AE159" s="403"/>
      <c r="AF159" s="408"/>
      <c r="AG159" s="408"/>
      <c r="AH159" s="408"/>
      <c r="AI159" s="408"/>
      <c r="AJ159" s="408"/>
      <c r="AK159" s="408"/>
      <c r="AL159" s="408"/>
      <c r="AM159" s="289">
        <f>SUM(Y159:AL159)</f>
        <v>0</v>
      </c>
    </row>
    <row r="160" spans="1:39" ht="15.5" outlineLevel="1">
      <c r="B160" s="287" t="s">
        <v>267</v>
      </c>
      <c r="C160" s="284" t="s">
        <v>163</v>
      </c>
      <c r="D160" s="730"/>
      <c r="E160" s="730"/>
      <c r="F160" s="730"/>
      <c r="G160" s="730"/>
      <c r="H160" s="730"/>
      <c r="I160" s="730"/>
      <c r="J160" s="730"/>
      <c r="K160" s="730"/>
      <c r="L160" s="730"/>
      <c r="M160" s="730"/>
      <c r="N160" s="288">
        <f>N159</f>
        <v>12</v>
      </c>
      <c r="O160" s="288"/>
      <c r="P160" s="288"/>
      <c r="Q160" s="288"/>
      <c r="R160" s="288"/>
      <c r="S160" s="288"/>
      <c r="T160" s="288"/>
      <c r="U160" s="288"/>
      <c r="V160" s="288"/>
      <c r="W160" s="288"/>
      <c r="X160" s="288"/>
      <c r="Y160" s="404">
        <f t="shared" ref="Y160:AL160" si="39">Y159</f>
        <v>0</v>
      </c>
      <c r="Z160" s="404">
        <f t="shared" si="39"/>
        <v>0</v>
      </c>
      <c r="AA160" s="404">
        <f t="shared" si="39"/>
        <v>0</v>
      </c>
      <c r="AB160" s="404">
        <f t="shared" si="39"/>
        <v>0</v>
      </c>
      <c r="AC160" s="404">
        <f t="shared" si="39"/>
        <v>0</v>
      </c>
      <c r="AD160" s="404">
        <f t="shared" si="39"/>
        <v>0</v>
      </c>
      <c r="AE160" s="404">
        <f t="shared" si="39"/>
        <v>0</v>
      </c>
      <c r="AF160" s="404">
        <f t="shared" si="39"/>
        <v>0</v>
      </c>
      <c r="AG160" s="404">
        <f t="shared" si="39"/>
        <v>0</v>
      </c>
      <c r="AH160" s="404">
        <f t="shared" si="39"/>
        <v>0</v>
      </c>
      <c r="AI160" s="404">
        <f t="shared" si="39"/>
        <v>0</v>
      </c>
      <c r="AJ160" s="404">
        <f t="shared" si="39"/>
        <v>0</v>
      </c>
      <c r="AK160" s="404">
        <f t="shared" si="39"/>
        <v>0</v>
      </c>
      <c r="AL160" s="404">
        <f t="shared" si="39"/>
        <v>0</v>
      </c>
      <c r="AM160" s="299"/>
    </row>
    <row r="161" spans="1:39" ht="15.5" outlineLevel="1">
      <c r="B161" s="511"/>
      <c r="C161" s="284"/>
      <c r="D161" s="729"/>
      <c r="E161" s="729"/>
      <c r="F161" s="729"/>
      <c r="G161" s="729"/>
      <c r="H161" s="729"/>
      <c r="I161" s="729"/>
      <c r="J161" s="729"/>
      <c r="K161" s="729"/>
      <c r="L161" s="729"/>
      <c r="M161" s="729"/>
      <c r="N161" s="284"/>
      <c r="O161" s="284"/>
      <c r="P161" s="284"/>
      <c r="Q161" s="284"/>
      <c r="R161" s="284"/>
      <c r="S161" s="284"/>
      <c r="T161" s="284"/>
      <c r="U161" s="284"/>
      <c r="V161" s="284"/>
      <c r="W161" s="284"/>
      <c r="X161" s="284"/>
      <c r="Y161" s="405"/>
      <c r="Z161" s="418"/>
      <c r="AA161" s="418"/>
      <c r="AB161" s="418"/>
      <c r="AC161" s="418"/>
      <c r="AD161" s="418"/>
      <c r="AE161" s="418"/>
      <c r="AF161" s="418"/>
      <c r="AG161" s="418"/>
      <c r="AH161" s="418"/>
      <c r="AI161" s="418"/>
      <c r="AJ161" s="418"/>
      <c r="AK161" s="418"/>
      <c r="AL161" s="418"/>
      <c r="AM161" s="299"/>
    </row>
    <row r="162" spans="1:39" ht="31" outlineLevel="1">
      <c r="A162" s="513">
        <v>39</v>
      </c>
      <c r="B162" s="511" t="s">
        <v>131</v>
      </c>
      <c r="C162" s="284" t="s">
        <v>25</v>
      </c>
      <c r="D162" s="730"/>
      <c r="E162" s="730"/>
      <c r="F162" s="730"/>
      <c r="G162" s="730"/>
      <c r="H162" s="730"/>
      <c r="I162" s="730"/>
      <c r="J162" s="730"/>
      <c r="K162" s="730"/>
      <c r="L162" s="730"/>
      <c r="M162" s="730"/>
      <c r="N162" s="288">
        <v>12</v>
      </c>
      <c r="O162" s="288"/>
      <c r="P162" s="288"/>
      <c r="Q162" s="288"/>
      <c r="R162" s="288"/>
      <c r="S162" s="288"/>
      <c r="T162" s="288"/>
      <c r="U162" s="288"/>
      <c r="V162" s="288"/>
      <c r="W162" s="288"/>
      <c r="X162" s="288"/>
      <c r="Y162" s="419"/>
      <c r="Z162" s="403"/>
      <c r="AA162" s="403"/>
      <c r="AB162" s="403"/>
      <c r="AC162" s="403"/>
      <c r="AD162" s="403"/>
      <c r="AE162" s="403"/>
      <c r="AF162" s="408"/>
      <c r="AG162" s="408"/>
      <c r="AH162" s="408"/>
      <c r="AI162" s="408"/>
      <c r="AJ162" s="408"/>
      <c r="AK162" s="408"/>
      <c r="AL162" s="408"/>
      <c r="AM162" s="289">
        <f>SUM(Y162:AL162)</f>
        <v>0</v>
      </c>
    </row>
    <row r="163" spans="1:39" ht="15.5" outlineLevel="1">
      <c r="B163" s="287" t="s">
        <v>267</v>
      </c>
      <c r="C163" s="284" t="s">
        <v>163</v>
      </c>
      <c r="D163" s="730"/>
      <c r="E163" s="730"/>
      <c r="F163" s="730"/>
      <c r="G163" s="730"/>
      <c r="H163" s="730"/>
      <c r="I163" s="730"/>
      <c r="J163" s="730"/>
      <c r="K163" s="730"/>
      <c r="L163" s="730"/>
      <c r="M163" s="730"/>
      <c r="N163" s="288">
        <f>N162</f>
        <v>12</v>
      </c>
      <c r="O163" s="288"/>
      <c r="P163" s="288"/>
      <c r="Q163" s="288"/>
      <c r="R163" s="288"/>
      <c r="S163" s="288"/>
      <c r="T163" s="288"/>
      <c r="U163" s="288"/>
      <c r="V163" s="288"/>
      <c r="W163" s="288"/>
      <c r="X163" s="288"/>
      <c r="Y163" s="404">
        <f t="shared" ref="Y163:AL163" si="40">Y162</f>
        <v>0</v>
      </c>
      <c r="Z163" s="404">
        <f t="shared" si="40"/>
        <v>0</v>
      </c>
      <c r="AA163" s="404">
        <f t="shared" si="40"/>
        <v>0</v>
      </c>
      <c r="AB163" s="404">
        <f t="shared" si="40"/>
        <v>0</v>
      </c>
      <c r="AC163" s="404">
        <f t="shared" si="40"/>
        <v>0</v>
      </c>
      <c r="AD163" s="404">
        <f t="shared" si="40"/>
        <v>0</v>
      </c>
      <c r="AE163" s="404">
        <f t="shared" si="40"/>
        <v>0</v>
      </c>
      <c r="AF163" s="404">
        <f t="shared" si="40"/>
        <v>0</v>
      </c>
      <c r="AG163" s="404">
        <f t="shared" si="40"/>
        <v>0</v>
      </c>
      <c r="AH163" s="404">
        <f t="shared" si="40"/>
        <v>0</v>
      </c>
      <c r="AI163" s="404">
        <f t="shared" si="40"/>
        <v>0</v>
      </c>
      <c r="AJ163" s="404">
        <f t="shared" si="40"/>
        <v>0</v>
      </c>
      <c r="AK163" s="404">
        <f t="shared" si="40"/>
        <v>0</v>
      </c>
      <c r="AL163" s="404">
        <f t="shared" si="40"/>
        <v>0</v>
      </c>
      <c r="AM163" s="299"/>
    </row>
    <row r="164" spans="1:39" ht="15.5" outlineLevel="1">
      <c r="B164" s="511"/>
      <c r="C164" s="284"/>
      <c r="D164" s="729"/>
      <c r="E164" s="729"/>
      <c r="F164" s="729"/>
      <c r="G164" s="729"/>
      <c r="H164" s="729"/>
      <c r="I164" s="729"/>
      <c r="J164" s="729"/>
      <c r="K164" s="729"/>
      <c r="L164" s="729"/>
      <c r="M164" s="729"/>
      <c r="N164" s="284"/>
      <c r="O164" s="284"/>
      <c r="P164" s="284"/>
      <c r="Q164" s="284"/>
      <c r="R164" s="284"/>
      <c r="S164" s="284"/>
      <c r="T164" s="284"/>
      <c r="U164" s="284"/>
      <c r="V164" s="284"/>
      <c r="W164" s="284"/>
      <c r="X164" s="284"/>
      <c r="Y164" s="405"/>
      <c r="Z164" s="418"/>
      <c r="AA164" s="418"/>
      <c r="AB164" s="418"/>
      <c r="AC164" s="418"/>
      <c r="AD164" s="418"/>
      <c r="AE164" s="418"/>
      <c r="AF164" s="418"/>
      <c r="AG164" s="418"/>
      <c r="AH164" s="418"/>
      <c r="AI164" s="418"/>
      <c r="AJ164" s="418"/>
      <c r="AK164" s="418"/>
      <c r="AL164" s="418"/>
      <c r="AM164" s="299"/>
    </row>
    <row r="165" spans="1:39" ht="31" outlineLevel="1">
      <c r="A165" s="513">
        <v>40</v>
      </c>
      <c r="B165" s="511" t="s">
        <v>132</v>
      </c>
      <c r="C165" s="284" t="s">
        <v>25</v>
      </c>
      <c r="D165" s="730"/>
      <c r="E165" s="730"/>
      <c r="F165" s="730"/>
      <c r="G165" s="730"/>
      <c r="H165" s="730"/>
      <c r="I165" s="730"/>
      <c r="J165" s="730"/>
      <c r="K165" s="730"/>
      <c r="L165" s="730"/>
      <c r="M165" s="730"/>
      <c r="N165" s="288">
        <v>12</v>
      </c>
      <c r="O165" s="288"/>
      <c r="P165" s="288"/>
      <c r="Q165" s="288"/>
      <c r="R165" s="288"/>
      <c r="S165" s="288"/>
      <c r="T165" s="288"/>
      <c r="U165" s="288"/>
      <c r="V165" s="288"/>
      <c r="W165" s="288"/>
      <c r="X165" s="288"/>
      <c r="Y165" s="419"/>
      <c r="Z165" s="403"/>
      <c r="AA165" s="403"/>
      <c r="AB165" s="403"/>
      <c r="AC165" s="403"/>
      <c r="AD165" s="403"/>
      <c r="AE165" s="403"/>
      <c r="AF165" s="408"/>
      <c r="AG165" s="408"/>
      <c r="AH165" s="408"/>
      <c r="AI165" s="408"/>
      <c r="AJ165" s="408"/>
      <c r="AK165" s="408"/>
      <c r="AL165" s="408"/>
      <c r="AM165" s="289">
        <f>SUM(Y165:AL165)</f>
        <v>0</v>
      </c>
    </row>
    <row r="166" spans="1:39" ht="15.5" outlineLevel="1">
      <c r="B166" s="287" t="s">
        <v>267</v>
      </c>
      <c r="C166" s="284" t="s">
        <v>163</v>
      </c>
      <c r="D166" s="730"/>
      <c r="E166" s="730"/>
      <c r="F166" s="730"/>
      <c r="G166" s="730"/>
      <c r="H166" s="730"/>
      <c r="I166" s="730"/>
      <c r="J166" s="730"/>
      <c r="K166" s="730"/>
      <c r="L166" s="730"/>
      <c r="M166" s="730"/>
      <c r="N166" s="288">
        <f>N165</f>
        <v>12</v>
      </c>
      <c r="O166" s="288"/>
      <c r="P166" s="288"/>
      <c r="Q166" s="288"/>
      <c r="R166" s="288"/>
      <c r="S166" s="288"/>
      <c r="T166" s="288"/>
      <c r="U166" s="288"/>
      <c r="V166" s="288"/>
      <c r="W166" s="288"/>
      <c r="X166" s="288"/>
      <c r="Y166" s="404">
        <f t="shared" ref="Y166:AL166" si="41">Y165</f>
        <v>0</v>
      </c>
      <c r="Z166" s="404">
        <f t="shared" si="41"/>
        <v>0</v>
      </c>
      <c r="AA166" s="404">
        <f t="shared" si="41"/>
        <v>0</v>
      </c>
      <c r="AB166" s="404">
        <f t="shared" si="41"/>
        <v>0</v>
      </c>
      <c r="AC166" s="404">
        <f t="shared" si="41"/>
        <v>0</v>
      </c>
      <c r="AD166" s="404">
        <f t="shared" si="41"/>
        <v>0</v>
      </c>
      <c r="AE166" s="404">
        <f t="shared" si="41"/>
        <v>0</v>
      </c>
      <c r="AF166" s="404">
        <f t="shared" si="41"/>
        <v>0</v>
      </c>
      <c r="AG166" s="404">
        <f t="shared" si="41"/>
        <v>0</v>
      </c>
      <c r="AH166" s="404">
        <f t="shared" si="41"/>
        <v>0</v>
      </c>
      <c r="AI166" s="404">
        <f t="shared" si="41"/>
        <v>0</v>
      </c>
      <c r="AJ166" s="404">
        <f t="shared" si="41"/>
        <v>0</v>
      </c>
      <c r="AK166" s="404">
        <f t="shared" si="41"/>
        <v>0</v>
      </c>
      <c r="AL166" s="404">
        <f t="shared" si="41"/>
        <v>0</v>
      </c>
      <c r="AM166" s="299"/>
    </row>
    <row r="167" spans="1:39" ht="15.5" outlineLevel="1">
      <c r="B167" s="511"/>
      <c r="C167" s="284"/>
      <c r="D167" s="729"/>
      <c r="E167" s="729"/>
      <c r="F167" s="729"/>
      <c r="G167" s="729"/>
      <c r="H167" s="729"/>
      <c r="I167" s="729"/>
      <c r="J167" s="729"/>
      <c r="K167" s="729"/>
      <c r="L167" s="729"/>
      <c r="M167" s="729"/>
      <c r="N167" s="284"/>
      <c r="O167" s="284"/>
      <c r="P167" s="284"/>
      <c r="Q167" s="284"/>
      <c r="R167" s="284"/>
      <c r="S167" s="284"/>
      <c r="T167" s="284"/>
      <c r="U167" s="284"/>
      <c r="V167" s="284"/>
      <c r="W167" s="284"/>
      <c r="X167" s="284"/>
      <c r="Y167" s="405"/>
      <c r="Z167" s="418"/>
      <c r="AA167" s="418"/>
      <c r="AB167" s="418"/>
      <c r="AC167" s="418"/>
      <c r="AD167" s="418"/>
      <c r="AE167" s="418"/>
      <c r="AF167" s="418"/>
      <c r="AG167" s="418"/>
      <c r="AH167" s="418"/>
      <c r="AI167" s="418"/>
      <c r="AJ167" s="418"/>
      <c r="AK167" s="418"/>
      <c r="AL167" s="418"/>
      <c r="AM167" s="299"/>
    </row>
    <row r="168" spans="1:39" ht="46.5" outlineLevel="1">
      <c r="A168" s="513">
        <v>41</v>
      </c>
      <c r="B168" s="511" t="s">
        <v>133</v>
      </c>
      <c r="C168" s="284" t="s">
        <v>25</v>
      </c>
      <c r="D168" s="730"/>
      <c r="E168" s="730"/>
      <c r="F168" s="730"/>
      <c r="G168" s="730"/>
      <c r="H168" s="730"/>
      <c r="I168" s="730"/>
      <c r="J168" s="730"/>
      <c r="K168" s="730"/>
      <c r="L168" s="730"/>
      <c r="M168" s="730"/>
      <c r="N168" s="288">
        <v>12</v>
      </c>
      <c r="O168" s="288"/>
      <c r="P168" s="288"/>
      <c r="Q168" s="288"/>
      <c r="R168" s="288"/>
      <c r="S168" s="288"/>
      <c r="T168" s="288"/>
      <c r="U168" s="288"/>
      <c r="V168" s="288"/>
      <c r="W168" s="288"/>
      <c r="X168" s="288"/>
      <c r="Y168" s="419"/>
      <c r="Z168" s="403"/>
      <c r="AA168" s="403"/>
      <c r="AB168" s="403"/>
      <c r="AC168" s="403"/>
      <c r="AD168" s="403"/>
      <c r="AE168" s="403"/>
      <c r="AF168" s="408"/>
      <c r="AG168" s="408"/>
      <c r="AH168" s="408"/>
      <c r="AI168" s="408"/>
      <c r="AJ168" s="408"/>
      <c r="AK168" s="408"/>
      <c r="AL168" s="408"/>
      <c r="AM168" s="289">
        <f>SUM(Y168:AL168)</f>
        <v>0</v>
      </c>
    </row>
    <row r="169" spans="1:39" ht="15.5" outlineLevel="1">
      <c r="B169" s="287" t="s">
        <v>267</v>
      </c>
      <c r="C169" s="284" t="s">
        <v>163</v>
      </c>
      <c r="D169" s="730"/>
      <c r="E169" s="730"/>
      <c r="F169" s="730"/>
      <c r="G169" s="730"/>
      <c r="H169" s="730"/>
      <c r="I169" s="730"/>
      <c r="J169" s="730"/>
      <c r="K169" s="730"/>
      <c r="L169" s="730"/>
      <c r="M169" s="730"/>
      <c r="N169" s="288">
        <f>N168</f>
        <v>12</v>
      </c>
      <c r="O169" s="288"/>
      <c r="P169" s="288"/>
      <c r="Q169" s="288"/>
      <c r="R169" s="288"/>
      <c r="S169" s="288"/>
      <c r="T169" s="288"/>
      <c r="U169" s="288"/>
      <c r="V169" s="288"/>
      <c r="W169" s="288"/>
      <c r="X169" s="288"/>
      <c r="Y169" s="404">
        <f t="shared" ref="Y169:AL169" si="42">Y168</f>
        <v>0</v>
      </c>
      <c r="Z169" s="404">
        <f t="shared" si="42"/>
        <v>0</v>
      </c>
      <c r="AA169" s="404">
        <f t="shared" si="42"/>
        <v>0</v>
      </c>
      <c r="AB169" s="404">
        <f t="shared" si="42"/>
        <v>0</v>
      </c>
      <c r="AC169" s="404">
        <f t="shared" si="42"/>
        <v>0</v>
      </c>
      <c r="AD169" s="404">
        <f t="shared" si="42"/>
        <v>0</v>
      </c>
      <c r="AE169" s="404">
        <f t="shared" si="42"/>
        <v>0</v>
      </c>
      <c r="AF169" s="404">
        <f t="shared" si="42"/>
        <v>0</v>
      </c>
      <c r="AG169" s="404">
        <f t="shared" si="42"/>
        <v>0</v>
      </c>
      <c r="AH169" s="404">
        <f t="shared" si="42"/>
        <v>0</v>
      </c>
      <c r="AI169" s="404">
        <f t="shared" si="42"/>
        <v>0</v>
      </c>
      <c r="AJ169" s="404">
        <f t="shared" si="42"/>
        <v>0</v>
      </c>
      <c r="AK169" s="404">
        <f t="shared" si="42"/>
        <v>0</v>
      </c>
      <c r="AL169" s="404">
        <f t="shared" si="42"/>
        <v>0</v>
      </c>
      <c r="AM169" s="299"/>
    </row>
    <row r="170" spans="1:39" ht="15.5" outlineLevel="1">
      <c r="B170" s="511"/>
      <c r="C170" s="284"/>
      <c r="D170" s="729"/>
      <c r="E170" s="729"/>
      <c r="F170" s="729"/>
      <c r="G170" s="729"/>
      <c r="H170" s="729"/>
      <c r="I170" s="729"/>
      <c r="J170" s="729"/>
      <c r="K170" s="729"/>
      <c r="L170" s="729"/>
      <c r="M170" s="729"/>
      <c r="N170" s="284"/>
      <c r="O170" s="284"/>
      <c r="P170" s="284"/>
      <c r="Q170" s="284"/>
      <c r="R170" s="284"/>
      <c r="S170" s="284"/>
      <c r="T170" s="284"/>
      <c r="U170" s="284"/>
      <c r="V170" s="284"/>
      <c r="W170" s="284"/>
      <c r="X170" s="284"/>
      <c r="Y170" s="405"/>
      <c r="Z170" s="418"/>
      <c r="AA170" s="418"/>
      <c r="AB170" s="418"/>
      <c r="AC170" s="418"/>
      <c r="AD170" s="418"/>
      <c r="AE170" s="418"/>
      <c r="AF170" s="418"/>
      <c r="AG170" s="418"/>
      <c r="AH170" s="418"/>
      <c r="AI170" s="418"/>
      <c r="AJ170" s="418"/>
      <c r="AK170" s="418"/>
      <c r="AL170" s="418"/>
      <c r="AM170" s="299"/>
    </row>
    <row r="171" spans="1:39" ht="31" outlineLevel="1">
      <c r="A171" s="513">
        <v>42</v>
      </c>
      <c r="B171" s="511" t="s">
        <v>134</v>
      </c>
      <c r="C171" s="284" t="s">
        <v>25</v>
      </c>
      <c r="D171" s="730"/>
      <c r="E171" s="730"/>
      <c r="F171" s="730"/>
      <c r="G171" s="730"/>
      <c r="H171" s="730"/>
      <c r="I171" s="730"/>
      <c r="J171" s="730"/>
      <c r="K171" s="730"/>
      <c r="L171" s="730"/>
      <c r="M171" s="730"/>
      <c r="N171" s="284"/>
      <c r="O171" s="288"/>
      <c r="P171" s="288"/>
      <c r="Q171" s="288"/>
      <c r="R171" s="288"/>
      <c r="S171" s="288"/>
      <c r="T171" s="288"/>
      <c r="U171" s="288"/>
      <c r="V171" s="288"/>
      <c r="W171" s="288"/>
      <c r="X171" s="288"/>
      <c r="Y171" s="419"/>
      <c r="Z171" s="403"/>
      <c r="AA171" s="403"/>
      <c r="AB171" s="403"/>
      <c r="AC171" s="403"/>
      <c r="AD171" s="403"/>
      <c r="AE171" s="403"/>
      <c r="AF171" s="408"/>
      <c r="AG171" s="408"/>
      <c r="AH171" s="408"/>
      <c r="AI171" s="408"/>
      <c r="AJ171" s="408"/>
      <c r="AK171" s="408"/>
      <c r="AL171" s="408"/>
      <c r="AM171" s="289">
        <f>SUM(Y171:AL171)</f>
        <v>0</v>
      </c>
    </row>
    <row r="172" spans="1:39" ht="15.5" outlineLevel="1">
      <c r="B172" s="287" t="s">
        <v>267</v>
      </c>
      <c r="C172" s="284" t="s">
        <v>163</v>
      </c>
      <c r="D172" s="730"/>
      <c r="E172" s="730"/>
      <c r="F172" s="730"/>
      <c r="G172" s="730"/>
      <c r="H172" s="730"/>
      <c r="I172" s="730"/>
      <c r="J172" s="730"/>
      <c r="K172" s="730"/>
      <c r="L172" s="730"/>
      <c r="M172" s="730"/>
      <c r="N172" s="460"/>
      <c r="O172" s="288"/>
      <c r="P172" s="288"/>
      <c r="Q172" s="288"/>
      <c r="R172" s="288"/>
      <c r="S172" s="288"/>
      <c r="T172" s="288"/>
      <c r="U172" s="288"/>
      <c r="V172" s="288"/>
      <c r="W172" s="288"/>
      <c r="X172" s="288"/>
      <c r="Y172" s="404">
        <f t="shared" ref="Y172:AL172" si="43">Y171</f>
        <v>0</v>
      </c>
      <c r="Z172" s="404">
        <f t="shared" si="43"/>
        <v>0</v>
      </c>
      <c r="AA172" s="404">
        <f t="shared" si="43"/>
        <v>0</v>
      </c>
      <c r="AB172" s="404">
        <f t="shared" si="43"/>
        <v>0</v>
      </c>
      <c r="AC172" s="404">
        <f t="shared" si="43"/>
        <v>0</v>
      </c>
      <c r="AD172" s="404">
        <f t="shared" si="43"/>
        <v>0</v>
      </c>
      <c r="AE172" s="404">
        <f t="shared" si="43"/>
        <v>0</v>
      </c>
      <c r="AF172" s="404">
        <f t="shared" si="43"/>
        <v>0</v>
      </c>
      <c r="AG172" s="404">
        <f t="shared" si="43"/>
        <v>0</v>
      </c>
      <c r="AH172" s="404">
        <f t="shared" si="43"/>
        <v>0</v>
      </c>
      <c r="AI172" s="404">
        <f t="shared" si="43"/>
        <v>0</v>
      </c>
      <c r="AJ172" s="404">
        <f t="shared" si="43"/>
        <v>0</v>
      </c>
      <c r="AK172" s="404">
        <f t="shared" si="43"/>
        <v>0</v>
      </c>
      <c r="AL172" s="404">
        <f t="shared" si="43"/>
        <v>0</v>
      </c>
      <c r="AM172" s="299"/>
    </row>
    <row r="173" spans="1:39" ht="15.5" outlineLevel="1">
      <c r="B173" s="511"/>
      <c r="C173" s="284"/>
      <c r="D173" s="729"/>
      <c r="E173" s="729"/>
      <c r="F173" s="729"/>
      <c r="G173" s="729"/>
      <c r="H173" s="729"/>
      <c r="I173" s="729"/>
      <c r="J173" s="729"/>
      <c r="K173" s="729"/>
      <c r="L173" s="729"/>
      <c r="M173" s="729"/>
      <c r="N173" s="284"/>
      <c r="O173" s="284"/>
      <c r="P173" s="284"/>
      <c r="Q173" s="284"/>
      <c r="R173" s="284"/>
      <c r="S173" s="284"/>
      <c r="T173" s="284"/>
      <c r="U173" s="284"/>
      <c r="V173" s="284"/>
      <c r="W173" s="284"/>
      <c r="X173" s="284"/>
      <c r="Y173" s="405"/>
      <c r="Z173" s="418"/>
      <c r="AA173" s="418"/>
      <c r="AB173" s="418"/>
      <c r="AC173" s="418"/>
      <c r="AD173" s="418"/>
      <c r="AE173" s="418"/>
      <c r="AF173" s="418"/>
      <c r="AG173" s="418"/>
      <c r="AH173" s="418"/>
      <c r="AI173" s="418"/>
      <c r="AJ173" s="418"/>
      <c r="AK173" s="418"/>
      <c r="AL173" s="418"/>
      <c r="AM173" s="299"/>
    </row>
    <row r="174" spans="1:39" ht="15.5" outlineLevel="1">
      <c r="A174" s="513">
        <v>43</v>
      </c>
      <c r="B174" s="511" t="s">
        <v>135</v>
      </c>
      <c r="C174" s="284" t="s">
        <v>25</v>
      </c>
      <c r="D174" s="730"/>
      <c r="E174" s="730"/>
      <c r="F174" s="730"/>
      <c r="G174" s="730"/>
      <c r="H174" s="730"/>
      <c r="I174" s="730"/>
      <c r="J174" s="730"/>
      <c r="K174" s="730"/>
      <c r="L174" s="730"/>
      <c r="M174" s="730"/>
      <c r="N174" s="288">
        <v>12</v>
      </c>
      <c r="O174" s="288"/>
      <c r="P174" s="288"/>
      <c r="Q174" s="288"/>
      <c r="R174" s="288"/>
      <c r="S174" s="288"/>
      <c r="T174" s="288"/>
      <c r="U174" s="288"/>
      <c r="V174" s="288"/>
      <c r="W174" s="288"/>
      <c r="X174" s="288"/>
      <c r="Y174" s="419"/>
      <c r="Z174" s="403"/>
      <c r="AA174" s="403"/>
      <c r="AB174" s="403"/>
      <c r="AC174" s="403"/>
      <c r="AD174" s="403"/>
      <c r="AE174" s="403"/>
      <c r="AF174" s="408"/>
      <c r="AG174" s="408"/>
      <c r="AH174" s="408"/>
      <c r="AI174" s="408"/>
      <c r="AJ174" s="408"/>
      <c r="AK174" s="408"/>
      <c r="AL174" s="408"/>
      <c r="AM174" s="289">
        <f>SUM(Y174:AL174)</f>
        <v>0</v>
      </c>
    </row>
    <row r="175" spans="1:39" ht="15.5" outlineLevel="1">
      <c r="B175" s="287" t="s">
        <v>267</v>
      </c>
      <c r="C175" s="284" t="s">
        <v>163</v>
      </c>
      <c r="D175" s="730"/>
      <c r="E175" s="730"/>
      <c r="F175" s="730"/>
      <c r="G175" s="730"/>
      <c r="H175" s="730"/>
      <c r="I175" s="730"/>
      <c r="J175" s="730"/>
      <c r="K175" s="730"/>
      <c r="L175" s="730"/>
      <c r="M175" s="730"/>
      <c r="N175" s="288">
        <f>N174</f>
        <v>12</v>
      </c>
      <c r="O175" s="288"/>
      <c r="P175" s="288"/>
      <c r="Q175" s="288"/>
      <c r="R175" s="288"/>
      <c r="S175" s="288"/>
      <c r="T175" s="288"/>
      <c r="U175" s="288"/>
      <c r="V175" s="288"/>
      <c r="W175" s="288"/>
      <c r="X175" s="288"/>
      <c r="Y175" s="404">
        <f t="shared" ref="Y175:AL175" si="44">Y174</f>
        <v>0</v>
      </c>
      <c r="Z175" s="404">
        <f t="shared" si="44"/>
        <v>0</v>
      </c>
      <c r="AA175" s="404">
        <f t="shared" si="44"/>
        <v>0</v>
      </c>
      <c r="AB175" s="404">
        <f t="shared" si="44"/>
        <v>0</v>
      </c>
      <c r="AC175" s="404">
        <f t="shared" si="44"/>
        <v>0</v>
      </c>
      <c r="AD175" s="404">
        <f t="shared" si="44"/>
        <v>0</v>
      </c>
      <c r="AE175" s="404">
        <f t="shared" si="44"/>
        <v>0</v>
      </c>
      <c r="AF175" s="404">
        <f t="shared" si="44"/>
        <v>0</v>
      </c>
      <c r="AG175" s="404">
        <f t="shared" si="44"/>
        <v>0</v>
      </c>
      <c r="AH175" s="404">
        <f t="shared" si="44"/>
        <v>0</v>
      </c>
      <c r="AI175" s="404">
        <f t="shared" si="44"/>
        <v>0</v>
      </c>
      <c r="AJ175" s="404">
        <f t="shared" si="44"/>
        <v>0</v>
      </c>
      <c r="AK175" s="404">
        <f t="shared" si="44"/>
        <v>0</v>
      </c>
      <c r="AL175" s="404">
        <f t="shared" si="44"/>
        <v>0</v>
      </c>
      <c r="AM175" s="299"/>
    </row>
    <row r="176" spans="1:39" ht="15.5" outlineLevel="1">
      <c r="B176" s="511"/>
      <c r="C176" s="284"/>
      <c r="D176" s="729"/>
      <c r="E176" s="729"/>
      <c r="F176" s="729"/>
      <c r="G176" s="729"/>
      <c r="H176" s="729"/>
      <c r="I176" s="729"/>
      <c r="J176" s="729"/>
      <c r="K176" s="729"/>
      <c r="L176" s="729"/>
      <c r="M176" s="729"/>
      <c r="N176" s="284"/>
      <c r="O176" s="284"/>
      <c r="P176" s="284"/>
      <c r="Q176" s="284"/>
      <c r="R176" s="284"/>
      <c r="S176" s="284"/>
      <c r="T176" s="284"/>
      <c r="U176" s="284"/>
      <c r="V176" s="284"/>
      <c r="W176" s="284"/>
      <c r="X176" s="284"/>
      <c r="Y176" s="405"/>
      <c r="Z176" s="418"/>
      <c r="AA176" s="418"/>
      <c r="AB176" s="418"/>
      <c r="AC176" s="418"/>
      <c r="AD176" s="418"/>
      <c r="AE176" s="418"/>
      <c r="AF176" s="418"/>
      <c r="AG176" s="418"/>
      <c r="AH176" s="418"/>
      <c r="AI176" s="418"/>
      <c r="AJ176" s="418"/>
      <c r="AK176" s="418"/>
      <c r="AL176" s="418"/>
      <c r="AM176" s="299"/>
    </row>
    <row r="177" spans="1:39" ht="46.5" outlineLevel="1">
      <c r="A177" s="513">
        <v>44</v>
      </c>
      <c r="B177" s="511" t="s">
        <v>136</v>
      </c>
      <c r="C177" s="284" t="s">
        <v>25</v>
      </c>
      <c r="D177" s="730"/>
      <c r="E177" s="730"/>
      <c r="F177" s="730"/>
      <c r="G177" s="730"/>
      <c r="H177" s="730"/>
      <c r="I177" s="730"/>
      <c r="J177" s="730"/>
      <c r="K177" s="730"/>
      <c r="L177" s="730"/>
      <c r="M177" s="730"/>
      <c r="N177" s="288">
        <v>12</v>
      </c>
      <c r="O177" s="288"/>
      <c r="P177" s="288"/>
      <c r="Q177" s="288"/>
      <c r="R177" s="288"/>
      <c r="S177" s="288"/>
      <c r="T177" s="288"/>
      <c r="U177" s="288"/>
      <c r="V177" s="288"/>
      <c r="W177" s="288"/>
      <c r="X177" s="288"/>
      <c r="Y177" s="419"/>
      <c r="Z177" s="403"/>
      <c r="AA177" s="403"/>
      <c r="AB177" s="403"/>
      <c r="AC177" s="403"/>
      <c r="AD177" s="403"/>
      <c r="AE177" s="403"/>
      <c r="AF177" s="408"/>
      <c r="AG177" s="408"/>
      <c r="AH177" s="408"/>
      <c r="AI177" s="408"/>
      <c r="AJ177" s="408"/>
      <c r="AK177" s="408"/>
      <c r="AL177" s="408"/>
      <c r="AM177" s="289">
        <f>SUM(Y177:AL177)</f>
        <v>0</v>
      </c>
    </row>
    <row r="178" spans="1:39" ht="15.5" outlineLevel="1">
      <c r="B178" s="287" t="s">
        <v>267</v>
      </c>
      <c r="C178" s="284" t="s">
        <v>163</v>
      </c>
      <c r="D178" s="730"/>
      <c r="E178" s="730"/>
      <c r="F178" s="730"/>
      <c r="G178" s="730"/>
      <c r="H178" s="730"/>
      <c r="I178" s="730"/>
      <c r="J178" s="730"/>
      <c r="K178" s="730"/>
      <c r="L178" s="730"/>
      <c r="M178" s="730"/>
      <c r="N178" s="288">
        <f>N177</f>
        <v>12</v>
      </c>
      <c r="O178" s="288"/>
      <c r="P178" s="288"/>
      <c r="Q178" s="288"/>
      <c r="R178" s="288"/>
      <c r="S178" s="288"/>
      <c r="T178" s="288"/>
      <c r="U178" s="288"/>
      <c r="V178" s="288"/>
      <c r="W178" s="288"/>
      <c r="X178" s="288"/>
      <c r="Y178" s="404">
        <f t="shared" ref="Y178:AL178" si="45">Y177</f>
        <v>0</v>
      </c>
      <c r="Z178" s="404">
        <f t="shared" si="45"/>
        <v>0</v>
      </c>
      <c r="AA178" s="404">
        <f t="shared" si="45"/>
        <v>0</v>
      </c>
      <c r="AB178" s="404">
        <f t="shared" si="45"/>
        <v>0</v>
      </c>
      <c r="AC178" s="404">
        <f t="shared" si="45"/>
        <v>0</v>
      </c>
      <c r="AD178" s="404">
        <f t="shared" si="45"/>
        <v>0</v>
      </c>
      <c r="AE178" s="404">
        <f t="shared" si="45"/>
        <v>0</v>
      </c>
      <c r="AF178" s="404">
        <f t="shared" si="45"/>
        <v>0</v>
      </c>
      <c r="AG178" s="404">
        <f t="shared" si="45"/>
        <v>0</v>
      </c>
      <c r="AH178" s="404">
        <f t="shared" si="45"/>
        <v>0</v>
      </c>
      <c r="AI178" s="404">
        <f t="shared" si="45"/>
        <v>0</v>
      </c>
      <c r="AJ178" s="404">
        <f t="shared" si="45"/>
        <v>0</v>
      </c>
      <c r="AK178" s="404">
        <f t="shared" si="45"/>
        <v>0</v>
      </c>
      <c r="AL178" s="404">
        <f t="shared" si="45"/>
        <v>0</v>
      </c>
      <c r="AM178" s="299"/>
    </row>
    <row r="179" spans="1:39" ht="15.5" outlineLevel="1">
      <c r="B179" s="511"/>
      <c r="C179" s="284"/>
      <c r="D179" s="729"/>
      <c r="E179" s="729"/>
      <c r="F179" s="729"/>
      <c r="G179" s="729"/>
      <c r="H179" s="729"/>
      <c r="I179" s="729"/>
      <c r="J179" s="729"/>
      <c r="K179" s="729"/>
      <c r="L179" s="729"/>
      <c r="M179" s="729"/>
      <c r="N179" s="284"/>
      <c r="O179" s="284"/>
      <c r="P179" s="284"/>
      <c r="Q179" s="284"/>
      <c r="R179" s="284"/>
      <c r="S179" s="284"/>
      <c r="T179" s="284"/>
      <c r="U179" s="284"/>
      <c r="V179" s="284"/>
      <c r="W179" s="284"/>
      <c r="X179" s="284"/>
      <c r="Y179" s="405"/>
      <c r="Z179" s="418"/>
      <c r="AA179" s="418"/>
      <c r="AB179" s="418"/>
      <c r="AC179" s="418"/>
      <c r="AD179" s="418"/>
      <c r="AE179" s="418"/>
      <c r="AF179" s="418"/>
      <c r="AG179" s="418"/>
      <c r="AH179" s="418"/>
      <c r="AI179" s="418"/>
      <c r="AJ179" s="418"/>
      <c r="AK179" s="418"/>
      <c r="AL179" s="418"/>
      <c r="AM179" s="299"/>
    </row>
    <row r="180" spans="1:39" ht="31" outlineLevel="1">
      <c r="A180" s="513">
        <v>45</v>
      </c>
      <c r="B180" s="511" t="s">
        <v>137</v>
      </c>
      <c r="C180" s="284" t="s">
        <v>25</v>
      </c>
      <c r="D180" s="730"/>
      <c r="E180" s="730"/>
      <c r="F180" s="730"/>
      <c r="G180" s="730"/>
      <c r="H180" s="730"/>
      <c r="I180" s="730"/>
      <c r="J180" s="730"/>
      <c r="K180" s="730"/>
      <c r="L180" s="730"/>
      <c r="M180" s="730"/>
      <c r="N180" s="288">
        <v>12</v>
      </c>
      <c r="O180" s="288"/>
      <c r="P180" s="288"/>
      <c r="Q180" s="288"/>
      <c r="R180" s="288"/>
      <c r="S180" s="288"/>
      <c r="T180" s="288"/>
      <c r="U180" s="288"/>
      <c r="V180" s="288"/>
      <c r="W180" s="288"/>
      <c r="X180" s="288"/>
      <c r="Y180" s="419"/>
      <c r="Z180" s="403"/>
      <c r="AA180" s="403"/>
      <c r="AB180" s="403"/>
      <c r="AC180" s="403"/>
      <c r="AD180" s="403"/>
      <c r="AE180" s="403"/>
      <c r="AF180" s="408"/>
      <c r="AG180" s="408"/>
      <c r="AH180" s="408"/>
      <c r="AI180" s="408"/>
      <c r="AJ180" s="408"/>
      <c r="AK180" s="408"/>
      <c r="AL180" s="408"/>
      <c r="AM180" s="289">
        <f>SUM(Y180:AL180)</f>
        <v>0</v>
      </c>
    </row>
    <row r="181" spans="1:39" ht="15.5" outlineLevel="1">
      <c r="B181" s="287" t="s">
        <v>267</v>
      </c>
      <c r="C181" s="284" t="s">
        <v>163</v>
      </c>
      <c r="D181" s="730"/>
      <c r="E181" s="730"/>
      <c r="F181" s="730"/>
      <c r="G181" s="730"/>
      <c r="H181" s="730"/>
      <c r="I181" s="730"/>
      <c r="J181" s="730"/>
      <c r="K181" s="730"/>
      <c r="L181" s="730"/>
      <c r="M181" s="730"/>
      <c r="N181" s="288">
        <f>N180</f>
        <v>12</v>
      </c>
      <c r="O181" s="288"/>
      <c r="P181" s="288"/>
      <c r="Q181" s="288"/>
      <c r="R181" s="288"/>
      <c r="S181" s="288"/>
      <c r="T181" s="288"/>
      <c r="U181" s="288"/>
      <c r="V181" s="288"/>
      <c r="W181" s="288"/>
      <c r="X181" s="288"/>
      <c r="Y181" s="404">
        <f t="shared" ref="Y181:AL181" si="46">Y180</f>
        <v>0</v>
      </c>
      <c r="Z181" s="404">
        <f t="shared" si="46"/>
        <v>0</v>
      </c>
      <c r="AA181" s="404">
        <f t="shared" si="46"/>
        <v>0</v>
      </c>
      <c r="AB181" s="404">
        <f t="shared" si="46"/>
        <v>0</v>
      </c>
      <c r="AC181" s="404">
        <f t="shared" si="46"/>
        <v>0</v>
      </c>
      <c r="AD181" s="404">
        <f t="shared" si="46"/>
        <v>0</v>
      </c>
      <c r="AE181" s="404">
        <f t="shared" si="46"/>
        <v>0</v>
      </c>
      <c r="AF181" s="404">
        <f t="shared" si="46"/>
        <v>0</v>
      </c>
      <c r="AG181" s="404">
        <f t="shared" si="46"/>
        <v>0</v>
      </c>
      <c r="AH181" s="404">
        <f t="shared" si="46"/>
        <v>0</v>
      </c>
      <c r="AI181" s="404">
        <f t="shared" si="46"/>
        <v>0</v>
      </c>
      <c r="AJ181" s="404">
        <f t="shared" si="46"/>
        <v>0</v>
      </c>
      <c r="AK181" s="404">
        <f t="shared" si="46"/>
        <v>0</v>
      </c>
      <c r="AL181" s="404">
        <f t="shared" si="46"/>
        <v>0</v>
      </c>
      <c r="AM181" s="299"/>
    </row>
    <row r="182" spans="1:39" ht="15.5" outlineLevel="1">
      <c r="B182" s="511"/>
      <c r="C182" s="284"/>
      <c r="D182" s="729"/>
      <c r="E182" s="729"/>
      <c r="F182" s="729"/>
      <c r="G182" s="729"/>
      <c r="H182" s="729"/>
      <c r="I182" s="729"/>
      <c r="J182" s="729"/>
      <c r="K182" s="729"/>
      <c r="L182" s="729"/>
      <c r="M182" s="729"/>
      <c r="N182" s="284"/>
      <c r="O182" s="284"/>
      <c r="P182" s="284"/>
      <c r="Q182" s="284"/>
      <c r="R182" s="284"/>
      <c r="S182" s="284"/>
      <c r="T182" s="284"/>
      <c r="U182" s="284"/>
      <c r="V182" s="284"/>
      <c r="W182" s="284"/>
      <c r="X182" s="284"/>
      <c r="Y182" s="405"/>
      <c r="Z182" s="418"/>
      <c r="AA182" s="418"/>
      <c r="AB182" s="418"/>
      <c r="AC182" s="418"/>
      <c r="AD182" s="418"/>
      <c r="AE182" s="418"/>
      <c r="AF182" s="418"/>
      <c r="AG182" s="418"/>
      <c r="AH182" s="418"/>
      <c r="AI182" s="418"/>
      <c r="AJ182" s="418"/>
      <c r="AK182" s="418"/>
      <c r="AL182" s="418"/>
      <c r="AM182" s="299"/>
    </row>
    <row r="183" spans="1:39" ht="31" outlineLevel="1">
      <c r="A183" s="513">
        <v>46</v>
      </c>
      <c r="B183" s="511" t="s">
        <v>138</v>
      </c>
      <c r="C183" s="284" t="s">
        <v>25</v>
      </c>
      <c r="D183" s="730"/>
      <c r="E183" s="730"/>
      <c r="F183" s="730"/>
      <c r="G183" s="730"/>
      <c r="H183" s="730"/>
      <c r="I183" s="730"/>
      <c r="J183" s="730"/>
      <c r="K183" s="730"/>
      <c r="L183" s="730"/>
      <c r="M183" s="730"/>
      <c r="N183" s="288">
        <v>12</v>
      </c>
      <c r="O183" s="288"/>
      <c r="P183" s="288"/>
      <c r="Q183" s="288"/>
      <c r="R183" s="288"/>
      <c r="S183" s="288"/>
      <c r="T183" s="288"/>
      <c r="U183" s="288"/>
      <c r="V183" s="288"/>
      <c r="W183" s="288"/>
      <c r="X183" s="288"/>
      <c r="Y183" s="419"/>
      <c r="Z183" s="403"/>
      <c r="AA183" s="403"/>
      <c r="AB183" s="403"/>
      <c r="AC183" s="403"/>
      <c r="AD183" s="403"/>
      <c r="AE183" s="403"/>
      <c r="AF183" s="408"/>
      <c r="AG183" s="408"/>
      <c r="AH183" s="408"/>
      <c r="AI183" s="408"/>
      <c r="AJ183" s="408"/>
      <c r="AK183" s="408"/>
      <c r="AL183" s="408"/>
      <c r="AM183" s="289">
        <f>SUM(Y183:AL183)</f>
        <v>0</v>
      </c>
    </row>
    <row r="184" spans="1:39" ht="15.5" outlineLevel="1">
      <c r="B184" s="287" t="s">
        <v>267</v>
      </c>
      <c r="C184" s="284" t="s">
        <v>163</v>
      </c>
      <c r="D184" s="730"/>
      <c r="E184" s="730"/>
      <c r="F184" s="730"/>
      <c r="G184" s="730"/>
      <c r="H184" s="730"/>
      <c r="I184" s="730"/>
      <c r="J184" s="730"/>
      <c r="K184" s="730"/>
      <c r="L184" s="730"/>
      <c r="M184" s="730"/>
      <c r="N184" s="288">
        <f>N183</f>
        <v>12</v>
      </c>
      <c r="O184" s="288"/>
      <c r="P184" s="288"/>
      <c r="Q184" s="288"/>
      <c r="R184" s="288"/>
      <c r="S184" s="288"/>
      <c r="T184" s="288"/>
      <c r="U184" s="288"/>
      <c r="V184" s="288"/>
      <c r="W184" s="288"/>
      <c r="X184" s="288"/>
      <c r="Y184" s="404">
        <f t="shared" ref="Y184:AL184" si="47">Y183</f>
        <v>0</v>
      </c>
      <c r="Z184" s="404">
        <f t="shared" si="47"/>
        <v>0</v>
      </c>
      <c r="AA184" s="404">
        <f t="shared" si="47"/>
        <v>0</v>
      </c>
      <c r="AB184" s="404">
        <f t="shared" si="47"/>
        <v>0</v>
      </c>
      <c r="AC184" s="404">
        <f t="shared" si="47"/>
        <v>0</v>
      </c>
      <c r="AD184" s="404">
        <f t="shared" si="47"/>
        <v>0</v>
      </c>
      <c r="AE184" s="404">
        <f t="shared" si="47"/>
        <v>0</v>
      </c>
      <c r="AF184" s="404">
        <f t="shared" si="47"/>
        <v>0</v>
      </c>
      <c r="AG184" s="404">
        <f t="shared" si="47"/>
        <v>0</v>
      </c>
      <c r="AH184" s="404">
        <f t="shared" si="47"/>
        <v>0</v>
      </c>
      <c r="AI184" s="404">
        <f t="shared" si="47"/>
        <v>0</v>
      </c>
      <c r="AJ184" s="404">
        <f t="shared" si="47"/>
        <v>0</v>
      </c>
      <c r="AK184" s="404">
        <f t="shared" si="47"/>
        <v>0</v>
      </c>
      <c r="AL184" s="404">
        <f t="shared" si="47"/>
        <v>0</v>
      </c>
      <c r="AM184" s="299"/>
    </row>
    <row r="185" spans="1:39" ht="15.5" outlineLevel="1">
      <c r="B185" s="511"/>
      <c r="C185" s="284"/>
      <c r="D185" s="729"/>
      <c r="E185" s="729"/>
      <c r="F185" s="729"/>
      <c r="G185" s="729"/>
      <c r="H185" s="729"/>
      <c r="I185" s="729"/>
      <c r="J185" s="729"/>
      <c r="K185" s="729"/>
      <c r="L185" s="729"/>
      <c r="M185" s="729"/>
      <c r="N185" s="284"/>
      <c r="O185" s="284"/>
      <c r="P185" s="284"/>
      <c r="Q185" s="284"/>
      <c r="R185" s="284"/>
      <c r="S185" s="284"/>
      <c r="T185" s="284"/>
      <c r="U185" s="284"/>
      <c r="V185" s="284"/>
      <c r="W185" s="284"/>
      <c r="X185" s="284"/>
      <c r="Y185" s="405"/>
      <c r="Z185" s="418"/>
      <c r="AA185" s="418"/>
      <c r="AB185" s="418"/>
      <c r="AC185" s="418"/>
      <c r="AD185" s="418"/>
      <c r="AE185" s="418"/>
      <c r="AF185" s="418"/>
      <c r="AG185" s="418"/>
      <c r="AH185" s="418"/>
      <c r="AI185" s="418"/>
      <c r="AJ185" s="418"/>
      <c r="AK185" s="418"/>
      <c r="AL185" s="418"/>
      <c r="AM185" s="299"/>
    </row>
    <row r="186" spans="1:39" ht="31" outlineLevel="1">
      <c r="A186" s="513">
        <v>47</v>
      </c>
      <c r="B186" s="511" t="s">
        <v>139</v>
      </c>
      <c r="C186" s="284" t="s">
        <v>25</v>
      </c>
      <c r="D186" s="730"/>
      <c r="E186" s="730"/>
      <c r="F186" s="730"/>
      <c r="G186" s="730"/>
      <c r="H186" s="730"/>
      <c r="I186" s="730"/>
      <c r="J186" s="730"/>
      <c r="K186" s="730"/>
      <c r="L186" s="730"/>
      <c r="M186" s="730"/>
      <c r="N186" s="288">
        <v>12</v>
      </c>
      <c r="O186" s="288"/>
      <c r="P186" s="288"/>
      <c r="Q186" s="288"/>
      <c r="R186" s="288"/>
      <c r="S186" s="288"/>
      <c r="T186" s="288"/>
      <c r="U186" s="288"/>
      <c r="V186" s="288"/>
      <c r="W186" s="288"/>
      <c r="X186" s="288"/>
      <c r="Y186" s="419"/>
      <c r="Z186" s="403"/>
      <c r="AA186" s="403"/>
      <c r="AB186" s="403"/>
      <c r="AC186" s="403"/>
      <c r="AD186" s="403"/>
      <c r="AE186" s="403"/>
      <c r="AF186" s="408"/>
      <c r="AG186" s="408"/>
      <c r="AH186" s="408"/>
      <c r="AI186" s="408"/>
      <c r="AJ186" s="408"/>
      <c r="AK186" s="408"/>
      <c r="AL186" s="408"/>
      <c r="AM186" s="289">
        <f>SUM(Y186:AL186)</f>
        <v>0</v>
      </c>
    </row>
    <row r="187" spans="1:39" ht="15.5" outlineLevel="1">
      <c r="B187" s="287" t="s">
        <v>267</v>
      </c>
      <c r="C187" s="284" t="s">
        <v>163</v>
      </c>
      <c r="D187" s="730"/>
      <c r="E187" s="730"/>
      <c r="F187" s="730"/>
      <c r="G187" s="730"/>
      <c r="H187" s="730"/>
      <c r="I187" s="730"/>
      <c r="J187" s="730"/>
      <c r="K187" s="730"/>
      <c r="L187" s="730"/>
      <c r="M187" s="730"/>
      <c r="N187" s="288">
        <f>N186</f>
        <v>12</v>
      </c>
      <c r="O187" s="288"/>
      <c r="P187" s="288"/>
      <c r="Q187" s="288"/>
      <c r="R187" s="288"/>
      <c r="S187" s="288"/>
      <c r="T187" s="288"/>
      <c r="U187" s="288"/>
      <c r="V187" s="288"/>
      <c r="W187" s="288"/>
      <c r="X187" s="288"/>
      <c r="Y187" s="404">
        <f t="shared" ref="Y187:AL187" si="48">Y186</f>
        <v>0</v>
      </c>
      <c r="Z187" s="404">
        <f t="shared" si="48"/>
        <v>0</v>
      </c>
      <c r="AA187" s="404">
        <f t="shared" si="48"/>
        <v>0</v>
      </c>
      <c r="AB187" s="404">
        <f t="shared" si="48"/>
        <v>0</v>
      </c>
      <c r="AC187" s="404">
        <f t="shared" si="48"/>
        <v>0</v>
      </c>
      <c r="AD187" s="404">
        <f t="shared" si="48"/>
        <v>0</v>
      </c>
      <c r="AE187" s="404">
        <f t="shared" si="48"/>
        <v>0</v>
      </c>
      <c r="AF187" s="404">
        <f t="shared" si="48"/>
        <v>0</v>
      </c>
      <c r="AG187" s="404">
        <f t="shared" si="48"/>
        <v>0</v>
      </c>
      <c r="AH187" s="404">
        <f t="shared" si="48"/>
        <v>0</v>
      </c>
      <c r="AI187" s="404">
        <f t="shared" si="48"/>
        <v>0</v>
      </c>
      <c r="AJ187" s="404">
        <f t="shared" si="48"/>
        <v>0</v>
      </c>
      <c r="AK187" s="404">
        <f t="shared" si="48"/>
        <v>0</v>
      </c>
      <c r="AL187" s="404">
        <f t="shared" si="48"/>
        <v>0</v>
      </c>
      <c r="AM187" s="299"/>
    </row>
    <row r="188" spans="1:39" ht="15.5" outlineLevel="1">
      <c r="B188" s="511"/>
      <c r="C188" s="284"/>
      <c r="D188" s="729"/>
      <c r="E188" s="729"/>
      <c r="F188" s="729"/>
      <c r="G188" s="729"/>
      <c r="H188" s="729"/>
      <c r="I188" s="729"/>
      <c r="J188" s="729"/>
      <c r="K188" s="729"/>
      <c r="L188" s="729"/>
      <c r="M188" s="729"/>
      <c r="N188" s="284"/>
      <c r="O188" s="284"/>
      <c r="P188" s="284"/>
      <c r="Q188" s="284"/>
      <c r="R188" s="284"/>
      <c r="S188" s="284"/>
      <c r="T188" s="284"/>
      <c r="U188" s="284"/>
      <c r="V188" s="284"/>
      <c r="W188" s="284"/>
      <c r="X188" s="284"/>
      <c r="Y188" s="405"/>
      <c r="Z188" s="418"/>
      <c r="AA188" s="418"/>
      <c r="AB188" s="418"/>
      <c r="AC188" s="418"/>
      <c r="AD188" s="418"/>
      <c r="AE188" s="418"/>
      <c r="AF188" s="418"/>
      <c r="AG188" s="418"/>
      <c r="AH188" s="418"/>
      <c r="AI188" s="418"/>
      <c r="AJ188" s="418"/>
      <c r="AK188" s="418"/>
      <c r="AL188" s="418"/>
      <c r="AM188" s="299"/>
    </row>
    <row r="189" spans="1:39" ht="31" outlineLevel="1">
      <c r="A189" s="513">
        <v>48</v>
      </c>
      <c r="B189" s="511" t="s">
        <v>140</v>
      </c>
      <c r="C189" s="284" t="s">
        <v>25</v>
      </c>
      <c r="D189" s="730"/>
      <c r="E189" s="730"/>
      <c r="F189" s="730"/>
      <c r="G189" s="730"/>
      <c r="H189" s="730"/>
      <c r="I189" s="730"/>
      <c r="J189" s="730"/>
      <c r="K189" s="730"/>
      <c r="L189" s="730"/>
      <c r="M189" s="730"/>
      <c r="N189" s="288">
        <v>12</v>
      </c>
      <c r="O189" s="288"/>
      <c r="P189" s="288"/>
      <c r="Q189" s="288"/>
      <c r="R189" s="288"/>
      <c r="S189" s="288"/>
      <c r="T189" s="288"/>
      <c r="U189" s="288"/>
      <c r="V189" s="288"/>
      <c r="W189" s="288"/>
      <c r="X189" s="288"/>
      <c r="Y189" s="419"/>
      <c r="Z189" s="403"/>
      <c r="AA189" s="403"/>
      <c r="AB189" s="403"/>
      <c r="AC189" s="403"/>
      <c r="AD189" s="403"/>
      <c r="AE189" s="403"/>
      <c r="AF189" s="408"/>
      <c r="AG189" s="408"/>
      <c r="AH189" s="408"/>
      <c r="AI189" s="408"/>
      <c r="AJ189" s="408"/>
      <c r="AK189" s="408"/>
      <c r="AL189" s="408"/>
      <c r="AM189" s="289">
        <f>SUM(Y189:AL189)</f>
        <v>0</v>
      </c>
    </row>
    <row r="190" spans="1:39" ht="15.5" outlineLevel="1">
      <c r="B190" s="287" t="s">
        <v>267</v>
      </c>
      <c r="C190" s="284" t="s">
        <v>163</v>
      </c>
      <c r="D190" s="730"/>
      <c r="E190" s="730"/>
      <c r="F190" s="730"/>
      <c r="G190" s="730"/>
      <c r="H190" s="730"/>
      <c r="I190" s="730"/>
      <c r="J190" s="730"/>
      <c r="K190" s="730"/>
      <c r="L190" s="730"/>
      <c r="M190" s="730"/>
      <c r="N190" s="288">
        <f>N189</f>
        <v>12</v>
      </c>
      <c r="O190" s="288"/>
      <c r="P190" s="288"/>
      <c r="Q190" s="288"/>
      <c r="R190" s="288"/>
      <c r="S190" s="288"/>
      <c r="T190" s="288"/>
      <c r="U190" s="288"/>
      <c r="V190" s="288"/>
      <c r="W190" s="288"/>
      <c r="X190" s="288"/>
      <c r="Y190" s="404">
        <f t="shared" ref="Y190:AL190" si="49">Y189</f>
        <v>0</v>
      </c>
      <c r="Z190" s="404">
        <f t="shared" si="49"/>
        <v>0</v>
      </c>
      <c r="AA190" s="404">
        <f t="shared" si="49"/>
        <v>0</v>
      </c>
      <c r="AB190" s="404">
        <f t="shared" si="49"/>
        <v>0</v>
      </c>
      <c r="AC190" s="404">
        <f t="shared" si="49"/>
        <v>0</v>
      </c>
      <c r="AD190" s="404">
        <f t="shared" si="49"/>
        <v>0</v>
      </c>
      <c r="AE190" s="404">
        <f t="shared" si="49"/>
        <v>0</v>
      </c>
      <c r="AF190" s="404">
        <f t="shared" si="49"/>
        <v>0</v>
      </c>
      <c r="AG190" s="404">
        <f t="shared" si="49"/>
        <v>0</v>
      </c>
      <c r="AH190" s="404">
        <f t="shared" si="49"/>
        <v>0</v>
      </c>
      <c r="AI190" s="404">
        <f t="shared" si="49"/>
        <v>0</v>
      </c>
      <c r="AJ190" s="404">
        <f t="shared" si="49"/>
        <v>0</v>
      </c>
      <c r="AK190" s="404">
        <f t="shared" si="49"/>
        <v>0</v>
      </c>
      <c r="AL190" s="404">
        <f t="shared" si="49"/>
        <v>0</v>
      </c>
      <c r="AM190" s="299"/>
    </row>
    <row r="191" spans="1:39" ht="15.5" outlineLevel="1">
      <c r="B191" s="511"/>
      <c r="C191" s="284"/>
      <c r="D191" s="729"/>
      <c r="E191" s="729"/>
      <c r="F191" s="729"/>
      <c r="G191" s="729"/>
      <c r="H191" s="729"/>
      <c r="I191" s="729"/>
      <c r="J191" s="729"/>
      <c r="K191" s="729"/>
      <c r="L191" s="729"/>
      <c r="M191" s="729"/>
      <c r="N191" s="284"/>
      <c r="O191" s="284"/>
      <c r="P191" s="284"/>
      <c r="Q191" s="284"/>
      <c r="R191" s="284"/>
      <c r="S191" s="284"/>
      <c r="T191" s="284"/>
      <c r="U191" s="284"/>
      <c r="V191" s="284"/>
      <c r="W191" s="284"/>
      <c r="X191" s="284"/>
      <c r="Y191" s="405"/>
      <c r="Z191" s="418"/>
      <c r="AA191" s="418"/>
      <c r="AB191" s="418"/>
      <c r="AC191" s="418"/>
      <c r="AD191" s="418"/>
      <c r="AE191" s="418"/>
      <c r="AF191" s="418"/>
      <c r="AG191" s="418"/>
      <c r="AH191" s="418"/>
      <c r="AI191" s="418"/>
      <c r="AJ191" s="418"/>
      <c r="AK191" s="418"/>
      <c r="AL191" s="418"/>
      <c r="AM191" s="299"/>
    </row>
    <row r="192" spans="1:39" ht="31" outlineLevel="1">
      <c r="A192" s="513">
        <v>49</v>
      </c>
      <c r="B192" s="511" t="s">
        <v>141</v>
      </c>
      <c r="C192" s="284" t="s">
        <v>25</v>
      </c>
      <c r="D192" s="730"/>
      <c r="E192" s="730"/>
      <c r="F192" s="730"/>
      <c r="G192" s="730"/>
      <c r="H192" s="730"/>
      <c r="I192" s="730"/>
      <c r="J192" s="730"/>
      <c r="K192" s="730"/>
      <c r="L192" s="730"/>
      <c r="M192" s="730"/>
      <c r="N192" s="288">
        <v>12</v>
      </c>
      <c r="O192" s="288"/>
      <c r="P192" s="288"/>
      <c r="Q192" s="288"/>
      <c r="R192" s="288"/>
      <c r="S192" s="288"/>
      <c r="T192" s="288"/>
      <c r="U192" s="288"/>
      <c r="V192" s="288"/>
      <c r="W192" s="288"/>
      <c r="X192" s="288"/>
      <c r="Y192" s="419"/>
      <c r="Z192" s="403"/>
      <c r="AA192" s="403"/>
      <c r="AB192" s="403"/>
      <c r="AC192" s="403"/>
      <c r="AD192" s="403"/>
      <c r="AE192" s="403"/>
      <c r="AF192" s="408"/>
      <c r="AG192" s="408"/>
      <c r="AH192" s="408"/>
      <c r="AI192" s="408"/>
      <c r="AJ192" s="408"/>
      <c r="AK192" s="408"/>
      <c r="AL192" s="408"/>
      <c r="AM192" s="289">
        <f>SUM(Y192:AL192)</f>
        <v>0</v>
      </c>
    </row>
    <row r="193" spans="2:39" ht="15.5" outlineLevel="1">
      <c r="B193" s="287" t="s">
        <v>267</v>
      </c>
      <c r="C193" s="284" t="s">
        <v>163</v>
      </c>
      <c r="D193" s="730"/>
      <c r="E193" s="730"/>
      <c r="F193" s="730"/>
      <c r="G193" s="730"/>
      <c r="H193" s="730"/>
      <c r="I193" s="730"/>
      <c r="J193" s="730"/>
      <c r="K193" s="730"/>
      <c r="L193" s="730"/>
      <c r="M193" s="730"/>
      <c r="N193" s="288">
        <f>N192</f>
        <v>12</v>
      </c>
      <c r="O193" s="288"/>
      <c r="P193" s="288"/>
      <c r="Q193" s="288"/>
      <c r="R193" s="288"/>
      <c r="S193" s="288"/>
      <c r="T193" s="288"/>
      <c r="U193" s="288"/>
      <c r="V193" s="288"/>
      <c r="W193" s="288"/>
      <c r="X193" s="288"/>
      <c r="Y193" s="404">
        <f t="shared" ref="Y193:AL193" si="50">Y192</f>
        <v>0</v>
      </c>
      <c r="Z193" s="404">
        <f t="shared" si="50"/>
        <v>0</v>
      </c>
      <c r="AA193" s="404">
        <f t="shared" si="50"/>
        <v>0</v>
      </c>
      <c r="AB193" s="404">
        <f t="shared" si="50"/>
        <v>0</v>
      </c>
      <c r="AC193" s="404">
        <f t="shared" si="50"/>
        <v>0</v>
      </c>
      <c r="AD193" s="404">
        <f t="shared" si="50"/>
        <v>0</v>
      </c>
      <c r="AE193" s="404">
        <f t="shared" si="50"/>
        <v>0</v>
      </c>
      <c r="AF193" s="404">
        <f t="shared" si="50"/>
        <v>0</v>
      </c>
      <c r="AG193" s="404">
        <f t="shared" si="50"/>
        <v>0</v>
      </c>
      <c r="AH193" s="404">
        <f t="shared" si="50"/>
        <v>0</v>
      </c>
      <c r="AI193" s="404">
        <f t="shared" si="50"/>
        <v>0</v>
      </c>
      <c r="AJ193" s="404">
        <f t="shared" si="50"/>
        <v>0</v>
      </c>
      <c r="AK193" s="404">
        <f t="shared" si="50"/>
        <v>0</v>
      </c>
      <c r="AL193" s="404">
        <f t="shared" si="50"/>
        <v>0</v>
      </c>
      <c r="AM193" s="299"/>
    </row>
    <row r="194" spans="2:39" ht="15.5" outlineLevel="1">
      <c r="B194" s="287"/>
      <c r="C194" s="298"/>
      <c r="D194" s="729"/>
      <c r="E194" s="729"/>
      <c r="F194" s="729"/>
      <c r="G194" s="729"/>
      <c r="H194" s="729"/>
      <c r="I194" s="729"/>
      <c r="J194" s="729"/>
      <c r="K194" s="729"/>
      <c r="L194" s="729"/>
      <c r="M194" s="729"/>
      <c r="N194" s="284"/>
      <c r="O194" s="284"/>
      <c r="P194" s="284"/>
      <c r="Q194" s="284"/>
      <c r="R194" s="284"/>
      <c r="S194" s="284"/>
      <c r="T194" s="284"/>
      <c r="U194" s="284"/>
      <c r="V194" s="284"/>
      <c r="W194" s="284"/>
      <c r="X194" s="284"/>
      <c r="Y194" s="294"/>
      <c r="Z194" s="294"/>
      <c r="AA194" s="294"/>
      <c r="AB194" s="294"/>
      <c r="AC194" s="294"/>
      <c r="AD194" s="294"/>
      <c r="AE194" s="294"/>
      <c r="AF194" s="294"/>
      <c r="AG194" s="294"/>
      <c r="AH194" s="294"/>
      <c r="AI194" s="294"/>
      <c r="AJ194" s="294"/>
      <c r="AK194" s="294"/>
      <c r="AL194" s="294"/>
      <c r="AM194" s="299"/>
    </row>
    <row r="195" spans="2:39" ht="15.5">
      <c r="B195" s="320" t="s">
        <v>271</v>
      </c>
      <c r="C195" s="322"/>
      <c r="D195" s="807">
        <f t="shared" ref="D195:J195" si="51">SUM(D38:D193)</f>
        <v>0</v>
      </c>
      <c r="E195" s="807">
        <f t="shared" si="51"/>
        <v>0</v>
      </c>
      <c r="F195" s="807">
        <f t="shared" si="51"/>
        <v>0</v>
      </c>
      <c r="G195" s="807">
        <f t="shared" si="51"/>
        <v>0</v>
      </c>
      <c r="H195" s="807">
        <f t="shared" si="51"/>
        <v>0</v>
      </c>
      <c r="I195" s="807">
        <f t="shared" si="51"/>
        <v>0</v>
      </c>
      <c r="J195" s="807">
        <f t="shared" si="51"/>
        <v>0</v>
      </c>
      <c r="K195" s="807"/>
      <c r="L195" s="807"/>
      <c r="M195" s="807"/>
      <c r="N195" s="322"/>
      <c r="O195" s="807">
        <f t="shared" ref="O195:U195" si="52">SUM(O38:O193)</f>
        <v>0</v>
      </c>
      <c r="P195" s="807">
        <f t="shared" si="52"/>
        <v>0</v>
      </c>
      <c r="Q195" s="807">
        <f t="shared" si="52"/>
        <v>0</v>
      </c>
      <c r="R195" s="322">
        <f t="shared" si="52"/>
        <v>0</v>
      </c>
      <c r="S195" s="322">
        <f t="shared" si="52"/>
        <v>0</v>
      </c>
      <c r="T195" s="322">
        <f t="shared" si="52"/>
        <v>0</v>
      </c>
      <c r="U195" s="322">
        <f t="shared" si="52"/>
        <v>0</v>
      </c>
      <c r="V195" s="322"/>
      <c r="W195" s="322"/>
      <c r="X195" s="322"/>
      <c r="Y195" s="322">
        <f>IF(Y36="kWh",SUMPRODUCT(D38:D193,Y38:Y193))</f>
        <v>0</v>
      </c>
      <c r="Z195" s="322">
        <f>IF(Z36="kWh",SUMPRODUCT(D38:D193,Z38:Z193))</f>
        <v>0</v>
      </c>
      <c r="AA195" s="322">
        <f>IF(AA36="kw",SUMPRODUCT(N38:N193,O38:O193,AA38:AA193),SUMPRODUCT(D38:D193,AA38:AA193))</f>
        <v>0</v>
      </c>
      <c r="AB195" s="322">
        <f>IF(AB36="kw",SUMPRODUCT(N38:N193,O38:O193,AB38:AB193),SUMPRODUCT(D38:D193,AB38:AB193))</f>
        <v>0</v>
      </c>
      <c r="AC195" s="322">
        <f>IF(AC36="kw",SUMPRODUCT(N38:N193,O38:O193,AC38:AC193),SUMPRODUCT(D38:D193,AC38:AC193))</f>
        <v>0</v>
      </c>
      <c r="AD195" s="322">
        <f>IF(AD36="kw",SUMPRODUCT(N38:N193,O38:O193,AD38:AD193),SUMPRODUCT(D38:D193,AD38:AD193))</f>
        <v>0</v>
      </c>
      <c r="AE195" s="322">
        <f>IF(AE36="kw",SUMPRODUCT(N38:N193,O38:O193,AE38:AE193),SUMPRODUCT(D38:D193,AE38:AE193))</f>
        <v>0</v>
      </c>
      <c r="AF195" s="322">
        <f>IF(AF36="kw",SUMPRODUCT(N38:N193,O38:O193,AF38:AF193),SUMPRODUCT(D38:D193,AF38:AF193))</f>
        <v>0</v>
      </c>
      <c r="AG195" s="322">
        <f>IF(AG36="kw",SUMPRODUCT(N38:N193,O38:O193,AG38:AG193),SUMPRODUCT(D38:D193,AG38:AG193))</f>
        <v>0</v>
      </c>
      <c r="AH195" s="322">
        <f>IF(AH36="kw",SUMPRODUCT(N38:N193,O38:O193,AH38:AH193),SUMPRODUCT(D38:D193,AH38:AH193))</f>
        <v>0</v>
      </c>
      <c r="AI195" s="322">
        <f>IF(AI36="kw",SUMPRODUCT(N38:N193,O38:O193,AI38:AI193),SUMPRODUCT(D38:D193,AI38:AI193))</f>
        <v>0</v>
      </c>
      <c r="AJ195" s="322">
        <f>IF(AJ36="kw",SUMPRODUCT(N38:N193,O38:O193,AJ38:AJ193),SUMPRODUCT(D38:D193,AJ38:AJ193))</f>
        <v>0</v>
      </c>
      <c r="AK195" s="322">
        <f>IF(AK36="kw",SUMPRODUCT(N38:N193,O38:O193,AK38:AK193),SUMPRODUCT(D38:D193,AK38:AK193))</f>
        <v>0</v>
      </c>
      <c r="AL195" s="322">
        <f>IF(AL36="kw",SUMPRODUCT(N38:N193,O38:O193,AL38:AL193),SUMPRODUCT(D38:D193,AL38:AL193))</f>
        <v>0</v>
      </c>
      <c r="AM195" s="323"/>
    </row>
    <row r="196" spans="2:39" ht="15.5">
      <c r="B196" s="384" t="s">
        <v>272</v>
      </c>
      <c r="C196" s="385"/>
      <c r="D196" s="806"/>
      <c r="E196" s="806"/>
      <c r="F196" s="806"/>
      <c r="G196" s="806"/>
      <c r="H196" s="806"/>
      <c r="I196" s="806"/>
      <c r="J196" s="806"/>
      <c r="K196" s="806"/>
      <c r="L196" s="806"/>
      <c r="M196" s="806"/>
      <c r="N196" s="385"/>
      <c r="O196" s="385"/>
      <c r="P196" s="385"/>
      <c r="Q196" s="385"/>
      <c r="R196" s="385"/>
      <c r="S196" s="385"/>
      <c r="T196" s="385"/>
      <c r="U196" s="385"/>
      <c r="V196" s="385"/>
      <c r="W196" s="385"/>
      <c r="X196" s="385"/>
      <c r="Y196" s="385">
        <f>HLOOKUP(Y35,'2. LRAMVA Threshold'!$B$42:$Q$53,7,FALSE)</f>
        <v>0</v>
      </c>
      <c r="Z196" s="385">
        <f>HLOOKUP(Z35,'2. LRAMVA Threshold'!$B$42:$Q$53,7,FALSE)</f>
        <v>0</v>
      </c>
      <c r="AA196" s="385">
        <f>HLOOKUP(AA35,'2. LRAMVA Threshold'!$B$42:$Q$53,7,FALSE)</f>
        <v>0</v>
      </c>
      <c r="AB196" s="385">
        <f>HLOOKUP(AB35,'2. LRAMVA Threshold'!$B$42:$Q$53,7,FALSE)</f>
        <v>0</v>
      </c>
      <c r="AC196" s="385">
        <f>HLOOKUP(AC35,'2. LRAMVA Threshold'!$B$42:$Q$53,7,FALSE)</f>
        <v>0</v>
      </c>
      <c r="AD196" s="385">
        <f>HLOOKUP(AD35,'2. LRAMVA Threshold'!$B$42:$Q$53,7,FALSE)</f>
        <v>0</v>
      </c>
      <c r="AE196" s="385">
        <f>HLOOKUP(AE35,'2. LRAMVA Threshold'!$B$42:$Q$53,7,FALSE)</f>
        <v>0</v>
      </c>
      <c r="AF196" s="385">
        <f>HLOOKUP(AF35,'2. LRAMVA Threshold'!$B$42:$Q$53,7,FALSE)</f>
        <v>0</v>
      </c>
      <c r="AG196" s="385">
        <f>HLOOKUP(AG35,'2. LRAMVA Threshold'!$B$42:$Q$53,7,FALSE)</f>
        <v>0</v>
      </c>
      <c r="AH196" s="385">
        <f>HLOOKUP(AH35,'2. LRAMVA Threshold'!$B$42:$Q$53,7,FALSE)</f>
        <v>0</v>
      </c>
      <c r="AI196" s="385">
        <f>HLOOKUP(AI35,'2. LRAMVA Threshold'!$B$42:$Q$53,7,FALSE)</f>
        <v>0</v>
      </c>
      <c r="AJ196" s="385">
        <f>HLOOKUP(AJ35,'2. LRAMVA Threshold'!$B$42:$Q$53,7,FALSE)</f>
        <v>0</v>
      </c>
      <c r="AK196" s="385">
        <f>HLOOKUP(AK35,'2. LRAMVA Threshold'!$B$42:$Q$53,7,FALSE)</f>
        <v>0</v>
      </c>
      <c r="AL196" s="385">
        <f>HLOOKUP(AL35,'2. LRAMVA Threshold'!$B$42:$Q$53,7,FALSE)</f>
        <v>0</v>
      </c>
      <c r="AM196" s="386"/>
    </row>
    <row r="197" spans="2:39" ht="15.5">
      <c r="B197" s="512"/>
      <c r="C197" s="425"/>
      <c r="D197" s="425"/>
      <c r="E197" s="425"/>
      <c r="F197" s="425"/>
      <c r="G197" s="425"/>
      <c r="H197" s="425"/>
      <c r="I197" s="425"/>
      <c r="J197" s="425"/>
      <c r="K197" s="425"/>
      <c r="L197" s="425"/>
      <c r="M197" s="425"/>
      <c r="N197" s="426"/>
      <c r="O197" s="427"/>
      <c r="P197" s="426"/>
      <c r="Q197" s="426"/>
      <c r="R197" s="426"/>
      <c r="S197" s="428"/>
      <c r="T197" s="428"/>
      <c r="U197" s="428"/>
      <c r="V197" s="428"/>
      <c r="W197" s="426"/>
      <c r="X197" s="426"/>
      <c r="Y197" s="429"/>
      <c r="Z197" s="429"/>
      <c r="AA197" s="429"/>
      <c r="AB197" s="429"/>
      <c r="AC197" s="429"/>
      <c r="AD197" s="429"/>
      <c r="AE197" s="429"/>
      <c r="AF197" s="392"/>
      <c r="AG197" s="392"/>
      <c r="AH197" s="392"/>
      <c r="AI197" s="392"/>
      <c r="AJ197" s="392"/>
      <c r="AK197" s="392"/>
      <c r="AL197" s="392"/>
      <c r="AM197" s="393"/>
    </row>
    <row r="198" spans="2:39" ht="15.5">
      <c r="B198" s="317" t="s">
        <v>168</v>
      </c>
      <c r="C198" s="331"/>
      <c r="D198" s="805"/>
      <c r="E198" s="293"/>
      <c r="F198" s="293"/>
      <c r="G198" s="293"/>
      <c r="H198" s="293"/>
      <c r="I198" s="293"/>
      <c r="J198" s="293"/>
      <c r="K198" s="293"/>
      <c r="L198" s="293"/>
      <c r="M198" s="293"/>
      <c r="N198" s="369"/>
      <c r="O198" s="284"/>
      <c r="P198" s="333"/>
      <c r="Q198" s="333"/>
      <c r="R198" s="333"/>
      <c r="S198" s="332"/>
      <c r="T198" s="332"/>
      <c r="U198" s="332"/>
      <c r="V198" s="332"/>
      <c r="W198" s="333"/>
      <c r="X198" s="333"/>
      <c r="Y198" s="334">
        <f>HLOOKUP(Y$35,'3.  Distribution Rates'!$C$122:$P$133,7,FALSE)</f>
        <v>0</v>
      </c>
      <c r="Z198" s="334">
        <f>HLOOKUP(Z$35,'3.  Distribution Rates'!$C$122:$P$133,7,FALSE)</f>
        <v>0</v>
      </c>
      <c r="AA198" s="334">
        <f>HLOOKUP(AA$35,'3.  Distribution Rates'!$C$122:$P$133,7,FALSE)</f>
        <v>0</v>
      </c>
      <c r="AB198" s="334">
        <f>HLOOKUP(AB$35,'3.  Distribution Rates'!$C$122:$P$133,7,FALSE)</f>
        <v>0</v>
      </c>
      <c r="AC198" s="334">
        <f>HLOOKUP(AC$35,'3.  Distribution Rates'!$C$122:$P$133,7,FALSE)</f>
        <v>0</v>
      </c>
      <c r="AD198" s="334">
        <f>HLOOKUP(AD$35,'3.  Distribution Rates'!$C$122:$P$133,7,FALSE)</f>
        <v>0</v>
      </c>
      <c r="AE198" s="334">
        <f>HLOOKUP(AE$35,'3.  Distribution Rates'!$C$122:$P$133,7,FALSE)</f>
        <v>0</v>
      </c>
      <c r="AF198" s="334">
        <f>HLOOKUP(AF$35,'3.  Distribution Rates'!$C$122:$P$133,7,FALSE)</f>
        <v>0</v>
      </c>
      <c r="AG198" s="334">
        <f>HLOOKUP(AG$35,'3.  Distribution Rates'!$C$122:$P$133,7,FALSE)</f>
        <v>0</v>
      </c>
      <c r="AH198" s="334">
        <f>HLOOKUP(AH$35,'3.  Distribution Rates'!$C$122:$P$133,7,FALSE)</f>
        <v>0</v>
      </c>
      <c r="AI198" s="334">
        <f>HLOOKUP(AI$35,'3.  Distribution Rates'!$C$122:$P$133,7,FALSE)</f>
        <v>0</v>
      </c>
      <c r="AJ198" s="334">
        <f>HLOOKUP(AJ$35,'3.  Distribution Rates'!$C$122:$P$133,7,FALSE)</f>
        <v>0</v>
      </c>
      <c r="AK198" s="334">
        <f>HLOOKUP(AK$35,'3.  Distribution Rates'!$C$122:$P$133,7,FALSE)</f>
        <v>0</v>
      </c>
      <c r="AL198" s="334">
        <f>HLOOKUP(AL$35,'3.  Distribution Rates'!$C$122:$P$133,7,FALSE)</f>
        <v>0</v>
      </c>
      <c r="AM198" s="341"/>
    </row>
    <row r="199" spans="2:39" ht="15.5">
      <c r="B199" s="317" t="s">
        <v>149</v>
      </c>
      <c r="C199" s="338"/>
      <c r="D199" s="804"/>
      <c r="E199" s="733"/>
      <c r="F199" s="733"/>
      <c r="G199" s="733"/>
      <c r="H199" s="733"/>
      <c r="I199" s="733"/>
      <c r="J199" s="733"/>
      <c r="K199" s="733"/>
      <c r="L199" s="733"/>
      <c r="M199" s="733"/>
      <c r="N199" s="272"/>
      <c r="O199" s="284"/>
      <c r="P199" s="272"/>
      <c r="Q199" s="272"/>
      <c r="R199" s="272"/>
      <c r="S199" s="302"/>
      <c r="T199" s="302"/>
      <c r="U199" s="302"/>
      <c r="V199" s="302"/>
      <c r="W199" s="272"/>
      <c r="X199" s="272"/>
      <c r="Y199" s="371">
        <f>'4.  2011-2014 LRAM'!Y138*Y198</f>
        <v>0</v>
      </c>
      <c r="Z199" s="371">
        <f>'4.  2011-2014 LRAM'!Z138*Z198</f>
        <v>0</v>
      </c>
      <c r="AA199" s="371">
        <f>'4.  2011-2014 LRAM'!AA138*AA198</f>
        <v>0</v>
      </c>
      <c r="AB199" s="371">
        <f>'4.  2011-2014 LRAM'!AB138*AB198</f>
        <v>0</v>
      </c>
      <c r="AC199" s="371">
        <f>'4.  2011-2014 LRAM'!AC138*AC198</f>
        <v>0</v>
      </c>
      <c r="AD199" s="371">
        <f>'4.  2011-2014 LRAM'!AD138*AD198</f>
        <v>0</v>
      </c>
      <c r="AE199" s="371">
        <f>'4.  2011-2014 LRAM'!AE138*AE198</f>
        <v>0</v>
      </c>
      <c r="AF199" s="371">
        <f>'4.  2011-2014 LRAM'!AF138*AF198</f>
        <v>0</v>
      </c>
      <c r="AG199" s="371">
        <f>'4.  2011-2014 LRAM'!AG138*AG198</f>
        <v>0</v>
      </c>
      <c r="AH199" s="371">
        <f>'4.  2011-2014 LRAM'!AH138*AH198</f>
        <v>0</v>
      </c>
      <c r="AI199" s="371">
        <f>'4.  2011-2014 LRAM'!AI138*AI198</f>
        <v>0</v>
      </c>
      <c r="AJ199" s="371">
        <f>'4.  2011-2014 LRAM'!AJ138*AJ198</f>
        <v>0</v>
      </c>
      <c r="AK199" s="371">
        <f>'4.  2011-2014 LRAM'!AK138*AK198</f>
        <v>0</v>
      </c>
      <c r="AL199" s="371">
        <f>'4.  2011-2014 LRAM'!AL138*AL198</f>
        <v>0</v>
      </c>
      <c r="AM199" s="616">
        <f>SUM(Y199:AL199)</f>
        <v>0</v>
      </c>
    </row>
    <row r="200" spans="2:39" ht="15.5">
      <c r="B200" s="317" t="s">
        <v>150</v>
      </c>
      <c r="C200" s="338"/>
      <c r="D200" s="804"/>
      <c r="E200" s="733"/>
      <c r="F200" s="733"/>
      <c r="G200" s="733"/>
      <c r="H200" s="733"/>
      <c r="I200" s="733"/>
      <c r="J200" s="733"/>
      <c r="K200" s="733"/>
      <c r="L200" s="733"/>
      <c r="M200" s="733"/>
      <c r="N200" s="272"/>
      <c r="O200" s="284"/>
      <c r="P200" s="272"/>
      <c r="Q200" s="272"/>
      <c r="R200" s="272"/>
      <c r="S200" s="302"/>
      <c r="T200" s="302"/>
      <c r="U200" s="302"/>
      <c r="V200" s="302"/>
      <c r="W200" s="272"/>
      <c r="X200" s="272"/>
      <c r="Y200" s="371">
        <f>'4.  2011-2014 LRAM'!Y267*Y198</f>
        <v>0</v>
      </c>
      <c r="Z200" s="371">
        <f>'4.  2011-2014 LRAM'!Z267*Z198</f>
        <v>0</v>
      </c>
      <c r="AA200" s="371">
        <f>'4.  2011-2014 LRAM'!AA267*AA198</f>
        <v>0</v>
      </c>
      <c r="AB200" s="371">
        <f>'4.  2011-2014 LRAM'!AB267*AB198</f>
        <v>0</v>
      </c>
      <c r="AC200" s="371">
        <f>'4.  2011-2014 LRAM'!AC267*AC198</f>
        <v>0</v>
      </c>
      <c r="AD200" s="371">
        <f>'4.  2011-2014 LRAM'!AD267*AD198</f>
        <v>0</v>
      </c>
      <c r="AE200" s="371">
        <f>'4.  2011-2014 LRAM'!AE267*AE198</f>
        <v>0</v>
      </c>
      <c r="AF200" s="371">
        <f>'4.  2011-2014 LRAM'!AF267*AF198</f>
        <v>0</v>
      </c>
      <c r="AG200" s="371">
        <f>'4.  2011-2014 LRAM'!AG267*AG198</f>
        <v>0</v>
      </c>
      <c r="AH200" s="371">
        <f>'4.  2011-2014 LRAM'!AH267*AH198</f>
        <v>0</v>
      </c>
      <c r="AI200" s="371">
        <f>'4.  2011-2014 LRAM'!AI267*AI198</f>
        <v>0</v>
      </c>
      <c r="AJ200" s="371">
        <f>'4.  2011-2014 LRAM'!AJ267*AJ198</f>
        <v>0</v>
      </c>
      <c r="AK200" s="371">
        <f>'4.  2011-2014 LRAM'!AK267*AK198</f>
        <v>0</v>
      </c>
      <c r="AL200" s="371">
        <f>'4.  2011-2014 LRAM'!AL267*AL198</f>
        <v>0</v>
      </c>
      <c r="AM200" s="616">
        <f>SUM(Y200:AL200)</f>
        <v>0</v>
      </c>
    </row>
    <row r="201" spans="2:39" ht="15.5">
      <c r="B201" s="317" t="s">
        <v>151</v>
      </c>
      <c r="C201" s="338"/>
      <c r="D201" s="804"/>
      <c r="E201" s="733"/>
      <c r="F201" s="733"/>
      <c r="G201" s="733"/>
      <c r="H201" s="733"/>
      <c r="I201" s="733"/>
      <c r="J201" s="733"/>
      <c r="K201" s="733"/>
      <c r="L201" s="733"/>
      <c r="M201" s="733"/>
      <c r="N201" s="272"/>
      <c r="O201" s="284"/>
      <c r="P201" s="272"/>
      <c r="Q201" s="272"/>
      <c r="R201" s="272"/>
      <c r="S201" s="302"/>
      <c r="T201" s="302"/>
      <c r="U201" s="302"/>
      <c r="V201" s="302"/>
      <c r="W201" s="272"/>
      <c r="X201" s="272"/>
      <c r="Y201" s="371">
        <f>'4.  2011-2014 LRAM'!Y396*Y198</f>
        <v>0</v>
      </c>
      <c r="Z201" s="371">
        <f>'4.  2011-2014 LRAM'!Z396*Z198</f>
        <v>0</v>
      </c>
      <c r="AA201" s="371">
        <f>'4.  2011-2014 LRAM'!AA396*AA198</f>
        <v>0</v>
      </c>
      <c r="AB201" s="371">
        <f>'4.  2011-2014 LRAM'!AB396*AB198</f>
        <v>0</v>
      </c>
      <c r="AC201" s="371">
        <f>'4.  2011-2014 LRAM'!AC396*AC198</f>
        <v>0</v>
      </c>
      <c r="AD201" s="371">
        <f>'4.  2011-2014 LRAM'!AD396*AD198</f>
        <v>0</v>
      </c>
      <c r="AE201" s="371">
        <f>'4.  2011-2014 LRAM'!AE396*AE198</f>
        <v>0</v>
      </c>
      <c r="AF201" s="371">
        <f>'4.  2011-2014 LRAM'!AF396*AF198</f>
        <v>0</v>
      </c>
      <c r="AG201" s="371">
        <f>'4.  2011-2014 LRAM'!AG396*AG198</f>
        <v>0</v>
      </c>
      <c r="AH201" s="371">
        <f>'4.  2011-2014 LRAM'!AH396*AH198</f>
        <v>0</v>
      </c>
      <c r="AI201" s="371">
        <f>'4.  2011-2014 LRAM'!AI396*AI198</f>
        <v>0</v>
      </c>
      <c r="AJ201" s="371">
        <f>'4.  2011-2014 LRAM'!AJ396*AJ198</f>
        <v>0</v>
      </c>
      <c r="AK201" s="371">
        <f>'4.  2011-2014 LRAM'!AK396*AK198</f>
        <v>0</v>
      </c>
      <c r="AL201" s="371">
        <f>'4.  2011-2014 LRAM'!AL396*AL198</f>
        <v>0</v>
      </c>
      <c r="AM201" s="616">
        <f>SUM(Y201:AL201)</f>
        <v>0</v>
      </c>
    </row>
    <row r="202" spans="2:39" ht="15.5">
      <c r="B202" s="317" t="s">
        <v>152</v>
      </c>
      <c r="C202" s="338"/>
      <c r="D202" s="804"/>
      <c r="E202" s="733"/>
      <c r="F202" s="733"/>
      <c r="G202" s="733"/>
      <c r="H202" s="733"/>
      <c r="I202" s="733"/>
      <c r="J202" s="733"/>
      <c r="K202" s="733"/>
      <c r="L202" s="733"/>
      <c r="M202" s="733"/>
      <c r="N202" s="272"/>
      <c r="O202" s="284"/>
      <c r="P202" s="272"/>
      <c r="Q202" s="272"/>
      <c r="R202" s="272"/>
      <c r="S202" s="302"/>
      <c r="T202" s="302"/>
      <c r="U202" s="302"/>
      <c r="V202" s="302"/>
      <c r="W202" s="272"/>
      <c r="X202" s="272"/>
      <c r="Y202" s="371">
        <f>'4.  2011-2014 LRAM'!Y526*Y198</f>
        <v>0</v>
      </c>
      <c r="Z202" s="371">
        <f>'4.  2011-2014 LRAM'!Z526*Z198</f>
        <v>0</v>
      </c>
      <c r="AA202" s="371">
        <f>'4.  2011-2014 LRAM'!AA526*AA198</f>
        <v>0</v>
      </c>
      <c r="AB202" s="371">
        <f>'4.  2011-2014 LRAM'!AB526*AB198</f>
        <v>0</v>
      </c>
      <c r="AC202" s="371">
        <f>'4.  2011-2014 LRAM'!AC526*AC198</f>
        <v>0</v>
      </c>
      <c r="AD202" s="371">
        <f>'4.  2011-2014 LRAM'!AD526*AD198</f>
        <v>0</v>
      </c>
      <c r="AE202" s="371">
        <f>'4.  2011-2014 LRAM'!AE526*AE198</f>
        <v>0</v>
      </c>
      <c r="AF202" s="371">
        <f>'4.  2011-2014 LRAM'!AF526*AF198</f>
        <v>0</v>
      </c>
      <c r="AG202" s="371">
        <f>'4.  2011-2014 LRAM'!AG526*AG198</f>
        <v>0</v>
      </c>
      <c r="AH202" s="371">
        <f>'4.  2011-2014 LRAM'!AH526*AH198</f>
        <v>0</v>
      </c>
      <c r="AI202" s="371">
        <f>'4.  2011-2014 LRAM'!AI526*AI198</f>
        <v>0</v>
      </c>
      <c r="AJ202" s="371">
        <f>'4.  2011-2014 LRAM'!AJ526*AJ198</f>
        <v>0</v>
      </c>
      <c r="AK202" s="371">
        <f>'4.  2011-2014 LRAM'!AK526*AK198</f>
        <v>0</v>
      </c>
      <c r="AL202" s="371">
        <f>'4.  2011-2014 LRAM'!AL526*AL198</f>
        <v>0</v>
      </c>
      <c r="AM202" s="616">
        <f>SUM(Y202:AL202)</f>
        <v>0</v>
      </c>
    </row>
    <row r="203" spans="2:39" ht="15.5">
      <c r="B203" s="317" t="s">
        <v>153</v>
      </c>
      <c r="C203" s="338"/>
      <c r="D203" s="804"/>
      <c r="E203" s="733"/>
      <c r="F203" s="733"/>
      <c r="G203" s="733"/>
      <c r="H203" s="733"/>
      <c r="I203" s="733"/>
      <c r="J203" s="733"/>
      <c r="K203" s="733"/>
      <c r="L203" s="733"/>
      <c r="M203" s="733"/>
      <c r="N203" s="272"/>
      <c r="O203" s="284"/>
      <c r="P203" s="272"/>
      <c r="Q203" s="272"/>
      <c r="R203" s="272"/>
      <c r="S203" s="302"/>
      <c r="T203" s="302"/>
      <c r="U203" s="302"/>
      <c r="V203" s="302"/>
      <c r="W203" s="272"/>
      <c r="X203" s="272"/>
      <c r="Y203" s="371">
        <f>Y195*Y198</f>
        <v>0</v>
      </c>
      <c r="Z203" s="371">
        <f>Z195*Z198</f>
        <v>0</v>
      </c>
      <c r="AA203" s="371">
        <f>AA195*AA198</f>
        <v>0</v>
      </c>
      <c r="AB203" s="371">
        <f t="shared" ref="AB203:AL203" si="53">AB195*AB198</f>
        <v>0</v>
      </c>
      <c r="AC203" s="371">
        <f t="shared" si="53"/>
        <v>0</v>
      </c>
      <c r="AD203" s="371">
        <f t="shared" si="53"/>
        <v>0</v>
      </c>
      <c r="AE203" s="371">
        <f t="shared" si="53"/>
        <v>0</v>
      </c>
      <c r="AF203" s="371">
        <f t="shared" si="53"/>
        <v>0</v>
      </c>
      <c r="AG203" s="371">
        <f t="shared" si="53"/>
        <v>0</v>
      </c>
      <c r="AH203" s="371">
        <f t="shared" si="53"/>
        <v>0</v>
      </c>
      <c r="AI203" s="371">
        <f t="shared" si="53"/>
        <v>0</v>
      </c>
      <c r="AJ203" s="371">
        <f t="shared" si="53"/>
        <v>0</v>
      </c>
      <c r="AK203" s="371">
        <f t="shared" si="53"/>
        <v>0</v>
      </c>
      <c r="AL203" s="371">
        <f t="shared" si="53"/>
        <v>0</v>
      </c>
      <c r="AM203" s="616">
        <f>SUM(Y203:AL203)</f>
        <v>0</v>
      </c>
    </row>
    <row r="204" spans="2:39" ht="15.5">
      <c r="B204" s="342" t="s">
        <v>268</v>
      </c>
      <c r="C204" s="338"/>
      <c r="D204" s="803"/>
      <c r="E204" s="326"/>
      <c r="F204" s="326"/>
      <c r="G204" s="326"/>
      <c r="H204" s="326"/>
      <c r="I204" s="326"/>
      <c r="J204" s="326"/>
      <c r="K204" s="326"/>
      <c r="L204" s="326"/>
      <c r="M204" s="326"/>
      <c r="N204" s="327"/>
      <c r="O204" s="293"/>
      <c r="P204" s="327"/>
      <c r="Q204" s="327"/>
      <c r="R204" s="327"/>
      <c r="S204" s="329"/>
      <c r="T204" s="329"/>
      <c r="U204" s="329"/>
      <c r="V204" s="329"/>
      <c r="W204" s="327"/>
      <c r="X204" s="327"/>
      <c r="Y204" s="339">
        <f t="shared" ref="Y204:AM204" si="54">SUM(Y199:Y203)</f>
        <v>0</v>
      </c>
      <c r="Z204" s="339">
        <f t="shared" si="54"/>
        <v>0</v>
      </c>
      <c r="AA204" s="339">
        <f t="shared" si="54"/>
        <v>0</v>
      </c>
      <c r="AB204" s="339">
        <f t="shared" si="54"/>
        <v>0</v>
      </c>
      <c r="AC204" s="339">
        <f t="shared" si="54"/>
        <v>0</v>
      </c>
      <c r="AD204" s="339">
        <f t="shared" si="54"/>
        <v>0</v>
      </c>
      <c r="AE204" s="339">
        <f t="shared" si="54"/>
        <v>0</v>
      </c>
      <c r="AF204" s="339">
        <f t="shared" si="54"/>
        <v>0</v>
      </c>
      <c r="AG204" s="339">
        <f t="shared" si="54"/>
        <v>0</v>
      </c>
      <c r="AH204" s="339">
        <f t="shared" si="54"/>
        <v>0</v>
      </c>
      <c r="AI204" s="339">
        <f t="shared" si="54"/>
        <v>0</v>
      </c>
      <c r="AJ204" s="339">
        <f t="shared" si="54"/>
        <v>0</v>
      </c>
      <c r="AK204" s="339">
        <f t="shared" si="54"/>
        <v>0</v>
      </c>
      <c r="AL204" s="339">
        <f t="shared" si="54"/>
        <v>0</v>
      </c>
      <c r="AM204" s="400">
        <f t="shared" si="54"/>
        <v>0</v>
      </c>
    </row>
    <row r="205" spans="2:39" ht="15.5">
      <c r="B205" s="342" t="s">
        <v>269</v>
      </c>
      <c r="C205" s="338"/>
      <c r="D205" s="803"/>
      <c r="E205" s="326"/>
      <c r="F205" s="326"/>
      <c r="G205" s="326"/>
      <c r="H205" s="326"/>
      <c r="I205" s="326"/>
      <c r="J205" s="326"/>
      <c r="K205" s="326"/>
      <c r="L205" s="326"/>
      <c r="M205" s="326"/>
      <c r="N205" s="327"/>
      <c r="O205" s="293"/>
      <c r="P205" s="327"/>
      <c r="Q205" s="327"/>
      <c r="R205" s="327"/>
      <c r="S205" s="329"/>
      <c r="T205" s="329"/>
      <c r="U205" s="329"/>
      <c r="V205" s="329"/>
      <c r="W205" s="327"/>
      <c r="X205" s="327"/>
      <c r="Y205" s="340">
        <f>Y196*Y198</f>
        <v>0</v>
      </c>
      <c r="Z205" s="340">
        <f t="shared" ref="Z205:AE205" si="55">Z196*Z198</f>
        <v>0</v>
      </c>
      <c r="AA205" s="340">
        <f t="shared" si="55"/>
        <v>0</v>
      </c>
      <c r="AB205" s="340">
        <f t="shared" si="55"/>
        <v>0</v>
      </c>
      <c r="AC205" s="340">
        <f t="shared" si="55"/>
        <v>0</v>
      </c>
      <c r="AD205" s="340">
        <f t="shared" si="55"/>
        <v>0</v>
      </c>
      <c r="AE205" s="340">
        <f t="shared" si="55"/>
        <v>0</v>
      </c>
      <c r="AF205" s="340">
        <f>AF196*AF198</f>
        <v>0</v>
      </c>
      <c r="AG205" s="340">
        <f t="shared" ref="AG205:AL205" si="56">AG196*AG198</f>
        <v>0</v>
      </c>
      <c r="AH205" s="340">
        <f t="shared" si="56"/>
        <v>0</v>
      </c>
      <c r="AI205" s="340">
        <f t="shared" si="56"/>
        <v>0</v>
      </c>
      <c r="AJ205" s="340">
        <f t="shared" si="56"/>
        <v>0</v>
      </c>
      <c r="AK205" s="340">
        <f t="shared" si="56"/>
        <v>0</v>
      </c>
      <c r="AL205" s="340">
        <f t="shared" si="56"/>
        <v>0</v>
      </c>
      <c r="AM205" s="400">
        <f>SUM(Y205:AL205)</f>
        <v>0</v>
      </c>
    </row>
    <row r="206" spans="2:39" ht="15.5">
      <c r="B206" s="342" t="s">
        <v>270</v>
      </c>
      <c r="C206" s="338"/>
      <c r="D206" s="803"/>
      <c r="E206" s="326"/>
      <c r="F206" s="326"/>
      <c r="G206" s="326"/>
      <c r="H206" s="326"/>
      <c r="I206" s="326"/>
      <c r="J206" s="326"/>
      <c r="K206" s="326"/>
      <c r="L206" s="326"/>
      <c r="M206" s="326"/>
      <c r="N206" s="327"/>
      <c r="O206" s="293"/>
      <c r="P206" s="327"/>
      <c r="Q206" s="327"/>
      <c r="R206" s="327"/>
      <c r="S206" s="343"/>
      <c r="T206" s="343"/>
      <c r="U206" s="343"/>
      <c r="V206" s="343"/>
      <c r="W206" s="327"/>
      <c r="X206" s="327"/>
      <c r="Y206" s="344"/>
      <c r="Z206" s="344"/>
      <c r="AA206" s="344"/>
      <c r="AB206" s="344"/>
      <c r="AC206" s="344"/>
      <c r="AD206" s="344"/>
      <c r="AE206" s="344"/>
      <c r="AF206" s="344"/>
      <c r="AG206" s="344"/>
      <c r="AH206" s="344"/>
      <c r="AI206" s="344"/>
      <c r="AJ206" s="344"/>
      <c r="AK206" s="344"/>
      <c r="AL206" s="344"/>
      <c r="AM206" s="400">
        <f>AM204-AM205</f>
        <v>0</v>
      </c>
    </row>
    <row r="207" spans="2:39" ht="15.5">
      <c r="B207" s="317"/>
      <c r="C207" s="343"/>
      <c r="D207" s="803"/>
      <c r="E207" s="326"/>
      <c r="F207" s="326"/>
      <c r="G207" s="326"/>
      <c r="H207" s="326"/>
      <c r="I207" s="326"/>
      <c r="J207" s="326"/>
      <c r="K207" s="326"/>
      <c r="L207" s="326"/>
      <c r="M207" s="326"/>
      <c r="N207" s="327"/>
      <c r="O207" s="293"/>
      <c r="P207" s="327"/>
      <c r="Q207" s="327"/>
      <c r="R207" s="327"/>
      <c r="S207" s="343"/>
      <c r="T207" s="338"/>
      <c r="U207" s="343"/>
      <c r="V207" s="343"/>
      <c r="W207" s="327"/>
      <c r="X207" s="327"/>
      <c r="Y207" s="345"/>
      <c r="Z207" s="345"/>
      <c r="AA207" s="345"/>
      <c r="AB207" s="345"/>
      <c r="AC207" s="345"/>
      <c r="AD207" s="345"/>
      <c r="AE207" s="345"/>
      <c r="AF207" s="345"/>
      <c r="AG207" s="345"/>
      <c r="AH207" s="345"/>
      <c r="AI207" s="345"/>
      <c r="AJ207" s="345"/>
      <c r="AK207" s="345"/>
      <c r="AL207" s="345"/>
      <c r="AM207" s="341"/>
    </row>
    <row r="208" spans="2:39" ht="15.5">
      <c r="B208" s="287" t="s">
        <v>144</v>
      </c>
      <c r="C208" s="297"/>
      <c r="D208" s="733"/>
      <c r="E208" s="733"/>
      <c r="F208" s="733"/>
      <c r="G208" s="733"/>
      <c r="H208" s="733"/>
      <c r="I208" s="733"/>
      <c r="J208" s="733"/>
      <c r="K208" s="733"/>
      <c r="L208" s="733"/>
      <c r="M208" s="733"/>
      <c r="N208" s="272"/>
      <c r="O208" s="350"/>
      <c r="P208" s="272"/>
      <c r="Q208" s="272"/>
      <c r="R208" s="272"/>
      <c r="S208" s="297"/>
      <c r="T208" s="302"/>
      <c r="U208" s="302"/>
      <c r="V208" s="272"/>
      <c r="W208" s="272"/>
      <c r="X208" s="302"/>
      <c r="Y208" s="284">
        <f>SUMPRODUCT(E38:E193,Y38:Y193)</f>
        <v>0</v>
      </c>
      <c r="Z208" s="284">
        <f>SUMPRODUCT(E38:E193,Z38:Z193)</f>
        <v>0</v>
      </c>
      <c r="AA208" s="284">
        <f>IF(AA36="kw",SUMPRODUCT(N38:N193,P38:P193,AA38:AA193),SUMPRODUCT(E38:E193,AA38:AA193))</f>
        <v>0</v>
      </c>
      <c r="AB208" s="284">
        <f>IF(AB36="kw",SUMPRODUCT(N38:N193,P38:P193,AB38:AB193),SUMPRODUCT(E38:E193,AB38:AB193))</f>
        <v>0</v>
      </c>
      <c r="AC208" s="284">
        <f>IF(AC36="kw",SUMPRODUCT(N38:N193,P38:P193,AC38:AC193),SUMPRODUCT(E38:E193,AC38:AC193))</f>
        <v>0</v>
      </c>
      <c r="AD208" s="284">
        <f>IF(AD36="kw",SUMPRODUCT(N38:N193,P38:P193,AD38:AD193),SUMPRODUCT(E38:E193,AD38:AD193))</f>
        <v>0</v>
      </c>
      <c r="AE208" s="284">
        <f>IF(AE36="kw",SUMPRODUCT(N38:N193,P38:P193,AE38:AE193),SUMPRODUCT(E38:E193,AE38:AE193))</f>
        <v>0</v>
      </c>
      <c r="AF208" s="284">
        <f>IF(AF36="kw",SUMPRODUCT(N38:N193,P38:P193,AF38:AF193),SUMPRODUCT(E38:E193,AF38:AF193))</f>
        <v>0</v>
      </c>
      <c r="AG208" s="284">
        <f>IF(AG36="kw",SUMPRODUCT(N38:N193,P38:P193,AG38:AG193),SUMPRODUCT(E38:E193,AG38:AG193))</f>
        <v>0</v>
      </c>
      <c r="AH208" s="284">
        <f>IF(AH36="kw",SUMPRODUCT(N38:N193,P38:P193,AH38:AH193),SUMPRODUCT(E38:E193,AH38:AH193))</f>
        <v>0</v>
      </c>
      <c r="AI208" s="284">
        <f>IF(AI36="kw",SUMPRODUCT(N38:N193,P38:P193,AI38:AI193),SUMPRODUCT(E38:E193,AI38:AI193))</f>
        <v>0</v>
      </c>
      <c r="AJ208" s="284">
        <f>IF(AJ36="kw",SUMPRODUCT(N38:N193,P38:P193,AJ38:AJ193),SUMPRODUCT(E38:E193,AJ38:AJ193))</f>
        <v>0</v>
      </c>
      <c r="AK208" s="284">
        <f>IF(AK36="kw",SUMPRODUCT(N38:N193,P38:P193,AK38:AK193),SUMPRODUCT(E38:E193,AK38:AK193))</f>
        <v>0</v>
      </c>
      <c r="AL208" s="284">
        <f>IF(AL36="kw",SUMPRODUCT(N38:N193,P38:P193,AL38:AL193),SUMPRODUCT(E38:E193,AL38:AL193))</f>
        <v>0</v>
      </c>
      <c r="AM208" s="341"/>
    </row>
    <row r="209" spans="1:39" ht="15.5">
      <c r="B209" s="287" t="s">
        <v>145</v>
      </c>
      <c r="C209" s="297"/>
      <c r="D209" s="733"/>
      <c r="E209" s="733"/>
      <c r="F209" s="733"/>
      <c r="G209" s="733"/>
      <c r="H209" s="733"/>
      <c r="I209" s="733"/>
      <c r="J209" s="733"/>
      <c r="K209" s="733"/>
      <c r="L209" s="733"/>
      <c r="M209" s="733"/>
      <c r="N209" s="272"/>
      <c r="O209" s="350"/>
      <c r="P209" s="272"/>
      <c r="Q209" s="272"/>
      <c r="R209" s="272"/>
      <c r="S209" s="297"/>
      <c r="T209" s="302"/>
      <c r="U209" s="302"/>
      <c r="V209" s="272"/>
      <c r="W209" s="272"/>
      <c r="X209" s="302"/>
      <c r="Y209" s="284">
        <f>SUMPRODUCT(F38:F193,Y38:Y193)</f>
        <v>0</v>
      </c>
      <c r="Z209" s="284">
        <f>SUMPRODUCT(F38:F193,Z38:Z193)</f>
        <v>0</v>
      </c>
      <c r="AA209" s="284">
        <f>IF(AA36="kw",SUMPRODUCT(N38:N193,Q38:Q193,AA38:AA193),SUMPRODUCT(F38:F193,AA38:AA193))</f>
        <v>0</v>
      </c>
      <c r="AB209" s="284">
        <f>IF(AB36="kw",SUMPRODUCT(N38:N193,Q38:Q193,AB38:AB193),SUMPRODUCT(F38:F193,AB38:AB193))</f>
        <v>0</v>
      </c>
      <c r="AC209" s="284">
        <f>IF(AC36="kw",SUMPRODUCT(N38:N193,Q38:Q193,AC38:AC193),SUMPRODUCT(F38:F193,AC38:AC193))</f>
        <v>0</v>
      </c>
      <c r="AD209" s="284">
        <f>IF(AD36="kw",SUMPRODUCT(N38:N193,Q38:Q193,AD38:AD193),SUMPRODUCT(F38:F193,AD38:AD193))</f>
        <v>0</v>
      </c>
      <c r="AE209" s="284">
        <f>IF(AE36="kw",SUMPRODUCT(N38:N193,Q38:Q193,AE38:AE193),SUMPRODUCT(F38:F193,AE38:AE193))</f>
        <v>0</v>
      </c>
      <c r="AF209" s="284">
        <f>IF(AF36="kw",SUMPRODUCT(N38:N193,Q38:Q193,AF38:AF193),SUMPRODUCT(F38:F193,AF38:AF193))</f>
        <v>0</v>
      </c>
      <c r="AG209" s="284">
        <f>IF(AG36="kw",SUMPRODUCT(N38:N193,Q38:Q193,AG38:AG193),SUMPRODUCT(F38:F193,AG38:AG193))</f>
        <v>0</v>
      </c>
      <c r="AH209" s="284">
        <f>IF(AH36="kw",SUMPRODUCT(N38:N193,Q38:Q193,AH38:AH193),SUMPRODUCT(F38:F193,AH38:AH193))</f>
        <v>0</v>
      </c>
      <c r="AI209" s="284">
        <f>IF(AI36="kw",SUMPRODUCT(N38:N193,Q38:Q193,AI38:AI193),SUMPRODUCT(F38:F193,AI38:AI193))</f>
        <v>0</v>
      </c>
      <c r="AJ209" s="284">
        <f>IF(AJ36="kw",SUMPRODUCT(N38:N193,Q38:Q193,AJ38:AJ193),SUMPRODUCT(F38:F193,AJ38:AJ193))</f>
        <v>0</v>
      </c>
      <c r="AK209" s="284">
        <f>IF(AK36="kw",SUMPRODUCT(N38:N193,Q38:Q193,AK38:AK193),SUMPRODUCT(F38:F193,AK38:AK193))</f>
        <v>0</v>
      </c>
      <c r="AL209" s="284">
        <f>IF(AL36="kw",SUMPRODUCT(N38:N193,Q38:Q193,AL38:AL193),SUMPRODUCT(F38:F193,AL38:AL193))</f>
        <v>0</v>
      </c>
      <c r="AM209" s="330"/>
    </row>
    <row r="210" spans="1:39" ht="15.5">
      <c r="B210" s="287" t="s">
        <v>146</v>
      </c>
      <c r="C210" s="297"/>
      <c r="D210" s="733"/>
      <c r="E210" s="733"/>
      <c r="F210" s="733"/>
      <c r="G210" s="733"/>
      <c r="H210" s="733"/>
      <c r="I210" s="733"/>
      <c r="J210" s="733"/>
      <c r="K210" s="733"/>
      <c r="L210" s="733"/>
      <c r="M210" s="733"/>
      <c r="N210" s="272"/>
      <c r="O210" s="350"/>
      <c r="P210" s="272"/>
      <c r="Q210" s="272"/>
      <c r="R210" s="272"/>
      <c r="S210" s="297"/>
      <c r="T210" s="302"/>
      <c r="U210" s="302"/>
      <c r="V210" s="272"/>
      <c r="W210" s="272"/>
      <c r="X210" s="302"/>
      <c r="Y210" s="284">
        <f>SUMPRODUCT(G38:G193,Y38:Y193)</f>
        <v>0</v>
      </c>
      <c r="Z210" s="284">
        <f>SUMPRODUCT(G38:G193,Z38:Z193)</f>
        <v>0</v>
      </c>
      <c r="AA210" s="284">
        <f>IF(AA36="kw",SUMPRODUCT(N38:N193,R38:R193,AA38:AA193),SUMPRODUCT(G38:G193,AA38:AA193))</f>
        <v>0</v>
      </c>
      <c r="AB210" s="284">
        <f>IF(AB36="kw",SUMPRODUCT(N38:N193,R38:R193,AB38:AB193),SUMPRODUCT(G38:G193,AB38:AB193))</f>
        <v>0</v>
      </c>
      <c r="AC210" s="284">
        <f>IF(AC36="kw",SUMPRODUCT(N38:N193,R38:R193,AC38:AC193),SUMPRODUCT(G38:G193,AC38:AC193))</f>
        <v>0</v>
      </c>
      <c r="AD210" s="284">
        <f>IF(AD36="kw",SUMPRODUCT(N38:N193,R38:R193,AD38:AD193),SUMPRODUCT(G38:G193,AD38:AD193))</f>
        <v>0</v>
      </c>
      <c r="AE210" s="284">
        <f>IF(AE36="kw",SUMPRODUCT(N38:N193,R38:R193,AE38:AE193),SUMPRODUCT(G38:G193,AE38:AE193))</f>
        <v>0</v>
      </c>
      <c r="AF210" s="284">
        <f>IF(AF36="kw",SUMPRODUCT(N38:N193,R38:R193,AF38:AF193),SUMPRODUCT(G38:G193,AF38:AF193))</f>
        <v>0</v>
      </c>
      <c r="AG210" s="284">
        <f>IF(AG36="kw",SUMPRODUCT(N38:N193,R38:R193,AG38:AG193),SUMPRODUCT(G38:G193,AG38:AG193))</f>
        <v>0</v>
      </c>
      <c r="AH210" s="284">
        <f>IF(AH36="kw",SUMPRODUCT(N38:N193,R38:R193,AH38:AH193),SUMPRODUCT(G38:G193,AH38:AH193))</f>
        <v>0</v>
      </c>
      <c r="AI210" s="284">
        <f>IF(AI36="kw",SUMPRODUCT(N38:N193,R38:R193,AI38:AI193),SUMPRODUCT(G38:G193,AI38:AI193))</f>
        <v>0</v>
      </c>
      <c r="AJ210" s="284">
        <f>IF(AJ36="kw",SUMPRODUCT(N38:N193,R38:R193,AJ38:AJ193),SUMPRODUCT(G38:G193,AJ38:AJ193))</f>
        <v>0</v>
      </c>
      <c r="AK210" s="284">
        <f>IF(AK36="kw",SUMPRODUCT(N38:N193,R38:R193,AK38:AK193),SUMPRODUCT(G38:G193,AK38:AK193))</f>
        <v>0</v>
      </c>
      <c r="AL210" s="284">
        <f>IF(AL36="kw",SUMPRODUCT(N38:N193,R38:R193,AL38:AL193),SUMPRODUCT(G38:G193,AL38:AL193))</f>
        <v>0</v>
      </c>
      <c r="AM210" s="330"/>
    </row>
    <row r="211" spans="1:39" ht="15.5">
      <c r="B211" s="287" t="s">
        <v>147</v>
      </c>
      <c r="C211" s="297"/>
      <c r="D211" s="733"/>
      <c r="E211" s="733"/>
      <c r="F211" s="733"/>
      <c r="G211" s="733"/>
      <c r="H211" s="733"/>
      <c r="I211" s="733"/>
      <c r="J211" s="733"/>
      <c r="K211" s="733"/>
      <c r="L211" s="733"/>
      <c r="M211" s="733"/>
      <c r="N211" s="272"/>
      <c r="O211" s="350"/>
      <c r="P211" s="272"/>
      <c r="Q211" s="272"/>
      <c r="R211" s="272"/>
      <c r="S211" s="297"/>
      <c r="T211" s="302"/>
      <c r="U211" s="302"/>
      <c r="V211" s="272"/>
      <c r="W211" s="272"/>
      <c r="X211" s="302"/>
      <c r="Y211" s="284">
        <f>SUMPRODUCT(H38:H193,Y38:Y193)</f>
        <v>0</v>
      </c>
      <c r="Z211" s="284">
        <f>SUMPRODUCT(H38:H193,Z38:Z193)</f>
        <v>0</v>
      </c>
      <c r="AA211" s="284">
        <f>IF(AA36="kw",SUMPRODUCT(N38:N193,S38:S193,AA38:AA193),SUMPRODUCT(H38:H193,AA38:AA193))</f>
        <v>0</v>
      </c>
      <c r="AB211" s="284">
        <f>IF(AB36="kw",SUMPRODUCT(N38:N193,S38:S193,AB38:AB193),SUMPRODUCT(H38:H193,AB38:AB193))</f>
        <v>0</v>
      </c>
      <c r="AC211" s="284">
        <f>IF(AC36="kw",SUMPRODUCT(N38:N193,S38:S193,AC38:AC193),SUMPRODUCT(H38:H193,AC38:AC193))</f>
        <v>0</v>
      </c>
      <c r="AD211" s="284">
        <f>IF(AD36="kw",SUMPRODUCT(N38:N193,S38:S193,AD38:AD193),SUMPRODUCT(H38:H193,AD38:AD193))</f>
        <v>0</v>
      </c>
      <c r="AE211" s="284">
        <f>IF(AE36="kw",SUMPRODUCT(N38:N193,S38:S193,AE38:AE193),SUMPRODUCT(H38:H193,AE38:AE193))</f>
        <v>0</v>
      </c>
      <c r="AF211" s="284">
        <f>IF(AF36="kw",SUMPRODUCT(N38:N193,S38:S193,AF38:AF193),SUMPRODUCT(H38:H193,AF38:AF193))</f>
        <v>0</v>
      </c>
      <c r="AG211" s="284">
        <f>IF(AG36="kw",SUMPRODUCT(N38:N193,S38:S193,AG38:AG193),SUMPRODUCT(H38:H193,AG38:AG193))</f>
        <v>0</v>
      </c>
      <c r="AH211" s="284">
        <f>IF(AH36="kw",SUMPRODUCT(N38:N193,S38:S193,AH38:AH193),SUMPRODUCT(H38:H193,AH38:AH193))</f>
        <v>0</v>
      </c>
      <c r="AI211" s="284">
        <f>IF(AI36="kw",SUMPRODUCT(N38:N193,S38:S193,AI38:AI193),SUMPRODUCT(H38:H193,AI38:AI193))</f>
        <v>0</v>
      </c>
      <c r="AJ211" s="284">
        <f>IF(AJ36="kw",SUMPRODUCT(N38:N193,S38:S193,AJ38:AJ193),SUMPRODUCT(H38:H193,AJ38:AJ193))</f>
        <v>0</v>
      </c>
      <c r="AK211" s="284">
        <f>IF(AK36="kw",SUMPRODUCT(N38:N193,S38:S193,AK38:AK193),SUMPRODUCT(H38:H193,AK38:AK193))</f>
        <v>0</v>
      </c>
      <c r="AL211" s="284">
        <f>IF(AL36="kw",SUMPRODUCT(N38:N193,S38:S193,AL38:AL193),SUMPRODUCT(H38:H193,AL38:AL193))</f>
        <v>0</v>
      </c>
      <c r="AM211" s="330"/>
    </row>
    <row r="212" spans="1:39" ht="15.5">
      <c r="B212" s="424" t="s">
        <v>148</v>
      </c>
      <c r="C212" s="732"/>
      <c r="D212" s="733"/>
      <c r="E212" s="733"/>
      <c r="F212" s="733"/>
      <c r="G212" s="733"/>
      <c r="H212" s="733"/>
      <c r="I212" s="733"/>
      <c r="J212" s="733"/>
      <c r="K212" s="733"/>
      <c r="L212" s="733"/>
      <c r="M212" s="733"/>
      <c r="N212" s="272"/>
      <c r="O212" s="350"/>
      <c r="P212" s="272"/>
      <c r="Q212" s="272"/>
      <c r="R212" s="272"/>
      <c r="S212" s="732"/>
      <c r="T212" s="302"/>
      <c r="U212" s="302"/>
      <c r="V212" s="272"/>
      <c r="W212" s="272"/>
      <c r="X212" s="302"/>
      <c r="Y212" s="729">
        <f>SUMPRODUCT(I38:I193,Y38:Y193)</f>
        <v>0</v>
      </c>
      <c r="Z212" s="729">
        <f>SUMPRODUCT(I38:I193,Z38:Z193)</f>
        <v>0</v>
      </c>
      <c r="AA212" s="729">
        <f>IF(AA36="kw",SUMPRODUCT(N38:N193,T38:T193,AA38:AA193),SUMPRODUCT(I38:I193,AA38:AA193))</f>
        <v>0</v>
      </c>
      <c r="AB212" s="729">
        <f>IF(AB36="kw",SUMPRODUCT(N38:N193,T38:T193,AB38:AB193),SUMPRODUCT(I38:I193,AB38:AB193))</f>
        <v>0</v>
      </c>
      <c r="AC212" s="729">
        <f>IF(AC36="kw",SUMPRODUCT(N38:N193,T38:T193,AC38:AC193),SUMPRODUCT(I38:I193,AC38:AC193))</f>
        <v>0</v>
      </c>
      <c r="AD212" s="729">
        <f>IF(AD36="kw",SUMPRODUCT(N38:N193,T38:T193,AD38:AD193),SUMPRODUCT(I38:I193,AD38:AD193))</f>
        <v>0</v>
      </c>
      <c r="AE212" s="729">
        <f>IF(AE36="kw",SUMPRODUCT(N38:N193,T38:T193,AE38:AE193),SUMPRODUCT(I38:I193,AE38:AE193))</f>
        <v>0</v>
      </c>
      <c r="AF212" s="729">
        <f>IF(AF36="kw",SUMPRODUCT(N38:N193,T38:T193,AF38:AF193),SUMPRODUCT(I38:I193,AF38:AF193))</f>
        <v>0</v>
      </c>
      <c r="AG212" s="729">
        <f>IF(AG36="kw",SUMPRODUCT(N38:N193,T38:T193,AG38:AG193),SUMPRODUCT(I38:I193,AG38:AG193))</f>
        <v>0</v>
      </c>
      <c r="AH212" s="729">
        <f>IF(AH36="kw",SUMPRODUCT(N38:N193,T38:T193,AH38:AH193),SUMPRODUCT(I38:I193,AH38:AH193))</f>
        <v>0</v>
      </c>
      <c r="AI212" s="729">
        <f>IF(AI36="kw",SUMPRODUCT(N38:N193,T38:T193,AI38:AI193),SUMPRODUCT(I38:I193,AI38:AI193))</f>
        <v>0</v>
      </c>
      <c r="AJ212" s="729">
        <f>IF(AJ36="kw",SUMPRODUCT(N38:N193,T38:T193,AJ38:AJ193),SUMPRODUCT(I38:I193,AJ38:AJ193))</f>
        <v>0</v>
      </c>
      <c r="AK212" s="729">
        <f>IF(AK36="kw",SUMPRODUCT(N38:N193,T38:T193,AK38:AK193),SUMPRODUCT(I38:I193,AK38:AK193))</f>
        <v>0</v>
      </c>
      <c r="AL212" s="729">
        <f>IF(AL36="kw",SUMPRODUCT(N38:N193,T38:T193,AL38:AL193),SUMPRODUCT(I38:I193,AL38:AL193))</f>
        <v>0</v>
      </c>
      <c r="AM212" s="293"/>
    </row>
    <row r="213" spans="1:39" ht="15.5">
      <c r="B213" s="793" t="s">
        <v>797</v>
      </c>
      <c r="C213" s="732"/>
      <c r="D213" s="733"/>
      <c r="E213" s="733"/>
      <c r="F213" s="733"/>
      <c r="G213" s="733"/>
      <c r="H213" s="733"/>
      <c r="I213" s="733"/>
      <c r="J213" s="733"/>
      <c r="K213" s="733"/>
      <c r="L213" s="733"/>
      <c r="M213" s="733"/>
      <c r="N213" s="272"/>
      <c r="O213" s="350"/>
      <c r="P213" s="272"/>
      <c r="Q213" s="272"/>
      <c r="R213" s="272"/>
      <c r="S213" s="732"/>
      <c r="T213" s="302"/>
      <c r="U213" s="302"/>
      <c r="V213" s="272"/>
      <c r="W213" s="272"/>
      <c r="X213" s="302"/>
      <c r="Y213" s="729">
        <f>SUMPRODUCT(J38:J193,Y38:Y193)</f>
        <v>0</v>
      </c>
      <c r="Z213" s="729">
        <f>SUMPRODUCT(J38:J193,Z38:Z193)</f>
        <v>0</v>
      </c>
      <c r="AA213" s="729">
        <f>IF(AA36="kw",SUMPRODUCT(N38:N193,U38:U193,AA38:AA193),SUMPRODUCT(I38:I193,AA38:AA193))</f>
        <v>0</v>
      </c>
      <c r="AB213" s="729">
        <f>IF(AB37="kw",SUMPRODUCT(N39:N194,T39:T194,AB39:AB194),SUMPRODUCT(I39:I194,AB39:AB194))</f>
        <v>0</v>
      </c>
      <c r="AC213" s="729">
        <f>IF(AC37="kw",SUMPRODUCT(N39:N194,T39:T194,AC39:AC194),SUMPRODUCT(I39:I194,AC39:AC194))</f>
        <v>0</v>
      </c>
      <c r="AD213" s="729">
        <f>IF(AD37="kw",SUMPRODUCT(N39:N194,T39:T194,AD39:AD194),SUMPRODUCT(I39:I194,AD39:AD194))</f>
        <v>0</v>
      </c>
      <c r="AE213" s="729">
        <f>IF(AE37="kw",SUMPRODUCT(N39:N194,T39:T194,AE39:AE194),SUMPRODUCT(I39:I194,AE39:AE194))</f>
        <v>0</v>
      </c>
      <c r="AF213" s="729">
        <f>IF(AF37="kw",SUMPRODUCT(N39:N194,T39:T194,AF39:AF194),SUMPRODUCT(I39:I194,AF39:AF194))</f>
        <v>0</v>
      </c>
      <c r="AG213" s="729">
        <f>IF(AG37="kw",SUMPRODUCT(N39:N194,T39:T194,AG39:AG194),SUMPRODUCT(I39:I194,AG39:AG194))</f>
        <v>0</v>
      </c>
      <c r="AH213" s="729">
        <f>IF(AH37="kw",SUMPRODUCT(N39:N194,T39:T194,AH39:AH194),SUMPRODUCT(I39:I194,AH39:AH194))</f>
        <v>0</v>
      </c>
      <c r="AI213" s="729">
        <f>IF(AI37="kw",SUMPRODUCT(N39:N194,T39:T194,AI39:AI194),SUMPRODUCT(I39:I194,AI39:AI194))</f>
        <v>0</v>
      </c>
      <c r="AJ213" s="729">
        <f>IF(AJ37="kw",SUMPRODUCT(N39:N194,T39:T194,AJ39:AJ194),SUMPRODUCT(I39:I194,AJ39:AJ194))</f>
        <v>0</v>
      </c>
      <c r="AK213" s="729">
        <f>IF(AK37="kw",SUMPRODUCT(N39:N194,T39:T194,AK39:AK194),SUMPRODUCT(I39:I194,AK39:AK194))</f>
        <v>0</v>
      </c>
      <c r="AL213" s="729">
        <f>IF(AL37="kw",SUMPRODUCT(N39:N194,T39:T194,AL39:AL194),SUMPRODUCT(I39:I194,AL39:AL194))</f>
        <v>0</v>
      </c>
      <c r="AM213" s="293"/>
    </row>
    <row r="214" spans="1:39" ht="20.25" customHeight="1">
      <c r="B214" s="361" t="s">
        <v>591</v>
      </c>
      <c r="C214" s="380"/>
      <c r="D214" s="363"/>
      <c r="E214" s="363"/>
      <c r="F214" s="363"/>
      <c r="G214" s="363"/>
      <c r="H214" s="363"/>
      <c r="I214" s="363"/>
      <c r="J214" s="363"/>
      <c r="K214" s="363"/>
      <c r="L214" s="363"/>
      <c r="M214" s="363"/>
      <c r="N214" s="381"/>
      <c r="O214" s="381"/>
      <c r="P214" s="381"/>
      <c r="Q214" s="381"/>
      <c r="R214" s="381"/>
      <c r="S214" s="364"/>
      <c r="T214" s="365"/>
      <c r="U214" s="381"/>
      <c r="V214" s="381"/>
      <c r="W214" s="381"/>
      <c r="X214" s="381"/>
      <c r="Y214" s="402"/>
      <c r="Z214" s="402"/>
      <c r="AA214" s="402"/>
      <c r="AB214" s="402"/>
      <c r="AC214" s="402"/>
      <c r="AD214" s="402"/>
      <c r="AE214" s="402"/>
      <c r="AF214" s="402"/>
      <c r="AG214" s="402"/>
      <c r="AH214" s="402"/>
      <c r="AI214" s="402"/>
      <c r="AJ214" s="402"/>
      <c r="AK214" s="402"/>
      <c r="AL214" s="402"/>
      <c r="AM214" s="382"/>
    </row>
    <row r="215" spans="1:39" ht="15.5">
      <c r="B215" s="431"/>
    </row>
    <row r="216" spans="1:39" ht="15.5">
      <c r="B216" s="431"/>
    </row>
    <row r="217" spans="1:39" ht="15.5">
      <c r="B217" s="273" t="s">
        <v>273</v>
      </c>
      <c r="C217" s="274"/>
      <c r="D217" s="809" t="s">
        <v>524</v>
      </c>
      <c r="E217" s="268"/>
      <c r="F217" s="809"/>
      <c r="G217" s="268"/>
      <c r="H217" s="268"/>
      <c r="I217" s="268"/>
      <c r="J217" s="268"/>
      <c r="K217" s="268"/>
      <c r="L217" s="268"/>
      <c r="M217" s="268"/>
      <c r="N217" s="246"/>
      <c r="O217" s="274"/>
      <c r="P217" s="246"/>
      <c r="Q217" s="246"/>
      <c r="R217" s="246"/>
      <c r="S217" s="246"/>
      <c r="T217" s="246"/>
      <c r="U217" s="246"/>
      <c r="V217" s="246"/>
      <c r="W217" s="246"/>
      <c r="X217" s="246"/>
      <c r="Y217" s="263"/>
      <c r="Z217" s="260"/>
      <c r="AA217" s="260"/>
      <c r="AB217" s="260"/>
      <c r="AC217" s="260"/>
      <c r="AD217" s="260"/>
      <c r="AE217" s="260"/>
      <c r="AF217" s="260"/>
      <c r="AG217" s="260"/>
      <c r="AH217" s="260"/>
      <c r="AI217" s="260"/>
      <c r="AJ217" s="260"/>
      <c r="AK217" s="260"/>
      <c r="AL217" s="260"/>
      <c r="AM217" s="275"/>
    </row>
    <row r="218" spans="1:39" ht="34.5" customHeight="1">
      <c r="B218" s="942" t="s">
        <v>211</v>
      </c>
      <c r="C218" s="944" t="s">
        <v>33</v>
      </c>
      <c r="D218" s="863" t="s">
        <v>420</v>
      </c>
      <c r="E218" s="953" t="s">
        <v>209</v>
      </c>
      <c r="F218" s="954"/>
      <c r="G218" s="954"/>
      <c r="H218" s="954"/>
      <c r="I218" s="954"/>
      <c r="J218" s="954"/>
      <c r="K218" s="954"/>
      <c r="L218" s="954"/>
      <c r="M218" s="955"/>
      <c r="N218" s="949" t="s">
        <v>213</v>
      </c>
      <c r="O218" s="277" t="s">
        <v>421</v>
      </c>
      <c r="P218" s="946" t="s">
        <v>212</v>
      </c>
      <c r="Q218" s="947"/>
      <c r="R218" s="947"/>
      <c r="S218" s="947"/>
      <c r="T218" s="947"/>
      <c r="U218" s="947"/>
      <c r="V218" s="947"/>
      <c r="W218" s="947"/>
      <c r="X218" s="948"/>
      <c r="Y218" s="939" t="s">
        <v>243</v>
      </c>
      <c r="Z218" s="940"/>
      <c r="AA218" s="940"/>
      <c r="AB218" s="940"/>
      <c r="AC218" s="940"/>
      <c r="AD218" s="940"/>
      <c r="AE218" s="940"/>
      <c r="AF218" s="940"/>
      <c r="AG218" s="940"/>
      <c r="AH218" s="940"/>
      <c r="AI218" s="940"/>
      <c r="AJ218" s="940"/>
      <c r="AK218" s="940"/>
      <c r="AL218" s="940"/>
      <c r="AM218" s="941"/>
    </row>
    <row r="219" spans="1:39" ht="60.75" customHeight="1">
      <c r="B219" s="943"/>
      <c r="C219" s="945"/>
      <c r="D219" s="864">
        <v>2016</v>
      </c>
      <c r="E219" s="864">
        <v>2017</v>
      </c>
      <c r="F219" s="864">
        <v>2018</v>
      </c>
      <c r="G219" s="864">
        <v>2019</v>
      </c>
      <c r="H219" s="864">
        <v>2020</v>
      </c>
      <c r="I219" s="864">
        <v>2021</v>
      </c>
      <c r="J219" s="864">
        <v>2022</v>
      </c>
      <c r="K219" s="864">
        <v>2023</v>
      </c>
      <c r="L219" s="864">
        <v>2024</v>
      </c>
      <c r="M219" s="864">
        <v>2025</v>
      </c>
      <c r="N219" s="950"/>
      <c r="O219" s="278">
        <v>2016</v>
      </c>
      <c r="P219" s="278">
        <v>2017</v>
      </c>
      <c r="Q219" s="278">
        <v>2018</v>
      </c>
      <c r="R219" s="278">
        <v>2019</v>
      </c>
      <c r="S219" s="278">
        <v>2020</v>
      </c>
      <c r="T219" s="278">
        <v>2021</v>
      </c>
      <c r="U219" s="278">
        <v>2022</v>
      </c>
      <c r="V219" s="278">
        <v>2023</v>
      </c>
      <c r="W219" s="278">
        <v>2024</v>
      </c>
      <c r="X219" s="278">
        <v>2025</v>
      </c>
      <c r="Y219" s="278" t="str">
        <f>'1.  LRAMVA Summary'!D52</f>
        <v>Residential</v>
      </c>
      <c r="Z219" s="278" t="str">
        <f>'1.  LRAMVA Summary'!E52</f>
        <v>GS&lt;50 kW</v>
      </c>
      <c r="AA219" s="278" t="str">
        <f>'1.  LRAMVA Summary'!F52</f>
        <v>GS&gt;50 kW</v>
      </c>
      <c r="AB219" s="278" t="str">
        <f>'1.  LRAMVA Summary'!G52</f>
        <v/>
      </c>
      <c r="AC219" s="278" t="str">
        <f>'1.  LRAMVA Summary'!H52</f>
        <v/>
      </c>
      <c r="AD219" s="278" t="str">
        <f>'1.  LRAMVA Summary'!I52</f>
        <v/>
      </c>
      <c r="AE219" s="278" t="str">
        <f>'1.  LRAMVA Summary'!J52</f>
        <v/>
      </c>
      <c r="AF219" s="278" t="str">
        <f>'1.  LRAMVA Summary'!K52</f>
        <v/>
      </c>
      <c r="AG219" s="278" t="str">
        <f>'1.  LRAMVA Summary'!L52</f>
        <v/>
      </c>
      <c r="AH219" s="278" t="str">
        <f>'1.  LRAMVA Summary'!M52</f>
        <v/>
      </c>
      <c r="AI219" s="278" t="str">
        <f>'1.  LRAMVA Summary'!N52</f>
        <v/>
      </c>
      <c r="AJ219" s="278" t="str">
        <f>'1.  LRAMVA Summary'!O52</f>
        <v/>
      </c>
      <c r="AK219" s="278" t="str">
        <f>'1.  LRAMVA Summary'!P52</f>
        <v/>
      </c>
      <c r="AL219" s="278" t="str">
        <f>'1.  LRAMVA Summary'!Q52</f>
        <v/>
      </c>
      <c r="AM219" s="280" t="str">
        <f>'1.  LRAMVA Summary'!R52</f>
        <v>Total</v>
      </c>
    </row>
    <row r="220" spans="1:39" ht="15.75" customHeight="1">
      <c r="B220" s="509" t="s">
        <v>502</v>
      </c>
      <c r="C220" s="282"/>
      <c r="D220" s="338"/>
      <c r="E220" s="338"/>
      <c r="F220" s="338"/>
      <c r="G220" s="338"/>
      <c r="H220" s="338"/>
      <c r="I220" s="338"/>
      <c r="J220" s="338"/>
      <c r="K220" s="338"/>
      <c r="L220" s="338"/>
      <c r="M220" s="338"/>
      <c r="N220" s="283"/>
      <c r="O220" s="282"/>
      <c r="P220" s="282"/>
      <c r="Q220" s="282"/>
      <c r="R220" s="282"/>
      <c r="S220" s="282"/>
      <c r="T220" s="282"/>
      <c r="U220" s="282"/>
      <c r="V220" s="282"/>
      <c r="W220" s="282"/>
      <c r="X220" s="282"/>
      <c r="Y220" s="284" t="str">
        <f>'1.  LRAMVA Summary'!D53</f>
        <v>kWh</v>
      </c>
      <c r="Z220" s="284" t="str">
        <f>'1.  LRAMVA Summary'!E53</f>
        <v>kWh</v>
      </c>
      <c r="AA220" s="284" t="str">
        <f>'1.  LRAMVA Summary'!F53</f>
        <v>kW</v>
      </c>
      <c r="AB220" s="284">
        <f>'1.  LRAMVA Summary'!G53</f>
        <v>0</v>
      </c>
      <c r="AC220" s="284">
        <f>'1.  LRAMVA Summary'!H53</f>
        <v>0</v>
      </c>
      <c r="AD220" s="284">
        <f>'1.  LRAMVA Summary'!I53</f>
        <v>0</v>
      </c>
      <c r="AE220" s="284">
        <f>'1.  LRAMVA Summary'!J53</f>
        <v>0</v>
      </c>
      <c r="AF220" s="284">
        <f>'1.  LRAMVA Summary'!K53</f>
        <v>0</v>
      </c>
      <c r="AG220" s="284">
        <f>'1.  LRAMVA Summary'!L53</f>
        <v>0</v>
      </c>
      <c r="AH220" s="284">
        <f>'1.  LRAMVA Summary'!M53</f>
        <v>0</v>
      </c>
      <c r="AI220" s="284">
        <f>'1.  LRAMVA Summary'!N53</f>
        <v>0</v>
      </c>
      <c r="AJ220" s="284">
        <f>'1.  LRAMVA Summary'!O53</f>
        <v>0</v>
      </c>
      <c r="AK220" s="284">
        <f>'1.  LRAMVA Summary'!P53</f>
        <v>0</v>
      </c>
      <c r="AL220" s="284">
        <f>'1.  LRAMVA Summary'!Q53</f>
        <v>0</v>
      </c>
      <c r="AM220" s="285"/>
    </row>
    <row r="221" spans="1:39" ht="15.5" hidden="1" outlineLevel="1">
      <c r="B221" s="281" t="s">
        <v>495</v>
      </c>
      <c r="C221" s="282"/>
      <c r="D221" s="338"/>
      <c r="E221" s="338"/>
      <c r="F221" s="338"/>
      <c r="G221" s="338"/>
      <c r="H221" s="338"/>
      <c r="I221" s="338"/>
      <c r="J221" s="338"/>
      <c r="K221" s="338"/>
      <c r="L221" s="338"/>
      <c r="M221" s="338"/>
      <c r="N221" s="283"/>
      <c r="O221" s="282"/>
      <c r="P221" s="282"/>
      <c r="Q221" s="282"/>
      <c r="R221" s="282"/>
      <c r="S221" s="282"/>
      <c r="T221" s="282"/>
      <c r="U221" s="282"/>
      <c r="V221" s="282"/>
      <c r="W221" s="282"/>
      <c r="X221" s="282"/>
      <c r="Y221" s="284"/>
      <c r="Z221" s="284"/>
      <c r="AA221" s="284"/>
      <c r="AB221" s="284"/>
      <c r="AC221" s="284"/>
      <c r="AD221" s="284"/>
      <c r="AE221" s="284"/>
      <c r="AF221" s="284"/>
      <c r="AG221" s="284"/>
      <c r="AH221" s="284"/>
      <c r="AI221" s="284"/>
      <c r="AJ221" s="284"/>
      <c r="AK221" s="284"/>
      <c r="AL221" s="284"/>
      <c r="AM221" s="285"/>
    </row>
    <row r="222" spans="1:39" ht="15.5" hidden="1" outlineLevel="1">
      <c r="A222" s="513">
        <v>1</v>
      </c>
      <c r="B222" s="511" t="s">
        <v>95</v>
      </c>
      <c r="C222" s="284" t="s">
        <v>25</v>
      </c>
      <c r="D222" s="730"/>
      <c r="E222" s="730"/>
      <c r="F222" s="730"/>
      <c r="G222" s="730"/>
      <c r="H222" s="730"/>
      <c r="I222" s="730"/>
      <c r="J222" s="730"/>
      <c r="K222" s="730"/>
      <c r="L222" s="730"/>
      <c r="M222" s="730"/>
      <c r="N222" s="284"/>
      <c r="O222" s="288"/>
      <c r="P222" s="288"/>
      <c r="Q222" s="288"/>
      <c r="R222" s="288"/>
      <c r="S222" s="288"/>
      <c r="T222" s="288"/>
      <c r="U222" s="288"/>
      <c r="V222" s="288"/>
      <c r="W222" s="288"/>
      <c r="X222" s="288"/>
      <c r="Y222" s="403"/>
      <c r="Z222" s="403"/>
      <c r="AA222" s="403"/>
      <c r="AB222" s="403"/>
      <c r="AC222" s="403"/>
      <c r="AD222" s="403"/>
      <c r="AE222" s="403"/>
      <c r="AF222" s="403"/>
      <c r="AG222" s="403"/>
      <c r="AH222" s="403"/>
      <c r="AI222" s="403"/>
      <c r="AJ222" s="403"/>
      <c r="AK222" s="403"/>
      <c r="AL222" s="403"/>
      <c r="AM222" s="289">
        <f>SUM(Y222:AL222)</f>
        <v>0</v>
      </c>
    </row>
    <row r="223" spans="1:39" ht="15.5" hidden="1" outlineLevel="1">
      <c r="B223" s="287" t="s">
        <v>289</v>
      </c>
      <c r="C223" s="284" t="s">
        <v>163</v>
      </c>
      <c r="D223" s="730"/>
      <c r="E223" s="730"/>
      <c r="F223" s="730"/>
      <c r="G223" s="730"/>
      <c r="H223" s="730"/>
      <c r="I223" s="730"/>
      <c r="J223" s="730"/>
      <c r="K223" s="730"/>
      <c r="L223" s="730"/>
      <c r="M223" s="730"/>
      <c r="N223" s="460"/>
      <c r="O223" s="288"/>
      <c r="P223" s="288"/>
      <c r="Q223" s="288"/>
      <c r="R223" s="288"/>
      <c r="S223" s="288"/>
      <c r="T223" s="288"/>
      <c r="U223" s="288"/>
      <c r="V223" s="288"/>
      <c r="W223" s="288"/>
      <c r="X223" s="288"/>
      <c r="Y223" s="404">
        <f t="shared" ref="Y223:AL223" si="57">Y222</f>
        <v>0</v>
      </c>
      <c r="Z223" s="404">
        <f t="shared" si="57"/>
        <v>0</v>
      </c>
      <c r="AA223" s="404">
        <f t="shared" si="57"/>
        <v>0</v>
      </c>
      <c r="AB223" s="404">
        <f t="shared" si="57"/>
        <v>0</v>
      </c>
      <c r="AC223" s="404">
        <f t="shared" si="57"/>
        <v>0</v>
      </c>
      <c r="AD223" s="404">
        <f t="shared" si="57"/>
        <v>0</v>
      </c>
      <c r="AE223" s="404">
        <f t="shared" si="57"/>
        <v>0</v>
      </c>
      <c r="AF223" s="404">
        <f t="shared" si="57"/>
        <v>0</v>
      </c>
      <c r="AG223" s="404">
        <f t="shared" si="57"/>
        <v>0</v>
      </c>
      <c r="AH223" s="404">
        <f t="shared" si="57"/>
        <v>0</v>
      </c>
      <c r="AI223" s="404">
        <f t="shared" si="57"/>
        <v>0</v>
      </c>
      <c r="AJ223" s="404">
        <f t="shared" si="57"/>
        <v>0</v>
      </c>
      <c r="AK223" s="404">
        <f t="shared" si="57"/>
        <v>0</v>
      </c>
      <c r="AL223" s="404">
        <f t="shared" si="57"/>
        <v>0</v>
      </c>
      <c r="AM223" s="290"/>
    </row>
    <row r="224" spans="1:39" ht="15.5" hidden="1" outlineLevel="1">
      <c r="B224" s="291"/>
      <c r="C224" s="292"/>
      <c r="D224" s="731"/>
      <c r="E224" s="731"/>
      <c r="F224" s="731"/>
      <c r="G224" s="731"/>
      <c r="H224" s="731"/>
      <c r="I224" s="731"/>
      <c r="J224" s="731"/>
      <c r="K224" s="731"/>
      <c r="L224" s="731"/>
      <c r="M224" s="731"/>
      <c r="N224" s="293"/>
      <c r="O224" s="292"/>
      <c r="P224" s="292"/>
      <c r="Q224" s="292"/>
      <c r="R224" s="292"/>
      <c r="S224" s="292"/>
      <c r="T224" s="292"/>
      <c r="U224" s="292"/>
      <c r="V224" s="292"/>
      <c r="W224" s="292"/>
      <c r="X224" s="292"/>
      <c r="Y224" s="405"/>
      <c r="Z224" s="406"/>
      <c r="AA224" s="406"/>
      <c r="AB224" s="406"/>
      <c r="AC224" s="406"/>
      <c r="AD224" s="406"/>
      <c r="AE224" s="406"/>
      <c r="AF224" s="406"/>
      <c r="AG224" s="406"/>
      <c r="AH224" s="406"/>
      <c r="AI224" s="406"/>
      <c r="AJ224" s="406"/>
      <c r="AK224" s="406"/>
      <c r="AL224" s="406"/>
      <c r="AM224" s="295"/>
    </row>
    <row r="225" spans="1:39" ht="15.5" hidden="1" outlineLevel="1">
      <c r="A225" s="513">
        <v>2</v>
      </c>
      <c r="B225" s="511" t="s">
        <v>96</v>
      </c>
      <c r="C225" s="284" t="s">
        <v>25</v>
      </c>
      <c r="D225" s="730"/>
      <c r="E225" s="730"/>
      <c r="F225" s="730"/>
      <c r="G225" s="730"/>
      <c r="H225" s="730"/>
      <c r="I225" s="730"/>
      <c r="J225" s="730"/>
      <c r="K225" s="730"/>
      <c r="L225" s="730"/>
      <c r="M225" s="730"/>
      <c r="N225" s="284"/>
      <c r="O225" s="288"/>
      <c r="P225" s="288"/>
      <c r="Q225" s="288"/>
      <c r="R225" s="288"/>
      <c r="S225" s="288"/>
      <c r="T225" s="288"/>
      <c r="U225" s="288"/>
      <c r="V225" s="288"/>
      <c r="W225" s="288"/>
      <c r="X225" s="288"/>
      <c r="Y225" s="403"/>
      <c r="Z225" s="403"/>
      <c r="AA225" s="403"/>
      <c r="AB225" s="403"/>
      <c r="AC225" s="403"/>
      <c r="AD225" s="403"/>
      <c r="AE225" s="403"/>
      <c r="AF225" s="403"/>
      <c r="AG225" s="403"/>
      <c r="AH225" s="403"/>
      <c r="AI225" s="403"/>
      <c r="AJ225" s="403"/>
      <c r="AK225" s="403"/>
      <c r="AL225" s="403"/>
      <c r="AM225" s="289">
        <f>SUM(Y225:AL225)</f>
        <v>0</v>
      </c>
    </row>
    <row r="226" spans="1:39" ht="15.5" hidden="1" outlineLevel="1">
      <c r="B226" s="287" t="s">
        <v>289</v>
      </c>
      <c r="C226" s="284" t="s">
        <v>163</v>
      </c>
      <c r="D226" s="730"/>
      <c r="E226" s="730"/>
      <c r="F226" s="730"/>
      <c r="G226" s="730"/>
      <c r="H226" s="730"/>
      <c r="I226" s="730"/>
      <c r="J226" s="730"/>
      <c r="K226" s="730"/>
      <c r="L226" s="730"/>
      <c r="M226" s="730"/>
      <c r="N226" s="460"/>
      <c r="O226" s="288"/>
      <c r="P226" s="288"/>
      <c r="Q226" s="288"/>
      <c r="R226" s="288"/>
      <c r="S226" s="288"/>
      <c r="T226" s="288"/>
      <c r="U226" s="288"/>
      <c r="V226" s="288"/>
      <c r="W226" s="288"/>
      <c r="X226" s="288"/>
      <c r="Y226" s="404">
        <f t="shared" ref="Y226:AL226" si="58">Y225</f>
        <v>0</v>
      </c>
      <c r="Z226" s="404">
        <f t="shared" si="58"/>
        <v>0</v>
      </c>
      <c r="AA226" s="404">
        <f t="shared" si="58"/>
        <v>0</v>
      </c>
      <c r="AB226" s="404">
        <f t="shared" si="58"/>
        <v>0</v>
      </c>
      <c r="AC226" s="404">
        <f t="shared" si="58"/>
        <v>0</v>
      </c>
      <c r="AD226" s="404">
        <f t="shared" si="58"/>
        <v>0</v>
      </c>
      <c r="AE226" s="404">
        <f t="shared" si="58"/>
        <v>0</v>
      </c>
      <c r="AF226" s="404">
        <f t="shared" si="58"/>
        <v>0</v>
      </c>
      <c r="AG226" s="404">
        <f t="shared" si="58"/>
        <v>0</v>
      </c>
      <c r="AH226" s="404">
        <f t="shared" si="58"/>
        <v>0</v>
      </c>
      <c r="AI226" s="404">
        <f t="shared" si="58"/>
        <v>0</v>
      </c>
      <c r="AJ226" s="404">
        <f t="shared" si="58"/>
        <v>0</v>
      </c>
      <c r="AK226" s="404">
        <f t="shared" si="58"/>
        <v>0</v>
      </c>
      <c r="AL226" s="404">
        <f t="shared" si="58"/>
        <v>0</v>
      </c>
      <c r="AM226" s="290"/>
    </row>
    <row r="227" spans="1:39" ht="15.5" hidden="1" outlineLevel="1">
      <c r="B227" s="291"/>
      <c r="C227" s="292"/>
      <c r="D227" s="732"/>
      <c r="E227" s="732"/>
      <c r="F227" s="732"/>
      <c r="G227" s="732"/>
      <c r="H227" s="732"/>
      <c r="I227" s="732"/>
      <c r="J227" s="732"/>
      <c r="K227" s="732"/>
      <c r="L227" s="732"/>
      <c r="M227" s="732"/>
      <c r="N227" s="293"/>
      <c r="O227" s="297"/>
      <c r="P227" s="297"/>
      <c r="Q227" s="297"/>
      <c r="R227" s="297"/>
      <c r="S227" s="297"/>
      <c r="T227" s="297"/>
      <c r="U227" s="297"/>
      <c r="V227" s="297"/>
      <c r="W227" s="297"/>
      <c r="X227" s="297"/>
      <c r="Y227" s="405"/>
      <c r="Z227" s="406"/>
      <c r="AA227" s="406"/>
      <c r="AB227" s="406"/>
      <c r="AC227" s="406"/>
      <c r="AD227" s="406"/>
      <c r="AE227" s="406"/>
      <c r="AF227" s="406"/>
      <c r="AG227" s="406"/>
      <c r="AH227" s="406"/>
      <c r="AI227" s="406"/>
      <c r="AJ227" s="406"/>
      <c r="AK227" s="406"/>
      <c r="AL227" s="406"/>
      <c r="AM227" s="295"/>
    </row>
    <row r="228" spans="1:39" ht="15.5" hidden="1" outlineLevel="1">
      <c r="A228" s="513">
        <v>3</v>
      </c>
      <c r="B228" s="511" t="s">
        <v>97</v>
      </c>
      <c r="C228" s="284" t="s">
        <v>25</v>
      </c>
      <c r="D228" s="730"/>
      <c r="E228" s="730"/>
      <c r="F228" s="730"/>
      <c r="G228" s="730"/>
      <c r="H228" s="730"/>
      <c r="I228" s="730"/>
      <c r="J228" s="730"/>
      <c r="K228" s="730"/>
      <c r="L228" s="730"/>
      <c r="M228" s="730"/>
      <c r="N228" s="284"/>
      <c r="O228" s="288"/>
      <c r="P228" s="288"/>
      <c r="Q228" s="288"/>
      <c r="R228" s="288"/>
      <c r="S228" s="288"/>
      <c r="T228" s="288"/>
      <c r="U228" s="288"/>
      <c r="V228" s="288"/>
      <c r="W228" s="288"/>
      <c r="X228" s="288"/>
      <c r="Y228" s="403"/>
      <c r="Z228" s="403"/>
      <c r="AA228" s="403"/>
      <c r="AB228" s="403"/>
      <c r="AC228" s="403"/>
      <c r="AD228" s="403"/>
      <c r="AE228" s="403"/>
      <c r="AF228" s="403"/>
      <c r="AG228" s="403"/>
      <c r="AH228" s="403"/>
      <c r="AI228" s="403"/>
      <c r="AJ228" s="403"/>
      <c r="AK228" s="403"/>
      <c r="AL228" s="403"/>
      <c r="AM228" s="289">
        <f>SUM(Y228:AL228)</f>
        <v>0</v>
      </c>
    </row>
    <row r="229" spans="1:39" ht="15.5" hidden="1" outlineLevel="1">
      <c r="B229" s="287" t="s">
        <v>289</v>
      </c>
      <c r="C229" s="284" t="s">
        <v>163</v>
      </c>
      <c r="D229" s="730"/>
      <c r="E229" s="730"/>
      <c r="F229" s="730"/>
      <c r="G229" s="730"/>
      <c r="H229" s="730"/>
      <c r="I229" s="730"/>
      <c r="J229" s="730"/>
      <c r="K229" s="730"/>
      <c r="L229" s="730"/>
      <c r="M229" s="730"/>
      <c r="N229" s="460"/>
      <c r="O229" s="288"/>
      <c r="P229" s="288"/>
      <c r="Q229" s="288"/>
      <c r="R229" s="288"/>
      <c r="S229" s="288"/>
      <c r="T229" s="288"/>
      <c r="U229" s="288"/>
      <c r="V229" s="288"/>
      <c r="W229" s="288"/>
      <c r="X229" s="288"/>
      <c r="Y229" s="404">
        <f t="shared" ref="Y229:AL229" si="59">Y228</f>
        <v>0</v>
      </c>
      <c r="Z229" s="404">
        <f t="shared" si="59"/>
        <v>0</v>
      </c>
      <c r="AA229" s="404">
        <f t="shared" si="59"/>
        <v>0</v>
      </c>
      <c r="AB229" s="404">
        <f t="shared" si="59"/>
        <v>0</v>
      </c>
      <c r="AC229" s="404">
        <f t="shared" si="59"/>
        <v>0</v>
      </c>
      <c r="AD229" s="404">
        <f t="shared" si="59"/>
        <v>0</v>
      </c>
      <c r="AE229" s="404">
        <f t="shared" si="59"/>
        <v>0</v>
      </c>
      <c r="AF229" s="404">
        <f t="shared" si="59"/>
        <v>0</v>
      </c>
      <c r="AG229" s="404">
        <f t="shared" si="59"/>
        <v>0</v>
      </c>
      <c r="AH229" s="404">
        <f t="shared" si="59"/>
        <v>0</v>
      </c>
      <c r="AI229" s="404">
        <f t="shared" si="59"/>
        <v>0</v>
      </c>
      <c r="AJ229" s="404">
        <f t="shared" si="59"/>
        <v>0</v>
      </c>
      <c r="AK229" s="404">
        <f t="shared" si="59"/>
        <v>0</v>
      </c>
      <c r="AL229" s="404">
        <f t="shared" si="59"/>
        <v>0</v>
      </c>
      <c r="AM229" s="290"/>
    </row>
    <row r="230" spans="1:39" ht="15.5" hidden="1" outlineLevel="1">
      <c r="B230" s="287"/>
      <c r="C230" s="298"/>
      <c r="D230" s="729"/>
      <c r="E230" s="729"/>
      <c r="F230" s="729"/>
      <c r="G230" s="729"/>
      <c r="H230" s="729"/>
      <c r="I230" s="729"/>
      <c r="J230" s="729"/>
      <c r="K230" s="729"/>
      <c r="L230" s="729"/>
      <c r="M230" s="729"/>
      <c r="N230" s="284"/>
      <c r="O230" s="284"/>
      <c r="P230" s="284"/>
      <c r="Q230" s="284"/>
      <c r="R230" s="284"/>
      <c r="S230" s="284"/>
      <c r="T230" s="284"/>
      <c r="U230" s="284"/>
      <c r="V230" s="284"/>
      <c r="W230" s="284"/>
      <c r="X230" s="284"/>
      <c r="Y230" s="405"/>
      <c r="Z230" s="405"/>
      <c r="AA230" s="405"/>
      <c r="AB230" s="405"/>
      <c r="AC230" s="405"/>
      <c r="AD230" s="405"/>
      <c r="AE230" s="405"/>
      <c r="AF230" s="405"/>
      <c r="AG230" s="405"/>
      <c r="AH230" s="405"/>
      <c r="AI230" s="405"/>
      <c r="AJ230" s="405"/>
      <c r="AK230" s="405"/>
      <c r="AL230" s="405"/>
      <c r="AM230" s="299"/>
    </row>
    <row r="231" spans="1:39" ht="15.5" hidden="1" outlineLevel="1">
      <c r="A231" s="513">
        <v>4</v>
      </c>
      <c r="B231" s="511" t="s">
        <v>681</v>
      </c>
      <c r="C231" s="284" t="s">
        <v>25</v>
      </c>
      <c r="D231" s="730"/>
      <c r="E231" s="730"/>
      <c r="F231" s="730"/>
      <c r="G231" s="730"/>
      <c r="H231" s="730"/>
      <c r="I231" s="730"/>
      <c r="J231" s="730"/>
      <c r="K231" s="730"/>
      <c r="L231" s="730"/>
      <c r="M231" s="730"/>
      <c r="N231" s="284"/>
      <c r="O231" s="288"/>
      <c r="P231" s="288"/>
      <c r="Q231" s="288"/>
      <c r="R231" s="288"/>
      <c r="S231" s="288"/>
      <c r="T231" s="288"/>
      <c r="U231" s="288"/>
      <c r="V231" s="288"/>
      <c r="W231" s="288"/>
      <c r="X231" s="288"/>
      <c r="Y231" s="403"/>
      <c r="Z231" s="403"/>
      <c r="AA231" s="403"/>
      <c r="AB231" s="403"/>
      <c r="AC231" s="403"/>
      <c r="AD231" s="403"/>
      <c r="AE231" s="403"/>
      <c r="AF231" s="403"/>
      <c r="AG231" s="403"/>
      <c r="AH231" s="403"/>
      <c r="AI231" s="403"/>
      <c r="AJ231" s="403"/>
      <c r="AK231" s="403"/>
      <c r="AL231" s="403"/>
      <c r="AM231" s="289">
        <f>SUM(Y231:AL231)</f>
        <v>0</v>
      </c>
    </row>
    <row r="232" spans="1:39" ht="15.5" hidden="1" outlineLevel="1">
      <c r="B232" s="287" t="s">
        <v>289</v>
      </c>
      <c r="C232" s="284" t="s">
        <v>163</v>
      </c>
      <c r="D232" s="730"/>
      <c r="E232" s="730"/>
      <c r="F232" s="730"/>
      <c r="G232" s="730"/>
      <c r="H232" s="730"/>
      <c r="I232" s="730"/>
      <c r="J232" s="730"/>
      <c r="K232" s="730"/>
      <c r="L232" s="730"/>
      <c r="M232" s="730"/>
      <c r="N232" s="460"/>
      <c r="O232" s="288"/>
      <c r="P232" s="288"/>
      <c r="Q232" s="288"/>
      <c r="R232" s="288"/>
      <c r="S232" s="288"/>
      <c r="T232" s="288"/>
      <c r="U232" s="288"/>
      <c r="V232" s="288"/>
      <c r="W232" s="288"/>
      <c r="X232" s="288"/>
      <c r="Y232" s="404">
        <f t="shared" ref="Y232:AL232" si="60">Y231</f>
        <v>0</v>
      </c>
      <c r="Z232" s="404">
        <f t="shared" si="60"/>
        <v>0</v>
      </c>
      <c r="AA232" s="404">
        <f t="shared" si="60"/>
        <v>0</v>
      </c>
      <c r="AB232" s="404">
        <f t="shared" si="60"/>
        <v>0</v>
      </c>
      <c r="AC232" s="404">
        <f t="shared" si="60"/>
        <v>0</v>
      </c>
      <c r="AD232" s="404">
        <f t="shared" si="60"/>
        <v>0</v>
      </c>
      <c r="AE232" s="404">
        <f t="shared" si="60"/>
        <v>0</v>
      </c>
      <c r="AF232" s="404">
        <f t="shared" si="60"/>
        <v>0</v>
      </c>
      <c r="AG232" s="404">
        <f t="shared" si="60"/>
        <v>0</v>
      </c>
      <c r="AH232" s="404">
        <f t="shared" si="60"/>
        <v>0</v>
      </c>
      <c r="AI232" s="404">
        <f t="shared" si="60"/>
        <v>0</v>
      </c>
      <c r="AJ232" s="404">
        <f t="shared" si="60"/>
        <v>0</v>
      </c>
      <c r="AK232" s="404">
        <f t="shared" si="60"/>
        <v>0</v>
      </c>
      <c r="AL232" s="404">
        <f t="shared" si="60"/>
        <v>0</v>
      </c>
      <c r="AM232" s="290"/>
    </row>
    <row r="233" spans="1:39" ht="15.5" hidden="1" outlineLevel="1">
      <c r="B233" s="287"/>
      <c r="C233" s="298"/>
      <c r="D233" s="732"/>
      <c r="E233" s="732"/>
      <c r="F233" s="732"/>
      <c r="G233" s="732"/>
      <c r="H233" s="732"/>
      <c r="I233" s="732"/>
      <c r="J233" s="732"/>
      <c r="K233" s="732"/>
      <c r="L233" s="732"/>
      <c r="M233" s="732"/>
      <c r="N233" s="284"/>
      <c r="O233" s="297"/>
      <c r="P233" s="297"/>
      <c r="Q233" s="297"/>
      <c r="R233" s="297"/>
      <c r="S233" s="297"/>
      <c r="T233" s="297"/>
      <c r="U233" s="297"/>
      <c r="V233" s="297"/>
      <c r="W233" s="297"/>
      <c r="X233" s="297"/>
      <c r="Y233" s="405"/>
      <c r="Z233" s="405"/>
      <c r="AA233" s="405"/>
      <c r="AB233" s="405"/>
      <c r="AC233" s="405"/>
      <c r="AD233" s="405"/>
      <c r="AE233" s="405"/>
      <c r="AF233" s="405"/>
      <c r="AG233" s="405"/>
      <c r="AH233" s="405"/>
      <c r="AI233" s="405"/>
      <c r="AJ233" s="405"/>
      <c r="AK233" s="405"/>
      <c r="AL233" s="405"/>
      <c r="AM233" s="299"/>
    </row>
    <row r="234" spans="1:39" ht="31" hidden="1" outlineLevel="1">
      <c r="A234" s="513">
        <v>5</v>
      </c>
      <c r="B234" s="511" t="s">
        <v>98</v>
      </c>
      <c r="C234" s="284" t="s">
        <v>25</v>
      </c>
      <c r="D234" s="730"/>
      <c r="E234" s="730"/>
      <c r="F234" s="730"/>
      <c r="G234" s="730"/>
      <c r="H234" s="730"/>
      <c r="I234" s="730"/>
      <c r="J234" s="730"/>
      <c r="K234" s="730"/>
      <c r="L234" s="730"/>
      <c r="M234" s="730"/>
      <c r="N234" s="284"/>
      <c r="O234" s="288"/>
      <c r="P234" s="288"/>
      <c r="Q234" s="288"/>
      <c r="R234" s="288"/>
      <c r="S234" s="288"/>
      <c r="T234" s="288"/>
      <c r="U234" s="288"/>
      <c r="V234" s="288"/>
      <c r="W234" s="288"/>
      <c r="X234" s="288"/>
      <c r="Y234" s="403"/>
      <c r="Z234" s="403"/>
      <c r="AA234" s="403"/>
      <c r="AB234" s="403"/>
      <c r="AC234" s="403"/>
      <c r="AD234" s="403"/>
      <c r="AE234" s="403"/>
      <c r="AF234" s="403"/>
      <c r="AG234" s="403"/>
      <c r="AH234" s="403"/>
      <c r="AI234" s="403"/>
      <c r="AJ234" s="403"/>
      <c r="AK234" s="403"/>
      <c r="AL234" s="403"/>
      <c r="AM234" s="289">
        <f>SUM(Y234:AL234)</f>
        <v>0</v>
      </c>
    </row>
    <row r="235" spans="1:39" ht="15.5" hidden="1" outlineLevel="1">
      <c r="B235" s="287" t="s">
        <v>289</v>
      </c>
      <c r="C235" s="284" t="s">
        <v>163</v>
      </c>
      <c r="D235" s="730"/>
      <c r="E235" s="730"/>
      <c r="F235" s="730"/>
      <c r="G235" s="730"/>
      <c r="H235" s="730"/>
      <c r="I235" s="730"/>
      <c r="J235" s="730"/>
      <c r="K235" s="730"/>
      <c r="L235" s="730"/>
      <c r="M235" s="730"/>
      <c r="N235" s="460"/>
      <c r="O235" s="288"/>
      <c r="P235" s="288"/>
      <c r="Q235" s="288"/>
      <c r="R235" s="288"/>
      <c r="S235" s="288"/>
      <c r="T235" s="288"/>
      <c r="U235" s="288"/>
      <c r="V235" s="288"/>
      <c r="W235" s="288"/>
      <c r="X235" s="288"/>
      <c r="Y235" s="404">
        <f t="shared" ref="Y235:AL235" si="61">Y234</f>
        <v>0</v>
      </c>
      <c r="Z235" s="404">
        <f t="shared" si="61"/>
        <v>0</v>
      </c>
      <c r="AA235" s="404">
        <f t="shared" si="61"/>
        <v>0</v>
      </c>
      <c r="AB235" s="404">
        <f t="shared" si="61"/>
        <v>0</v>
      </c>
      <c r="AC235" s="404">
        <f t="shared" si="61"/>
        <v>0</v>
      </c>
      <c r="AD235" s="404">
        <f t="shared" si="61"/>
        <v>0</v>
      </c>
      <c r="AE235" s="404">
        <f t="shared" si="61"/>
        <v>0</v>
      </c>
      <c r="AF235" s="404">
        <f t="shared" si="61"/>
        <v>0</v>
      </c>
      <c r="AG235" s="404">
        <f t="shared" si="61"/>
        <v>0</v>
      </c>
      <c r="AH235" s="404">
        <f t="shared" si="61"/>
        <v>0</v>
      </c>
      <c r="AI235" s="404">
        <f t="shared" si="61"/>
        <v>0</v>
      </c>
      <c r="AJ235" s="404">
        <f t="shared" si="61"/>
        <v>0</v>
      </c>
      <c r="AK235" s="404">
        <f t="shared" si="61"/>
        <v>0</v>
      </c>
      <c r="AL235" s="404">
        <f t="shared" si="61"/>
        <v>0</v>
      </c>
      <c r="AM235" s="290"/>
    </row>
    <row r="236" spans="1:39" ht="15.5" hidden="1" outlineLevel="1">
      <c r="B236" s="287"/>
      <c r="C236" s="284"/>
      <c r="D236" s="729"/>
      <c r="E236" s="729"/>
      <c r="F236" s="729"/>
      <c r="G236" s="729"/>
      <c r="H236" s="729"/>
      <c r="I236" s="729"/>
      <c r="J236" s="729"/>
      <c r="K236" s="729"/>
      <c r="L236" s="729"/>
      <c r="M236" s="729"/>
      <c r="N236" s="284"/>
      <c r="O236" s="284"/>
      <c r="P236" s="284"/>
      <c r="Q236" s="284"/>
      <c r="R236" s="284"/>
      <c r="S236" s="284"/>
      <c r="T236" s="284"/>
      <c r="U236" s="284"/>
      <c r="V236" s="284"/>
      <c r="W236" s="284"/>
      <c r="X236" s="284"/>
      <c r="Y236" s="415"/>
      <c r="Z236" s="416"/>
      <c r="AA236" s="416"/>
      <c r="AB236" s="416"/>
      <c r="AC236" s="416"/>
      <c r="AD236" s="416"/>
      <c r="AE236" s="416"/>
      <c r="AF236" s="416"/>
      <c r="AG236" s="416"/>
      <c r="AH236" s="416"/>
      <c r="AI236" s="416"/>
      <c r="AJ236" s="416"/>
      <c r="AK236" s="416"/>
      <c r="AL236" s="416"/>
      <c r="AM236" s="290"/>
    </row>
    <row r="237" spans="1:39" ht="15.5" hidden="1" outlineLevel="1">
      <c r="B237" s="312" t="s">
        <v>496</v>
      </c>
      <c r="C237" s="282"/>
      <c r="D237" s="338"/>
      <c r="E237" s="338"/>
      <c r="F237" s="338"/>
      <c r="G237" s="338"/>
      <c r="H237" s="338"/>
      <c r="I237" s="338"/>
      <c r="J237" s="338"/>
      <c r="K237" s="338"/>
      <c r="L237" s="338"/>
      <c r="M237" s="338"/>
      <c r="N237" s="283"/>
      <c r="O237" s="282"/>
      <c r="P237" s="282"/>
      <c r="Q237" s="282"/>
      <c r="R237" s="282"/>
      <c r="S237" s="282"/>
      <c r="T237" s="282"/>
      <c r="U237" s="282"/>
      <c r="V237" s="282"/>
      <c r="W237" s="282"/>
      <c r="X237" s="282"/>
      <c r="Y237" s="407"/>
      <c r="Z237" s="407"/>
      <c r="AA237" s="407"/>
      <c r="AB237" s="407"/>
      <c r="AC237" s="407"/>
      <c r="AD237" s="407"/>
      <c r="AE237" s="407"/>
      <c r="AF237" s="407"/>
      <c r="AG237" s="407"/>
      <c r="AH237" s="407"/>
      <c r="AI237" s="407"/>
      <c r="AJ237" s="407"/>
      <c r="AK237" s="407"/>
      <c r="AL237" s="407"/>
      <c r="AM237" s="285"/>
    </row>
    <row r="238" spans="1:39" ht="15.5" hidden="1" outlineLevel="1">
      <c r="A238" s="513">
        <v>6</v>
      </c>
      <c r="B238" s="511" t="s">
        <v>99</v>
      </c>
      <c r="C238" s="284" t="s">
        <v>25</v>
      </c>
      <c r="D238" s="730"/>
      <c r="E238" s="730"/>
      <c r="F238" s="730"/>
      <c r="G238" s="730"/>
      <c r="H238" s="730"/>
      <c r="I238" s="730"/>
      <c r="J238" s="730"/>
      <c r="K238" s="730"/>
      <c r="L238" s="730"/>
      <c r="M238" s="730"/>
      <c r="N238" s="288">
        <v>12</v>
      </c>
      <c r="O238" s="288"/>
      <c r="P238" s="288"/>
      <c r="Q238" s="288"/>
      <c r="R238" s="288"/>
      <c r="S238" s="288"/>
      <c r="T238" s="288"/>
      <c r="U238" s="288"/>
      <c r="V238" s="288"/>
      <c r="W238" s="288"/>
      <c r="X238" s="288"/>
      <c r="Y238" s="408"/>
      <c r="Z238" s="403"/>
      <c r="AA238" s="403"/>
      <c r="AB238" s="403"/>
      <c r="AC238" s="403"/>
      <c r="AD238" s="403"/>
      <c r="AE238" s="403"/>
      <c r="AF238" s="408"/>
      <c r="AG238" s="408"/>
      <c r="AH238" s="408"/>
      <c r="AI238" s="408"/>
      <c r="AJ238" s="408"/>
      <c r="AK238" s="408"/>
      <c r="AL238" s="408"/>
      <c r="AM238" s="289">
        <f>SUM(Y238:AL238)</f>
        <v>0</v>
      </c>
    </row>
    <row r="239" spans="1:39" ht="15.5" hidden="1" outlineLevel="1">
      <c r="B239" s="287" t="s">
        <v>289</v>
      </c>
      <c r="C239" s="284" t="s">
        <v>163</v>
      </c>
      <c r="D239" s="730"/>
      <c r="E239" s="730"/>
      <c r="F239" s="730"/>
      <c r="G239" s="730"/>
      <c r="H239" s="730"/>
      <c r="I239" s="730"/>
      <c r="J239" s="730"/>
      <c r="K239" s="730"/>
      <c r="L239" s="730"/>
      <c r="M239" s="730"/>
      <c r="N239" s="288">
        <f>N238</f>
        <v>12</v>
      </c>
      <c r="O239" s="288"/>
      <c r="P239" s="288"/>
      <c r="Q239" s="288"/>
      <c r="R239" s="288"/>
      <c r="S239" s="288"/>
      <c r="T239" s="288"/>
      <c r="U239" s="288"/>
      <c r="V239" s="288"/>
      <c r="W239" s="288"/>
      <c r="X239" s="288"/>
      <c r="Y239" s="404">
        <f t="shared" ref="Y239:AL239" si="62">Y238</f>
        <v>0</v>
      </c>
      <c r="Z239" s="404">
        <f t="shared" si="62"/>
        <v>0</v>
      </c>
      <c r="AA239" s="404">
        <f t="shared" si="62"/>
        <v>0</v>
      </c>
      <c r="AB239" s="404">
        <f t="shared" si="62"/>
        <v>0</v>
      </c>
      <c r="AC239" s="404">
        <f t="shared" si="62"/>
        <v>0</v>
      </c>
      <c r="AD239" s="404">
        <f t="shared" si="62"/>
        <v>0</v>
      </c>
      <c r="AE239" s="404">
        <f t="shared" si="62"/>
        <v>0</v>
      </c>
      <c r="AF239" s="404">
        <f t="shared" si="62"/>
        <v>0</v>
      </c>
      <c r="AG239" s="404">
        <f t="shared" si="62"/>
        <v>0</v>
      </c>
      <c r="AH239" s="404">
        <f t="shared" si="62"/>
        <v>0</v>
      </c>
      <c r="AI239" s="404">
        <f t="shared" si="62"/>
        <v>0</v>
      </c>
      <c r="AJ239" s="404">
        <f t="shared" si="62"/>
        <v>0</v>
      </c>
      <c r="AK239" s="404">
        <f t="shared" si="62"/>
        <v>0</v>
      </c>
      <c r="AL239" s="404">
        <f t="shared" si="62"/>
        <v>0</v>
      </c>
      <c r="AM239" s="304"/>
    </row>
    <row r="240" spans="1:39" ht="15.5" hidden="1" outlineLevel="1">
      <c r="B240" s="303"/>
      <c r="C240" s="305"/>
      <c r="D240" s="729"/>
      <c r="E240" s="729"/>
      <c r="F240" s="729"/>
      <c r="G240" s="729"/>
      <c r="H240" s="729"/>
      <c r="I240" s="729"/>
      <c r="J240" s="729"/>
      <c r="K240" s="729"/>
      <c r="L240" s="729"/>
      <c r="M240" s="729"/>
      <c r="N240" s="284"/>
      <c r="O240" s="284"/>
      <c r="P240" s="284"/>
      <c r="Q240" s="284"/>
      <c r="R240" s="284"/>
      <c r="S240" s="284"/>
      <c r="T240" s="284"/>
      <c r="U240" s="284"/>
      <c r="V240" s="284"/>
      <c r="W240" s="284"/>
      <c r="X240" s="284"/>
      <c r="Y240" s="409"/>
      <c r="Z240" s="409"/>
      <c r="AA240" s="409"/>
      <c r="AB240" s="409"/>
      <c r="AC240" s="409"/>
      <c r="AD240" s="409"/>
      <c r="AE240" s="409"/>
      <c r="AF240" s="409"/>
      <c r="AG240" s="409"/>
      <c r="AH240" s="409"/>
      <c r="AI240" s="409"/>
      <c r="AJ240" s="409"/>
      <c r="AK240" s="409"/>
      <c r="AL240" s="409"/>
      <c r="AM240" s="306"/>
    </row>
    <row r="241" spans="1:39" ht="31" hidden="1" outlineLevel="1">
      <c r="A241" s="513">
        <v>7</v>
      </c>
      <c r="B241" s="511" t="s">
        <v>100</v>
      </c>
      <c r="C241" s="284" t="s">
        <v>25</v>
      </c>
      <c r="D241" s="730"/>
      <c r="E241" s="730"/>
      <c r="F241" s="730"/>
      <c r="G241" s="730"/>
      <c r="H241" s="730"/>
      <c r="I241" s="730"/>
      <c r="J241" s="730"/>
      <c r="K241" s="730"/>
      <c r="L241" s="730"/>
      <c r="M241" s="730"/>
      <c r="N241" s="288">
        <v>12</v>
      </c>
      <c r="O241" s="730"/>
      <c r="P241" s="730"/>
      <c r="Q241" s="730"/>
      <c r="R241" s="730"/>
      <c r="S241" s="730"/>
      <c r="T241" s="730"/>
      <c r="U241" s="288"/>
      <c r="V241" s="288"/>
      <c r="W241" s="288"/>
      <c r="X241" s="288"/>
      <c r="Y241" s="408"/>
      <c r="Z241" s="403"/>
      <c r="AA241" s="403"/>
      <c r="AB241" s="403"/>
      <c r="AC241" s="403"/>
      <c r="AD241" s="403"/>
      <c r="AE241" s="403"/>
      <c r="AF241" s="408"/>
      <c r="AG241" s="408"/>
      <c r="AH241" s="408"/>
      <c r="AI241" s="408"/>
      <c r="AJ241" s="408"/>
      <c r="AK241" s="408"/>
      <c r="AL241" s="408"/>
      <c r="AM241" s="289">
        <f>SUM(Y241:AL241)</f>
        <v>0</v>
      </c>
    </row>
    <row r="242" spans="1:39" ht="15.5" hidden="1" outlineLevel="1">
      <c r="B242" s="287" t="s">
        <v>289</v>
      </c>
      <c r="C242" s="284" t="s">
        <v>163</v>
      </c>
      <c r="D242" s="730"/>
      <c r="E242" s="730"/>
      <c r="F242" s="730"/>
      <c r="G242" s="730"/>
      <c r="H242" s="730"/>
      <c r="I242" s="730"/>
      <c r="J242" s="730"/>
      <c r="K242" s="730"/>
      <c r="L242" s="730"/>
      <c r="M242" s="730"/>
      <c r="N242" s="288">
        <f>N241</f>
        <v>12</v>
      </c>
      <c r="O242" s="288"/>
      <c r="P242" s="288"/>
      <c r="Q242" s="288"/>
      <c r="R242" s="288"/>
      <c r="S242" s="288"/>
      <c r="T242" s="288"/>
      <c r="U242" s="288"/>
      <c r="V242" s="288"/>
      <c r="W242" s="288"/>
      <c r="X242" s="288"/>
      <c r="Y242" s="404">
        <f t="shared" ref="Y242:AL242" si="63">Y241</f>
        <v>0</v>
      </c>
      <c r="Z242" s="404">
        <f t="shared" si="63"/>
        <v>0</v>
      </c>
      <c r="AA242" s="404">
        <f t="shared" si="63"/>
        <v>0</v>
      </c>
      <c r="AB242" s="404">
        <f t="shared" si="63"/>
        <v>0</v>
      </c>
      <c r="AC242" s="404">
        <f t="shared" si="63"/>
        <v>0</v>
      </c>
      <c r="AD242" s="404">
        <f t="shared" si="63"/>
        <v>0</v>
      </c>
      <c r="AE242" s="404">
        <f t="shared" si="63"/>
        <v>0</v>
      </c>
      <c r="AF242" s="404">
        <f t="shared" si="63"/>
        <v>0</v>
      </c>
      <c r="AG242" s="404">
        <f t="shared" si="63"/>
        <v>0</v>
      </c>
      <c r="AH242" s="404">
        <f t="shared" si="63"/>
        <v>0</v>
      </c>
      <c r="AI242" s="404">
        <f t="shared" si="63"/>
        <v>0</v>
      </c>
      <c r="AJ242" s="404">
        <f t="shared" si="63"/>
        <v>0</v>
      </c>
      <c r="AK242" s="404">
        <f t="shared" si="63"/>
        <v>0</v>
      </c>
      <c r="AL242" s="404">
        <f t="shared" si="63"/>
        <v>0</v>
      </c>
      <c r="AM242" s="304"/>
    </row>
    <row r="243" spans="1:39" ht="15.5" hidden="1" outlineLevel="1">
      <c r="B243" s="307"/>
      <c r="C243" s="305"/>
      <c r="D243" s="729"/>
      <c r="E243" s="729"/>
      <c r="F243" s="729"/>
      <c r="G243" s="729"/>
      <c r="H243" s="729"/>
      <c r="I243" s="729"/>
      <c r="J243" s="729"/>
      <c r="K243" s="729"/>
      <c r="L243" s="729"/>
      <c r="M243" s="729"/>
      <c r="N243" s="284"/>
      <c r="O243" s="284"/>
      <c r="P243" s="284"/>
      <c r="Q243" s="284"/>
      <c r="R243" s="284"/>
      <c r="S243" s="284"/>
      <c r="T243" s="284"/>
      <c r="U243" s="284"/>
      <c r="V243" s="284"/>
      <c r="W243" s="284"/>
      <c r="X243" s="284"/>
      <c r="Y243" s="409"/>
      <c r="Z243" s="410"/>
      <c r="AA243" s="409"/>
      <c r="AB243" s="409"/>
      <c r="AC243" s="409"/>
      <c r="AD243" s="409"/>
      <c r="AE243" s="409"/>
      <c r="AF243" s="409"/>
      <c r="AG243" s="409"/>
      <c r="AH243" s="409"/>
      <c r="AI243" s="409"/>
      <c r="AJ243" s="409"/>
      <c r="AK243" s="409"/>
      <c r="AL243" s="409"/>
      <c r="AM243" s="306"/>
    </row>
    <row r="244" spans="1:39" ht="31" hidden="1" outlineLevel="1">
      <c r="A244" s="513">
        <v>8</v>
      </c>
      <c r="B244" s="511" t="s">
        <v>101</v>
      </c>
      <c r="C244" s="284" t="s">
        <v>25</v>
      </c>
      <c r="D244" s="730"/>
      <c r="E244" s="730"/>
      <c r="F244" s="730"/>
      <c r="G244" s="730"/>
      <c r="H244" s="730"/>
      <c r="I244" s="730"/>
      <c r="J244" s="730"/>
      <c r="K244" s="730"/>
      <c r="L244" s="730"/>
      <c r="M244" s="730"/>
      <c r="N244" s="288">
        <v>12</v>
      </c>
      <c r="O244" s="288"/>
      <c r="P244" s="288"/>
      <c r="Q244" s="288"/>
      <c r="R244" s="288"/>
      <c r="S244" s="288"/>
      <c r="T244" s="288"/>
      <c r="U244" s="288"/>
      <c r="V244" s="288"/>
      <c r="W244" s="288"/>
      <c r="X244" s="288"/>
      <c r="Y244" s="408"/>
      <c r="Z244" s="403"/>
      <c r="AA244" s="403"/>
      <c r="AB244" s="403"/>
      <c r="AC244" s="403"/>
      <c r="AD244" s="403"/>
      <c r="AE244" s="403"/>
      <c r="AF244" s="408"/>
      <c r="AG244" s="408"/>
      <c r="AH244" s="408"/>
      <c r="AI244" s="408"/>
      <c r="AJ244" s="408"/>
      <c r="AK244" s="408"/>
      <c r="AL244" s="408"/>
      <c r="AM244" s="289">
        <f>SUM(Y244:AL244)</f>
        <v>0</v>
      </c>
    </row>
    <row r="245" spans="1:39" ht="15.5" hidden="1" outlineLevel="1">
      <c r="B245" s="287" t="s">
        <v>289</v>
      </c>
      <c r="C245" s="284" t="s">
        <v>163</v>
      </c>
      <c r="D245" s="730"/>
      <c r="E245" s="730"/>
      <c r="F245" s="730"/>
      <c r="G245" s="730"/>
      <c r="H245" s="730"/>
      <c r="I245" s="730"/>
      <c r="J245" s="730"/>
      <c r="K245" s="730"/>
      <c r="L245" s="730"/>
      <c r="M245" s="730"/>
      <c r="N245" s="288">
        <f>N244</f>
        <v>12</v>
      </c>
      <c r="O245" s="288"/>
      <c r="P245" s="288"/>
      <c r="Q245" s="288"/>
      <c r="R245" s="288"/>
      <c r="S245" s="288"/>
      <c r="T245" s="288"/>
      <c r="U245" s="288"/>
      <c r="V245" s="288"/>
      <c r="W245" s="288"/>
      <c r="X245" s="288"/>
      <c r="Y245" s="404">
        <f t="shared" ref="Y245:AL245" si="64">Y244</f>
        <v>0</v>
      </c>
      <c r="Z245" s="404">
        <f t="shared" si="64"/>
        <v>0</v>
      </c>
      <c r="AA245" s="404">
        <f t="shared" si="64"/>
        <v>0</v>
      </c>
      <c r="AB245" s="404">
        <f t="shared" si="64"/>
        <v>0</v>
      </c>
      <c r="AC245" s="404">
        <f t="shared" si="64"/>
        <v>0</v>
      </c>
      <c r="AD245" s="404">
        <f t="shared" si="64"/>
        <v>0</v>
      </c>
      <c r="AE245" s="404">
        <f t="shared" si="64"/>
        <v>0</v>
      </c>
      <c r="AF245" s="404">
        <f t="shared" si="64"/>
        <v>0</v>
      </c>
      <c r="AG245" s="404">
        <f t="shared" si="64"/>
        <v>0</v>
      </c>
      <c r="AH245" s="404">
        <f t="shared" si="64"/>
        <v>0</v>
      </c>
      <c r="AI245" s="404">
        <f t="shared" si="64"/>
        <v>0</v>
      </c>
      <c r="AJ245" s="404">
        <f t="shared" si="64"/>
        <v>0</v>
      </c>
      <c r="AK245" s="404">
        <f t="shared" si="64"/>
        <v>0</v>
      </c>
      <c r="AL245" s="404">
        <f t="shared" si="64"/>
        <v>0</v>
      </c>
      <c r="AM245" s="304"/>
    </row>
    <row r="246" spans="1:39" ht="15.5" hidden="1" outlineLevel="1">
      <c r="B246" s="307"/>
      <c r="C246" s="305"/>
      <c r="D246" s="733"/>
      <c r="E246" s="733"/>
      <c r="F246" s="733"/>
      <c r="G246" s="733"/>
      <c r="H246" s="733"/>
      <c r="I246" s="733"/>
      <c r="J246" s="733"/>
      <c r="K246" s="733"/>
      <c r="L246" s="733"/>
      <c r="M246" s="733"/>
      <c r="N246" s="284"/>
      <c r="O246" s="309"/>
      <c r="P246" s="309"/>
      <c r="Q246" s="309"/>
      <c r="R246" s="309"/>
      <c r="S246" s="309"/>
      <c r="T246" s="309"/>
      <c r="U246" s="309"/>
      <c r="V246" s="309"/>
      <c r="W246" s="309"/>
      <c r="X246" s="309"/>
      <c r="Y246" s="409"/>
      <c r="Z246" s="410"/>
      <c r="AA246" s="409"/>
      <c r="AB246" s="409"/>
      <c r="AC246" s="409"/>
      <c r="AD246" s="409"/>
      <c r="AE246" s="409"/>
      <c r="AF246" s="409"/>
      <c r="AG246" s="409"/>
      <c r="AH246" s="409"/>
      <c r="AI246" s="409"/>
      <c r="AJ246" s="409"/>
      <c r="AK246" s="409"/>
      <c r="AL246" s="409"/>
      <c r="AM246" s="306"/>
    </row>
    <row r="247" spans="1:39" ht="31" hidden="1" outlineLevel="1">
      <c r="A247" s="513">
        <v>9</v>
      </c>
      <c r="B247" s="511" t="s">
        <v>102</v>
      </c>
      <c r="C247" s="284" t="s">
        <v>25</v>
      </c>
      <c r="D247" s="730"/>
      <c r="E247" s="730"/>
      <c r="F247" s="730"/>
      <c r="G247" s="730"/>
      <c r="H247" s="730"/>
      <c r="I247" s="730"/>
      <c r="J247" s="730"/>
      <c r="K247" s="730"/>
      <c r="L247" s="730"/>
      <c r="M247" s="730"/>
      <c r="N247" s="288">
        <v>12</v>
      </c>
      <c r="O247" s="288"/>
      <c r="P247" s="288"/>
      <c r="Q247" s="288"/>
      <c r="R247" s="288"/>
      <c r="S247" s="288"/>
      <c r="T247" s="288"/>
      <c r="U247" s="288"/>
      <c r="V247" s="288"/>
      <c r="W247" s="288"/>
      <c r="X247" s="288"/>
      <c r="Y247" s="408"/>
      <c r="Z247" s="403"/>
      <c r="AA247" s="403"/>
      <c r="AB247" s="403"/>
      <c r="AC247" s="403"/>
      <c r="AD247" s="403"/>
      <c r="AE247" s="403"/>
      <c r="AF247" s="408"/>
      <c r="AG247" s="408"/>
      <c r="AH247" s="408"/>
      <c r="AI247" s="408"/>
      <c r="AJ247" s="408"/>
      <c r="AK247" s="408"/>
      <c r="AL247" s="408"/>
      <c r="AM247" s="289">
        <f>SUM(Y247:AL247)</f>
        <v>0</v>
      </c>
    </row>
    <row r="248" spans="1:39" ht="15.5" hidden="1" outlineLevel="1">
      <c r="B248" s="287" t="s">
        <v>289</v>
      </c>
      <c r="C248" s="284" t="s">
        <v>163</v>
      </c>
      <c r="D248" s="730"/>
      <c r="E248" s="730"/>
      <c r="F248" s="730"/>
      <c r="G248" s="730"/>
      <c r="H248" s="730"/>
      <c r="I248" s="730"/>
      <c r="J248" s="730"/>
      <c r="K248" s="730"/>
      <c r="L248" s="730"/>
      <c r="M248" s="730"/>
      <c r="N248" s="288">
        <f>N247</f>
        <v>12</v>
      </c>
      <c r="O248" s="288"/>
      <c r="P248" s="288"/>
      <c r="Q248" s="288"/>
      <c r="R248" s="288"/>
      <c r="S248" s="288"/>
      <c r="T248" s="288"/>
      <c r="U248" s="288"/>
      <c r="V248" s="288"/>
      <c r="W248" s="288"/>
      <c r="X248" s="288"/>
      <c r="Y248" s="404">
        <f t="shared" ref="Y248:AL248" si="65">Y247</f>
        <v>0</v>
      </c>
      <c r="Z248" s="404">
        <f t="shared" si="65"/>
        <v>0</v>
      </c>
      <c r="AA248" s="404">
        <f t="shared" si="65"/>
        <v>0</v>
      </c>
      <c r="AB248" s="404">
        <f t="shared" si="65"/>
        <v>0</v>
      </c>
      <c r="AC248" s="404">
        <f t="shared" si="65"/>
        <v>0</v>
      </c>
      <c r="AD248" s="404">
        <f t="shared" si="65"/>
        <v>0</v>
      </c>
      <c r="AE248" s="404">
        <f t="shared" si="65"/>
        <v>0</v>
      </c>
      <c r="AF248" s="404">
        <f t="shared" si="65"/>
        <v>0</v>
      </c>
      <c r="AG248" s="404">
        <f t="shared" si="65"/>
        <v>0</v>
      </c>
      <c r="AH248" s="404">
        <f t="shared" si="65"/>
        <v>0</v>
      </c>
      <c r="AI248" s="404">
        <f t="shared" si="65"/>
        <v>0</v>
      </c>
      <c r="AJ248" s="404">
        <f t="shared" si="65"/>
        <v>0</v>
      </c>
      <c r="AK248" s="404">
        <f t="shared" si="65"/>
        <v>0</v>
      </c>
      <c r="AL248" s="404">
        <f t="shared" si="65"/>
        <v>0</v>
      </c>
      <c r="AM248" s="304"/>
    </row>
    <row r="249" spans="1:39" ht="15.5" hidden="1" outlineLevel="1">
      <c r="B249" s="307"/>
      <c r="C249" s="305"/>
      <c r="D249" s="733"/>
      <c r="E249" s="733"/>
      <c r="F249" s="733"/>
      <c r="G249" s="733"/>
      <c r="H249" s="733"/>
      <c r="I249" s="733"/>
      <c r="J249" s="733"/>
      <c r="K249" s="733"/>
      <c r="L249" s="733"/>
      <c r="M249" s="733"/>
      <c r="N249" s="284"/>
      <c r="O249" s="309"/>
      <c r="P249" s="309"/>
      <c r="Q249" s="309"/>
      <c r="R249" s="309"/>
      <c r="S249" s="309"/>
      <c r="T249" s="309"/>
      <c r="U249" s="309"/>
      <c r="V249" s="309"/>
      <c r="W249" s="309"/>
      <c r="X249" s="309"/>
      <c r="Y249" s="409"/>
      <c r="Z249" s="409"/>
      <c r="AA249" s="409"/>
      <c r="AB249" s="409"/>
      <c r="AC249" s="409"/>
      <c r="AD249" s="409"/>
      <c r="AE249" s="409"/>
      <c r="AF249" s="409"/>
      <c r="AG249" s="409"/>
      <c r="AH249" s="409"/>
      <c r="AI249" s="409"/>
      <c r="AJ249" s="409"/>
      <c r="AK249" s="409"/>
      <c r="AL249" s="409"/>
      <c r="AM249" s="306"/>
    </row>
    <row r="250" spans="1:39" ht="31" hidden="1" outlineLevel="1">
      <c r="A250" s="513">
        <v>10</v>
      </c>
      <c r="B250" s="511" t="s">
        <v>103</v>
      </c>
      <c r="C250" s="284" t="s">
        <v>25</v>
      </c>
      <c r="D250" s="730"/>
      <c r="E250" s="730"/>
      <c r="F250" s="730"/>
      <c r="G250" s="730"/>
      <c r="H250" s="730"/>
      <c r="I250" s="730"/>
      <c r="J250" s="730"/>
      <c r="K250" s="730"/>
      <c r="L250" s="730"/>
      <c r="M250" s="730"/>
      <c r="N250" s="288">
        <v>3</v>
      </c>
      <c r="O250" s="288"/>
      <c r="P250" s="288"/>
      <c r="Q250" s="288"/>
      <c r="R250" s="288"/>
      <c r="S250" s="288"/>
      <c r="T250" s="288"/>
      <c r="U250" s="288"/>
      <c r="V250" s="288"/>
      <c r="W250" s="288"/>
      <c r="X250" s="288"/>
      <c r="Y250" s="408"/>
      <c r="Z250" s="403"/>
      <c r="AA250" s="403"/>
      <c r="AB250" s="403"/>
      <c r="AC250" s="403"/>
      <c r="AD250" s="403"/>
      <c r="AE250" s="403"/>
      <c r="AF250" s="408"/>
      <c r="AG250" s="408"/>
      <c r="AH250" s="408"/>
      <c r="AI250" s="408"/>
      <c r="AJ250" s="408"/>
      <c r="AK250" s="408"/>
      <c r="AL250" s="408"/>
      <c r="AM250" s="289">
        <f>SUM(Y250:AL250)</f>
        <v>0</v>
      </c>
    </row>
    <row r="251" spans="1:39" ht="15.5" hidden="1" outlineLevel="1">
      <c r="B251" s="287" t="s">
        <v>289</v>
      </c>
      <c r="C251" s="284" t="s">
        <v>163</v>
      </c>
      <c r="D251" s="730"/>
      <c r="E251" s="730"/>
      <c r="F251" s="730"/>
      <c r="G251" s="730"/>
      <c r="H251" s="730"/>
      <c r="I251" s="730"/>
      <c r="J251" s="730"/>
      <c r="K251" s="730"/>
      <c r="L251" s="730"/>
      <c r="M251" s="730"/>
      <c r="N251" s="288">
        <f>N250</f>
        <v>3</v>
      </c>
      <c r="O251" s="288"/>
      <c r="P251" s="288"/>
      <c r="Q251" s="288"/>
      <c r="R251" s="288"/>
      <c r="S251" s="288"/>
      <c r="T251" s="288"/>
      <c r="U251" s="288"/>
      <c r="V251" s="288"/>
      <c r="W251" s="288"/>
      <c r="X251" s="288"/>
      <c r="Y251" s="404">
        <f t="shared" ref="Y251:AL251" si="66">Y250</f>
        <v>0</v>
      </c>
      <c r="Z251" s="404">
        <f t="shared" si="66"/>
        <v>0</v>
      </c>
      <c r="AA251" s="404">
        <f t="shared" si="66"/>
        <v>0</v>
      </c>
      <c r="AB251" s="404">
        <f t="shared" si="66"/>
        <v>0</v>
      </c>
      <c r="AC251" s="404">
        <f t="shared" si="66"/>
        <v>0</v>
      </c>
      <c r="AD251" s="404">
        <f t="shared" si="66"/>
        <v>0</v>
      </c>
      <c r="AE251" s="404">
        <f t="shared" si="66"/>
        <v>0</v>
      </c>
      <c r="AF251" s="404">
        <f t="shared" si="66"/>
        <v>0</v>
      </c>
      <c r="AG251" s="404">
        <f t="shared" si="66"/>
        <v>0</v>
      </c>
      <c r="AH251" s="404">
        <f t="shared" si="66"/>
        <v>0</v>
      </c>
      <c r="AI251" s="404">
        <f t="shared" si="66"/>
        <v>0</v>
      </c>
      <c r="AJ251" s="404">
        <f t="shared" si="66"/>
        <v>0</v>
      </c>
      <c r="AK251" s="404">
        <f t="shared" si="66"/>
        <v>0</v>
      </c>
      <c r="AL251" s="404">
        <f t="shared" si="66"/>
        <v>0</v>
      </c>
      <c r="AM251" s="304"/>
    </row>
    <row r="252" spans="1:39" ht="15.5" hidden="1" outlineLevel="1">
      <c r="B252" s="307"/>
      <c r="C252" s="305"/>
      <c r="D252" s="733"/>
      <c r="E252" s="733"/>
      <c r="F252" s="733"/>
      <c r="G252" s="733"/>
      <c r="H252" s="733"/>
      <c r="I252" s="733"/>
      <c r="J252" s="733"/>
      <c r="K252" s="733"/>
      <c r="L252" s="733"/>
      <c r="M252" s="733"/>
      <c r="N252" s="284"/>
      <c r="O252" s="309"/>
      <c r="P252" s="309"/>
      <c r="Q252" s="309"/>
      <c r="R252" s="309"/>
      <c r="S252" s="309"/>
      <c r="T252" s="309"/>
      <c r="U252" s="309"/>
      <c r="V252" s="309"/>
      <c r="W252" s="309"/>
      <c r="X252" s="309"/>
      <c r="Y252" s="409"/>
      <c r="Z252" s="410"/>
      <c r="AA252" s="409"/>
      <c r="AB252" s="409"/>
      <c r="AC252" s="409"/>
      <c r="AD252" s="409"/>
      <c r="AE252" s="409"/>
      <c r="AF252" s="409"/>
      <c r="AG252" s="409"/>
      <c r="AH252" s="409"/>
      <c r="AI252" s="409"/>
      <c r="AJ252" s="409"/>
      <c r="AK252" s="409"/>
      <c r="AL252" s="409"/>
      <c r="AM252" s="306"/>
    </row>
    <row r="253" spans="1:39" ht="15.5" hidden="1" outlineLevel="1">
      <c r="B253" s="281" t="s">
        <v>10</v>
      </c>
      <c r="C253" s="282"/>
      <c r="D253" s="338"/>
      <c r="E253" s="338"/>
      <c r="F253" s="338"/>
      <c r="G253" s="338"/>
      <c r="H253" s="338"/>
      <c r="I253" s="338"/>
      <c r="J253" s="338"/>
      <c r="K253" s="338"/>
      <c r="L253" s="338"/>
      <c r="M253" s="338"/>
      <c r="N253" s="283"/>
      <c r="O253" s="282"/>
      <c r="P253" s="282"/>
      <c r="Q253" s="282"/>
      <c r="R253" s="282"/>
      <c r="S253" s="282"/>
      <c r="T253" s="282"/>
      <c r="U253" s="282"/>
      <c r="V253" s="282"/>
      <c r="W253" s="282"/>
      <c r="X253" s="282"/>
      <c r="Y253" s="407"/>
      <c r="Z253" s="407"/>
      <c r="AA253" s="407"/>
      <c r="AB253" s="407"/>
      <c r="AC253" s="407"/>
      <c r="AD253" s="407"/>
      <c r="AE253" s="407"/>
      <c r="AF253" s="407"/>
      <c r="AG253" s="407"/>
      <c r="AH253" s="407"/>
      <c r="AI253" s="407"/>
      <c r="AJ253" s="407"/>
      <c r="AK253" s="407"/>
      <c r="AL253" s="407"/>
      <c r="AM253" s="285"/>
    </row>
    <row r="254" spans="1:39" ht="31" hidden="1" outlineLevel="1">
      <c r="A254" s="513">
        <v>11</v>
      </c>
      <c r="B254" s="511" t="s">
        <v>104</v>
      </c>
      <c r="C254" s="284" t="s">
        <v>25</v>
      </c>
      <c r="D254" s="730"/>
      <c r="E254" s="730"/>
      <c r="F254" s="730"/>
      <c r="G254" s="730"/>
      <c r="H254" s="730"/>
      <c r="I254" s="730"/>
      <c r="J254" s="730"/>
      <c r="K254" s="730"/>
      <c r="L254" s="730"/>
      <c r="M254" s="730"/>
      <c r="N254" s="288">
        <v>12</v>
      </c>
      <c r="O254" s="288"/>
      <c r="P254" s="288"/>
      <c r="Q254" s="288"/>
      <c r="R254" s="288"/>
      <c r="S254" s="288"/>
      <c r="T254" s="288"/>
      <c r="U254" s="288"/>
      <c r="V254" s="288"/>
      <c r="W254" s="288"/>
      <c r="X254" s="288"/>
      <c r="Y254" s="419"/>
      <c r="Z254" s="403"/>
      <c r="AA254" s="403"/>
      <c r="AB254" s="403"/>
      <c r="AC254" s="403"/>
      <c r="AD254" s="403"/>
      <c r="AE254" s="403"/>
      <c r="AF254" s="408"/>
      <c r="AG254" s="408"/>
      <c r="AH254" s="408"/>
      <c r="AI254" s="408"/>
      <c r="AJ254" s="408"/>
      <c r="AK254" s="408"/>
      <c r="AL254" s="408"/>
      <c r="AM254" s="289">
        <f>SUM(Y254:AL254)</f>
        <v>0</v>
      </c>
    </row>
    <row r="255" spans="1:39" ht="15.5" hidden="1" outlineLevel="1">
      <c r="B255" s="287" t="s">
        <v>289</v>
      </c>
      <c r="C255" s="284" t="s">
        <v>163</v>
      </c>
      <c r="D255" s="730"/>
      <c r="E255" s="730"/>
      <c r="F255" s="730"/>
      <c r="G255" s="730"/>
      <c r="H255" s="730"/>
      <c r="I255" s="730"/>
      <c r="J255" s="730"/>
      <c r="K255" s="730"/>
      <c r="L255" s="730"/>
      <c r="M255" s="730"/>
      <c r="N255" s="288">
        <f>N254</f>
        <v>12</v>
      </c>
      <c r="O255" s="288"/>
      <c r="P255" s="288"/>
      <c r="Q255" s="288"/>
      <c r="R255" s="288"/>
      <c r="S255" s="288"/>
      <c r="T255" s="288"/>
      <c r="U255" s="288"/>
      <c r="V255" s="288"/>
      <c r="W255" s="288"/>
      <c r="X255" s="288"/>
      <c r="Y255" s="404">
        <f t="shared" ref="Y255:AL255" si="67">Y254</f>
        <v>0</v>
      </c>
      <c r="Z255" s="404">
        <f t="shared" si="67"/>
        <v>0</v>
      </c>
      <c r="AA255" s="404">
        <f t="shared" si="67"/>
        <v>0</v>
      </c>
      <c r="AB255" s="404">
        <f t="shared" si="67"/>
        <v>0</v>
      </c>
      <c r="AC255" s="404">
        <f t="shared" si="67"/>
        <v>0</v>
      </c>
      <c r="AD255" s="404">
        <f t="shared" si="67"/>
        <v>0</v>
      </c>
      <c r="AE255" s="404">
        <f t="shared" si="67"/>
        <v>0</v>
      </c>
      <c r="AF255" s="404">
        <f t="shared" si="67"/>
        <v>0</v>
      </c>
      <c r="AG255" s="404">
        <f t="shared" si="67"/>
        <v>0</v>
      </c>
      <c r="AH255" s="404">
        <f t="shared" si="67"/>
        <v>0</v>
      </c>
      <c r="AI255" s="404">
        <f t="shared" si="67"/>
        <v>0</v>
      </c>
      <c r="AJ255" s="404">
        <f t="shared" si="67"/>
        <v>0</v>
      </c>
      <c r="AK255" s="404">
        <f t="shared" si="67"/>
        <v>0</v>
      </c>
      <c r="AL255" s="404">
        <f t="shared" si="67"/>
        <v>0</v>
      </c>
      <c r="AM255" s="290"/>
    </row>
    <row r="256" spans="1:39" ht="15.5" hidden="1" outlineLevel="1">
      <c r="B256" s="308"/>
      <c r="C256" s="298"/>
      <c r="D256" s="729"/>
      <c r="E256" s="729"/>
      <c r="F256" s="729"/>
      <c r="G256" s="729"/>
      <c r="H256" s="729"/>
      <c r="I256" s="729"/>
      <c r="J256" s="729"/>
      <c r="K256" s="729"/>
      <c r="L256" s="729"/>
      <c r="M256" s="729"/>
      <c r="N256" s="284"/>
      <c r="O256" s="284"/>
      <c r="P256" s="284"/>
      <c r="Q256" s="284"/>
      <c r="R256" s="284"/>
      <c r="S256" s="284"/>
      <c r="T256" s="284"/>
      <c r="U256" s="284"/>
      <c r="V256" s="284"/>
      <c r="W256" s="284"/>
      <c r="X256" s="284"/>
      <c r="Y256" s="405"/>
      <c r="Z256" s="414"/>
      <c r="AA256" s="414"/>
      <c r="AB256" s="414"/>
      <c r="AC256" s="414"/>
      <c r="AD256" s="414"/>
      <c r="AE256" s="414"/>
      <c r="AF256" s="414"/>
      <c r="AG256" s="414"/>
      <c r="AH256" s="414"/>
      <c r="AI256" s="414"/>
      <c r="AJ256" s="414"/>
      <c r="AK256" s="414"/>
      <c r="AL256" s="414"/>
      <c r="AM256" s="299"/>
    </row>
    <row r="257" spans="1:40" ht="31" hidden="1" outlineLevel="1">
      <c r="A257" s="513">
        <v>12</v>
      </c>
      <c r="B257" s="511" t="s">
        <v>105</v>
      </c>
      <c r="C257" s="284" t="s">
        <v>25</v>
      </c>
      <c r="D257" s="730"/>
      <c r="E257" s="730"/>
      <c r="F257" s="730"/>
      <c r="G257" s="730"/>
      <c r="H257" s="730"/>
      <c r="I257" s="730"/>
      <c r="J257" s="730"/>
      <c r="K257" s="730"/>
      <c r="L257" s="730"/>
      <c r="M257" s="730"/>
      <c r="N257" s="288">
        <v>12</v>
      </c>
      <c r="O257" s="288"/>
      <c r="P257" s="288"/>
      <c r="Q257" s="288"/>
      <c r="R257" s="288"/>
      <c r="S257" s="288"/>
      <c r="T257" s="288"/>
      <c r="U257" s="288"/>
      <c r="V257" s="288"/>
      <c r="W257" s="288"/>
      <c r="X257" s="288"/>
      <c r="Y257" s="403"/>
      <c r="Z257" s="403"/>
      <c r="AA257" s="403"/>
      <c r="AB257" s="403"/>
      <c r="AC257" s="403"/>
      <c r="AD257" s="403"/>
      <c r="AE257" s="403"/>
      <c r="AF257" s="408"/>
      <c r="AG257" s="408"/>
      <c r="AH257" s="408"/>
      <c r="AI257" s="408"/>
      <c r="AJ257" s="408"/>
      <c r="AK257" s="408"/>
      <c r="AL257" s="408"/>
      <c r="AM257" s="289">
        <f>SUM(Y257:AL257)</f>
        <v>0</v>
      </c>
    </row>
    <row r="258" spans="1:40" ht="15.5" hidden="1" outlineLevel="1">
      <c r="B258" s="287" t="s">
        <v>289</v>
      </c>
      <c r="C258" s="284" t="s">
        <v>163</v>
      </c>
      <c r="D258" s="730"/>
      <c r="E258" s="730"/>
      <c r="F258" s="730"/>
      <c r="G258" s="730"/>
      <c r="H258" s="730"/>
      <c r="I258" s="730"/>
      <c r="J258" s="730"/>
      <c r="K258" s="730"/>
      <c r="L258" s="730"/>
      <c r="M258" s="730"/>
      <c r="N258" s="288">
        <f>N257</f>
        <v>12</v>
      </c>
      <c r="O258" s="288"/>
      <c r="P258" s="288"/>
      <c r="Q258" s="288"/>
      <c r="R258" s="288"/>
      <c r="S258" s="288"/>
      <c r="T258" s="288"/>
      <c r="U258" s="288"/>
      <c r="V258" s="288"/>
      <c r="W258" s="288"/>
      <c r="X258" s="288"/>
      <c r="Y258" s="404">
        <f t="shared" ref="Y258:AL258" si="68">Y257</f>
        <v>0</v>
      </c>
      <c r="Z258" s="404">
        <f t="shared" si="68"/>
        <v>0</v>
      </c>
      <c r="AA258" s="404">
        <f t="shared" si="68"/>
        <v>0</v>
      </c>
      <c r="AB258" s="404">
        <f t="shared" si="68"/>
        <v>0</v>
      </c>
      <c r="AC258" s="404">
        <f t="shared" si="68"/>
        <v>0</v>
      </c>
      <c r="AD258" s="404">
        <f t="shared" si="68"/>
        <v>0</v>
      </c>
      <c r="AE258" s="404">
        <f t="shared" si="68"/>
        <v>0</v>
      </c>
      <c r="AF258" s="404">
        <f t="shared" si="68"/>
        <v>0</v>
      </c>
      <c r="AG258" s="404">
        <f t="shared" si="68"/>
        <v>0</v>
      </c>
      <c r="AH258" s="404">
        <f t="shared" si="68"/>
        <v>0</v>
      </c>
      <c r="AI258" s="404">
        <f t="shared" si="68"/>
        <v>0</v>
      </c>
      <c r="AJ258" s="404">
        <f t="shared" si="68"/>
        <v>0</v>
      </c>
      <c r="AK258" s="404">
        <f t="shared" si="68"/>
        <v>0</v>
      </c>
      <c r="AL258" s="404">
        <f t="shared" si="68"/>
        <v>0</v>
      </c>
      <c r="AM258" s="290"/>
    </row>
    <row r="259" spans="1:40" ht="15.5" hidden="1" outlineLevel="1">
      <c r="B259" s="308"/>
      <c r="C259" s="298"/>
      <c r="D259" s="729"/>
      <c r="E259" s="729"/>
      <c r="F259" s="729"/>
      <c r="G259" s="729"/>
      <c r="H259" s="729"/>
      <c r="I259" s="729"/>
      <c r="J259" s="729"/>
      <c r="K259" s="729"/>
      <c r="L259" s="729"/>
      <c r="M259" s="729"/>
      <c r="N259" s="284"/>
      <c r="O259" s="284"/>
      <c r="P259" s="284"/>
      <c r="Q259" s="284"/>
      <c r="R259" s="284"/>
      <c r="S259" s="284"/>
      <c r="T259" s="284"/>
      <c r="U259" s="284"/>
      <c r="V259" s="284"/>
      <c r="W259" s="284"/>
      <c r="X259" s="284"/>
      <c r="Y259" s="415"/>
      <c r="Z259" s="415"/>
      <c r="AA259" s="405"/>
      <c r="AB259" s="405"/>
      <c r="AC259" s="405"/>
      <c r="AD259" s="405"/>
      <c r="AE259" s="405"/>
      <c r="AF259" s="405"/>
      <c r="AG259" s="405"/>
      <c r="AH259" s="405"/>
      <c r="AI259" s="405"/>
      <c r="AJ259" s="405"/>
      <c r="AK259" s="405"/>
      <c r="AL259" s="405"/>
      <c r="AM259" s="299"/>
    </row>
    <row r="260" spans="1:40" ht="31" hidden="1" outlineLevel="1">
      <c r="A260" s="513">
        <v>13</v>
      </c>
      <c r="B260" s="511" t="s">
        <v>106</v>
      </c>
      <c r="C260" s="284" t="s">
        <v>25</v>
      </c>
      <c r="D260" s="730"/>
      <c r="E260" s="730"/>
      <c r="F260" s="730"/>
      <c r="G260" s="730"/>
      <c r="H260" s="730"/>
      <c r="I260" s="730"/>
      <c r="J260" s="730"/>
      <c r="K260" s="730"/>
      <c r="L260" s="730"/>
      <c r="M260" s="730"/>
      <c r="N260" s="288">
        <v>12</v>
      </c>
      <c r="O260" s="288"/>
      <c r="P260" s="288"/>
      <c r="Q260" s="288"/>
      <c r="R260" s="288"/>
      <c r="S260" s="288"/>
      <c r="T260" s="288"/>
      <c r="U260" s="288"/>
      <c r="V260" s="288"/>
      <c r="W260" s="288"/>
      <c r="X260" s="288"/>
      <c r="Y260" s="403"/>
      <c r="Z260" s="403"/>
      <c r="AA260" s="403"/>
      <c r="AB260" s="403"/>
      <c r="AC260" s="403"/>
      <c r="AD260" s="403"/>
      <c r="AE260" s="403"/>
      <c r="AF260" s="408"/>
      <c r="AG260" s="408"/>
      <c r="AH260" s="408"/>
      <c r="AI260" s="408"/>
      <c r="AJ260" s="408"/>
      <c r="AK260" s="408"/>
      <c r="AL260" s="408"/>
      <c r="AM260" s="289">
        <f>SUM(Y260:AL260)</f>
        <v>0</v>
      </c>
    </row>
    <row r="261" spans="1:40" ht="15.5" hidden="1" outlineLevel="1">
      <c r="B261" s="287" t="s">
        <v>289</v>
      </c>
      <c r="C261" s="284" t="s">
        <v>163</v>
      </c>
      <c r="D261" s="730"/>
      <c r="E261" s="730"/>
      <c r="F261" s="730"/>
      <c r="G261" s="730"/>
      <c r="H261" s="730"/>
      <c r="I261" s="730"/>
      <c r="J261" s="730"/>
      <c r="K261" s="730"/>
      <c r="L261" s="730"/>
      <c r="M261" s="730"/>
      <c r="N261" s="288">
        <f>N260</f>
        <v>12</v>
      </c>
      <c r="O261" s="288"/>
      <c r="P261" s="288"/>
      <c r="Q261" s="288"/>
      <c r="R261" s="288"/>
      <c r="S261" s="288"/>
      <c r="T261" s="288"/>
      <c r="U261" s="288"/>
      <c r="V261" s="288"/>
      <c r="W261" s="288"/>
      <c r="X261" s="288"/>
      <c r="Y261" s="404">
        <f t="shared" ref="Y261:AL261" si="69">Y260</f>
        <v>0</v>
      </c>
      <c r="Z261" s="404">
        <f t="shared" si="69"/>
        <v>0</v>
      </c>
      <c r="AA261" s="404">
        <f t="shared" si="69"/>
        <v>0</v>
      </c>
      <c r="AB261" s="404">
        <f t="shared" si="69"/>
        <v>0</v>
      </c>
      <c r="AC261" s="404">
        <f t="shared" si="69"/>
        <v>0</v>
      </c>
      <c r="AD261" s="404">
        <f t="shared" si="69"/>
        <v>0</v>
      </c>
      <c r="AE261" s="404">
        <f t="shared" si="69"/>
        <v>0</v>
      </c>
      <c r="AF261" s="404">
        <f t="shared" si="69"/>
        <v>0</v>
      </c>
      <c r="AG261" s="404">
        <f t="shared" si="69"/>
        <v>0</v>
      </c>
      <c r="AH261" s="404">
        <f t="shared" si="69"/>
        <v>0</v>
      </c>
      <c r="AI261" s="404">
        <f t="shared" si="69"/>
        <v>0</v>
      </c>
      <c r="AJ261" s="404">
        <f t="shared" si="69"/>
        <v>0</v>
      </c>
      <c r="AK261" s="404">
        <f t="shared" si="69"/>
        <v>0</v>
      </c>
      <c r="AL261" s="404">
        <f t="shared" si="69"/>
        <v>0</v>
      </c>
      <c r="AM261" s="299"/>
    </row>
    <row r="262" spans="1:40" ht="15.5" hidden="1" outlineLevel="1">
      <c r="B262" s="308"/>
      <c r="C262" s="298"/>
      <c r="D262" s="729"/>
      <c r="E262" s="729"/>
      <c r="F262" s="729"/>
      <c r="G262" s="729"/>
      <c r="H262" s="729"/>
      <c r="I262" s="729"/>
      <c r="J262" s="729"/>
      <c r="K262" s="729"/>
      <c r="L262" s="729"/>
      <c r="M262" s="729"/>
      <c r="N262" s="284"/>
      <c r="O262" s="284"/>
      <c r="P262" s="284"/>
      <c r="Q262" s="284"/>
      <c r="R262" s="284"/>
      <c r="S262" s="284"/>
      <c r="T262" s="284"/>
      <c r="U262" s="284"/>
      <c r="V262" s="284"/>
      <c r="W262" s="284"/>
      <c r="X262" s="284"/>
      <c r="Y262" s="405"/>
      <c r="Z262" s="405"/>
      <c r="AA262" s="405"/>
      <c r="AB262" s="405"/>
      <c r="AC262" s="405"/>
      <c r="AD262" s="405"/>
      <c r="AE262" s="405"/>
      <c r="AF262" s="405"/>
      <c r="AG262" s="405"/>
      <c r="AH262" s="405"/>
      <c r="AI262" s="405"/>
      <c r="AJ262" s="405"/>
      <c r="AK262" s="405"/>
      <c r="AL262" s="405"/>
      <c r="AM262" s="299"/>
    </row>
    <row r="263" spans="1:40" ht="15.5" hidden="1" outlineLevel="1">
      <c r="B263" s="281" t="s">
        <v>107</v>
      </c>
      <c r="C263" s="282"/>
      <c r="D263" s="293"/>
      <c r="E263" s="293"/>
      <c r="F263" s="293"/>
      <c r="G263" s="293"/>
      <c r="H263" s="293"/>
      <c r="I263" s="293"/>
      <c r="J263" s="293"/>
      <c r="K263" s="293"/>
      <c r="L263" s="293"/>
      <c r="M263" s="293"/>
      <c r="N263" s="283"/>
      <c r="O263" s="283"/>
      <c r="P263" s="282"/>
      <c r="Q263" s="282"/>
      <c r="R263" s="282"/>
      <c r="S263" s="282"/>
      <c r="T263" s="282"/>
      <c r="U263" s="282"/>
      <c r="V263" s="282"/>
      <c r="W263" s="282"/>
      <c r="X263" s="282"/>
      <c r="Y263" s="407"/>
      <c r="Z263" s="407"/>
      <c r="AA263" s="407"/>
      <c r="AB263" s="407"/>
      <c r="AC263" s="407"/>
      <c r="AD263" s="407"/>
      <c r="AE263" s="407"/>
      <c r="AF263" s="407"/>
      <c r="AG263" s="407"/>
      <c r="AH263" s="407"/>
      <c r="AI263" s="407"/>
      <c r="AJ263" s="407"/>
      <c r="AK263" s="407"/>
      <c r="AL263" s="407"/>
      <c r="AM263" s="285"/>
    </row>
    <row r="264" spans="1:40" ht="15.5" hidden="1" outlineLevel="1">
      <c r="A264" s="513">
        <v>14</v>
      </c>
      <c r="B264" s="308" t="s">
        <v>108</v>
      </c>
      <c r="C264" s="284" t="s">
        <v>25</v>
      </c>
      <c r="D264" s="730"/>
      <c r="E264" s="730"/>
      <c r="F264" s="730"/>
      <c r="G264" s="730"/>
      <c r="H264" s="730"/>
      <c r="I264" s="730"/>
      <c r="J264" s="730"/>
      <c r="K264" s="730"/>
      <c r="L264" s="730"/>
      <c r="M264" s="730"/>
      <c r="N264" s="288">
        <v>12</v>
      </c>
      <c r="O264" s="288"/>
      <c r="P264" s="288"/>
      <c r="Q264" s="288"/>
      <c r="R264" s="288"/>
      <c r="S264" s="288"/>
      <c r="T264" s="288"/>
      <c r="U264" s="288"/>
      <c r="V264" s="288"/>
      <c r="W264" s="288"/>
      <c r="X264" s="288"/>
      <c r="Y264" s="403"/>
      <c r="Z264" s="403"/>
      <c r="AA264" s="403"/>
      <c r="AB264" s="403"/>
      <c r="AC264" s="403"/>
      <c r="AD264" s="403"/>
      <c r="AE264" s="403"/>
      <c r="AF264" s="403"/>
      <c r="AG264" s="403"/>
      <c r="AH264" s="403"/>
      <c r="AI264" s="403"/>
      <c r="AJ264" s="403"/>
      <c r="AK264" s="403"/>
      <c r="AL264" s="403"/>
      <c r="AM264" s="289">
        <f>SUM(Y264:AL264)</f>
        <v>0</v>
      </c>
    </row>
    <row r="265" spans="1:40" ht="15.5" hidden="1" outlineLevel="1">
      <c r="B265" s="287" t="s">
        <v>289</v>
      </c>
      <c r="C265" s="284" t="s">
        <v>163</v>
      </c>
      <c r="D265" s="730"/>
      <c r="E265" s="730"/>
      <c r="F265" s="730"/>
      <c r="G265" s="730"/>
      <c r="H265" s="730"/>
      <c r="I265" s="730"/>
      <c r="J265" s="730"/>
      <c r="K265" s="730"/>
      <c r="L265" s="730"/>
      <c r="M265" s="730"/>
      <c r="N265" s="288">
        <f>N264</f>
        <v>12</v>
      </c>
      <c r="O265" s="288"/>
      <c r="P265" s="288"/>
      <c r="Q265" s="288"/>
      <c r="R265" s="288"/>
      <c r="S265" s="288"/>
      <c r="T265" s="288"/>
      <c r="U265" s="288"/>
      <c r="V265" s="288"/>
      <c r="W265" s="288"/>
      <c r="X265" s="288"/>
      <c r="Y265" s="404">
        <f t="shared" ref="Y265:AL265" si="70">Y264</f>
        <v>0</v>
      </c>
      <c r="Z265" s="404">
        <f t="shared" si="70"/>
        <v>0</v>
      </c>
      <c r="AA265" s="404">
        <f t="shared" si="70"/>
        <v>0</v>
      </c>
      <c r="AB265" s="404">
        <f t="shared" si="70"/>
        <v>0</v>
      </c>
      <c r="AC265" s="404">
        <f t="shared" si="70"/>
        <v>0</v>
      </c>
      <c r="AD265" s="404">
        <f t="shared" si="70"/>
        <v>0</v>
      </c>
      <c r="AE265" s="404">
        <f t="shared" si="70"/>
        <v>0</v>
      </c>
      <c r="AF265" s="404">
        <f t="shared" si="70"/>
        <v>0</v>
      </c>
      <c r="AG265" s="404">
        <f t="shared" si="70"/>
        <v>0</v>
      </c>
      <c r="AH265" s="404">
        <f t="shared" si="70"/>
        <v>0</v>
      </c>
      <c r="AI265" s="404">
        <f t="shared" si="70"/>
        <v>0</v>
      </c>
      <c r="AJ265" s="404">
        <f t="shared" si="70"/>
        <v>0</v>
      </c>
      <c r="AK265" s="404">
        <f t="shared" si="70"/>
        <v>0</v>
      </c>
      <c r="AL265" s="404">
        <f t="shared" si="70"/>
        <v>0</v>
      </c>
      <c r="AM265" s="290"/>
    </row>
    <row r="266" spans="1:40" ht="15.5" hidden="1" outlineLevel="1">
      <c r="A266" s="514"/>
      <c r="B266" s="308"/>
      <c r="C266" s="298"/>
      <c r="D266" s="729"/>
      <c r="E266" s="729"/>
      <c r="F266" s="729"/>
      <c r="G266" s="729"/>
      <c r="H266" s="729"/>
      <c r="I266" s="729"/>
      <c r="J266" s="729"/>
      <c r="K266" s="729"/>
      <c r="L266" s="729"/>
      <c r="M266" s="729"/>
      <c r="N266" s="460"/>
      <c r="O266" s="284"/>
      <c r="P266" s="284"/>
      <c r="Q266" s="284"/>
      <c r="R266" s="284"/>
      <c r="S266" s="284"/>
      <c r="T266" s="284"/>
      <c r="U266" s="284"/>
      <c r="V266" s="284"/>
      <c r="W266" s="284"/>
      <c r="X266" s="284"/>
      <c r="Y266" s="405"/>
      <c r="Z266" s="405"/>
      <c r="AA266" s="405"/>
      <c r="AB266" s="405"/>
      <c r="AC266" s="405"/>
      <c r="AD266" s="405"/>
      <c r="AE266" s="405"/>
      <c r="AF266" s="405"/>
      <c r="AG266" s="405"/>
      <c r="AH266" s="405"/>
      <c r="AI266" s="405"/>
      <c r="AJ266" s="405"/>
      <c r="AK266" s="405"/>
      <c r="AL266" s="405"/>
      <c r="AM266" s="294"/>
      <c r="AN266" s="617"/>
    </row>
    <row r="267" spans="1:40" s="302" customFormat="1" ht="15.5" hidden="1" outlineLevel="1">
      <c r="A267" s="514"/>
      <c r="B267" s="281" t="s">
        <v>488</v>
      </c>
      <c r="C267" s="284"/>
      <c r="D267" s="729"/>
      <c r="E267" s="729"/>
      <c r="F267" s="729"/>
      <c r="G267" s="729"/>
      <c r="H267" s="729"/>
      <c r="I267" s="729"/>
      <c r="J267" s="729"/>
      <c r="K267" s="729"/>
      <c r="L267" s="729"/>
      <c r="M267" s="729"/>
      <c r="N267" s="284"/>
      <c r="O267" s="284"/>
      <c r="P267" s="284"/>
      <c r="Q267" s="284"/>
      <c r="R267" s="284"/>
      <c r="S267" s="284"/>
      <c r="T267" s="284"/>
      <c r="U267" s="284"/>
      <c r="V267" s="284"/>
      <c r="W267" s="284"/>
      <c r="X267" s="284"/>
      <c r="Y267" s="405"/>
      <c r="Z267" s="405"/>
      <c r="AA267" s="405"/>
      <c r="AB267" s="405"/>
      <c r="AC267" s="405"/>
      <c r="AD267" s="405"/>
      <c r="AE267" s="409"/>
      <c r="AF267" s="409"/>
      <c r="AG267" s="409"/>
      <c r="AH267" s="409"/>
      <c r="AI267" s="409"/>
      <c r="AJ267" s="409"/>
      <c r="AK267" s="409"/>
      <c r="AL267" s="409"/>
      <c r="AM267" s="508"/>
      <c r="AN267" s="618"/>
    </row>
    <row r="268" spans="1:40" ht="15.5" hidden="1" outlineLevel="1">
      <c r="A268" s="513">
        <v>15</v>
      </c>
      <c r="B268" s="287" t="s">
        <v>493</v>
      </c>
      <c r="C268" s="284" t="s">
        <v>25</v>
      </c>
      <c r="D268" s="730"/>
      <c r="E268" s="730"/>
      <c r="F268" s="730"/>
      <c r="G268" s="730"/>
      <c r="H268" s="730"/>
      <c r="I268" s="730"/>
      <c r="J268" s="730"/>
      <c r="K268" s="730"/>
      <c r="L268" s="730"/>
      <c r="M268" s="730"/>
      <c r="N268" s="288">
        <v>0</v>
      </c>
      <c r="O268" s="288"/>
      <c r="P268" s="288"/>
      <c r="Q268" s="288"/>
      <c r="R268" s="288"/>
      <c r="S268" s="288"/>
      <c r="T268" s="288"/>
      <c r="U268" s="288"/>
      <c r="V268" s="288"/>
      <c r="W268" s="288"/>
      <c r="X268" s="288"/>
      <c r="Y268" s="403"/>
      <c r="Z268" s="403"/>
      <c r="AA268" s="403"/>
      <c r="AB268" s="403"/>
      <c r="AC268" s="403"/>
      <c r="AD268" s="403"/>
      <c r="AE268" s="403"/>
      <c r="AF268" s="403"/>
      <c r="AG268" s="403"/>
      <c r="AH268" s="403"/>
      <c r="AI268" s="403"/>
      <c r="AJ268" s="403"/>
      <c r="AK268" s="403"/>
      <c r="AL268" s="403"/>
      <c r="AM268" s="289">
        <f>SUM(Y268:AL268)</f>
        <v>0</v>
      </c>
    </row>
    <row r="269" spans="1:40" ht="15.5" hidden="1" outlineLevel="1">
      <c r="B269" s="287" t="s">
        <v>289</v>
      </c>
      <c r="C269" s="284" t="s">
        <v>163</v>
      </c>
      <c r="D269" s="730"/>
      <c r="E269" s="730"/>
      <c r="F269" s="730"/>
      <c r="G269" s="730"/>
      <c r="H269" s="730"/>
      <c r="I269" s="730"/>
      <c r="J269" s="730"/>
      <c r="K269" s="730"/>
      <c r="L269" s="730"/>
      <c r="M269" s="730"/>
      <c r="N269" s="288">
        <f>N268</f>
        <v>0</v>
      </c>
      <c r="O269" s="288"/>
      <c r="P269" s="288"/>
      <c r="Q269" s="288"/>
      <c r="R269" s="288"/>
      <c r="S269" s="288"/>
      <c r="T269" s="288"/>
      <c r="U269" s="288"/>
      <c r="V269" s="288"/>
      <c r="W269" s="288"/>
      <c r="X269" s="288"/>
      <c r="Y269" s="404">
        <f>Y268</f>
        <v>0</v>
      </c>
      <c r="Z269" s="404">
        <f t="shared" ref="Z269:AL269" si="71">Z268</f>
        <v>0</v>
      </c>
      <c r="AA269" s="404">
        <f t="shared" si="71"/>
        <v>0</v>
      </c>
      <c r="AB269" s="404">
        <f t="shared" si="71"/>
        <v>0</v>
      </c>
      <c r="AC269" s="404">
        <f t="shared" si="71"/>
        <v>0</v>
      </c>
      <c r="AD269" s="404">
        <f t="shared" si="71"/>
        <v>0</v>
      </c>
      <c r="AE269" s="404">
        <f t="shared" si="71"/>
        <v>0</v>
      </c>
      <c r="AF269" s="404">
        <f t="shared" si="71"/>
        <v>0</v>
      </c>
      <c r="AG269" s="404">
        <f t="shared" si="71"/>
        <v>0</v>
      </c>
      <c r="AH269" s="404">
        <f t="shared" si="71"/>
        <v>0</v>
      </c>
      <c r="AI269" s="404">
        <f t="shared" si="71"/>
        <v>0</v>
      </c>
      <c r="AJ269" s="404">
        <f t="shared" si="71"/>
        <v>0</v>
      </c>
      <c r="AK269" s="404">
        <f t="shared" si="71"/>
        <v>0</v>
      </c>
      <c r="AL269" s="404">
        <f t="shared" si="71"/>
        <v>0</v>
      </c>
      <c r="AM269" s="290"/>
    </row>
    <row r="270" spans="1:40" ht="15.5" hidden="1" outlineLevel="1">
      <c r="B270" s="308"/>
      <c r="C270" s="298"/>
      <c r="D270" s="729"/>
      <c r="E270" s="729"/>
      <c r="F270" s="729"/>
      <c r="G270" s="729"/>
      <c r="H270" s="729"/>
      <c r="I270" s="729"/>
      <c r="J270" s="729"/>
      <c r="K270" s="729"/>
      <c r="L270" s="729"/>
      <c r="M270" s="729"/>
      <c r="N270" s="284"/>
      <c r="O270" s="284"/>
      <c r="P270" s="284"/>
      <c r="Q270" s="284"/>
      <c r="R270" s="284"/>
      <c r="S270" s="284"/>
      <c r="T270" s="284"/>
      <c r="U270" s="284"/>
      <c r="V270" s="284"/>
      <c r="W270" s="284"/>
      <c r="X270" s="284"/>
      <c r="Y270" s="405"/>
      <c r="Z270" s="405"/>
      <c r="AA270" s="405"/>
      <c r="AB270" s="405"/>
      <c r="AC270" s="405"/>
      <c r="AD270" s="405"/>
      <c r="AE270" s="405"/>
      <c r="AF270" s="405"/>
      <c r="AG270" s="405"/>
      <c r="AH270" s="405"/>
      <c r="AI270" s="405"/>
      <c r="AJ270" s="405"/>
      <c r="AK270" s="405"/>
      <c r="AL270" s="405"/>
      <c r="AM270" s="299"/>
    </row>
    <row r="271" spans="1:40" s="276" customFormat="1" ht="15.5" hidden="1" outlineLevel="1">
      <c r="A271" s="513">
        <v>16</v>
      </c>
      <c r="B271" s="317" t="s">
        <v>489</v>
      </c>
      <c r="C271" s="284" t="s">
        <v>25</v>
      </c>
      <c r="D271" s="730"/>
      <c r="E271" s="730"/>
      <c r="F271" s="730"/>
      <c r="G271" s="730"/>
      <c r="H271" s="730"/>
      <c r="I271" s="730"/>
      <c r="J271" s="730"/>
      <c r="K271" s="730"/>
      <c r="L271" s="730"/>
      <c r="M271" s="730"/>
      <c r="N271" s="288">
        <v>0</v>
      </c>
      <c r="O271" s="288"/>
      <c r="P271" s="288"/>
      <c r="Q271" s="288"/>
      <c r="R271" s="288"/>
      <c r="S271" s="288"/>
      <c r="T271" s="288"/>
      <c r="U271" s="288"/>
      <c r="V271" s="288"/>
      <c r="W271" s="288"/>
      <c r="X271" s="288"/>
      <c r="Y271" s="403"/>
      <c r="Z271" s="403"/>
      <c r="AA271" s="403"/>
      <c r="AB271" s="403"/>
      <c r="AC271" s="403"/>
      <c r="AD271" s="403"/>
      <c r="AE271" s="403"/>
      <c r="AF271" s="403"/>
      <c r="AG271" s="403"/>
      <c r="AH271" s="403"/>
      <c r="AI271" s="403"/>
      <c r="AJ271" s="403"/>
      <c r="AK271" s="403"/>
      <c r="AL271" s="403"/>
      <c r="AM271" s="289">
        <f>SUM(Y271:AL271)</f>
        <v>0</v>
      </c>
    </row>
    <row r="272" spans="1:40" s="276" customFormat="1" ht="15.5" hidden="1" outlineLevel="1">
      <c r="A272" s="513"/>
      <c r="B272" s="317" t="s">
        <v>289</v>
      </c>
      <c r="C272" s="284" t="s">
        <v>163</v>
      </c>
      <c r="D272" s="730"/>
      <c r="E272" s="730"/>
      <c r="F272" s="730"/>
      <c r="G272" s="730"/>
      <c r="H272" s="730"/>
      <c r="I272" s="730"/>
      <c r="J272" s="730"/>
      <c r="K272" s="730"/>
      <c r="L272" s="730"/>
      <c r="M272" s="730"/>
      <c r="N272" s="288">
        <f>N271</f>
        <v>0</v>
      </c>
      <c r="O272" s="288"/>
      <c r="P272" s="288"/>
      <c r="Q272" s="288"/>
      <c r="R272" s="288"/>
      <c r="S272" s="288"/>
      <c r="T272" s="288"/>
      <c r="U272" s="288"/>
      <c r="V272" s="288"/>
      <c r="W272" s="288"/>
      <c r="X272" s="288"/>
      <c r="Y272" s="404">
        <f>Y271</f>
        <v>0</v>
      </c>
      <c r="Z272" s="404">
        <f t="shared" ref="Z272:AL272" si="72">Z271</f>
        <v>0</v>
      </c>
      <c r="AA272" s="404">
        <f t="shared" si="72"/>
        <v>0</v>
      </c>
      <c r="AB272" s="404">
        <f t="shared" si="72"/>
        <v>0</v>
      </c>
      <c r="AC272" s="404">
        <f t="shared" si="72"/>
        <v>0</v>
      </c>
      <c r="AD272" s="404">
        <f t="shared" si="72"/>
        <v>0</v>
      </c>
      <c r="AE272" s="404">
        <f t="shared" si="72"/>
        <v>0</v>
      </c>
      <c r="AF272" s="404">
        <f t="shared" si="72"/>
        <v>0</v>
      </c>
      <c r="AG272" s="404">
        <f t="shared" si="72"/>
        <v>0</v>
      </c>
      <c r="AH272" s="404">
        <f t="shared" si="72"/>
        <v>0</v>
      </c>
      <c r="AI272" s="404">
        <f t="shared" si="72"/>
        <v>0</v>
      </c>
      <c r="AJ272" s="404">
        <f t="shared" si="72"/>
        <v>0</v>
      </c>
      <c r="AK272" s="404">
        <f t="shared" si="72"/>
        <v>0</v>
      </c>
      <c r="AL272" s="404">
        <f t="shared" si="72"/>
        <v>0</v>
      </c>
      <c r="AM272" s="290"/>
    </row>
    <row r="273" spans="1:39" s="276" customFormat="1" ht="15.5" hidden="1" outlineLevel="1">
      <c r="A273" s="513"/>
      <c r="B273" s="317"/>
      <c r="C273" s="284"/>
      <c r="D273" s="729"/>
      <c r="E273" s="729"/>
      <c r="F273" s="729"/>
      <c r="G273" s="729"/>
      <c r="H273" s="729"/>
      <c r="I273" s="729"/>
      <c r="J273" s="729"/>
      <c r="K273" s="729"/>
      <c r="L273" s="729"/>
      <c r="M273" s="729"/>
      <c r="N273" s="284"/>
      <c r="O273" s="284"/>
      <c r="P273" s="284"/>
      <c r="Q273" s="284"/>
      <c r="R273" s="284"/>
      <c r="S273" s="284"/>
      <c r="T273" s="284"/>
      <c r="U273" s="284"/>
      <c r="V273" s="284"/>
      <c r="W273" s="284"/>
      <c r="X273" s="284"/>
      <c r="Y273" s="405"/>
      <c r="Z273" s="405"/>
      <c r="AA273" s="405"/>
      <c r="AB273" s="405"/>
      <c r="AC273" s="405"/>
      <c r="AD273" s="405"/>
      <c r="AE273" s="409"/>
      <c r="AF273" s="409"/>
      <c r="AG273" s="409"/>
      <c r="AH273" s="409"/>
      <c r="AI273" s="409"/>
      <c r="AJ273" s="409"/>
      <c r="AK273" s="409"/>
      <c r="AL273" s="409"/>
      <c r="AM273" s="306"/>
    </row>
    <row r="274" spans="1:39" ht="15.5" hidden="1" outlineLevel="1">
      <c r="B274" s="510" t="s">
        <v>494</v>
      </c>
      <c r="C274" s="313"/>
      <c r="D274" s="293"/>
      <c r="E274" s="338"/>
      <c r="F274" s="338"/>
      <c r="G274" s="338"/>
      <c r="H274" s="338"/>
      <c r="I274" s="338"/>
      <c r="J274" s="338"/>
      <c r="K274" s="338"/>
      <c r="L274" s="338"/>
      <c r="M274" s="338"/>
      <c r="N274" s="283"/>
      <c r="O274" s="282"/>
      <c r="P274" s="282"/>
      <c r="Q274" s="282"/>
      <c r="R274" s="282"/>
      <c r="S274" s="282"/>
      <c r="T274" s="282"/>
      <c r="U274" s="282"/>
      <c r="V274" s="282"/>
      <c r="W274" s="282"/>
      <c r="X274" s="282"/>
      <c r="Y274" s="407"/>
      <c r="Z274" s="407"/>
      <c r="AA274" s="407"/>
      <c r="AB274" s="407"/>
      <c r="AC274" s="407"/>
      <c r="AD274" s="407"/>
      <c r="AE274" s="407"/>
      <c r="AF274" s="407"/>
      <c r="AG274" s="407"/>
      <c r="AH274" s="407"/>
      <c r="AI274" s="407"/>
      <c r="AJ274" s="407"/>
      <c r="AK274" s="407"/>
      <c r="AL274" s="407"/>
      <c r="AM274" s="285"/>
    </row>
    <row r="275" spans="1:39" ht="15.65" hidden="1" customHeight="1" outlineLevel="1">
      <c r="A275" s="513">
        <v>17</v>
      </c>
      <c r="B275" s="734" t="s">
        <v>767</v>
      </c>
      <c r="C275" s="284" t="s">
        <v>25</v>
      </c>
      <c r="D275" s="730">
        <v>769</v>
      </c>
      <c r="E275" s="730">
        <v>769</v>
      </c>
      <c r="F275" s="730">
        <v>769</v>
      </c>
      <c r="G275" s="730">
        <v>769</v>
      </c>
      <c r="H275" s="730">
        <v>769</v>
      </c>
      <c r="I275" s="730">
        <v>769</v>
      </c>
      <c r="J275" s="730">
        <v>769</v>
      </c>
      <c r="K275" s="730">
        <v>769</v>
      </c>
      <c r="L275" s="730">
        <v>769</v>
      </c>
      <c r="M275" s="730">
        <v>769</v>
      </c>
      <c r="N275" s="288">
        <v>12</v>
      </c>
      <c r="O275" s="735" t="s">
        <v>766</v>
      </c>
      <c r="P275" s="735" t="s">
        <v>766</v>
      </c>
      <c r="Q275" s="735" t="s">
        <v>766</v>
      </c>
      <c r="R275" s="735" t="s">
        <v>766</v>
      </c>
      <c r="S275" s="735" t="s">
        <v>766</v>
      </c>
      <c r="T275" s="735" t="s">
        <v>766</v>
      </c>
      <c r="U275" s="730" t="s">
        <v>766</v>
      </c>
      <c r="V275" s="730" t="s">
        <v>766</v>
      </c>
      <c r="W275" s="730" t="s">
        <v>766</v>
      </c>
      <c r="X275" s="730" t="s">
        <v>766</v>
      </c>
      <c r="Y275" s="419">
        <v>1</v>
      </c>
      <c r="Z275" s="403"/>
      <c r="AA275" s="403"/>
      <c r="AB275" s="403"/>
      <c r="AC275" s="403"/>
      <c r="AD275" s="403"/>
      <c r="AE275" s="403"/>
      <c r="AF275" s="408"/>
      <c r="AG275" s="408"/>
      <c r="AH275" s="408"/>
      <c r="AI275" s="408"/>
      <c r="AJ275" s="408"/>
      <c r="AK275" s="408"/>
      <c r="AL275" s="408"/>
      <c r="AM275" s="289">
        <f>SUM(Y275:AL275)</f>
        <v>1</v>
      </c>
    </row>
    <row r="276" spans="1:39" ht="15.5" hidden="1" outlineLevel="1">
      <c r="B276" s="287" t="s">
        <v>289</v>
      </c>
      <c r="C276" s="284" t="s">
        <v>163</v>
      </c>
      <c r="D276" s="730"/>
      <c r="E276" s="730"/>
      <c r="F276" s="730"/>
      <c r="G276" s="730"/>
      <c r="H276" s="730"/>
      <c r="I276" s="730"/>
      <c r="J276" s="730"/>
      <c r="K276" s="730"/>
      <c r="L276" s="730"/>
      <c r="M276" s="730"/>
      <c r="N276" s="288">
        <f>N275</f>
        <v>12</v>
      </c>
      <c r="O276" s="288"/>
      <c r="P276" s="288"/>
      <c r="Q276" s="288"/>
      <c r="R276" s="288"/>
      <c r="S276" s="288"/>
      <c r="T276" s="288"/>
      <c r="U276" s="288"/>
      <c r="V276" s="288"/>
      <c r="W276" s="288"/>
      <c r="X276" s="288"/>
      <c r="Y276" s="404">
        <f>Y275</f>
        <v>1</v>
      </c>
      <c r="Z276" s="404">
        <f t="shared" ref="Z276:AL276" si="73">Z275</f>
        <v>0</v>
      </c>
      <c r="AA276" s="404">
        <f t="shared" si="73"/>
        <v>0</v>
      </c>
      <c r="AB276" s="404">
        <f t="shared" si="73"/>
        <v>0</v>
      </c>
      <c r="AC276" s="404">
        <f t="shared" si="73"/>
        <v>0</v>
      </c>
      <c r="AD276" s="404">
        <f t="shared" si="73"/>
        <v>0</v>
      </c>
      <c r="AE276" s="404">
        <f t="shared" si="73"/>
        <v>0</v>
      </c>
      <c r="AF276" s="404">
        <f t="shared" si="73"/>
        <v>0</v>
      </c>
      <c r="AG276" s="404">
        <f t="shared" si="73"/>
        <v>0</v>
      </c>
      <c r="AH276" s="404">
        <f t="shared" si="73"/>
        <v>0</v>
      </c>
      <c r="AI276" s="404">
        <f t="shared" si="73"/>
        <v>0</v>
      </c>
      <c r="AJ276" s="404">
        <f t="shared" si="73"/>
        <v>0</v>
      </c>
      <c r="AK276" s="404">
        <f t="shared" si="73"/>
        <v>0</v>
      </c>
      <c r="AL276" s="404">
        <f t="shared" si="73"/>
        <v>0</v>
      </c>
      <c r="AM276" s="299"/>
    </row>
    <row r="277" spans="1:39" ht="15.5" hidden="1" outlineLevel="1">
      <c r="B277" s="287"/>
      <c r="C277" s="284"/>
      <c r="D277" s="729"/>
      <c r="E277" s="729"/>
      <c r="F277" s="729"/>
      <c r="G277" s="729"/>
      <c r="H277" s="729"/>
      <c r="I277" s="729"/>
      <c r="J277" s="729"/>
      <c r="K277" s="729"/>
      <c r="L277" s="729"/>
      <c r="M277" s="729"/>
      <c r="N277" s="284"/>
      <c r="O277" s="284"/>
      <c r="P277" s="284"/>
      <c r="Q277" s="284"/>
      <c r="R277" s="284"/>
      <c r="S277" s="284"/>
      <c r="T277" s="284"/>
      <c r="U277" s="284"/>
      <c r="V277" s="284"/>
      <c r="W277" s="284"/>
      <c r="X277" s="284"/>
      <c r="Y277" s="415"/>
      <c r="Z277" s="418"/>
      <c r="AA277" s="418"/>
      <c r="AB277" s="418"/>
      <c r="AC277" s="418"/>
      <c r="AD277" s="418"/>
      <c r="AE277" s="418"/>
      <c r="AF277" s="418"/>
      <c r="AG277" s="418"/>
      <c r="AH277" s="418"/>
      <c r="AI277" s="418"/>
      <c r="AJ277" s="418"/>
      <c r="AK277" s="418"/>
      <c r="AL277" s="418"/>
      <c r="AM277" s="299"/>
    </row>
    <row r="278" spans="1:39" ht="15.5" hidden="1" outlineLevel="1">
      <c r="A278" s="513">
        <v>18</v>
      </c>
      <c r="B278" s="511" t="s">
        <v>109</v>
      </c>
      <c r="C278" s="284" t="s">
        <v>25</v>
      </c>
      <c r="D278" s="730"/>
      <c r="E278" s="730"/>
      <c r="F278" s="730"/>
      <c r="G278" s="730"/>
      <c r="H278" s="730"/>
      <c r="I278" s="730"/>
      <c r="J278" s="730"/>
      <c r="K278" s="730"/>
      <c r="L278" s="730"/>
      <c r="M278" s="730"/>
      <c r="N278" s="288">
        <v>12</v>
      </c>
      <c r="O278" s="288"/>
      <c r="P278" s="288"/>
      <c r="Q278" s="288"/>
      <c r="R278" s="288"/>
      <c r="S278" s="288"/>
      <c r="T278" s="288"/>
      <c r="U278" s="288"/>
      <c r="V278" s="288"/>
      <c r="W278" s="288"/>
      <c r="X278" s="288"/>
      <c r="Y278" s="419"/>
      <c r="Z278" s="403"/>
      <c r="AA278" s="403"/>
      <c r="AB278" s="403"/>
      <c r="AC278" s="403"/>
      <c r="AD278" s="403"/>
      <c r="AE278" s="403"/>
      <c r="AF278" s="408"/>
      <c r="AG278" s="408"/>
      <c r="AH278" s="408"/>
      <c r="AI278" s="408"/>
      <c r="AJ278" s="408"/>
      <c r="AK278" s="408"/>
      <c r="AL278" s="408"/>
      <c r="AM278" s="289">
        <f>SUM(Y278:AL278)</f>
        <v>0</v>
      </c>
    </row>
    <row r="279" spans="1:39" ht="15.5" hidden="1" outlineLevel="1">
      <c r="B279" s="287" t="s">
        <v>289</v>
      </c>
      <c r="C279" s="284" t="s">
        <v>163</v>
      </c>
      <c r="D279" s="730"/>
      <c r="E279" s="730"/>
      <c r="F279" s="730"/>
      <c r="G279" s="730"/>
      <c r="H279" s="730"/>
      <c r="I279" s="730"/>
      <c r="J279" s="730"/>
      <c r="K279" s="730"/>
      <c r="L279" s="730"/>
      <c r="M279" s="730"/>
      <c r="N279" s="288">
        <f>N278</f>
        <v>12</v>
      </c>
      <c r="O279" s="288"/>
      <c r="P279" s="288"/>
      <c r="Q279" s="288"/>
      <c r="R279" s="288"/>
      <c r="S279" s="288"/>
      <c r="T279" s="288"/>
      <c r="U279" s="288"/>
      <c r="V279" s="288"/>
      <c r="W279" s="288"/>
      <c r="X279" s="288"/>
      <c r="Y279" s="404">
        <f>Y278</f>
        <v>0</v>
      </c>
      <c r="Z279" s="404">
        <f t="shared" ref="Z279:AL279" si="74">Z278</f>
        <v>0</v>
      </c>
      <c r="AA279" s="404">
        <f t="shared" si="74"/>
        <v>0</v>
      </c>
      <c r="AB279" s="404">
        <f t="shared" si="74"/>
        <v>0</v>
      </c>
      <c r="AC279" s="404">
        <f t="shared" si="74"/>
        <v>0</v>
      </c>
      <c r="AD279" s="404">
        <f t="shared" si="74"/>
        <v>0</v>
      </c>
      <c r="AE279" s="404">
        <f t="shared" si="74"/>
        <v>0</v>
      </c>
      <c r="AF279" s="404">
        <f t="shared" si="74"/>
        <v>0</v>
      </c>
      <c r="AG279" s="404">
        <f t="shared" si="74"/>
        <v>0</v>
      </c>
      <c r="AH279" s="404">
        <f t="shared" si="74"/>
        <v>0</v>
      </c>
      <c r="AI279" s="404">
        <f t="shared" si="74"/>
        <v>0</v>
      </c>
      <c r="AJ279" s="404">
        <f t="shared" si="74"/>
        <v>0</v>
      </c>
      <c r="AK279" s="404">
        <f t="shared" si="74"/>
        <v>0</v>
      </c>
      <c r="AL279" s="404">
        <f t="shared" si="74"/>
        <v>0</v>
      </c>
      <c r="AM279" s="299"/>
    </row>
    <row r="280" spans="1:39" ht="15.5" hidden="1" outlineLevel="1">
      <c r="B280" s="315"/>
      <c r="C280" s="284"/>
      <c r="D280" s="729"/>
      <c r="E280" s="729"/>
      <c r="F280" s="729"/>
      <c r="G280" s="729"/>
      <c r="H280" s="729"/>
      <c r="I280" s="729"/>
      <c r="J280" s="729"/>
      <c r="K280" s="729"/>
      <c r="L280" s="729"/>
      <c r="M280" s="729"/>
      <c r="N280" s="284"/>
      <c r="O280" s="284"/>
      <c r="P280" s="284"/>
      <c r="Q280" s="284"/>
      <c r="R280" s="284"/>
      <c r="S280" s="284"/>
      <c r="T280" s="284"/>
      <c r="U280" s="284"/>
      <c r="V280" s="284"/>
      <c r="W280" s="284"/>
      <c r="X280" s="284"/>
      <c r="Y280" s="416"/>
      <c r="Z280" s="417"/>
      <c r="AA280" s="417"/>
      <c r="AB280" s="417"/>
      <c r="AC280" s="417"/>
      <c r="AD280" s="417"/>
      <c r="AE280" s="417"/>
      <c r="AF280" s="417"/>
      <c r="AG280" s="417"/>
      <c r="AH280" s="417"/>
      <c r="AI280" s="417"/>
      <c r="AJ280" s="417"/>
      <c r="AK280" s="417"/>
      <c r="AL280" s="417"/>
      <c r="AM280" s="290"/>
    </row>
    <row r="281" spans="1:39" ht="15.5" hidden="1" outlineLevel="1">
      <c r="A281" s="513">
        <v>19</v>
      </c>
      <c r="B281" s="511" t="s">
        <v>111</v>
      </c>
      <c r="C281" s="284" t="s">
        <v>25</v>
      </c>
      <c r="D281" s="730"/>
      <c r="E281" s="730"/>
      <c r="F281" s="730"/>
      <c r="G281" s="730"/>
      <c r="H281" s="730"/>
      <c r="I281" s="730"/>
      <c r="J281" s="730"/>
      <c r="K281" s="730"/>
      <c r="L281" s="730"/>
      <c r="M281" s="730"/>
      <c r="N281" s="288">
        <v>12</v>
      </c>
      <c r="O281" s="288"/>
      <c r="P281" s="288"/>
      <c r="Q281" s="288"/>
      <c r="R281" s="288"/>
      <c r="S281" s="288"/>
      <c r="T281" s="288"/>
      <c r="U281" s="288"/>
      <c r="V281" s="288"/>
      <c r="W281" s="288"/>
      <c r="X281" s="288"/>
      <c r="Y281" s="419"/>
      <c r="Z281" s="403"/>
      <c r="AA281" s="403"/>
      <c r="AB281" s="403"/>
      <c r="AC281" s="403"/>
      <c r="AD281" s="403"/>
      <c r="AE281" s="403"/>
      <c r="AF281" s="408"/>
      <c r="AG281" s="408"/>
      <c r="AH281" s="408"/>
      <c r="AI281" s="408"/>
      <c r="AJ281" s="408"/>
      <c r="AK281" s="408"/>
      <c r="AL281" s="408"/>
      <c r="AM281" s="289">
        <f>SUM(Y281:AL281)</f>
        <v>0</v>
      </c>
    </row>
    <row r="282" spans="1:39" ht="15.5" hidden="1" outlineLevel="1">
      <c r="B282" s="287" t="s">
        <v>289</v>
      </c>
      <c r="C282" s="284" t="s">
        <v>163</v>
      </c>
      <c r="D282" s="730"/>
      <c r="E282" s="730"/>
      <c r="F282" s="730"/>
      <c r="G282" s="730"/>
      <c r="H282" s="730"/>
      <c r="I282" s="730"/>
      <c r="J282" s="730"/>
      <c r="K282" s="730"/>
      <c r="L282" s="730"/>
      <c r="M282" s="730"/>
      <c r="N282" s="288">
        <f>N281</f>
        <v>12</v>
      </c>
      <c r="O282" s="288"/>
      <c r="P282" s="288"/>
      <c r="Q282" s="288"/>
      <c r="R282" s="288"/>
      <c r="S282" s="288"/>
      <c r="T282" s="288"/>
      <c r="U282" s="288"/>
      <c r="V282" s="288"/>
      <c r="W282" s="288"/>
      <c r="X282" s="288"/>
      <c r="Y282" s="404">
        <f>Y281</f>
        <v>0</v>
      </c>
      <c r="Z282" s="404">
        <f t="shared" ref="Z282:AL282" si="75">Z281</f>
        <v>0</v>
      </c>
      <c r="AA282" s="404">
        <f t="shared" si="75"/>
        <v>0</v>
      </c>
      <c r="AB282" s="404">
        <f t="shared" si="75"/>
        <v>0</v>
      </c>
      <c r="AC282" s="404">
        <f t="shared" si="75"/>
        <v>0</v>
      </c>
      <c r="AD282" s="404">
        <f t="shared" si="75"/>
        <v>0</v>
      </c>
      <c r="AE282" s="404">
        <f t="shared" si="75"/>
        <v>0</v>
      </c>
      <c r="AF282" s="404">
        <f t="shared" si="75"/>
        <v>0</v>
      </c>
      <c r="AG282" s="404">
        <f t="shared" si="75"/>
        <v>0</v>
      </c>
      <c r="AH282" s="404">
        <f t="shared" si="75"/>
        <v>0</v>
      </c>
      <c r="AI282" s="404">
        <f t="shared" si="75"/>
        <v>0</v>
      </c>
      <c r="AJ282" s="404">
        <f t="shared" si="75"/>
        <v>0</v>
      </c>
      <c r="AK282" s="404">
        <f t="shared" si="75"/>
        <v>0</v>
      </c>
      <c r="AL282" s="404">
        <f t="shared" si="75"/>
        <v>0</v>
      </c>
      <c r="AM282" s="290"/>
    </row>
    <row r="283" spans="1:39" ht="15.5" hidden="1" outlineLevel="1">
      <c r="B283" s="315"/>
      <c r="C283" s="284"/>
      <c r="D283" s="729"/>
      <c r="E283" s="729"/>
      <c r="F283" s="729"/>
      <c r="G283" s="729"/>
      <c r="H283" s="729"/>
      <c r="I283" s="729"/>
      <c r="J283" s="729"/>
      <c r="K283" s="729"/>
      <c r="L283" s="729"/>
      <c r="M283" s="729"/>
      <c r="N283" s="284"/>
      <c r="O283" s="284"/>
      <c r="P283" s="284"/>
      <c r="Q283" s="284"/>
      <c r="R283" s="284"/>
      <c r="S283" s="284"/>
      <c r="T283" s="284"/>
      <c r="U283" s="284"/>
      <c r="V283" s="284"/>
      <c r="W283" s="284"/>
      <c r="X283" s="284"/>
      <c r="Y283" s="405"/>
      <c r="Z283" s="405"/>
      <c r="AA283" s="405"/>
      <c r="AB283" s="405"/>
      <c r="AC283" s="405"/>
      <c r="AD283" s="405"/>
      <c r="AE283" s="405"/>
      <c r="AF283" s="405"/>
      <c r="AG283" s="405"/>
      <c r="AH283" s="405"/>
      <c r="AI283" s="405"/>
      <c r="AJ283" s="405"/>
      <c r="AK283" s="405"/>
      <c r="AL283" s="405"/>
      <c r="AM283" s="299"/>
    </row>
    <row r="284" spans="1:39" ht="15.5" hidden="1" outlineLevel="1">
      <c r="A284" s="513">
        <v>20</v>
      </c>
      <c r="B284" s="511" t="s">
        <v>110</v>
      </c>
      <c r="C284" s="284" t="s">
        <v>25</v>
      </c>
      <c r="D284" s="730"/>
      <c r="E284" s="730"/>
      <c r="F284" s="730"/>
      <c r="G284" s="730"/>
      <c r="H284" s="730"/>
      <c r="I284" s="730"/>
      <c r="J284" s="730"/>
      <c r="K284" s="730"/>
      <c r="L284" s="730"/>
      <c r="M284" s="730"/>
      <c r="N284" s="288">
        <v>12</v>
      </c>
      <c r="O284" s="288"/>
      <c r="P284" s="288"/>
      <c r="Q284" s="288"/>
      <c r="R284" s="288"/>
      <c r="S284" s="288"/>
      <c r="T284" s="288"/>
      <c r="U284" s="288"/>
      <c r="V284" s="288"/>
      <c r="W284" s="288"/>
      <c r="X284" s="288"/>
      <c r="Y284" s="419"/>
      <c r="Z284" s="403"/>
      <c r="AA284" s="403"/>
      <c r="AB284" s="403"/>
      <c r="AC284" s="403"/>
      <c r="AD284" s="403"/>
      <c r="AE284" s="403"/>
      <c r="AF284" s="408"/>
      <c r="AG284" s="408"/>
      <c r="AH284" s="408"/>
      <c r="AI284" s="408"/>
      <c r="AJ284" s="408"/>
      <c r="AK284" s="408"/>
      <c r="AL284" s="408"/>
      <c r="AM284" s="289">
        <f>SUM(Y284:AL284)</f>
        <v>0</v>
      </c>
    </row>
    <row r="285" spans="1:39" ht="15.5" hidden="1" outlineLevel="1">
      <c r="B285" s="287" t="s">
        <v>289</v>
      </c>
      <c r="C285" s="284" t="s">
        <v>163</v>
      </c>
      <c r="D285" s="730"/>
      <c r="E285" s="730"/>
      <c r="F285" s="730"/>
      <c r="G285" s="730"/>
      <c r="H285" s="730"/>
      <c r="I285" s="730"/>
      <c r="J285" s="730"/>
      <c r="K285" s="730"/>
      <c r="L285" s="730"/>
      <c r="M285" s="730"/>
      <c r="N285" s="288">
        <f>N284</f>
        <v>12</v>
      </c>
      <c r="O285" s="288"/>
      <c r="P285" s="288"/>
      <c r="Q285" s="288"/>
      <c r="R285" s="288"/>
      <c r="S285" s="288"/>
      <c r="T285" s="288"/>
      <c r="U285" s="288"/>
      <c r="V285" s="288"/>
      <c r="W285" s="288"/>
      <c r="X285" s="288"/>
      <c r="Y285" s="404">
        <f t="shared" ref="Y285:AL285" si="76">Y284</f>
        <v>0</v>
      </c>
      <c r="Z285" s="404">
        <f t="shared" si="76"/>
        <v>0</v>
      </c>
      <c r="AA285" s="404">
        <f t="shared" si="76"/>
        <v>0</v>
      </c>
      <c r="AB285" s="404">
        <f t="shared" si="76"/>
        <v>0</v>
      </c>
      <c r="AC285" s="404">
        <f t="shared" si="76"/>
        <v>0</v>
      </c>
      <c r="AD285" s="404">
        <f t="shared" si="76"/>
        <v>0</v>
      </c>
      <c r="AE285" s="404">
        <f t="shared" si="76"/>
        <v>0</v>
      </c>
      <c r="AF285" s="404">
        <f t="shared" si="76"/>
        <v>0</v>
      </c>
      <c r="AG285" s="404">
        <f t="shared" si="76"/>
        <v>0</v>
      </c>
      <c r="AH285" s="404">
        <f t="shared" si="76"/>
        <v>0</v>
      </c>
      <c r="AI285" s="404">
        <f t="shared" si="76"/>
        <v>0</v>
      </c>
      <c r="AJ285" s="404">
        <f t="shared" si="76"/>
        <v>0</v>
      </c>
      <c r="AK285" s="404">
        <f t="shared" si="76"/>
        <v>0</v>
      </c>
      <c r="AL285" s="404">
        <f t="shared" si="76"/>
        <v>0</v>
      </c>
      <c r="AM285" s="299"/>
    </row>
    <row r="286" spans="1:39" ht="15.5" hidden="1" outlineLevel="1">
      <c r="B286" s="316"/>
      <c r="C286" s="293"/>
      <c r="D286" s="729"/>
      <c r="E286" s="729"/>
      <c r="F286" s="729"/>
      <c r="G286" s="729"/>
      <c r="H286" s="729"/>
      <c r="I286" s="729"/>
      <c r="J286" s="729"/>
      <c r="K286" s="729"/>
      <c r="L286" s="729"/>
      <c r="M286" s="729"/>
      <c r="N286" s="293"/>
      <c r="O286" s="284"/>
      <c r="P286" s="284"/>
      <c r="Q286" s="284"/>
      <c r="R286" s="284"/>
      <c r="S286" s="284"/>
      <c r="T286" s="284"/>
      <c r="U286" s="284"/>
      <c r="V286" s="284"/>
      <c r="W286" s="284"/>
      <c r="X286" s="284"/>
      <c r="Y286" s="405"/>
      <c r="Z286" s="405"/>
      <c r="AA286" s="405"/>
      <c r="AB286" s="405"/>
      <c r="AC286" s="405"/>
      <c r="AD286" s="405"/>
      <c r="AE286" s="405"/>
      <c r="AF286" s="405"/>
      <c r="AG286" s="405"/>
      <c r="AH286" s="405"/>
      <c r="AI286" s="405"/>
      <c r="AJ286" s="405"/>
      <c r="AK286" s="405"/>
      <c r="AL286" s="405"/>
      <c r="AM286" s="299"/>
    </row>
    <row r="287" spans="1:39" ht="15.5" hidden="1" outlineLevel="1">
      <c r="B287" s="509" t="s">
        <v>501</v>
      </c>
      <c r="C287" s="284"/>
      <c r="D287" s="729"/>
      <c r="E287" s="729"/>
      <c r="F287" s="729"/>
      <c r="G287" s="729"/>
      <c r="H287" s="729"/>
      <c r="I287" s="729"/>
      <c r="J287" s="729"/>
      <c r="K287" s="729"/>
      <c r="L287" s="729"/>
      <c r="M287" s="729"/>
      <c r="N287" s="284"/>
      <c r="O287" s="284"/>
      <c r="P287" s="284"/>
      <c r="Q287" s="284"/>
      <c r="R287" s="284"/>
      <c r="S287" s="284"/>
      <c r="T287" s="284"/>
      <c r="U287" s="284"/>
      <c r="V287" s="284"/>
      <c r="W287" s="284"/>
      <c r="X287" s="284"/>
      <c r="Y287" s="415"/>
      <c r="Z287" s="418"/>
      <c r="AA287" s="418"/>
      <c r="AB287" s="418"/>
      <c r="AC287" s="418"/>
      <c r="AD287" s="418"/>
      <c r="AE287" s="418"/>
      <c r="AF287" s="418"/>
      <c r="AG287" s="418"/>
      <c r="AH287" s="418"/>
      <c r="AI287" s="418"/>
      <c r="AJ287" s="418"/>
      <c r="AK287" s="418"/>
      <c r="AL287" s="418"/>
      <c r="AM287" s="299"/>
    </row>
    <row r="288" spans="1:39" ht="15.5" hidden="1" outlineLevel="1">
      <c r="B288" s="281" t="s">
        <v>497</v>
      </c>
      <c r="C288" s="284"/>
      <c r="D288" s="729"/>
      <c r="E288" s="729"/>
      <c r="F288" s="729"/>
      <c r="G288" s="729"/>
      <c r="H288" s="729"/>
      <c r="I288" s="729"/>
      <c r="J288" s="729"/>
      <c r="K288" s="729"/>
      <c r="L288" s="729"/>
      <c r="M288" s="729"/>
      <c r="N288" s="284"/>
      <c r="O288" s="284"/>
      <c r="P288" s="284"/>
      <c r="Q288" s="284"/>
      <c r="R288" s="284"/>
      <c r="S288" s="284"/>
      <c r="T288" s="284"/>
      <c r="U288" s="284"/>
      <c r="V288" s="284"/>
      <c r="W288" s="284"/>
      <c r="X288" s="284"/>
      <c r="Y288" s="415"/>
      <c r="Z288" s="418"/>
      <c r="AA288" s="418"/>
      <c r="AB288" s="418"/>
      <c r="AC288" s="418"/>
      <c r="AD288" s="418"/>
      <c r="AE288" s="418"/>
      <c r="AF288" s="418"/>
      <c r="AG288" s="418"/>
      <c r="AH288" s="418"/>
      <c r="AI288" s="418"/>
      <c r="AJ288" s="418"/>
      <c r="AK288" s="418"/>
      <c r="AL288" s="418"/>
      <c r="AM288" s="299"/>
    </row>
    <row r="289" spans="1:39" ht="15.5" hidden="1" outlineLevel="1">
      <c r="A289" s="513">
        <v>21</v>
      </c>
      <c r="B289" s="421" t="s">
        <v>113</v>
      </c>
      <c r="C289" s="284" t="s">
        <v>25</v>
      </c>
      <c r="D289" s="730">
        <v>2928564</v>
      </c>
      <c r="E289" s="730">
        <v>2928564</v>
      </c>
      <c r="F289" s="730">
        <v>2928564</v>
      </c>
      <c r="G289" s="730">
        <v>2928564</v>
      </c>
      <c r="H289" s="730">
        <v>2928564</v>
      </c>
      <c r="I289" s="730">
        <v>2928564</v>
      </c>
      <c r="J289" s="730">
        <v>2928564</v>
      </c>
      <c r="K289" s="730">
        <v>2928140</v>
      </c>
      <c r="L289" s="730">
        <v>2928140</v>
      </c>
      <c r="M289" s="730">
        <v>2915463</v>
      </c>
      <c r="N289" s="284"/>
      <c r="O289" s="735">
        <v>190</v>
      </c>
      <c r="P289" s="735">
        <v>190</v>
      </c>
      <c r="Q289" s="735">
        <v>190</v>
      </c>
      <c r="R289" s="735">
        <v>190</v>
      </c>
      <c r="S289" s="735">
        <v>190</v>
      </c>
      <c r="T289" s="735">
        <v>190</v>
      </c>
      <c r="U289" s="730">
        <v>190</v>
      </c>
      <c r="V289" s="730">
        <v>190</v>
      </c>
      <c r="W289" s="730">
        <v>190</v>
      </c>
      <c r="X289" s="730">
        <v>190</v>
      </c>
      <c r="Y289" s="403">
        <v>1</v>
      </c>
      <c r="Z289" s="403"/>
      <c r="AA289" s="403"/>
      <c r="AB289" s="403"/>
      <c r="AC289" s="403"/>
      <c r="AD289" s="403"/>
      <c r="AE289" s="403"/>
      <c r="AF289" s="403"/>
      <c r="AG289" s="403"/>
      <c r="AH289" s="403"/>
      <c r="AI289" s="403"/>
      <c r="AJ289" s="403"/>
      <c r="AK289" s="403"/>
      <c r="AL289" s="403"/>
      <c r="AM289" s="289">
        <f>SUM(Y289:AL289)</f>
        <v>1</v>
      </c>
    </row>
    <row r="290" spans="1:39" ht="15.5" hidden="1" outlineLevel="1">
      <c r="B290" s="421" t="s">
        <v>289</v>
      </c>
      <c r="C290" s="284" t="s">
        <v>163</v>
      </c>
      <c r="D290" s="730">
        <v>596249</v>
      </c>
      <c r="E290" s="730">
        <v>596249</v>
      </c>
      <c r="F290" s="730">
        <v>596249</v>
      </c>
      <c r="G290" s="730">
        <v>596249</v>
      </c>
      <c r="H290" s="730">
        <v>596249</v>
      </c>
      <c r="I290" s="730">
        <v>596249</v>
      </c>
      <c r="J290" s="730">
        <v>596249</v>
      </c>
      <c r="K290" s="730">
        <v>596219</v>
      </c>
      <c r="L290" s="730">
        <v>596219</v>
      </c>
      <c r="M290" s="730">
        <v>596689</v>
      </c>
      <c r="N290" s="284"/>
      <c r="O290" s="735">
        <v>38</v>
      </c>
      <c r="P290" s="735">
        <v>38</v>
      </c>
      <c r="Q290" s="735">
        <v>38</v>
      </c>
      <c r="R290" s="735">
        <v>38</v>
      </c>
      <c r="S290" s="735">
        <v>38</v>
      </c>
      <c r="T290" s="735">
        <v>38</v>
      </c>
      <c r="U290" s="730">
        <v>38</v>
      </c>
      <c r="V290" s="730">
        <v>38</v>
      </c>
      <c r="W290" s="730">
        <v>38</v>
      </c>
      <c r="X290" s="730">
        <v>38</v>
      </c>
      <c r="Y290" s="404">
        <f t="shared" ref="Y290:AL290" si="77">Y289</f>
        <v>1</v>
      </c>
      <c r="Z290" s="404">
        <f t="shared" si="77"/>
        <v>0</v>
      </c>
      <c r="AA290" s="404">
        <f t="shared" si="77"/>
        <v>0</v>
      </c>
      <c r="AB290" s="404">
        <f t="shared" si="77"/>
        <v>0</v>
      </c>
      <c r="AC290" s="404">
        <f t="shared" si="77"/>
        <v>0</v>
      </c>
      <c r="AD290" s="404">
        <f t="shared" si="77"/>
        <v>0</v>
      </c>
      <c r="AE290" s="404">
        <f t="shared" si="77"/>
        <v>0</v>
      </c>
      <c r="AF290" s="404">
        <f t="shared" si="77"/>
        <v>0</v>
      </c>
      <c r="AG290" s="404">
        <f t="shared" si="77"/>
        <v>0</v>
      </c>
      <c r="AH290" s="404">
        <f t="shared" si="77"/>
        <v>0</v>
      </c>
      <c r="AI290" s="404">
        <f t="shared" si="77"/>
        <v>0</v>
      </c>
      <c r="AJ290" s="404">
        <f t="shared" si="77"/>
        <v>0</v>
      </c>
      <c r="AK290" s="404">
        <f t="shared" si="77"/>
        <v>0</v>
      </c>
      <c r="AL290" s="404">
        <f t="shared" si="77"/>
        <v>0</v>
      </c>
      <c r="AM290" s="299"/>
    </row>
    <row r="291" spans="1:39" ht="15.5" hidden="1" outlineLevel="1">
      <c r="B291" s="421"/>
      <c r="C291" s="284"/>
      <c r="D291" s="729"/>
      <c r="E291" s="729"/>
      <c r="F291" s="729"/>
      <c r="G291" s="729"/>
      <c r="H291" s="729"/>
      <c r="I291" s="729"/>
      <c r="J291" s="729"/>
      <c r="K291" s="729"/>
      <c r="L291" s="729"/>
      <c r="M291" s="729"/>
      <c r="N291" s="284"/>
      <c r="O291" s="284"/>
      <c r="P291" s="284"/>
      <c r="Q291" s="284"/>
      <c r="R291" s="284"/>
      <c r="S291" s="284"/>
      <c r="T291" s="284"/>
      <c r="U291" s="284"/>
      <c r="V291" s="284"/>
      <c r="W291" s="284"/>
      <c r="X291" s="284"/>
      <c r="Y291" s="415"/>
      <c r="Z291" s="418"/>
      <c r="AA291" s="418"/>
      <c r="AB291" s="418"/>
      <c r="AC291" s="418"/>
      <c r="AD291" s="418"/>
      <c r="AE291" s="418"/>
      <c r="AF291" s="418"/>
      <c r="AG291" s="418"/>
      <c r="AH291" s="418"/>
      <c r="AI291" s="418"/>
      <c r="AJ291" s="418"/>
      <c r="AK291" s="418"/>
      <c r="AL291" s="418"/>
      <c r="AM291" s="299"/>
    </row>
    <row r="292" spans="1:39" ht="31" hidden="1" outlineLevel="1">
      <c r="A292" s="513">
        <v>22</v>
      </c>
      <c r="B292" s="421" t="s">
        <v>114</v>
      </c>
      <c r="C292" s="284" t="s">
        <v>25</v>
      </c>
      <c r="D292" s="730">
        <v>587685</v>
      </c>
      <c r="E292" s="730">
        <v>587685</v>
      </c>
      <c r="F292" s="730">
        <v>587685</v>
      </c>
      <c r="G292" s="730">
        <v>587685</v>
      </c>
      <c r="H292" s="730">
        <v>587685</v>
      </c>
      <c r="I292" s="730">
        <v>587685</v>
      </c>
      <c r="J292" s="730">
        <v>587685</v>
      </c>
      <c r="K292" s="730">
        <v>587685</v>
      </c>
      <c r="L292" s="730">
        <v>587685</v>
      </c>
      <c r="M292" s="730">
        <v>587685</v>
      </c>
      <c r="N292" s="284"/>
      <c r="O292" s="735">
        <v>175</v>
      </c>
      <c r="P292" s="735">
        <v>175</v>
      </c>
      <c r="Q292" s="735">
        <v>175</v>
      </c>
      <c r="R292" s="735">
        <v>175</v>
      </c>
      <c r="S292" s="735">
        <v>175</v>
      </c>
      <c r="T292" s="735">
        <v>175</v>
      </c>
      <c r="U292" s="730">
        <v>175</v>
      </c>
      <c r="V292" s="730">
        <v>175</v>
      </c>
      <c r="W292" s="730">
        <v>175</v>
      </c>
      <c r="X292" s="730">
        <v>175</v>
      </c>
      <c r="Y292" s="403">
        <v>1</v>
      </c>
      <c r="Z292" s="403"/>
      <c r="AA292" s="403"/>
      <c r="AB292" s="403"/>
      <c r="AC292" s="403"/>
      <c r="AD292" s="403"/>
      <c r="AE292" s="403"/>
      <c r="AF292" s="403"/>
      <c r="AG292" s="403"/>
      <c r="AH292" s="403"/>
      <c r="AI292" s="403"/>
      <c r="AJ292" s="403"/>
      <c r="AK292" s="403"/>
      <c r="AL292" s="403"/>
      <c r="AM292" s="289">
        <f>SUM(Y292:AL292)</f>
        <v>1</v>
      </c>
    </row>
    <row r="293" spans="1:39" ht="15.5" hidden="1" outlineLevel="1">
      <c r="B293" s="421" t="s">
        <v>289</v>
      </c>
      <c r="C293" s="284" t="s">
        <v>163</v>
      </c>
      <c r="D293" s="730">
        <v>3986</v>
      </c>
      <c r="E293" s="730">
        <v>3986</v>
      </c>
      <c r="F293" s="730">
        <v>3986</v>
      </c>
      <c r="G293" s="730">
        <v>3986</v>
      </c>
      <c r="H293" s="730">
        <v>3986</v>
      </c>
      <c r="I293" s="730">
        <v>3986</v>
      </c>
      <c r="J293" s="730">
        <v>3986</v>
      </c>
      <c r="K293" s="730">
        <v>3986</v>
      </c>
      <c r="L293" s="730">
        <v>3986</v>
      </c>
      <c r="M293" s="730">
        <v>3986</v>
      </c>
      <c r="N293" s="284"/>
      <c r="O293" s="735">
        <v>1</v>
      </c>
      <c r="P293" s="735">
        <v>1</v>
      </c>
      <c r="Q293" s="735">
        <v>1</v>
      </c>
      <c r="R293" s="735">
        <v>1</v>
      </c>
      <c r="S293" s="735">
        <v>1</v>
      </c>
      <c r="T293" s="735">
        <v>1</v>
      </c>
      <c r="U293" s="730">
        <v>1</v>
      </c>
      <c r="V293" s="730">
        <v>1</v>
      </c>
      <c r="W293" s="730">
        <v>1</v>
      </c>
      <c r="X293" s="730">
        <v>1</v>
      </c>
      <c r="Y293" s="404">
        <f t="shared" ref="Y293:AL293" si="78">Y292</f>
        <v>1</v>
      </c>
      <c r="Z293" s="404">
        <f t="shared" si="78"/>
        <v>0</v>
      </c>
      <c r="AA293" s="404">
        <f t="shared" si="78"/>
        <v>0</v>
      </c>
      <c r="AB293" s="404">
        <f t="shared" si="78"/>
        <v>0</v>
      </c>
      <c r="AC293" s="404">
        <f t="shared" si="78"/>
        <v>0</v>
      </c>
      <c r="AD293" s="404">
        <f t="shared" si="78"/>
        <v>0</v>
      </c>
      <c r="AE293" s="404">
        <f t="shared" si="78"/>
        <v>0</v>
      </c>
      <c r="AF293" s="404">
        <f t="shared" si="78"/>
        <v>0</v>
      </c>
      <c r="AG293" s="404">
        <f t="shared" si="78"/>
        <v>0</v>
      </c>
      <c r="AH293" s="404">
        <f t="shared" si="78"/>
        <v>0</v>
      </c>
      <c r="AI293" s="404">
        <f t="shared" si="78"/>
        <v>0</v>
      </c>
      <c r="AJ293" s="404">
        <f t="shared" si="78"/>
        <v>0</v>
      </c>
      <c r="AK293" s="404">
        <f t="shared" si="78"/>
        <v>0</v>
      </c>
      <c r="AL293" s="404">
        <f t="shared" si="78"/>
        <v>0</v>
      </c>
      <c r="AM293" s="299"/>
    </row>
    <row r="294" spans="1:39" ht="15.5" hidden="1" outlineLevel="1">
      <c r="B294" s="421"/>
      <c r="C294" s="284"/>
      <c r="D294" s="729"/>
      <c r="E294" s="729"/>
      <c r="F294" s="729"/>
      <c r="G294" s="729"/>
      <c r="H294" s="729"/>
      <c r="I294" s="729"/>
      <c r="J294" s="729"/>
      <c r="K294" s="729"/>
      <c r="L294" s="729"/>
      <c r="M294" s="729"/>
      <c r="N294" s="284"/>
      <c r="O294" s="284"/>
      <c r="P294" s="284"/>
      <c r="Q294" s="284"/>
      <c r="R294" s="284"/>
      <c r="S294" s="284"/>
      <c r="T294" s="284"/>
      <c r="U294" s="284"/>
      <c r="V294" s="284"/>
      <c r="W294" s="284"/>
      <c r="X294" s="284"/>
      <c r="Y294" s="415"/>
      <c r="Z294" s="418"/>
      <c r="AA294" s="418"/>
      <c r="AB294" s="418"/>
      <c r="AC294" s="418"/>
      <c r="AD294" s="418"/>
      <c r="AE294" s="418"/>
      <c r="AF294" s="418"/>
      <c r="AG294" s="418"/>
      <c r="AH294" s="418"/>
      <c r="AI294" s="418"/>
      <c r="AJ294" s="418"/>
      <c r="AK294" s="418"/>
      <c r="AL294" s="418"/>
      <c r="AM294" s="299"/>
    </row>
    <row r="295" spans="1:39" ht="31" hidden="1" outlineLevel="1">
      <c r="A295" s="513">
        <v>23</v>
      </c>
      <c r="B295" s="511" t="s">
        <v>115</v>
      </c>
      <c r="C295" s="284" t="s">
        <v>25</v>
      </c>
      <c r="D295" s="730"/>
      <c r="E295" s="730"/>
      <c r="F295" s="730"/>
      <c r="G295" s="730"/>
      <c r="H295" s="730"/>
      <c r="I295" s="730"/>
      <c r="J295" s="730"/>
      <c r="K295" s="730"/>
      <c r="L295" s="730"/>
      <c r="M295" s="730"/>
      <c r="N295" s="284"/>
      <c r="O295" s="288"/>
      <c r="P295" s="288"/>
      <c r="Q295" s="288"/>
      <c r="R295" s="288"/>
      <c r="S295" s="288"/>
      <c r="T295" s="288"/>
      <c r="U295" s="288"/>
      <c r="V295" s="288"/>
      <c r="W295" s="288"/>
      <c r="X295" s="288"/>
      <c r="Y295" s="403"/>
      <c r="Z295" s="403"/>
      <c r="AA295" s="403"/>
      <c r="AB295" s="403"/>
      <c r="AC295" s="403"/>
      <c r="AD295" s="403"/>
      <c r="AE295" s="403"/>
      <c r="AF295" s="403"/>
      <c r="AG295" s="403"/>
      <c r="AH295" s="403"/>
      <c r="AI295" s="403"/>
      <c r="AJ295" s="403"/>
      <c r="AK295" s="403"/>
      <c r="AL295" s="403"/>
      <c r="AM295" s="289">
        <f>SUM(Y295:AL295)</f>
        <v>0</v>
      </c>
    </row>
    <row r="296" spans="1:39" ht="15.5" hidden="1" outlineLevel="1">
      <c r="B296" s="287" t="s">
        <v>289</v>
      </c>
      <c r="C296" s="284" t="s">
        <v>163</v>
      </c>
      <c r="D296" s="730"/>
      <c r="E296" s="730"/>
      <c r="F296" s="730"/>
      <c r="G296" s="730"/>
      <c r="H296" s="730"/>
      <c r="I296" s="730"/>
      <c r="J296" s="730"/>
      <c r="K296" s="730"/>
      <c r="L296" s="730"/>
      <c r="M296" s="730"/>
      <c r="N296" s="284"/>
      <c r="O296" s="288"/>
      <c r="P296" s="288"/>
      <c r="Q296" s="288"/>
      <c r="R296" s="288"/>
      <c r="S296" s="288"/>
      <c r="T296" s="288"/>
      <c r="U296" s="288"/>
      <c r="V296" s="288"/>
      <c r="W296" s="288"/>
      <c r="X296" s="288"/>
      <c r="Y296" s="404">
        <f t="shared" ref="Y296:AL296" si="79">Y295</f>
        <v>0</v>
      </c>
      <c r="Z296" s="404">
        <f t="shared" si="79"/>
        <v>0</v>
      </c>
      <c r="AA296" s="404">
        <f t="shared" si="79"/>
        <v>0</v>
      </c>
      <c r="AB296" s="404">
        <f t="shared" si="79"/>
        <v>0</v>
      </c>
      <c r="AC296" s="404">
        <f t="shared" si="79"/>
        <v>0</v>
      </c>
      <c r="AD296" s="404">
        <f t="shared" si="79"/>
        <v>0</v>
      </c>
      <c r="AE296" s="404">
        <f t="shared" si="79"/>
        <v>0</v>
      </c>
      <c r="AF296" s="404">
        <f t="shared" si="79"/>
        <v>0</v>
      </c>
      <c r="AG296" s="404">
        <f t="shared" si="79"/>
        <v>0</v>
      </c>
      <c r="AH296" s="404">
        <f t="shared" si="79"/>
        <v>0</v>
      </c>
      <c r="AI296" s="404">
        <f t="shared" si="79"/>
        <v>0</v>
      </c>
      <c r="AJ296" s="404">
        <f t="shared" si="79"/>
        <v>0</v>
      </c>
      <c r="AK296" s="404">
        <f t="shared" si="79"/>
        <v>0</v>
      </c>
      <c r="AL296" s="404">
        <f t="shared" si="79"/>
        <v>0</v>
      </c>
      <c r="AM296" s="299"/>
    </row>
    <row r="297" spans="1:39" ht="15.5" hidden="1" outlineLevel="1">
      <c r="B297" s="315"/>
      <c r="C297" s="284"/>
      <c r="D297" s="729"/>
      <c r="E297" s="729"/>
      <c r="F297" s="729"/>
      <c r="G297" s="729"/>
      <c r="H297" s="729"/>
      <c r="I297" s="729"/>
      <c r="J297" s="729"/>
      <c r="K297" s="729"/>
      <c r="L297" s="729"/>
      <c r="M297" s="729"/>
      <c r="N297" s="284"/>
      <c r="O297" s="284"/>
      <c r="P297" s="284"/>
      <c r="Q297" s="284"/>
      <c r="R297" s="284"/>
      <c r="S297" s="284"/>
      <c r="T297" s="284"/>
      <c r="U297" s="284"/>
      <c r="V297" s="284"/>
      <c r="W297" s="284"/>
      <c r="X297" s="284"/>
      <c r="Y297" s="415"/>
      <c r="Z297" s="418"/>
      <c r="AA297" s="418"/>
      <c r="AB297" s="418"/>
      <c r="AC297" s="418"/>
      <c r="AD297" s="418"/>
      <c r="AE297" s="418"/>
      <c r="AF297" s="418"/>
      <c r="AG297" s="418"/>
      <c r="AH297" s="418"/>
      <c r="AI297" s="418"/>
      <c r="AJ297" s="418"/>
      <c r="AK297" s="418"/>
      <c r="AL297" s="418"/>
      <c r="AM297" s="299"/>
    </row>
    <row r="298" spans="1:39" ht="15.65" hidden="1" customHeight="1" outlineLevel="1">
      <c r="A298" s="513">
        <v>24</v>
      </c>
      <c r="B298" s="421" t="s">
        <v>116</v>
      </c>
      <c r="C298" s="284" t="s">
        <v>25</v>
      </c>
      <c r="D298" s="730">
        <v>10433</v>
      </c>
      <c r="E298" s="730">
        <v>10300</v>
      </c>
      <c r="F298" s="730">
        <v>10168</v>
      </c>
      <c r="G298" s="730">
        <v>10168</v>
      </c>
      <c r="H298" s="730">
        <v>10168</v>
      </c>
      <c r="I298" s="730">
        <v>10168</v>
      </c>
      <c r="J298" s="730">
        <v>10053</v>
      </c>
      <c r="K298" s="730">
        <v>10053</v>
      </c>
      <c r="L298" s="730">
        <v>9115</v>
      </c>
      <c r="M298" s="730">
        <v>5793</v>
      </c>
      <c r="N298" s="284"/>
      <c r="O298" s="735">
        <v>2</v>
      </c>
      <c r="P298" s="735">
        <v>2</v>
      </c>
      <c r="Q298" s="735">
        <v>2</v>
      </c>
      <c r="R298" s="735">
        <v>2</v>
      </c>
      <c r="S298" s="735">
        <v>2</v>
      </c>
      <c r="T298" s="735">
        <v>2</v>
      </c>
      <c r="U298" s="730">
        <v>2</v>
      </c>
      <c r="V298" s="730">
        <v>2</v>
      </c>
      <c r="W298" s="730">
        <v>2</v>
      </c>
      <c r="X298" s="730">
        <v>1</v>
      </c>
      <c r="Y298" s="403">
        <v>1</v>
      </c>
      <c r="Z298" s="403"/>
      <c r="AA298" s="403"/>
      <c r="AB298" s="403"/>
      <c r="AC298" s="403"/>
      <c r="AD298" s="403"/>
      <c r="AE298" s="403"/>
      <c r="AF298" s="403"/>
      <c r="AG298" s="403"/>
      <c r="AH298" s="403"/>
      <c r="AI298" s="403"/>
      <c r="AJ298" s="403"/>
      <c r="AK298" s="403"/>
      <c r="AL298" s="403"/>
      <c r="AM298" s="289">
        <f>SUM(Y298:AL298)</f>
        <v>1</v>
      </c>
    </row>
    <row r="299" spans="1:39" ht="15.5" hidden="1" outlineLevel="1">
      <c r="B299" s="421" t="s">
        <v>289</v>
      </c>
      <c r="C299" s="284" t="s">
        <v>163</v>
      </c>
      <c r="D299" s="730"/>
      <c r="E299" s="730"/>
      <c r="F299" s="730"/>
      <c r="G299" s="730"/>
      <c r="H299" s="730"/>
      <c r="I299" s="730"/>
      <c r="J299" s="730"/>
      <c r="K299" s="730"/>
      <c r="L299" s="730"/>
      <c r="M299" s="730"/>
      <c r="N299" s="284"/>
      <c r="O299" s="288"/>
      <c r="P299" s="288"/>
      <c r="Q299" s="288"/>
      <c r="R299" s="288"/>
      <c r="S299" s="288"/>
      <c r="T299" s="288"/>
      <c r="U299" s="288"/>
      <c r="V299" s="288"/>
      <c r="W299" s="288"/>
      <c r="X299" s="288"/>
      <c r="Y299" s="404">
        <f t="shared" ref="Y299:AL299" si="80">Y298</f>
        <v>1</v>
      </c>
      <c r="Z299" s="404">
        <f t="shared" si="80"/>
        <v>0</v>
      </c>
      <c r="AA299" s="404">
        <f t="shared" si="80"/>
        <v>0</v>
      </c>
      <c r="AB299" s="404">
        <f t="shared" si="80"/>
        <v>0</v>
      </c>
      <c r="AC299" s="404">
        <f t="shared" si="80"/>
        <v>0</v>
      </c>
      <c r="AD299" s="404">
        <f t="shared" si="80"/>
        <v>0</v>
      </c>
      <c r="AE299" s="404">
        <f t="shared" si="80"/>
        <v>0</v>
      </c>
      <c r="AF299" s="404">
        <f t="shared" si="80"/>
        <v>0</v>
      </c>
      <c r="AG299" s="404">
        <f t="shared" si="80"/>
        <v>0</v>
      </c>
      <c r="AH299" s="404">
        <f t="shared" si="80"/>
        <v>0</v>
      </c>
      <c r="AI299" s="404">
        <f t="shared" si="80"/>
        <v>0</v>
      </c>
      <c r="AJ299" s="404">
        <f t="shared" si="80"/>
        <v>0</v>
      </c>
      <c r="AK299" s="404">
        <f t="shared" si="80"/>
        <v>0</v>
      </c>
      <c r="AL299" s="404">
        <f t="shared" si="80"/>
        <v>0</v>
      </c>
      <c r="AM299" s="299"/>
    </row>
    <row r="300" spans="1:39" ht="15.5" hidden="1" outlineLevel="1">
      <c r="B300" s="287"/>
      <c r="C300" s="284"/>
      <c r="D300" s="729"/>
      <c r="E300" s="729"/>
      <c r="F300" s="729"/>
      <c r="G300" s="729"/>
      <c r="H300" s="729"/>
      <c r="I300" s="729"/>
      <c r="J300" s="729"/>
      <c r="K300" s="729"/>
      <c r="L300" s="729"/>
      <c r="M300" s="729"/>
      <c r="N300" s="284"/>
      <c r="O300" s="284"/>
      <c r="P300" s="284"/>
      <c r="Q300" s="284"/>
      <c r="R300" s="284"/>
      <c r="S300" s="284"/>
      <c r="T300" s="284"/>
      <c r="U300" s="284"/>
      <c r="V300" s="284"/>
      <c r="W300" s="284"/>
      <c r="X300" s="284"/>
      <c r="Y300" s="405"/>
      <c r="Z300" s="418"/>
      <c r="AA300" s="418"/>
      <c r="AB300" s="418"/>
      <c r="AC300" s="418"/>
      <c r="AD300" s="418"/>
      <c r="AE300" s="418"/>
      <c r="AF300" s="418"/>
      <c r="AG300" s="418"/>
      <c r="AH300" s="418"/>
      <c r="AI300" s="418"/>
      <c r="AJ300" s="418"/>
      <c r="AK300" s="418"/>
      <c r="AL300" s="418"/>
      <c r="AM300" s="299"/>
    </row>
    <row r="301" spans="1:39" ht="15.5" hidden="1" outlineLevel="1">
      <c r="B301" s="281" t="s">
        <v>498</v>
      </c>
      <c r="C301" s="284"/>
      <c r="D301" s="729"/>
      <c r="E301" s="729"/>
      <c r="F301" s="729"/>
      <c r="G301" s="729"/>
      <c r="H301" s="729"/>
      <c r="I301" s="729"/>
      <c r="J301" s="729"/>
      <c r="K301" s="729"/>
      <c r="L301" s="729"/>
      <c r="M301" s="729"/>
      <c r="N301" s="284"/>
      <c r="O301" s="284"/>
      <c r="P301" s="284"/>
      <c r="Q301" s="284"/>
      <c r="R301" s="284"/>
      <c r="S301" s="284"/>
      <c r="T301" s="284"/>
      <c r="U301" s="284"/>
      <c r="V301" s="284"/>
      <c r="W301" s="284"/>
      <c r="X301" s="284"/>
      <c r="Y301" s="405"/>
      <c r="Z301" s="418"/>
      <c r="AA301" s="418"/>
      <c r="AB301" s="418"/>
      <c r="AC301" s="418"/>
      <c r="AD301" s="418"/>
      <c r="AE301" s="418"/>
      <c r="AF301" s="418"/>
      <c r="AG301" s="418"/>
      <c r="AH301" s="418"/>
      <c r="AI301" s="418"/>
      <c r="AJ301" s="418"/>
      <c r="AK301" s="418"/>
      <c r="AL301" s="418"/>
      <c r="AM301" s="299"/>
    </row>
    <row r="302" spans="1:39" ht="15.5" hidden="1" outlineLevel="1">
      <c r="A302" s="513">
        <v>25</v>
      </c>
      <c r="B302" s="511" t="s">
        <v>117</v>
      </c>
      <c r="C302" s="284" t="s">
        <v>25</v>
      </c>
      <c r="D302" s="730"/>
      <c r="E302" s="730"/>
      <c r="F302" s="730"/>
      <c r="G302" s="730"/>
      <c r="H302" s="730"/>
      <c r="I302" s="730"/>
      <c r="J302" s="730"/>
      <c r="K302" s="730"/>
      <c r="L302" s="730"/>
      <c r="M302" s="730"/>
      <c r="N302" s="288">
        <v>12</v>
      </c>
      <c r="O302" s="288"/>
      <c r="P302" s="288"/>
      <c r="Q302" s="288"/>
      <c r="R302" s="288"/>
      <c r="S302" s="288"/>
      <c r="T302" s="288"/>
      <c r="U302" s="288"/>
      <c r="V302" s="288"/>
      <c r="W302" s="288"/>
      <c r="X302" s="288"/>
      <c r="Y302" s="419"/>
      <c r="Z302" s="403"/>
      <c r="AA302" s="403"/>
      <c r="AB302" s="403"/>
      <c r="AC302" s="403"/>
      <c r="AD302" s="403"/>
      <c r="AE302" s="403"/>
      <c r="AF302" s="403"/>
      <c r="AG302" s="408"/>
      <c r="AH302" s="408"/>
      <c r="AI302" s="408"/>
      <c r="AJ302" s="408"/>
      <c r="AK302" s="408"/>
      <c r="AL302" s="408"/>
      <c r="AM302" s="289">
        <f>SUM(Y302:AL302)</f>
        <v>0</v>
      </c>
    </row>
    <row r="303" spans="1:39" ht="15.5" hidden="1" outlineLevel="1">
      <c r="B303" s="287" t="s">
        <v>289</v>
      </c>
      <c r="C303" s="284" t="s">
        <v>163</v>
      </c>
      <c r="D303" s="730"/>
      <c r="E303" s="730"/>
      <c r="F303" s="730"/>
      <c r="G303" s="730"/>
      <c r="H303" s="730"/>
      <c r="I303" s="730"/>
      <c r="J303" s="730"/>
      <c r="K303" s="730"/>
      <c r="L303" s="730"/>
      <c r="M303" s="730"/>
      <c r="N303" s="288">
        <f>N302</f>
        <v>12</v>
      </c>
      <c r="O303" s="288"/>
      <c r="P303" s="288"/>
      <c r="Q303" s="288"/>
      <c r="R303" s="288"/>
      <c r="S303" s="288"/>
      <c r="T303" s="288"/>
      <c r="U303" s="288"/>
      <c r="V303" s="288"/>
      <c r="W303" s="288"/>
      <c r="X303" s="288"/>
      <c r="Y303" s="404">
        <f t="shared" ref="Y303:AL303" si="81">Y302</f>
        <v>0</v>
      </c>
      <c r="Z303" s="404">
        <f t="shared" si="81"/>
        <v>0</v>
      </c>
      <c r="AA303" s="404">
        <f t="shared" si="81"/>
        <v>0</v>
      </c>
      <c r="AB303" s="404">
        <f t="shared" si="81"/>
        <v>0</v>
      </c>
      <c r="AC303" s="404">
        <f t="shared" si="81"/>
        <v>0</v>
      </c>
      <c r="AD303" s="404">
        <f t="shared" si="81"/>
        <v>0</v>
      </c>
      <c r="AE303" s="404">
        <f t="shared" si="81"/>
        <v>0</v>
      </c>
      <c r="AF303" s="404">
        <f t="shared" si="81"/>
        <v>0</v>
      </c>
      <c r="AG303" s="404">
        <f t="shared" si="81"/>
        <v>0</v>
      </c>
      <c r="AH303" s="404">
        <f t="shared" si="81"/>
        <v>0</v>
      </c>
      <c r="AI303" s="404">
        <f t="shared" si="81"/>
        <v>0</v>
      </c>
      <c r="AJ303" s="404">
        <f t="shared" si="81"/>
        <v>0</v>
      </c>
      <c r="AK303" s="404">
        <f t="shared" si="81"/>
        <v>0</v>
      </c>
      <c r="AL303" s="404">
        <f t="shared" si="81"/>
        <v>0</v>
      </c>
      <c r="AM303" s="299"/>
    </row>
    <row r="304" spans="1:39" ht="15.5" hidden="1" outlineLevel="1">
      <c r="B304" s="421"/>
      <c r="C304" s="284"/>
      <c r="D304" s="729"/>
      <c r="E304" s="729"/>
      <c r="F304" s="729"/>
      <c r="G304" s="729"/>
      <c r="H304" s="729"/>
      <c r="I304" s="729"/>
      <c r="J304" s="729"/>
      <c r="K304" s="729"/>
      <c r="L304" s="729"/>
      <c r="M304" s="729"/>
      <c r="N304" s="284"/>
      <c r="O304" s="284"/>
      <c r="P304" s="284"/>
      <c r="Q304" s="284"/>
      <c r="R304" s="284"/>
      <c r="S304" s="284"/>
      <c r="T304" s="284"/>
      <c r="U304" s="284"/>
      <c r="V304" s="284"/>
      <c r="W304" s="284"/>
      <c r="X304" s="284"/>
      <c r="Y304" s="405"/>
      <c r="Z304" s="418"/>
      <c r="AA304" s="418"/>
      <c r="AB304" s="418"/>
      <c r="AC304" s="418"/>
      <c r="AD304" s="418"/>
      <c r="AE304" s="418"/>
      <c r="AF304" s="418"/>
      <c r="AG304" s="418"/>
      <c r="AH304" s="418"/>
      <c r="AI304" s="418"/>
      <c r="AJ304" s="418"/>
      <c r="AK304" s="418"/>
      <c r="AL304" s="418"/>
      <c r="AM304" s="299"/>
    </row>
    <row r="305" spans="1:39" ht="15.5" hidden="1" outlineLevel="1">
      <c r="A305" s="513">
        <v>26</v>
      </c>
      <c r="B305" s="421" t="s">
        <v>118</v>
      </c>
      <c r="C305" s="284" t="s">
        <v>25</v>
      </c>
      <c r="D305" s="730">
        <v>6088107</v>
      </c>
      <c r="E305" s="730">
        <v>5972135</v>
      </c>
      <c r="F305" s="730">
        <v>5972135</v>
      </c>
      <c r="G305" s="730">
        <v>5958117</v>
      </c>
      <c r="H305" s="730">
        <v>5958117</v>
      </c>
      <c r="I305" s="730">
        <v>5370507</v>
      </c>
      <c r="J305" s="730">
        <v>5370507</v>
      </c>
      <c r="K305" s="730">
        <v>5370507</v>
      </c>
      <c r="L305" s="730">
        <v>5352926</v>
      </c>
      <c r="M305" s="730">
        <v>5352926</v>
      </c>
      <c r="N305" s="288">
        <v>12</v>
      </c>
      <c r="O305" s="735">
        <v>783</v>
      </c>
      <c r="P305" s="735">
        <v>763</v>
      </c>
      <c r="Q305" s="735">
        <v>763</v>
      </c>
      <c r="R305" s="735">
        <v>759</v>
      </c>
      <c r="S305" s="735">
        <v>759</v>
      </c>
      <c r="T305" s="735">
        <v>667</v>
      </c>
      <c r="U305" s="730">
        <v>667</v>
      </c>
      <c r="V305" s="730">
        <v>667</v>
      </c>
      <c r="W305" s="730">
        <v>664</v>
      </c>
      <c r="X305" s="730">
        <v>664</v>
      </c>
      <c r="Y305" s="419"/>
      <c r="Z305" s="403">
        <v>0.11</v>
      </c>
      <c r="AA305" s="403">
        <v>0.89</v>
      </c>
      <c r="AB305" s="403"/>
      <c r="AC305" s="403"/>
      <c r="AD305" s="403"/>
      <c r="AE305" s="403"/>
      <c r="AF305" s="403"/>
      <c r="AG305" s="408"/>
      <c r="AH305" s="408"/>
      <c r="AI305" s="408"/>
      <c r="AJ305" s="408"/>
      <c r="AK305" s="408"/>
      <c r="AL305" s="408"/>
      <c r="AM305" s="289">
        <f>SUM(Y305:AL305)</f>
        <v>1</v>
      </c>
    </row>
    <row r="306" spans="1:39" ht="15.5" hidden="1" outlineLevel="1">
      <c r="B306" s="421" t="s">
        <v>289</v>
      </c>
      <c r="C306" s="284" t="s">
        <v>163</v>
      </c>
      <c r="D306" s="730">
        <v>792592</v>
      </c>
      <c r="E306" s="730">
        <v>908564</v>
      </c>
      <c r="F306" s="730">
        <v>947474</v>
      </c>
      <c r="G306" s="730">
        <v>947474</v>
      </c>
      <c r="H306" s="730">
        <v>947474</v>
      </c>
      <c r="I306" s="730">
        <v>947474</v>
      </c>
      <c r="J306" s="730">
        <v>947474</v>
      </c>
      <c r="K306" s="730">
        <v>947474</v>
      </c>
      <c r="L306" s="730">
        <v>947474</v>
      </c>
      <c r="M306" s="730">
        <v>947474</v>
      </c>
      <c r="N306" s="288">
        <f>N305</f>
        <v>12</v>
      </c>
      <c r="O306" s="735">
        <v>81</v>
      </c>
      <c r="P306" s="735">
        <v>100</v>
      </c>
      <c r="Q306" s="735">
        <v>107</v>
      </c>
      <c r="R306" s="735">
        <v>107</v>
      </c>
      <c r="S306" s="735">
        <v>107</v>
      </c>
      <c r="T306" s="735">
        <v>107</v>
      </c>
      <c r="U306" s="730">
        <v>107</v>
      </c>
      <c r="V306" s="730">
        <v>107</v>
      </c>
      <c r="W306" s="730">
        <v>107</v>
      </c>
      <c r="X306" s="730">
        <v>107</v>
      </c>
      <c r="Y306" s="404">
        <f t="shared" ref="Y306:AL306" si="82">Y305</f>
        <v>0</v>
      </c>
      <c r="Z306" s="404">
        <f t="shared" si="82"/>
        <v>0.11</v>
      </c>
      <c r="AA306" s="404">
        <f t="shared" si="82"/>
        <v>0.89</v>
      </c>
      <c r="AB306" s="404">
        <f t="shared" si="82"/>
        <v>0</v>
      </c>
      <c r="AC306" s="404">
        <f t="shared" si="82"/>
        <v>0</v>
      </c>
      <c r="AD306" s="404">
        <f t="shared" si="82"/>
        <v>0</v>
      </c>
      <c r="AE306" s="404">
        <f t="shared" si="82"/>
        <v>0</v>
      </c>
      <c r="AF306" s="404">
        <f t="shared" si="82"/>
        <v>0</v>
      </c>
      <c r="AG306" s="404">
        <f t="shared" si="82"/>
        <v>0</v>
      </c>
      <c r="AH306" s="404">
        <f t="shared" si="82"/>
        <v>0</v>
      </c>
      <c r="AI306" s="404">
        <f t="shared" si="82"/>
        <v>0</v>
      </c>
      <c r="AJ306" s="404">
        <f t="shared" si="82"/>
        <v>0</v>
      </c>
      <c r="AK306" s="404">
        <f t="shared" si="82"/>
        <v>0</v>
      </c>
      <c r="AL306" s="404">
        <f t="shared" si="82"/>
        <v>0</v>
      </c>
      <c r="AM306" s="299"/>
    </row>
    <row r="307" spans="1:39" ht="15.5" hidden="1" outlineLevel="1">
      <c r="B307" s="421"/>
      <c r="C307" s="284"/>
      <c r="D307" s="729"/>
      <c r="E307" s="729"/>
      <c r="F307" s="729"/>
      <c r="G307" s="729"/>
      <c r="H307" s="729"/>
      <c r="I307" s="729"/>
      <c r="J307" s="729"/>
      <c r="K307" s="729"/>
      <c r="L307" s="729"/>
      <c r="M307" s="729"/>
      <c r="N307" s="284"/>
      <c r="O307" s="284"/>
      <c r="P307" s="284"/>
      <c r="Q307" s="284"/>
      <c r="R307" s="284"/>
      <c r="S307" s="284"/>
      <c r="T307" s="284"/>
      <c r="U307" s="284"/>
      <c r="V307" s="284"/>
      <c r="W307" s="284"/>
      <c r="X307" s="284"/>
      <c r="Y307" s="405"/>
      <c r="Z307" s="418"/>
      <c r="AA307" s="418"/>
      <c r="AB307" s="418"/>
      <c r="AC307" s="418"/>
      <c r="AD307" s="418"/>
      <c r="AE307" s="418"/>
      <c r="AF307" s="418"/>
      <c r="AG307" s="418"/>
      <c r="AH307" s="418"/>
      <c r="AI307" s="418"/>
      <c r="AJ307" s="418"/>
      <c r="AK307" s="418"/>
      <c r="AL307" s="418"/>
      <c r="AM307" s="299"/>
    </row>
    <row r="308" spans="1:39" ht="31" hidden="1" outlineLevel="1">
      <c r="A308" s="513">
        <v>27</v>
      </c>
      <c r="B308" s="421" t="s">
        <v>119</v>
      </c>
      <c r="C308" s="284" t="s">
        <v>25</v>
      </c>
      <c r="D308" s="730">
        <v>399777</v>
      </c>
      <c r="E308" s="730">
        <v>399777</v>
      </c>
      <c r="F308" s="730">
        <v>387078</v>
      </c>
      <c r="G308" s="730">
        <v>304315</v>
      </c>
      <c r="H308" s="730">
        <v>276266</v>
      </c>
      <c r="I308" s="730">
        <v>221622</v>
      </c>
      <c r="J308" s="730">
        <v>124266</v>
      </c>
      <c r="K308" s="730">
        <v>94696</v>
      </c>
      <c r="L308" s="730">
        <v>67299</v>
      </c>
      <c r="M308" s="730">
        <v>26489</v>
      </c>
      <c r="N308" s="288">
        <v>12</v>
      </c>
      <c r="O308" s="735">
        <v>53</v>
      </c>
      <c r="P308" s="735">
        <v>53</v>
      </c>
      <c r="Q308" s="735">
        <v>52</v>
      </c>
      <c r="R308" s="735">
        <v>45</v>
      </c>
      <c r="S308" s="735">
        <v>43</v>
      </c>
      <c r="T308" s="735">
        <v>36</v>
      </c>
      <c r="U308" s="730">
        <v>25</v>
      </c>
      <c r="V308" s="730">
        <v>19</v>
      </c>
      <c r="W308" s="730">
        <v>13</v>
      </c>
      <c r="X308" s="730">
        <v>4</v>
      </c>
      <c r="Y308" s="419"/>
      <c r="Z308" s="403">
        <v>1</v>
      </c>
      <c r="AA308" s="403"/>
      <c r="AB308" s="403"/>
      <c r="AC308" s="403"/>
      <c r="AD308" s="403"/>
      <c r="AE308" s="403"/>
      <c r="AF308" s="403"/>
      <c r="AG308" s="408"/>
      <c r="AH308" s="408"/>
      <c r="AI308" s="408"/>
      <c r="AJ308" s="408"/>
      <c r="AK308" s="408"/>
      <c r="AL308" s="408"/>
      <c r="AM308" s="289">
        <f>SUM(Y308:AL308)</f>
        <v>1</v>
      </c>
    </row>
    <row r="309" spans="1:39" ht="15.5" hidden="1" outlineLevel="1">
      <c r="B309" s="421" t="s">
        <v>289</v>
      </c>
      <c r="C309" s="284" t="s">
        <v>163</v>
      </c>
      <c r="D309" s="730">
        <v>34591</v>
      </c>
      <c r="E309" s="730">
        <v>34591</v>
      </c>
      <c r="F309" s="730">
        <v>34578</v>
      </c>
      <c r="G309" s="730">
        <v>33918</v>
      </c>
      <c r="H309" s="730">
        <v>29836</v>
      </c>
      <c r="I309" s="730">
        <v>26451</v>
      </c>
      <c r="J309" s="730">
        <v>18353</v>
      </c>
      <c r="K309" s="730">
        <v>14020</v>
      </c>
      <c r="L309" s="730">
        <v>10199</v>
      </c>
      <c r="M309" s="730">
        <v>823</v>
      </c>
      <c r="N309" s="288">
        <f>N308</f>
        <v>12</v>
      </c>
      <c r="O309" s="735">
        <v>6</v>
      </c>
      <c r="P309" s="735">
        <v>6</v>
      </c>
      <c r="Q309" s="735">
        <v>6</v>
      </c>
      <c r="R309" s="735">
        <v>6</v>
      </c>
      <c r="S309" s="735">
        <v>6</v>
      </c>
      <c r="T309" s="735">
        <v>5</v>
      </c>
      <c r="U309" s="730">
        <v>4</v>
      </c>
      <c r="V309" s="730">
        <v>3</v>
      </c>
      <c r="W309" s="730">
        <v>2</v>
      </c>
      <c r="X309" s="730" t="s">
        <v>766</v>
      </c>
      <c r="Y309" s="404">
        <f t="shared" ref="Y309:AL309" si="83">Y308</f>
        <v>0</v>
      </c>
      <c r="Z309" s="404">
        <f t="shared" si="83"/>
        <v>1</v>
      </c>
      <c r="AA309" s="404">
        <f t="shared" si="83"/>
        <v>0</v>
      </c>
      <c r="AB309" s="404">
        <f t="shared" si="83"/>
        <v>0</v>
      </c>
      <c r="AC309" s="404">
        <f t="shared" si="83"/>
        <v>0</v>
      </c>
      <c r="AD309" s="404">
        <f t="shared" si="83"/>
        <v>0</v>
      </c>
      <c r="AE309" s="404">
        <f t="shared" si="83"/>
        <v>0</v>
      </c>
      <c r="AF309" s="404">
        <f t="shared" si="83"/>
        <v>0</v>
      </c>
      <c r="AG309" s="404">
        <f t="shared" si="83"/>
        <v>0</v>
      </c>
      <c r="AH309" s="404">
        <f t="shared" si="83"/>
        <v>0</v>
      </c>
      <c r="AI309" s="404">
        <f t="shared" si="83"/>
        <v>0</v>
      </c>
      <c r="AJ309" s="404">
        <f t="shared" si="83"/>
        <v>0</v>
      </c>
      <c r="AK309" s="404">
        <f t="shared" si="83"/>
        <v>0</v>
      </c>
      <c r="AL309" s="404">
        <f t="shared" si="83"/>
        <v>0</v>
      </c>
      <c r="AM309" s="299"/>
    </row>
    <row r="310" spans="1:39" ht="15.5" hidden="1" outlineLevel="1">
      <c r="B310" s="421"/>
      <c r="C310" s="284"/>
      <c r="D310" s="729"/>
      <c r="E310" s="729"/>
      <c r="F310" s="729"/>
      <c r="G310" s="729"/>
      <c r="H310" s="729"/>
      <c r="I310" s="729"/>
      <c r="J310" s="729"/>
      <c r="K310" s="729"/>
      <c r="L310" s="729"/>
      <c r="M310" s="729"/>
      <c r="N310" s="284"/>
      <c r="O310" s="736"/>
      <c r="P310" s="736"/>
      <c r="Q310" s="736"/>
      <c r="R310" s="736"/>
      <c r="S310" s="736"/>
      <c r="T310" s="736"/>
      <c r="U310" s="284"/>
      <c r="V310" s="284"/>
      <c r="W310" s="284"/>
      <c r="X310" s="284"/>
      <c r="Y310" s="405"/>
      <c r="Z310" s="418"/>
      <c r="AA310" s="418"/>
      <c r="AB310" s="418"/>
      <c r="AC310" s="418"/>
      <c r="AD310" s="418"/>
      <c r="AE310" s="418"/>
      <c r="AF310" s="418"/>
      <c r="AG310" s="418"/>
      <c r="AH310" s="418"/>
      <c r="AI310" s="418"/>
      <c r="AJ310" s="418"/>
      <c r="AK310" s="418"/>
      <c r="AL310" s="418"/>
      <c r="AM310" s="299"/>
    </row>
    <row r="311" spans="1:39" ht="31" hidden="1" outlineLevel="1">
      <c r="A311" s="513">
        <v>28</v>
      </c>
      <c r="B311" s="421" t="s">
        <v>120</v>
      </c>
      <c r="C311" s="284" t="s">
        <v>25</v>
      </c>
      <c r="D311" s="730">
        <v>737887</v>
      </c>
      <c r="E311" s="730">
        <v>737887</v>
      </c>
      <c r="F311" s="730">
        <v>737887</v>
      </c>
      <c r="G311" s="730">
        <v>737887</v>
      </c>
      <c r="H311" s="730">
        <v>737887</v>
      </c>
      <c r="I311" s="730">
        <v>737887</v>
      </c>
      <c r="J311" s="730">
        <v>737887</v>
      </c>
      <c r="K311" s="730">
        <v>737887</v>
      </c>
      <c r="L311" s="730">
        <v>737887</v>
      </c>
      <c r="M311" s="730">
        <v>737887</v>
      </c>
      <c r="N311" s="288">
        <v>12</v>
      </c>
      <c r="O311" s="735">
        <v>91</v>
      </c>
      <c r="P311" s="735">
        <v>91</v>
      </c>
      <c r="Q311" s="735">
        <v>91</v>
      </c>
      <c r="R311" s="735">
        <v>91</v>
      </c>
      <c r="S311" s="735">
        <v>91</v>
      </c>
      <c r="T311" s="735">
        <v>91</v>
      </c>
      <c r="U311" s="730">
        <v>91</v>
      </c>
      <c r="V311" s="730">
        <v>91</v>
      </c>
      <c r="W311" s="730">
        <v>91</v>
      </c>
      <c r="X311" s="730">
        <v>91</v>
      </c>
      <c r="Y311" s="419"/>
      <c r="Z311" s="403"/>
      <c r="AA311" s="403">
        <v>1</v>
      </c>
      <c r="AB311" s="403"/>
      <c r="AC311" s="403"/>
      <c r="AD311" s="403"/>
      <c r="AE311" s="403"/>
      <c r="AF311" s="403"/>
      <c r="AG311" s="408"/>
      <c r="AH311" s="408"/>
      <c r="AI311" s="408"/>
      <c r="AJ311" s="408"/>
      <c r="AK311" s="408"/>
      <c r="AL311" s="408"/>
      <c r="AM311" s="289">
        <f>SUM(Y311:AL311)</f>
        <v>1</v>
      </c>
    </row>
    <row r="312" spans="1:39" ht="15.5" hidden="1" outlineLevel="1">
      <c r="B312" s="421" t="s">
        <v>289</v>
      </c>
      <c r="C312" s="284" t="s">
        <v>163</v>
      </c>
      <c r="D312" s="730"/>
      <c r="E312" s="730"/>
      <c r="F312" s="730"/>
      <c r="G312" s="730"/>
      <c r="H312" s="730"/>
      <c r="I312" s="730"/>
      <c r="J312" s="730"/>
      <c r="K312" s="730"/>
      <c r="L312" s="730"/>
      <c r="M312" s="730"/>
      <c r="N312" s="288">
        <f>N311</f>
        <v>12</v>
      </c>
      <c r="O312" s="288"/>
      <c r="P312" s="288"/>
      <c r="Q312" s="288"/>
      <c r="R312" s="288"/>
      <c r="S312" s="288"/>
      <c r="T312" s="288"/>
      <c r="U312" s="288"/>
      <c r="V312" s="288"/>
      <c r="W312" s="288"/>
      <c r="X312" s="288"/>
      <c r="Y312" s="404">
        <f t="shared" ref="Y312:AL312" si="84">Y311</f>
        <v>0</v>
      </c>
      <c r="Z312" s="404">
        <f t="shared" si="84"/>
        <v>0</v>
      </c>
      <c r="AA312" s="404">
        <f t="shared" si="84"/>
        <v>1</v>
      </c>
      <c r="AB312" s="404">
        <f t="shared" si="84"/>
        <v>0</v>
      </c>
      <c r="AC312" s="404">
        <f t="shared" si="84"/>
        <v>0</v>
      </c>
      <c r="AD312" s="404">
        <f t="shared" si="84"/>
        <v>0</v>
      </c>
      <c r="AE312" s="404">
        <f t="shared" si="84"/>
        <v>0</v>
      </c>
      <c r="AF312" s="404">
        <f t="shared" si="84"/>
        <v>0</v>
      </c>
      <c r="AG312" s="404">
        <f t="shared" si="84"/>
        <v>0</v>
      </c>
      <c r="AH312" s="404">
        <f t="shared" si="84"/>
        <v>0</v>
      </c>
      <c r="AI312" s="404">
        <f t="shared" si="84"/>
        <v>0</v>
      </c>
      <c r="AJ312" s="404">
        <f t="shared" si="84"/>
        <v>0</v>
      </c>
      <c r="AK312" s="404">
        <f t="shared" si="84"/>
        <v>0</v>
      </c>
      <c r="AL312" s="404">
        <f t="shared" si="84"/>
        <v>0</v>
      </c>
      <c r="AM312" s="299"/>
    </row>
    <row r="313" spans="1:39" ht="15.5" hidden="1" outlineLevel="1">
      <c r="B313" s="287"/>
      <c r="C313" s="284"/>
      <c r="D313" s="729"/>
      <c r="E313" s="729"/>
      <c r="F313" s="729"/>
      <c r="G313" s="729"/>
      <c r="H313" s="729"/>
      <c r="I313" s="729"/>
      <c r="J313" s="729"/>
      <c r="K313" s="729"/>
      <c r="L313" s="729"/>
      <c r="M313" s="729"/>
      <c r="N313" s="284"/>
      <c r="O313" s="284"/>
      <c r="P313" s="284"/>
      <c r="Q313" s="284"/>
      <c r="R313" s="284"/>
      <c r="S313" s="284"/>
      <c r="T313" s="284"/>
      <c r="U313" s="284"/>
      <c r="V313" s="284"/>
      <c r="W313" s="284"/>
      <c r="X313" s="284"/>
      <c r="Y313" s="405"/>
      <c r="Z313" s="418"/>
      <c r="AA313" s="418"/>
      <c r="AB313" s="418"/>
      <c r="AC313" s="418"/>
      <c r="AD313" s="418"/>
      <c r="AE313" s="418"/>
      <c r="AF313" s="418"/>
      <c r="AG313" s="418"/>
      <c r="AH313" s="418"/>
      <c r="AI313" s="418"/>
      <c r="AJ313" s="418"/>
      <c r="AK313" s="418"/>
      <c r="AL313" s="418"/>
      <c r="AM313" s="299"/>
    </row>
    <row r="314" spans="1:39" ht="31" hidden="1" outlineLevel="1">
      <c r="A314" s="513">
        <v>29</v>
      </c>
      <c r="B314" s="511" t="s">
        <v>121</v>
      </c>
      <c r="C314" s="284" t="s">
        <v>25</v>
      </c>
      <c r="D314" s="730"/>
      <c r="E314" s="730"/>
      <c r="F314" s="730"/>
      <c r="G314" s="730"/>
      <c r="H314" s="730"/>
      <c r="I314" s="730"/>
      <c r="J314" s="730"/>
      <c r="K314" s="730"/>
      <c r="L314" s="730"/>
      <c r="M314" s="730"/>
      <c r="N314" s="288">
        <v>3</v>
      </c>
      <c r="O314" s="288"/>
      <c r="P314" s="288"/>
      <c r="Q314" s="288"/>
      <c r="R314" s="288"/>
      <c r="S314" s="288"/>
      <c r="T314" s="288"/>
      <c r="U314" s="288"/>
      <c r="V314" s="288"/>
      <c r="W314" s="288"/>
      <c r="X314" s="288"/>
      <c r="Y314" s="419"/>
      <c r="Z314" s="403"/>
      <c r="AA314" s="403"/>
      <c r="AB314" s="403"/>
      <c r="AC314" s="403"/>
      <c r="AD314" s="403"/>
      <c r="AE314" s="403"/>
      <c r="AF314" s="403"/>
      <c r="AG314" s="408"/>
      <c r="AH314" s="408"/>
      <c r="AI314" s="408"/>
      <c r="AJ314" s="408"/>
      <c r="AK314" s="408"/>
      <c r="AL314" s="408"/>
      <c r="AM314" s="289">
        <f>SUM(Y314:AL314)</f>
        <v>0</v>
      </c>
    </row>
    <row r="315" spans="1:39" ht="15.5" hidden="1" outlineLevel="1">
      <c r="B315" s="287" t="s">
        <v>289</v>
      </c>
      <c r="C315" s="284" t="s">
        <v>163</v>
      </c>
      <c r="D315" s="730"/>
      <c r="E315" s="730"/>
      <c r="F315" s="730"/>
      <c r="G315" s="730"/>
      <c r="H315" s="730"/>
      <c r="I315" s="730"/>
      <c r="J315" s="730"/>
      <c r="K315" s="730"/>
      <c r="L315" s="730"/>
      <c r="M315" s="730"/>
      <c r="N315" s="288">
        <f>N314</f>
        <v>3</v>
      </c>
      <c r="O315" s="288"/>
      <c r="P315" s="288"/>
      <c r="Q315" s="288"/>
      <c r="R315" s="288"/>
      <c r="S315" s="288"/>
      <c r="T315" s="288"/>
      <c r="U315" s="288"/>
      <c r="V315" s="288"/>
      <c r="W315" s="288"/>
      <c r="X315" s="288"/>
      <c r="Y315" s="404">
        <f t="shared" ref="Y315:AL315" si="85">Y314</f>
        <v>0</v>
      </c>
      <c r="Z315" s="404">
        <f t="shared" si="85"/>
        <v>0</v>
      </c>
      <c r="AA315" s="404">
        <f t="shared" si="85"/>
        <v>0</v>
      </c>
      <c r="AB315" s="404">
        <f t="shared" si="85"/>
        <v>0</v>
      </c>
      <c r="AC315" s="404">
        <f t="shared" si="85"/>
        <v>0</v>
      </c>
      <c r="AD315" s="404">
        <f t="shared" si="85"/>
        <v>0</v>
      </c>
      <c r="AE315" s="404">
        <f t="shared" si="85"/>
        <v>0</v>
      </c>
      <c r="AF315" s="404">
        <f t="shared" si="85"/>
        <v>0</v>
      </c>
      <c r="AG315" s="404">
        <f t="shared" si="85"/>
        <v>0</v>
      </c>
      <c r="AH315" s="404">
        <f t="shared" si="85"/>
        <v>0</v>
      </c>
      <c r="AI315" s="404">
        <f t="shared" si="85"/>
        <v>0</v>
      </c>
      <c r="AJ315" s="404">
        <f t="shared" si="85"/>
        <v>0</v>
      </c>
      <c r="AK315" s="404">
        <f t="shared" si="85"/>
        <v>0</v>
      </c>
      <c r="AL315" s="404">
        <f t="shared" si="85"/>
        <v>0</v>
      </c>
      <c r="AM315" s="299"/>
    </row>
    <row r="316" spans="1:39" ht="15.5" hidden="1" outlineLevel="1">
      <c r="B316" s="287"/>
      <c r="C316" s="284"/>
      <c r="D316" s="729"/>
      <c r="E316" s="729"/>
      <c r="F316" s="729"/>
      <c r="G316" s="729"/>
      <c r="H316" s="729"/>
      <c r="I316" s="729"/>
      <c r="J316" s="729"/>
      <c r="K316" s="729"/>
      <c r="L316" s="729"/>
      <c r="M316" s="729"/>
      <c r="N316" s="284"/>
      <c r="O316" s="284"/>
      <c r="P316" s="284"/>
      <c r="Q316" s="284"/>
      <c r="R316" s="284"/>
      <c r="S316" s="284"/>
      <c r="T316" s="284"/>
      <c r="U316" s="284"/>
      <c r="V316" s="284"/>
      <c r="W316" s="284"/>
      <c r="X316" s="284"/>
      <c r="Y316" s="405"/>
      <c r="Z316" s="418"/>
      <c r="AA316" s="418"/>
      <c r="AB316" s="418"/>
      <c r="AC316" s="418"/>
      <c r="AD316" s="418"/>
      <c r="AE316" s="418"/>
      <c r="AF316" s="418"/>
      <c r="AG316" s="418"/>
      <c r="AH316" s="418"/>
      <c r="AI316" s="418"/>
      <c r="AJ316" s="418"/>
      <c r="AK316" s="418"/>
      <c r="AL316" s="418"/>
      <c r="AM316" s="299"/>
    </row>
    <row r="317" spans="1:39" ht="31" hidden="1" outlineLevel="1">
      <c r="A317" s="513">
        <v>30</v>
      </c>
      <c r="B317" s="511" t="s">
        <v>122</v>
      </c>
      <c r="C317" s="284" t="s">
        <v>25</v>
      </c>
      <c r="D317" s="730"/>
      <c r="E317" s="730"/>
      <c r="F317" s="730"/>
      <c r="G317" s="730"/>
      <c r="H317" s="730"/>
      <c r="I317" s="730"/>
      <c r="J317" s="730"/>
      <c r="K317" s="730"/>
      <c r="L317" s="730"/>
      <c r="M317" s="730"/>
      <c r="N317" s="288">
        <v>12</v>
      </c>
      <c r="O317" s="288"/>
      <c r="P317" s="288"/>
      <c r="Q317" s="288"/>
      <c r="R317" s="288"/>
      <c r="S317" s="288"/>
      <c r="T317" s="288"/>
      <c r="U317" s="288"/>
      <c r="V317" s="288"/>
      <c r="W317" s="288"/>
      <c r="X317" s="288"/>
      <c r="Y317" s="419"/>
      <c r="Z317" s="403"/>
      <c r="AA317" s="403"/>
      <c r="AB317" s="403"/>
      <c r="AC317" s="403"/>
      <c r="AD317" s="403"/>
      <c r="AE317" s="403"/>
      <c r="AF317" s="403"/>
      <c r="AG317" s="408"/>
      <c r="AH317" s="408"/>
      <c r="AI317" s="408"/>
      <c r="AJ317" s="408"/>
      <c r="AK317" s="408"/>
      <c r="AL317" s="408"/>
      <c r="AM317" s="289">
        <f>SUM(Y317:AL317)</f>
        <v>0</v>
      </c>
    </row>
    <row r="318" spans="1:39" ht="15.5" hidden="1" outlineLevel="1">
      <c r="B318" s="287" t="s">
        <v>289</v>
      </c>
      <c r="C318" s="284" t="s">
        <v>163</v>
      </c>
      <c r="D318" s="730"/>
      <c r="E318" s="730"/>
      <c r="F318" s="730"/>
      <c r="G318" s="730"/>
      <c r="H318" s="730"/>
      <c r="I318" s="730"/>
      <c r="J318" s="730"/>
      <c r="K318" s="730"/>
      <c r="L318" s="730"/>
      <c r="M318" s="730"/>
      <c r="N318" s="288">
        <f>N317</f>
        <v>12</v>
      </c>
      <c r="O318" s="288"/>
      <c r="P318" s="288"/>
      <c r="Q318" s="288"/>
      <c r="R318" s="288"/>
      <c r="S318" s="288"/>
      <c r="T318" s="288"/>
      <c r="U318" s="288"/>
      <c r="V318" s="288"/>
      <c r="W318" s="288"/>
      <c r="X318" s="288"/>
      <c r="Y318" s="404">
        <f t="shared" ref="Y318:AL318" si="86">Y317</f>
        <v>0</v>
      </c>
      <c r="Z318" s="404">
        <f t="shared" si="86"/>
        <v>0</v>
      </c>
      <c r="AA318" s="404">
        <f t="shared" si="86"/>
        <v>0</v>
      </c>
      <c r="AB318" s="404">
        <f t="shared" si="86"/>
        <v>0</v>
      </c>
      <c r="AC318" s="404">
        <f t="shared" si="86"/>
        <v>0</v>
      </c>
      <c r="AD318" s="404">
        <f t="shared" si="86"/>
        <v>0</v>
      </c>
      <c r="AE318" s="404">
        <f t="shared" si="86"/>
        <v>0</v>
      </c>
      <c r="AF318" s="404">
        <f t="shared" si="86"/>
        <v>0</v>
      </c>
      <c r="AG318" s="404">
        <f t="shared" si="86"/>
        <v>0</v>
      </c>
      <c r="AH318" s="404">
        <f t="shared" si="86"/>
        <v>0</v>
      </c>
      <c r="AI318" s="404">
        <f t="shared" si="86"/>
        <v>0</v>
      </c>
      <c r="AJ318" s="404">
        <f t="shared" si="86"/>
        <v>0</v>
      </c>
      <c r="AK318" s="404">
        <f t="shared" si="86"/>
        <v>0</v>
      </c>
      <c r="AL318" s="404">
        <f t="shared" si="86"/>
        <v>0</v>
      </c>
      <c r="AM318" s="299"/>
    </row>
    <row r="319" spans="1:39" ht="15.5" hidden="1" outlineLevel="1">
      <c r="B319" s="287"/>
      <c r="C319" s="284"/>
      <c r="D319" s="729"/>
      <c r="E319" s="729"/>
      <c r="F319" s="729"/>
      <c r="G319" s="729"/>
      <c r="H319" s="729"/>
      <c r="I319" s="729"/>
      <c r="J319" s="729"/>
      <c r="K319" s="729"/>
      <c r="L319" s="729"/>
      <c r="M319" s="729"/>
      <c r="N319" s="284"/>
      <c r="O319" s="284"/>
      <c r="P319" s="284"/>
      <c r="Q319" s="284"/>
      <c r="R319" s="284"/>
      <c r="S319" s="284"/>
      <c r="T319" s="284"/>
      <c r="U319" s="284"/>
      <c r="V319" s="284"/>
      <c r="W319" s="284"/>
      <c r="X319" s="284"/>
      <c r="Y319" s="405"/>
      <c r="Z319" s="418"/>
      <c r="AA319" s="418"/>
      <c r="AB319" s="418"/>
      <c r="AC319" s="418"/>
      <c r="AD319" s="418"/>
      <c r="AE319" s="418"/>
      <c r="AF319" s="418"/>
      <c r="AG319" s="418"/>
      <c r="AH319" s="418"/>
      <c r="AI319" s="418"/>
      <c r="AJ319" s="418"/>
      <c r="AK319" s="418"/>
      <c r="AL319" s="418"/>
      <c r="AM319" s="299"/>
    </row>
    <row r="320" spans="1:39" ht="31" hidden="1" outlineLevel="1">
      <c r="A320" s="513">
        <v>31</v>
      </c>
      <c r="B320" s="511" t="s">
        <v>123</v>
      </c>
      <c r="C320" s="284" t="s">
        <v>25</v>
      </c>
      <c r="D320" s="730"/>
      <c r="E320" s="730"/>
      <c r="F320" s="730"/>
      <c r="G320" s="730"/>
      <c r="H320" s="730"/>
      <c r="I320" s="730"/>
      <c r="J320" s="730"/>
      <c r="K320" s="730"/>
      <c r="L320" s="730"/>
      <c r="M320" s="730"/>
      <c r="N320" s="288">
        <v>12</v>
      </c>
      <c r="O320" s="288"/>
      <c r="P320" s="288"/>
      <c r="Q320" s="288"/>
      <c r="R320" s="288"/>
      <c r="S320" s="288"/>
      <c r="T320" s="288"/>
      <c r="U320" s="288"/>
      <c r="V320" s="288"/>
      <c r="W320" s="288"/>
      <c r="X320" s="288"/>
      <c r="Y320" s="419"/>
      <c r="Z320" s="403"/>
      <c r="AA320" s="403"/>
      <c r="AB320" s="403"/>
      <c r="AC320" s="403"/>
      <c r="AD320" s="403"/>
      <c r="AE320" s="403"/>
      <c r="AF320" s="403"/>
      <c r="AG320" s="408"/>
      <c r="AH320" s="408"/>
      <c r="AI320" s="408"/>
      <c r="AJ320" s="408"/>
      <c r="AK320" s="408"/>
      <c r="AL320" s="408"/>
      <c r="AM320" s="289">
        <f>SUM(Y320:AL320)</f>
        <v>0</v>
      </c>
    </row>
    <row r="321" spans="1:39" ht="15.5" hidden="1" outlineLevel="1">
      <c r="B321" s="287" t="s">
        <v>289</v>
      </c>
      <c r="C321" s="284" t="s">
        <v>163</v>
      </c>
      <c r="D321" s="730"/>
      <c r="E321" s="730"/>
      <c r="F321" s="730"/>
      <c r="G321" s="730"/>
      <c r="H321" s="730"/>
      <c r="I321" s="730"/>
      <c r="J321" s="730"/>
      <c r="K321" s="730"/>
      <c r="L321" s="730"/>
      <c r="M321" s="730"/>
      <c r="N321" s="288">
        <f>N320</f>
        <v>12</v>
      </c>
      <c r="O321" s="288"/>
      <c r="P321" s="288"/>
      <c r="Q321" s="288"/>
      <c r="R321" s="288"/>
      <c r="S321" s="288"/>
      <c r="T321" s="288"/>
      <c r="U321" s="288"/>
      <c r="V321" s="288"/>
      <c r="W321" s="288"/>
      <c r="X321" s="288"/>
      <c r="Y321" s="404">
        <f t="shared" ref="Y321:AL321" si="87">Y320</f>
        <v>0</v>
      </c>
      <c r="Z321" s="404">
        <f t="shared" si="87"/>
        <v>0</v>
      </c>
      <c r="AA321" s="404">
        <f t="shared" si="87"/>
        <v>0</v>
      </c>
      <c r="AB321" s="404">
        <f t="shared" si="87"/>
        <v>0</v>
      </c>
      <c r="AC321" s="404">
        <f t="shared" si="87"/>
        <v>0</v>
      </c>
      <c r="AD321" s="404">
        <f t="shared" si="87"/>
        <v>0</v>
      </c>
      <c r="AE321" s="404">
        <f t="shared" si="87"/>
        <v>0</v>
      </c>
      <c r="AF321" s="404">
        <f t="shared" si="87"/>
        <v>0</v>
      </c>
      <c r="AG321" s="404">
        <f t="shared" si="87"/>
        <v>0</v>
      </c>
      <c r="AH321" s="404">
        <f t="shared" si="87"/>
        <v>0</v>
      </c>
      <c r="AI321" s="404">
        <f t="shared" si="87"/>
        <v>0</v>
      </c>
      <c r="AJ321" s="404">
        <f t="shared" si="87"/>
        <v>0</v>
      </c>
      <c r="AK321" s="404">
        <f t="shared" si="87"/>
        <v>0</v>
      </c>
      <c r="AL321" s="404">
        <f t="shared" si="87"/>
        <v>0</v>
      </c>
      <c r="AM321" s="299"/>
    </row>
    <row r="322" spans="1:39" ht="15.5" hidden="1" outlineLevel="1">
      <c r="B322" s="511"/>
      <c r="C322" s="284"/>
      <c r="D322" s="729"/>
      <c r="E322" s="729"/>
      <c r="F322" s="729"/>
      <c r="G322" s="729"/>
      <c r="H322" s="729"/>
      <c r="I322" s="729"/>
      <c r="J322" s="729"/>
      <c r="K322" s="729"/>
      <c r="L322" s="729"/>
      <c r="M322" s="729"/>
      <c r="N322" s="284"/>
      <c r="O322" s="284"/>
      <c r="P322" s="284"/>
      <c r="Q322" s="284"/>
      <c r="R322" s="284"/>
      <c r="S322" s="284"/>
      <c r="T322" s="284"/>
      <c r="U322" s="284"/>
      <c r="V322" s="284"/>
      <c r="W322" s="284"/>
      <c r="X322" s="284"/>
      <c r="Y322" s="405"/>
      <c r="Z322" s="418"/>
      <c r="AA322" s="418"/>
      <c r="AB322" s="418"/>
      <c r="AC322" s="418"/>
      <c r="AD322" s="418"/>
      <c r="AE322" s="418"/>
      <c r="AF322" s="418"/>
      <c r="AG322" s="418"/>
      <c r="AH322" s="418"/>
      <c r="AI322" s="418"/>
      <c r="AJ322" s="418"/>
      <c r="AK322" s="418"/>
      <c r="AL322" s="418"/>
      <c r="AM322" s="299"/>
    </row>
    <row r="323" spans="1:39" ht="15.5" hidden="1" outlineLevel="1">
      <c r="A323" s="513">
        <v>32</v>
      </c>
      <c r="B323" s="511" t="s">
        <v>124</v>
      </c>
      <c r="C323" s="284" t="s">
        <v>25</v>
      </c>
      <c r="D323" s="730"/>
      <c r="E323" s="730"/>
      <c r="F323" s="730"/>
      <c r="G323" s="730"/>
      <c r="H323" s="730"/>
      <c r="I323" s="730"/>
      <c r="J323" s="730"/>
      <c r="K323" s="730"/>
      <c r="L323" s="730"/>
      <c r="M323" s="730"/>
      <c r="N323" s="288">
        <v>12</v>
      </c>
      <c r="O323" s="288"/>
      <c r="P323" s="288"/>
      <c r="Q323" s="288"/>
      <c r="R323" s="288"/>
      <c r="S323" s="288"/>
      <c r="T323" s="288"/>
      <c r="U323" s="288"/>
      <c r="V323" s="288"/>
      <c r="W323" s="288"/>
      <c r="X323" s="288"/>
      <c r="Y323" s="419"/>
      <c r="Z323" s="403"/>
      <c r="AA323" s="403">
        <v>1</v>
      </c>
      <c r="AB323" s="403"/>
      <c r="AC323" s="403"/>
      <c r="AD323" s="403"/>
      <c r="AE323" s="403"/>
      <c r="AF323" s="403"/>
      <c r="AG323" s="408"/>
      <c r="AH323" s="408"/>
      <c r="AI323" s="408"/>
      <c r="AJ323" s="408"/>
      <c r="AK323" s="408"/>
      <c r="AL323" s="408"/>
      <c r="AM323" s="289">
        <f>SUM(Y323:AL323)</f>
        <v>1</v>
      </c>
    </row>
    <row r="324" spans="1:39" ht="15.5" hidden="1" outlineLevel="1">
      <c r="B324" s="287" t="s">
        <v>289</v>
      </c>
      <c r="C324" s="284" t="s">
        <v>163</v>
      </c>
      <c r="D324" s="730">
        <v>835</v>
      </c>
      <c r="E324" s="730">
        <v>835</v>
      </c>
      <c r="F324" s="730">
        <v>835</v>
      </c>
      <c r="G324" s="730">
        <v>835</v>
      </c>
      <c r="H324" s="730">
        <v>835</v>
      </c>
      <c r="I324" s="730">
        <v>835</v>
      </c>
      <c r="J324" s="730">
        <v>835</v>
      </c>
      <c r="K324" s="730">
        <v>835</v>
      </c>
      <c r="L324" s="730">
        <v>835</v>
      </c>
      <c r="M324" s="730">
        <v>835</v>
      </c>
      <c r="N324" s="288">
        <f>N323</f>
        <v>12</v>
      </c>
      <c r="O324" s="735" t="s">
        <v>766</v>
      </c>
      <c r="P324" s="735" t="s">
        <v>766</v>
      </c>
      <c r="Q324" s="735" t="s">
        <v>766</v>
      </c>
      <c r="R324" s="735" t="s">
        <v>766</v>
      </c>
      <c r="S324" s="735" t="s">
        <v>766</v>
      </c>
      <c r="T324" s="735" t="s">
        <v>766</v>
      </c>
      <c r="U324" s="730" t="s">
        <v>766</v>
      </c>
      <c r="V324" s="730" t="s">
        <v>766</v>
      </c>
      <c r="W324" s="730" t="s">
        <v>766</v>
      </c>
      <c r="X324" s="730" t="s">
        <v>766</v>
      </c>
      <c r="Y324" s="404">
        <f t="shared" ref="Y324:AL324" si="88">Y323</f>
        <v>0</v>
      </c>
      <c r="Z324" s="404">
        <f t="shared" si="88"/>
        <v>0</v>
      </c>
      <c r="AA324" s="404">
        <f t="shared" si="88"/>
        <v>1</v>
      </c>
      <c r="AB324" s="404">
        <f t="shared" si="88"/>
        <v>0</v>
      </c>
      <c r="AC324" s="404">
        <f t="shared" si="88"/>
        <v>0</v>
      </c>
      <c r="AD324" s="404">
        <f t="shared" si="88"/>
        <v>0</v>
      </c>
      <c r="AE324" s="404">
        <f t="shared" si="88"/>
        <v>0</v>
      </c>
      <c r="AF324" s="404">
        <f t="shared" si="88"/>
        <v>0</v>
      </c>
      <c r="AG324" s="404">
        <f t="shared" si="88"/>
        <v>0</v>
      </c>
      <c r="AH324" s="404">
        <f t="shared" si="88"/>
        <v>0</v>
      </c>
      <c r="AI324" s="404">
        <f t="shared" si="88"/>
        <v>0</v>
      </c>
      <c r="AJ324" s="404">
        <f t="shared" si="88"/>
        <v>0</v>
      </c>
      <c r="AK324" s="404">
        <f t="shared" si="88"/>
        <v>0</v>
      </c>
      <c r="AL324" s="404">
        <f t="shared" si="88"/>
        <v>0</v>
      </c>
      <c r="AM324" s="299"/>
    </row>
    <row r="325" spans="1:39" ht="15.5" hidden="1" outlineLevel="1">
      <c r="B325" s="511"/>
      <c r="C325" s="284"/>
      <c r="D325" s="729"/>
      <c r="E325" s="729"/>
      <c r="F325" s="729"/>
      <c r="G325" s="729"/>
      <c r="H325" s="729"/>
      <c r="I325" s="729"/>
      <c r="J325" s="729"/>
      <c r="K325" s="729"/>
      <c r="L325" s="729"/>
      <c r="M325" s="729"/>
      <c r="N325" s="284"/>
      <c r="O325" s="284"/>
      <c r="P325" s="284"/>
      <c r="Q325" s="284"/>
      <c r="R325" s="284"/>
      <c r="S325" s="284"/>
      <c r="T325" s="284"/>
      <c r="U325" s="284"/>
      <c r="V325" s="284"/>
      <c r="W325" s="284"/>
      <c r="X325" s="284"/>
      <c r="Y325" s="405"/>
      <c r="Z325" s="418"/>
      <c r="AA325" s="418"/>
      <c r="AB325" s="418"/>
      <c r="AC325" s="418"/>
      <c r="AD325" s="418"/>
      <c r="AE325" s="418"/>
      <c r="AF325" s="418"/>
      <c r="AG325" s="418"/>
      <c r="AH325" s="418"/>
      <c r="AI325" s="418"/>
      <c r="AJ325" s="418"/>
      <c r="AK325" s="418"/>
      <c r="AL325" s="418"/>
      <c r="AM325" s="299"/>
    </row>
    <row r="326" spans="1:39" ht="15.5" hidden="1" outlineLevel="1">
      <c r="B326" s="281" t="s">
        <v>499</v>
      </c>
      <c r="C326" s="284"/>
      <c r="D326" s="729"/>
      <c r="E326" s="729"/>
      <c r="F326" s="729"/>
      <c r="G326" s="729"/>
      <c r="H326" s="729"/>
      <c r="I326" s="729"/>
      <c r="J326" s="729"/>
      <c r="K326" s="729"/>
      <c r="L326" s="729"/>
      <c r="M326" s="729"/>
      <c r="N326" s="284"/>
      <c r="O326" s="284"/>
      <c r="P326" s="284"/>
      <c r="Q326" s="284"/>
      <c r="R326" s="284"/>
      <c r="S326" s="284"/>
      <c r="T326" s="284"/>
      <c r="U326" s="284"/>
      <c r="V326" s="284"/>
      <c r="W326" s="284"/>
      <c r="X326" s="284"/>
      <c r="Y326" s="405"/>
      <c r="Z326" s="418"/>
      <c r="AA326" s="418"/>
      <c r="AB326" s="418"/>
      <c r="AC326" s="418"/>
      <c r="AD326" s="418"/>
      <c r="AE326" s="418"/>
      <c r="AF326" s="418"/>
      <c r="AG326" s="418"/>
      <c r="AH326" s="418"/>
      <c r="AI326" s="418"/>
      <c r="AJ326" s="418"/>
      <c r="AK326" s="418"/>
      <c r="AL326" s="418"/>
      <c r="AM326" s="299"/>
    </row>
    <row r="327" spans="1:39" ht="15.5" hidden="1" outlineLevel="1">
      <c r="A327" s="513">
        <v>33</v>
      </c>
      <c r="B327" s="511" t="s">
        <v>125</v>
      </c>
      <c r="C327" s="284" t="s">
        <v>25</v>
      </c>
      <c r="D327" s="730"/>
      <c r="E327" s="730"/>
      <c r="F327" s="730"/>
      <c r="G327" s="730"/>
      <c r="H327" s="730"/>
      <c r="I327" s="730"/>
      <c r="J327" s="730"/>
      <c r="K327" s="730"/>
      <c r="L327" s="730"/>
      <c r="M327" s="730"/>
      <c r="N327" s="288">
        <v>0</v>
      </c>
      <c r="O327" s="288"/>
      <c r="P327" s="288"/>
      <c r="Q327" s="288"/>
      <c r="R327" s="288"/>
      <c r="S327" s="288"/>
      <c r="T327" s="288"/>
      <c r="U327" s="288"/>
      <c r="V327" s="288"/>
      <c r="W327" s="288"/>
      <c r="X327" s="288"/>
      <c r="Y327" s="419"/>
      <c r="Z327" s="403"/>
      <c r="AA327" s="403"/>
      <c r="AB327" s="403"/>
      <c r="AC327" s="403"/>
      <c r="AD327" s="403"/>
      <c r="AE327" s="403"/>
      <c r="AF327" s="403"/>
      <c r="AG327" s="408"/>
      <c r="AH327" s="408"/>
      <c r="AI327" s="408"/>
      <c r="AJ327" s="408"/>
      <c r="AK327" s="408"/>
      <c r="AL327" s="408"/>
      <c r="AM327" s="289">
        <f>SUM(Y327:AL327)</f>
        <v>0</v>
      </c>
    </row>
    <row r="328" spans="1:39" ht="15.5" hidden="1" outlineLevel="1">
      <c r="B328" s="287" t="s">
        <v>289</v>
      </c>
      <c r="C328" s="284" t="s">
        <v>163</v>
      </c>
      <c r="D328" s="730"/>
      <c r="E328" s="730"/>
      <c r="F328" s="730"/>
      <c r="G328" s="730"/>
      <c r="H328" s="730"/>
      <c r="I328" s="730"/>
      <c r="J328" s="730"/>
      <c r="K328" s="730"/>
      <c r="L328" s="730"/>
      <c r="M328" s="730"/>
      <c r="N328" s="288">
        <f>N327</f>
        <v>0</v>
      </c>
      <c r="O328" s="288"/>
      <c r="P328" s="288"/>
      <c r="Q328" s="288"/>
      <c r="R328" s="288"/>
      <c r="S328" s="288"/>
      <c r="T328" s="288"/>
      <c r="U328" s="288"/>
      <c r="V328" s="288"/>
      <c r="W328" s="288"/>
      <c r="X328" s="288"/>
      <c r="Y328" s="404">
        <f t="shared" ref="Y328:AL328" si="89">Y327</f>
        <v>0</v>
      </c>
      <c r="Z328" s="404">
        <f t="shared" si="89"/>
        <v>0</v>
      </c>
      <c r="AA328" s="404">
        <f t="shared" si="89"/>
        <v>0</v>
      </c>
      <c r="AB328" s="404">
        <f t="shared" si="89"/>
        <v>0</v>
      </c>
      <c r="AC328" s="404">
        <f t="shared" si="89"/>
        <v>0</v>
      </c>
      <c r="AD328" s="404">
        <f t="shared" si="89"/>
        <v>0</v>
      </c>
      <c r="AE328" s="404">
        <f t="shared" si="89"/>
        <v>0</v>
      </c>
      <c r="AF328" s="404">
        <f t="shared" si="89"/>
        <v>0</v>
      </c>
      <c r="AG328" s="404">
        <f t="shared" si="89"/>
        <v>0</v>
      </c>
      <c r="AH328" s="404">
        <f t="shared" si="89"/>
        <v>0</v>
      </c>
      <c r="AI328" s="404">
        <f t="shared" si="89"/>
        <v>0</v>
      </c>
      <c r="AJ328" s="404">
        <f t="shared" si="89"/>
        <v>0</v>
      </c>
      <c r="AK328" s="404">
        <f t="shared" si="89"/>
        <v>0</v>
      </c>
      <c r="AL328" s="404">
        <f t="shared" si="89"/>
        <v>0</v>
      </c>
      <c r="AM328" s="299"/>
    </row>
    <row r="329" spans="1:39" ht="15.5" hidden="1" outlineLevel="1">
      <c r="B329" s="511"/>
      <c r="C329" s="284"/>
      <c r="D329" s="729"/>
      <c r="E329" s="729"/>
      <c r="F329" s="729"/>
      <c r="G329" s="729"/>
      <c r="H329" s="729"/>
      <c r="I329" s="729"/>
      <c r="J329" s="729"/>
      <c r="K329" s="729"/>
      <c r="L329" s="729"/>
      <c r="M329" s="729"/>
      <c r="N329" s="284"/>
      <c r="O329" s="284"/>
      <c r="P329" s="284"/>
      <c r="Q329" s="284"/>
      <c r="R329" s="284"/>
      <c r="S329" s="284"/>
      <c r="T329" s="284"/>
      <c r="U329" s="284"/>
      <c r="V329" s="284"/>
      <c r="W329" s="284"/>
      <c r="X329" s="284"/>
      <c r="Y329" s="405"/>
      <c r="Z329" s="418"/>
      <c r="AA329" s="418"/>
      <c r="AB329" s="418"/>
      <c r="AC329" s="418"/>
      <c r="AD329" s="418"/>
      <c r="AE329" s="418"/>
      <c r="AF329" s="418"/>
      <c r="AG329" s="418"/>
      <c r="AH329" s="418"/>
      <c r="AI329" s="418"/>
      <c r="AJ329" s="418"/>
      <c r="AK329" s="418"/>
      <c r="AL329" s="418"/>
      <c r="AM329" s="299"/>
    </row>
    <row r="330" spans="1:39" ht="15.5" hidden="1" outlineLevel="1">
      <c r="A330" s="513">
        <v>34</v>
      </c>
      <c r="B330" s="511" t="s">
        <v>126</v>
      </c>
      <c r="C330" s="284" t="s">
        <v>25</v>
      </c>
      <c r="D330" s="730"/>
      <c r="E330" s="730"/>
      <c r="F330" s="730"/>
      <c r="G330" s="730"/>
      <c r="H330" s="730"/>
      <c r="I330" s="730"/>
      <c r="J330" s="730"/>
      <c r="K330" s="730"/>
      <c r="L330" s="730"/>
      <c r="M330" s="730"/>
      <c r="N330" s="288">
        <v>0</v>
      </c>
      <c r="O330" s="288"/>
      <c r="P330" s="288"/>
      <c r="Q330" s="288"/>
      <c r="R330" s="288"/>
      <c r="S330" s="288"/>
      <c r="T330" s="288"/>
      <c r="U330" s="288"/>
      <c r="V330" s="288"/>
      <c r="W330" s="288"/>
      <c r="X330" s="288"/>
      <c r="Y330" s="419"/>
      <c r="Z330" s="403"/>
      <c r="AA330" s="403"/>
      <c r="AB330" s="403"/>
      <c r="AC330" s="403"/>
      <c r="AD330" s="403"/>
      <c r="AE330" s="403"/>
      <c r="AF330" s="403"/>
      <c r="AG330" s="408"/>
      <c r="AH330" s="408"/>
      <c r="AI330" s="408"/>
      <c r="AJ330" s="408"/>
      <c r="AK330" s="408"/>
      <c r="AL330" s="408"/>
      <c r="AM330" s="289">
        <f>SUM(Y330:AL330)</f>
        <v>0</v>
      </c>
    </row>
    <row r="331" spans="1:39" ht="15.5" hidden="1" outlineLevel="1">
      <c r="B331" s="287" t="s">
        <v>289</v>
      </c>
      <c r="C331" s="284" t="s">
        <v>163</v>
      </c>
      <c r="D331" s="730"/>
      <c r="E331" s="730"/>
      <c r="F331" s="730"/>
      <c r="G331" s="730"/>
      <c r="H331" s="730"/>
      <c r="I331" s="730"/>
      <c r="J331" s="730"/>
      <c r="K331" s="730"/>
      <c r="L331" s="730"/>
      <c r="M331" s="730"/>
      <c r="N331" s="288">
        <f>N330</f>
        <v>0</v>
      </c>
      <c r="O331" s="288"/>
      <c r="P331" s="288"/>
      <c r="Q331" s="288"/>
      <c r="R331" s="288"/>
      <c r="S331" s="288"/>
      <c r="T331" s="288"/>
      <c r="U331" s="288"/>
      <c r="V331" s="288"/>
      <c r="W331" s="288"/>
      <c r="X331" s="288"/>
      <c r="Y331" s="404">
        <f t="shared" ref="Y331:AL331" si="90">Y330</f>
        <v>0</v>
      </c>
      <c r="Z331" s="404">
        <f t="shared" si="90"/>
        <v>0</v>
      </c>
      <c r="AA331" s="404">
        <f t="shared" si="90"/>
        <v>0</v>
      </c>
      <c r="AB331" s="404">
        <f t="shared" si="90"/>
        <v>0</v>
      </c>
      <c r="AC331" s="404">
        <f t="shared" si="90"/>
        <v>0</v>
      </c>
      <c r="AD331" s="404">
        <f t="shared" si="90"/>
        <v>0</v>
      </c>
      <c r="AE331" s="404">
        <f t="shared" si="90"/>
        <v>0</v>
      </c>
      <c r="AF331" s="404">
        <f t="shared" si="90"/>
        <v>0</v>
      </c>
      <c r="AG331" s="404">
        <f t="shared" si="90"/>
        <v>0</v>
      </c>
      <c r="AH331" s="404">
        <f t="shared" si="90"/>
        <v>0</v>
      </c>
      <c r="AI331" s="404">
        <f t="shared" si="90"/>
        <v>0</v>
      </c>
      <c r="AJ331" s="404">
        <f t="shared" si="90"/>
        <v>0</v>
      </c>
      <c r="AK331" s="404">
        <f t="shared" si="90"/>
        <v>0</v>
      </c>
      <c r="AL331" s="404">
        <f t="shared" si="90"/>
        <v>0</v>
      </c>
      <c r="AM331" s="299"/>
    </row>
    <row r="332" spans="1:39" ht="15.5" hidden="1" outlineLevel="1">
      <c r="B332" s="511"/>
      <c r="C332" s="284"/>
      <c r="D332" s="729"/>
      <c r="E332" s="729"/>
      <c r="F332" s="729"/>
      <c r="G332" s="729"/>
      <c r="H332" s="729"/>
      <c r="I332" s="729"/>
      <c r="J332" s="729"/>
      <c r="K332" s="729"/>
      <c r="L332" s="729"/>
      <c r="M332" s="729"/>
      <c r="N332" s="284"/>
      <c r="O332" s="284"/>
      <c r="P332" s="284"/>
      <c r="Q332" s="284"/>
      <c r="R332" s="284"/>
      <c r="S332" s="284"/>
      <c r="T332" s="284"/>
      <c r="U332" s="284"/>
      <c r="V332" s="284"/>
      <c r="W332" s="284"/>
      <c r="X332" s="284"/>
      <c r="Y332" s="405"/>
      <c r="Z332" s="418"/>
      <c r="AA332" s="418"/>
      <c r="AB332" s="418"/>
      <c r="AC332" s="418"/>
      <c r="AD332" s="418"/>
      <c r="AE332" s="418"/>
      <c r="AF332" s="418"/>
      <c r="AG332" s="418"/>
      <c r="AH332" s="418"/>
      <c r="AI332" s="418"/>
      <c r="AJ332" s="418"/>
      <c r="AK332" s="418"/>
      <c r="AL332" s="418"/>
      <c r="AM332" s="299"/>
    </row>
    <row r="333" spans="1:39" ht="15.5" hidden="1" outlineLevel="1">
      <c r="A333" s="513">
        <v>35</v>
      </c>
      <c r="B333" s="511" t="s">
        <v>127</v>
      </c>
      <c r="C333" s="284" t="s">
        <v>25</v>
      </c>
      <c r="D333" s="730"/>
      <c r="E333" s="730"/>
      <c r="F333" s="730"/>
      <c r="G333" s="730"/>
      <c r="H333" s="730"/>
      <c r="I333" s="730"/>
      <c r="J333" s="730"/>
      <c r="K333" s="730"/>
      <c r="L333" s="730"/>
      <c r="M333" s="730"/>
      <c r="N333" s="288">
        <v>0</v>
      </c>
      <c r="O333" s="288"/>
      <c r="P333" s="288"/>
      <c r="Q333" s="288"/>
      <c r="R333" s="288"/>
      <c r="S333" s="288"/>
      <c r="T333" s="288"/>
      <c r="U333" s="288"/>
      <c r="V333" s="288"/>
      <c r="W333" s="288"/>
      <c r="X333" s="288"/>
      <c r="Y333" s="419"/>
      <c r="Z333" s="403"/>
      <c r="AA333" s="403"/>
      <c r="AB333" s="403"/>
      <c r="AC333" s="403"/>
      <c r="AD333" s="403"/>
      <c r="AE333" s="403"/>
      <c r="AF333" s="403"/>
      <c r="AG333" s="408"/>
      <c r="AH333" s="408"/>
      <c r="AI333" s="408"/>
      <c r="AJ333" s="408"/>
      <c r="AK333" s="408"/>
      <c r="AL333" s="408"/>
      <c r="AM333" s="289">
        <f>SUM(Y333:AL333)</f>
        <v>0</v>
      </c>
    </row>
    <row r="334" spans="1:39" ht="15.5" hidden="1" outlineLevel="1">
      <c r="B334" s="287" t="s">
        <v>289</v>
      </c>
      <c r="C334" s="284" t="s">
        <v>163</v>
      </c>
      <c r="D334" s="730"/>
      <c r="E334" s="730"/>
      <c r="F334" s="730"/>
      <c r="G334" s="730"/>
      <c r="H334" s="730"/>
      <c r="I334" s="730"/>
      <c r="J334" s="730"/>
      <c r="K334" s="730"/>
      <c r="L334" s="730"/>
      <c r="M334" s="730"/>
      <c r="N334" s="288">
        <f>N333</f>
        <v>0</v>
      </c>
      <c r="O334" s="288"/>
      <c r="P334" s="288"/>
      <c r="Q334" s="288"/>
      <c r="R334" s="288"/>
      <c r="S334" s="288"/>
      <c r="T334" s="288"/>
      <c r="U334" s="288"/>
      <c r="V334" s="288"/>
      <c r="W334" s="288"/>
      <c r="X334" s="288"/>
      <c r="Y334" s="404">
        <f t="shared" ref="Y334:AL334" si="91">Y333</f>
        <v>0</v>
      </c>
      <c r="Z334" s="404">
        <f t="shared" si="91"/>
        <v>0</v>
      </c>
      <c r="AA334" s="404">
        <f t="shared" si="91"/>
        <v>0</v>
      </c>
      <c r="AB334" s="404">
        <f t="shared" si="91"/>
        <v>0</v>
      </c>
      <c r="AC334" s="404">
        <f t="shared" si="91"/>
        <v>0</v>
      </c>
      <c r="AD334" s="404">
        <f t="shared" si="91"/>
        <v>0</v>
      </c>
      <c r="AE334" s="404">
        <f t="shared" si="91"/>
        <v>0</v>
      </c>
      <c r="AF334" s="404">
        <f t="shared" si="91"/>
        <v>0</v>
      </c>
      <c r="AG334" s="404">
        <f t="shared" si="91"/>
        <v>0</v>
      </c>
      <c r="AH334" s="404">
        <f t="shared" si="91"/>
        <v>0</v>
      </c>
      <c r="AI334" s="404">
        <f t="shared" si="91"/>
        <v>0</v>
      </c>
      <c r="AJ334" s="404">
        <f t="shared" si="91"/>
        <v>0</v>
      </c>
      <c r="AK334" s="404">
        <f t="shared" si="91"/>
        <v>0</v>
      </c>
      <c r="AL334" s="404">
        <f t="shared" si="91"/>
        <v>0</v>
      </c>
      <c r="AM334" s="299"/>
    </row>
    <row r="335" spans="1:39" ht="15.5" hidden="1" outlineLevel="1">
      <c r="B335" s="287"/>
      <c r="C335" s="284"/>
      <c r="D335" s="729"/>
      <c r="E335" s="729"/>
      <c r="F335" s="729"/>
      <c r="G335" s="729"/>
      <c r="H335" s="729"/>
      <c r="I335" s="729"/>
      <c r="J335" s="729"/>
      <c r="K335" s="729"/>
      <c r="L335" s="729"/>
      <c r="M335" s="729"/>
      <c r="N335" s="284"/>
      <c r="O335" s="284"/>
      <c r="P335" s="284"/>
      <c r="Q335" s="284"/>
      <c r="R335" s="284"/>
      <c r="S335" s="284"/>
      <c r="T335" s="284"/>
      <c r="U335" s="284"/>
      <c r="V335" s="284"/>
      <c r="W335" s="284"/>
      <c r="X335" s="284"/>
      <c r="Y335" s="405"/>
      <c r="Z335" s="418"/>
      <c r="AA335" s="418"/>
      <c r="AB335" s="418"/>
      <c r="AC335" s="418"/>
      <c r="AD335" s="418"/>
      <c r="AE335" s="418"/>
      <c r="AF335" s="418"/>
      <c r="AG335" s="418"/>
      <c r="AH335" s="418"/>
      <c r="AI335" s="418"/>
      <c r="AJ335" s="418"/>
      <c r="AK335" s="418"/>
      <c r="AL335" s="418"/>
      <c r="AM335" s="299"/>
    </row>
    <row r="336" spans="1:39" ht="15.5" hidden="1" outlineLevel="1">
      <c r="B336" s="281" t="s">
        <v>500</v>
      </c>
      <c r="C336" s="284"/>
      <c r="D336" s="729"/>
      <c r="E336" s="729"/>
      <c r="F336" s="729"/>
      <c r="G336" s="729"/>
      <c r="H336" s="729"/>
      <c r="I336" s="729"/>
      <c r="J336" s="729"/>
      <c r="K336" s="729"/>
      <c r="L336" s="729"/>
      <c r="M336" s="729"/>
      <c r="N336" s="284"/>
      <c r="O336" s="284"/>
      <c r="P336" s="284"/>
      <c r="Q336" s="284"/>
      <c r="R336" s="284"/>
      <c r="S336" s="284"/>
      <c r="T336" s="284"/>
      <c r="U336" s="284"/>
      <c r="V336" s="284"/>
      <c r="W336" s="284"/>
      <c r="X336" s="284"/>
      <c r="Y336" s="405"/>
      <c r="Z336" s="418"/>
      <c r="AA336" s="418"/>
      <c r="AB336" s="418"/>
      <c r="AC336" s="418"/>
      <c r="AD336" s="418"/>
      <c r="AE336" s="418"/>
      <c r="AF336" s="418"/>
      <c r="AG336" s="418"/>
      <c r="AH336" s="418"/>
      <c r="AI336" s="418"/>
      <c r="AJ336" s="418"/>
      <c r="AK336" s="418"/>
      <c r="AL336" s="418"/>
      <c r="AM336" s="299"/>
    </row>
    <row r="337" spans="1:39" ht="46.5" hidden="1" outlineLevel="1">
      <c r="A337" s="513">
        <v>36</v>
      </c>
      <c r="B337" s="511" t="s">
        <v>128</v>
      </c>
      <c r="C337" s="284" t="s">
        <v>25</v>
      </c>
      <c r="D337" s="730"/>
      <c r="E337" s="730"/>
      <c r="F337" s="730"/>
      <c r="G337" s="730"/>
      <c r="H337" s="730"/>
      <c r="I337" s="730"/>
      <c r="J337" s="730"/>
      <c r="K337" s="730"/>
      <c r="L337" s="730"/>
      <c r="M337" s="730"/>
      <c r="N337" s="288">
        <v>12</v>
      </c>
      <c r="O337" s="288"/>
      <c r="P337" s="288"/>
      <c r="Q337" s="288"/>
      <c r="R337" s="288"/>
      <c r="S337" s="288"/>
      <c r="T337" s="288"/>
      <c r="U337" s="288"/>
      <c r="V337" s="288"/>
      <c r="W337" s="288"/>
      <c r="X337" s="288"/>
      <c r="Y337" s="419"/>
      <c r="Z337" s="403"/>
      <c r="AA337" s="403"/>
      <c r="AB337" s="403"/>
      <c r="AC337" s="403"/>
      <c r="AD337" s="403"/>
      <c r="AE337" s="403"/>
      <c r="AF337" s="403"/>
      <c r="AG337" s="408"/>
      <c r="AH337" s="408"/>
      <c r="AI337" s="408"/>
      <c r="AJ337" s="408"/>
      <c r="AK337" s="408"/>
      <c r="AL337" s="408"/>
      <c r="AM337" s="289">
        <f>SUM(Y337:AL337)</f>
        <v>0</v>
      </c>
    </row>
    <row r="338" spans="1:39" ht="15.5" hidden="1" outlineLevel="1">
      <c r="B338" s="287" t="s">
        <v>289</v>
      </c>
      <c r="C338" s="284" t="s">
        <v>163</v>
      </c>
      <c r="D338" s="730"/>
      <c r="E338" s="730"/>
      <c r="F338" s="730"/>
      <c r="G338" s="730"/>
      <c r="H338" s="730"/>
      <c r="I338" s="730"/>
      <c r="J338" s="730"/>
      <c r="K338" s="730"/>
      <c r="L338" s="730"/>
      <c r="M338" s="730"/>
      <c r="N338" s="288">
        <f>N337</f>
        <v>12</v>
      </c>
      <c r="O338" s="288"/>
      <c r="P338" s="288"/>
      <c r="Q338" s="288"/>
      <c r="R338" s="288"/>
      <c r="S338" s="288"/>
      <c r="T338" s="288"/>
      <c r="U338" s="288"/>
      <c r="V338" s="288"/>
      <c r="W338" s="288"/>
      <c r="X338" s="288"/>
      <c r="Y338" s="404">
        <f t="shared" ref="Y338:AL338" si="92">Y337</f>
        <v>0</v>
      </c>
      <c r="Z338" s="404">
        <f t="shared" si="92"/>
        <v>0</v>
      </c>
      <c r="AA338" s="404">
        <f t="shared" si="92"/>
        <v>0</v>
      </c>
      <c r="AB338" s="404">
        <f t="shared" si="92"/>
        <v>0</v>
      </c>
      <c r="AC338" s="404">
        <f t="shared" si="92"/>
        <v>0</v>
      </c>
      <c r="AD338" s="404">
        <f t="shared" si="92"/>
        <v>0</v>
      </c>
      <c r="AE338" s="404">
        <f t="shared" si="92"/>
        <v>0</v>
      </c>
      <c r="AF338" s="404">
        <f t="shared" si="92"/>
        <v>0</v>
      </c>
      <c r="AG338" s="404">
        <f t="shared" si="92"/>
        <v>0</v>
      </c>
      <c r="AH338" s="404">
        <f t="shared" si="92"/>
        <v>0</v>
      </c>
      <c r="AI338" s="404">
        <f t="shared" si="92"/>
        <v>0</v>
      </c>
      <c r="AJ338" s="404">
        <f t="shared" si="92"/>
        <v>0</v>
      </c>
      <c r="AK338" s="404">
        <f t="shared" si="92"/>
        <v>0</v>
      </c>
      <c r="AL338" s="404">
        <f t="shared" si="92"/>
        <v>0</v>
      </c>
      <c r="AM338" s="299"/>
    </row>
    <row r="339" spans="1:39" ht="15.5" hidden="1" outlineLevel="1">
      <c r="B339" s="511"/>
      <c r="C339" s="284"/>
      <c r="D339" s="729"/>
      <c r="E339" s="729"/>
      <c r="F339" s="729"/>
      <c r="G339" s="729"/>
      <c r="H339" s="729"/>
      <c r="I339" s="729"/>
      <c r="J339" s="729"/>
      <c r="K339" s="729"/>
      <c r="L339" s="729"/>
      <c r="M339" s="729"/>
      <c r="N339" s="284"/>
      <c r="O339" s="284"/>
      <c r="P339" s="284"/>
      <c r="Q339" s="284"/>
      <c r="R339" s="284"/>
      <c r="S339" s="284"/>
      <c r="T339" s="284"/>
      <c r="U339" s="284"/>
      <c r="V339" s="284"/>
      <c r="W339" s="284"/>
      <c r="X339" s="284"/>
      <c r="Y339" s="405"/>
      <c r="Z339" s="418"/>
      <c r="AA339" s="418"/>
      <c r="AB339" s="418"/>
      <c r="AC339" s="418"/>
      <c r="AD339" s="418"/>
      <c r="AE339" s="418"/>
      <c r="AF339" s="418"/>
      <c r="AG339" s="418"/>
      <c r="AH339" s="418"/>
      <c r="AI339" s="418"/>
      <c r="AJ339" s="418"/>
      <c r="AK339" s="418"/>
      <c r="AL339" s="418"/>
      <c r="AM339" s="299"/>
    </row>
    <row r="340" spans="1:39" ht="31" hidden="1" outlineLevel="1">
      <c r="A340" s="513">
        <v>37</v>
      </c>
      <c r="B340" s="511" t="s">
        <v>129</v>
      </c>
      <c r="C340" s="284" t="s">
        <v>25</v>
      </c>
      <c r="D340" s="730"/>
      <c r="E340" s="730"/>
      <c r="F340" s="730"/>
      <c r="G340" s="730"/>
      <c r="H340" s="730"/>
      <c r="I340" s="730"/>
      <c r="J340" s="730"/>
      <c r="K340" s="730"/>
      <c r="L340" s="730"/>
      <c r="M340" s="730"/>
      <c r="N340" s="288">
        <v>12</v>
      </c>
      <c r="O340" s="288"/>
      <c r="P340" s="288"/>
      <c r="Q340" s="288"/>
      <c r="R340" s="288"/>
      <c r="S340" s="288"/>
      <c r="T340" s="288"/>
      <c r="U340" s="288"/>
      <c r="V340" s="288"/>
      <c r="W340" s="288"/>
      <c r="X340" s="288"/>
      <c r="Y340" s="419"/>
      <c r="Z340" s="403"/>
      <c r="AA340" s="403"/>
      <c r="AB340" s="403"/>
      <c r="AC340" s="403"/>
      <c r="AD340" s="403"/>
      <c r="AE340" s="403"/>
      <c r="AF340" s="403"/>
      <c r="AG340" s="408"/>
      <c r="AH340" s="408"/>
      <c r="AI340" s="408"/>
      <c r="AJ340" s="408"/>
      <c r="AK340" s="408"/>
      <c r="AL340" s="408"/>
      <c r="AM340" s="289">
        <f>SUM(Y340:AL340)</f>
        <v>0</v>
      </c>
    </row>
    <row r="341" spans="1:39" ht="15.5" hidden="1" outlineLevel="1">
      <c r="B341" s="287" t="s">
        <v>289</v>
      </c>
      <c r="C341" s="284" t="s">
        <v>163</v>
      </c>
      <c r="D341" s="730"/>
      <c r="E341" s="730"/>
      <c r="F341" s="730"/>
      <c r="G341" s="730"/>
      <c r="H341" s="730"/>
      <c r="I341" s="730"/>
      <c r="J341" s="730"/>
      <c r="K341" s="730"/>
      <c r="L341" s="730"/>
      <c r="M341" s="730"/>
      <c r="N341" s="288">
        <f>N340</f>
        <v>12</v>
      </c>
      <c r="O341" s="288"/>
      <c r="P341" s="288"/>
      <c r="Q341" s="288"/>
      <c r="R341" s="288"/>
      <c r="S341" s="288"/>
      <c r="T341" s="288"/>
      <c r="U341" s="288"/>
      <c r="V341" s="288"/>
      <c r="W341" s="288"/>
      <c r="X341" s="288"/>
      <c r="Y341" s="404">
        <f t="shared" ref="Y341:AL341" si="93">Y340</f>
        <v>0</v>
      </c>
      <c r="Z341" s="404">
        <f t="shared" si="93"/>
        <v>0</v>
      </c>
      <c r="AA341" s="404">
        <f t="shared" si="93"/>
        <v>0</v>
      </c>
      <c r="AB341" s="404">
        <f t="shared" si="93"/>
        <v>0</v>
      </c>
      <c r="AC341" s="404">
        <f t="shared" si="93"/>
        <v>0</v>
      </c>
      <c r="AD341" s="404">
        <f t="shared" si="93"/>
        <v>0</v>
      </c>
      <c r="AE341" s="404">
        <f t="shared" si="93"/>
        <v>0</v>
      </c>
      <c r="AF341" s="404">
        <f t="shared" si="93"/>
        <v>0</v>
      </c>
      <c r="AG341" s="404">
        <f t="shared" si="93"/>
        <v>0</v>
      </c>
      <c r="AH341" s="404">
        <f t="shared" si="93"/>
        <v>0</v>
      </c>
      <c r="AI341" s="404">
        <f t="shared" si="93"/>
        <v>0</v>
      </c>
      <c r="AJ341" s="404">
        <f t="shared" si="93"/>
        <v>0</v>
      </c>
      <c r="AK341" s="404">
        <f t="shared" si="93"/>
        <v>0</v>
      </c>
      <c r="AL341" s="404">
        <f t="shared" si="93"/>
        <v>0</v>
      </c>
      <c r="AM341" s="299"/>
    </row>
    <row r="342" spans="1:39" ht="15.5" hidden="1" outlineLevel="1">
      <c r="B342" s="511"/>
      <c r="C342" s="284"/>
      <c r="D342" s="729"/>
      <c r="E342" s="729"/>
      <c r="F342" s="729"/>
      <c r="G342" s="729"/>
      <c r="H342" s="729"/>
      <c r="I342" s="729"/>
      <c r="J342" s="729"/>
      <c r="K342" s="729"/>
      <c r="L342" s="729"/>
      <c r="M342" s="729"/>
      <c r="N342" s="284"/>
      <c r="O342" s="284"/>
      <c r="P342" s="284"/>
      <c r="Q342" s="284"/>
      <c r="R342" s="284"/>
      <c r="S342" s="284"/>
      <c r="T342" s="284"/>
      <c r="U342" s="284"/>
      <c r="V342" s="284"/>
      <c r="W342" s="284"/>
      <c r="X342" s="284"/>
      <c r="Y342" s="405"/>
      <c r="Z342" s="418"/>
      <c r="AA342" s="418"/>
      <c r="AB342" s="418"/>
      <c r="AC342" s="418"/>
      <c r="AD342" s="418"/>
      <c r="AE342" s="418"/>
      <c r="AF342" s="418"/>
      <c r="AG342" s="418"/>
      <c r="AH342" s="418"/>
      <c r="AI342" s="418"/>
      <c r="AJ342" s="418"/>
      <c r="AK342" s="418"/>
      <c r="AL342" s="418"/>
      <c r="AM342" s="299"/>
    </row>
    <row r="343" spans="1:39" ht="15.5" hidden="1" outlineLevel="1">
      <c r="A343" s="513">
        <v>38</v>
      </c>
      <c r="B343" s="511" t="s">
        <v>130</v>
      </c>
      <c r="C343" s="284" t="s">
        <v>25</v>
      </c>
      <c r="D343" s="730"/>
      <c r="E343" s="730"/>
      <c r="F343" s="730"/>
      <c r="G343" s="730"/>
      <c r="H343" s="730"/>
      <c r="I343" s="730"/>
      <c r="J343" s="730"/>
      <c r="K343" s="730"/>
      <c r="L343" s="730"/>
      <c r="M343" s="730"/>
      <c r="N343" s="288">
        <v>12</v>
      </c>
      <c r="O343" s="288"/>
      <c r="P343" s="288"/>
      <c r="Q343" s="288"/>
      <c r="R343" s="288"/>
      <c r="S343" s="288"/>
      <c r="T343" s="288"/>
      <c r="U343" s="288"/>
      <c r="V343" s="288"/>
      <c r="W343" s="288"/>
      <c r="X343" s="288"/>
      <c r="Y343" s="419"/>
      <c r="Z343" s="403"/>
      <c r="AA343" s="403"/>
      <c r="AB343" s="403"/>
      <c r="AC343" s="403"/>
      <c r="AD343" s="403"/>
      <c r="AE343" s="403"/>
      <c r="AF343" s="403"/>
      <c r="AG343" s="408"/>
      <c r="AH343" s="408"/>
      <c r="AI343" s="408"/>
      <c r="AJ343" s="408"/>
      <c r="AK343" s="408"/>
      <c r="AL343" s="408"/>
      <c r="AM343" s="289">
        <f>SUM(Y343:AL343)</f>
        <v>0</v>
      </c>
    </row>
    <row r="344" spans="1:39" ht="15.5" hidden="1" outlineLevel="1">
      <c r="B344" s="287" t="s">
        <v>289</v>
      </c>
      <c r="C344" s="284" t="s">
        <v>163</v>
      </c>
      <c r="D344" s="730"/>
      <c r="E344" s="730"/>
      <c r="F344" s="730"/>
      <c r="G344" s="730"/>
      <c r="H344" s="730"/>
      <c r="I344" s="730"/>
      <c r="J344" s="730"/>
      <c r="K344" s="730"/>
      <c r="L344" s="730"/>
      <c r="M344" s="730"/>
      <c r="N344" s="288">
        <f>N343</f>
        <v>12</v>
      </c>
      <c r="O344" s="288"/>
      <c r="P344" s="288"/>
      <c r="Q344" s="288"/>
      <c r="R344" s="288"/>
      <c r="S344" s="288"/>
      <c r="T344" s="288"/>
      <c r="U344" s="288"/>
      <c r="V344" s="288"/>
      <c r="W344" s="288"/>
      <c r="X344" s="288"/>
      <c r="Y344" s="404">
        <f t="shared" ref="Y344:AL344" si="94">Y343</f>
        <v>0</v>
      </c>
      <c r="Z344" s="404">
        <f t="shared" si="94"/>
        <v>0</v>
      </c>
      <c r="AA344" s="404">
        <f t="shared" si="94"/>
        <v>0</v>
      </c>
      <c r="AB344" s="404">
        <f t="shared" si="94"/>
        <v>0</v>
      </c>
      <c r="AC344" s="404">
        <f t="shared" si="94"/>
        <v>0</v>
      </c>
      <c r="AD344" s="404">
        <f t="shared" si="94"/>
        <v>0</v>
      </c>
      <c r="AE344" s="404">
        <f t="shared" si="94"/>
        <v>0</v>
      </c>
      <c r="AF344" s="404">
        <f t="shared" si="94"/>
        <v>0</v>
      </c>
      <c r="AG344" s="404">
        <f t="shared" si="94"/>
        <v>0</v>
      </c>
      <c r="AH344" s="404">
        <f t="shared" si="94"/>
        <v>0</v>
      </c>
      <c r="AI344" s="404">
        <f t="shared" si="94"/>
        <v>0</v>
      </c>
      <c r="AJ344" s="404">
        <f t="shared" si="94"/>
        <v>0</v>
      </c>
      <c r="AK344" s="404">
        <f t="shared" si="94"/>
        <v>0</v>
      </c>
      <c r="AL344" s="404">
        <f t="shared" si="94"/>
        <v>0</v>
      </c>
      <c r="AM344" s="299"/>
    </row>
    <row r="345" spans="1:39" ht="15.5" hidden="1" outlineLevel="1">
      <c r="B345" s="511"/>
      <c r="C345" s="284"/>
      <c r="D345" s="729"/>
      <c r="E345" s="729"/>
      <c r="F345" s="729"/>
      <c r="G345" s="729"/>
      <c r="H345" s="729"/>
      <c r="I345" s="729"/>
      <c r="J345" s="729"/>
      <c r="K345" s="729"/>
      <c r="L345" s="729"/>
      <c r="M345" s="729"/>
      <c r="N345" s="284"/>
      <c r="O345" s="284"/>
      <c r="P345" s="284"/>
      <c r="Q345" s="284"/>
      <c r="R345" s="284"/>
      <c r="S345" s="284"/>
      <c r="T345" s="284"/>
      <c r="U345" s="284"/>
      <c r="V345" s="284"/>
      <c r="W345" s="284"/>
      <c r="X345" s="284"/>
      <c r="Y345" s="405"/>
      <c r="Z345" s="418"/>
      <c r="AA345" s="418"/>
      <c r="AB345" s="418"/>
      <c r="AC345" s="418"/>
      <c r="AD345" s="418"/>
      <c r="AE345" s="418"/>
      <c r="AF345" s="418"/>
      <c r="AG345" s="418"/>
      <c r="AH345" s="418"/>
      <c r="AI345" s="418"/>
      <c r="AJ345" s="418"/>
      <c r="AK345" s="418"/>
      <c r="AL345" s="418"/>
      <c r="AM345" s="299"/>
    </row>
    <row r="346" spans="1:39" ht="31" hidden="1" outlineLevel="1">
      <c r="A346" s="513">
        <v>39</v>
      </c>
      <c r="B346" s="511" t="s">
        <v>131</v>
      </c>
      <c r="C346" s="284" t="s">
        <v>25</v>
      </c>
      <c r="D346" s="730"/>
      <c r="E346" s="730"/>
      <c r="F346" s="730"/>
      <c r="G346" s="730"/>
      <c r="H346" s="730"/>
      <c r="I346" s="730"/>
      <c r="J346" s="730"/>
      <c r="K346" s="730"/>
      <c r="L346" s="730"/>
      <c r="M346" s="730"/>
      <c r="N346" s="288">
        <v>12</v>
      </c>
      <c r="O346" s="288"/>
      <c r="P346" s="288"/>
      <c r="Q346" s="288"/>
      <c r="R346" s="288"/>
      <c r="S346" s="288"/>
      <c r="T346" s="288"/>
      <c r="U346" s="288"/>
      <c r="V346" s="288"/>
      <c r="W346" s="288"/>
      <c r="X346" s="288"/>
      <c r="Y346" s="419"/>
      <c r="Z346" s="403"/>
      <c r="AA346" s="403"/>
      <c r="AB346" s="403"/>
      <c r="AC346" s="403"/>
      <c r="AD346" s="403"/>
      <c r="AE346" s="403"/>
      <c r="AF346" s="403"/>
      <c r="AG346" s="408"/>
      <c r="AH346" s="408"/>
      <c r="AI346" s="408"/>
      <c r="AJ346" s="408"/>
      <c r="AK346" s="408"/>
      <c r="AL346" s="408"/>
      <c r="AM346" s="289">
        <f>SUM(Y346:AL346)</f>
        <v>0</v>
      </c>
    </row>
    <row r="347" spans="1:39" ht="15.5" hidden="1" outlineLevel="1">
      <c r="B347" s="287" t="s">
        <v>289</v>
      </c>
      <c r="C347" s="284" t="s">
        <v>163</v>
      </c>
      <c r="D347" s="730"/>
      <c r="E347" s="730"/>
      <c r="F347" s="730"/>
      <c r="G347" s="730"/>
      <c r="H347" s="730"/>
      <c r="I347" s="730"/>
      <c r="J347" s="730"/>
      <c r="K347" s="730"/>
      <c r="L347" s="730"/>
      <c r="M347" s="730"/>
      <c r="N347" s="288">
        <f>N346</f>
        <v>12</v>
      </c>
      <c r="O347" s="288"/>
      <c r="P347" s="288"/>
      <c r="Q347" s="288"/>
      <c r="R347" s="288"/>
      <c r="S347" s="288"/>
      <c r="T347" s="288"/>
      <c r="U347" s="288"/>
      <c r="V347" s="288"/>
      <c r="W347" s="288"/>
      <c r="X347" s="288"/>
      <c r="Y347" s="404">
        <f t="shared" ref="Y347:AL347" si="95">Y346</f>
        <v>0</v>
      </c>
      <c r="Z347" s="404">
        <f t="shared" si="95"/>
        <v>0</v>
      </c>
      <c r="AA347" s="404">
        <f t="shared" si="95"/>
        <v>0</v>
      </c>
      <c r="AB347" s="404">
        <f t="shared" si="95"/>
        <v>0</v>
      </c>
      <c r="AC347" s="404">
        <f t="shared" si="95"/>
        <v>0</v>
      </c>
      <c r="AD347" s="404">
        <f t="shared" si="95"/>
        <v>0</v>
      </c>
      <c r="AE347" s="404">
        <f t="shared" si="95"/>
        <v>0</v>
      </c>
      <c r="AF347" s="404">
        <f t="shared" si="95"/>
        <v>0</v>
      </c>
      <c r="AG347" s="404">
        <f t="shared" si="95"/>
        <v>0</v>
      </c>
      <c r="AH347" s="404">
        <f t="shared" si="95"/>
        <v>0</v>
      </c>
      <c r="AI347" s="404">
        <f t="shared" si="95"/>
        <v>0</v>
      </c>
      <c r="AJ347" s="404">
        <f t="shared" si="95"/>
        <v>0</v>
      </c>
      <c r="AK347" s="404">
        <f t="shared" si="95"/>
        <v>0</v>
      </c>
      <c r="AL347" s="404">
        <f t="shared" si="95"/>
        <v>0</v>
      </c>
      <c r="AM347" s="299"/>
    </row>
    <row r="348" spans="1:39" ht="15.5" hidden="1" outlineLevel="1">
      <c r="B348" s="511"/>
      <c r="C348" s="284"/>
      <c r="D348" s="729"/>
      <c r="E348" s="729"/>
      <c r="F348" s="729"/>
      <c r="G348" s="729"/>
      <c r="H348" s="729"/>
      <c r="I348" s="729"/>
      <c r="J348" s="729"/>
      <c r="K348" s="729"/>
      <c r="L348" s="729"/>
      <c r="M348" s="729"/>
      <c r="N348" s="284"/>
      <c r="O348" s="284"/>
      <c r="P348" s="284"/>
      <c r="Q348" s="284"/>
      <c r="R348" s="284"/>
      <c r="S348" s="284"/>
      <c r="T348" s="284"/>
      <c r="U348" s="284"/>
      <c r="V348" s="284"/>
      <c r="W348" s="284"/>
      <c r="X348" s="284"/>
      <c r="Y348" s="405"/>
      <c r="Z348" s="418"/>
      <c r="AA348" s="418"/>
      <c r="AB348" s="418"/>
      <c r="AC348" s="418"/>
      <c r="AD348" s="418"/>
      <c r="AE348" s="418"/>
      <c r="AF348" s="418"/>
      <c r="AG348" s="418"/>
      <c r="AH348" s="418"/>
      <c r="AI348" s="418"/>
      <c r="AJ348" s="418"/>
      <c r="AK348" s="418"/>
      <c r="AL348" s="418"/>
      <c r="AM348" s="299"/>
    </row>
    <row r="349" spans="1:39" ht="31" hidden="1" outlineLevel="1">
      <c r="A349" s="513">
        <v>40</v>
      </c>
      <c r="B349" s="511" t="s">
        <v>132</v>
      </c>
      <c r="C349" s="284" t="s">
        <v>25</v>
      </c>
      <c r="D349" s="730"/>
      <c r="E349" s="730"/>
      <c r="F349" s="730"/>
      <c r="G349" s="730"/>
      <c r="H349" s="730"/>
      <c r="I349" s="730"/>
      <c r="J349" s="730"/>
      <c r="K349" s="730"/>
      <c r="L349" s="730"/>
      <c r="M349" s="730"/>
      <c r="N349" s="288">
        <v>12</v>
      </c>
      <c r="O349" s="288"/>
      <c r="P349" s="288"/>
      <c r="Q349" s="288"/>
      <c r="R349" s="288"/>
      <c r="S349" s="288"/>
      <c r="T349" s="288"/>
      <c r="U349" s="288"/>
      <c r="V349" s="288"/>
      <c r="W349" s="288"/>
      <c r="X349" s="288"/>
      <c r="Y349" s="419"/>
      <c r="Z349" s="403"/>
      <c r="AA349" s="403"/>
      <c r="AB349" s="403"/>
      <c r="AC349" s="403"/>
      <c r="AD349" s="403"/>
      <c r="AE349" s="403"/>
      <c r="AF349" s="403"/>
      <c r="AG349" s="408"/>
      <c r="AH349" s="408"/>
      <c r="AI349" s="408"/>
      <c r="AJ349" s="408"/>
      <c r="AK349" s="408"/>
      <c r="AL349" s="408"/>
      <c r="AM349" s="289">
        <f>SUM(Y349:AL349)</f>
        <v>0</v>
      </c>
    </row>
    <row r="350" spans="1:39" ht="15.5" hidden="1" outlineLevel="1">
      <c r="B350" s="287" t="s">
        <v>289</v>
      </c>
      <c r="C350" s="284" t="s">
        <v>163</v>
      </c>
      <c r="D350" s="730"/>
      <c r="E350" s="730"/>
      <c r="F350" s="730"/>
      <c r="G350" s="730"/>
      <c r="H350" s="730"/>
      <c r="I350" s="730"/>
      <c r="J350" s="730"/>
      <c r="K350" s="730"/>
      <c r="L350" s="730"/>
      <c r="M350" s="730"/>
      <c r="N350" s="288">
        <f>N349</f>
        <v>12</v>
      </c>
      <c r="O350" s="288"/>
      <c r="P350" s="288"/>
      <c r="Q350" s="288"/>
      <c r="R350" s="288"/>
      <c r="S350" s="288"/>
      <c r="T350" s="288"/>
      <c r="U350" s="288"/>
      <c r="V350" s="288"/>
      <c r="W350" s="288"/>
      <c r="X350" s="288"/>
      <c r="Y350" s="404">
        <f t="shared" ref="Y350:AL350" si="96">Y349</f>
        <v>0</v>
      </c>
      <c r="Z350" s="404">
        <f t="shared" si="96"/>
        <v>0</v>
      </c>
      <c r="AA350" s="404">
        <f t="shared" si="96"/>
        <v>0</v>
      </c>
      <c r="AB350" s="404">
        <f t="shared" si="96"/>
        <v>0</v>
      </c>
      <c r="AC350" s="404">
        <f t="shared" si="96"/>
        <v>0</v>
      </c>
      <c r="AD350" s="404">
        <f t="shared" si="96"/>
        <v>0</v>
      </c>
      <c r="AE350" s="404">
        <f t="shared" si="96"/>
        <v>0</v>
      </c>
      <c r="AF350" s="404">
        <f t="shared" si="96"/>
        <v>0</v>
      </c>
      <c r="AG350" s="404">
        <f t="shared" si="96"/>
        <v>0</v>
      </c>
      <c r="AH350" s="404">
        <f t="shared" si="96"/>
        <v>0</v>
      </c>
      <c r="AI350" s="404">
        <f t="shared" si="96"/>
        <v>0</v>
      </c>
      <c r="AJ350" s="404">
        <f t="shared" si="96"/>
        <v>0</v>
      </c>
      <c r="AK350" s="404">
        <f t="shared" si="96"/>
        <v>0</v>
      </c>
      <c r="AL350" s="404">
        <f t="shared" si="96"/>
        <v>0</v>
      </c>
      <c r="AM350" s="299"/>
    </row>
    <row r="351" spans="1:39" ht="15.5" hidden="1" outlineLevel="1">
      <c r="B351" s="511"/>
      <c r="C351" s="284"/>
      <c r="D351" s="729"/>
      <c r="E351" s="729"/>
      <c r="F351" s="729"/>
      <c r="G351" s="729"/>
      <c r="H351" s="729"/>
      <c r="I351" s="729"/>
      <c r="J351" s="729"/>
      <c r="K351" s="729"/>
      <c r="L351" s="729"/>
      <c r="M351" s="729"/>
      <c r="N351" s="284"/>
      <c r="O351" s="284"/>
      <c r="P351" s="284"/>
      <c r="Q351" s="284"/>
      <c r="R351" s="284"/>
      <c r="S351" s="284"/>
      <c r="T351" s="284"/>
      <c r="U351" s="284"/>
      <c r="V351" s="284"/>
      <c r="W351" s="284"/>
      <c r="X351" s="284"/>
      <c r="Y351" s="405"/>
      <c r="Z351" s="418"/>
      <c r="AA351" s="418"/>
      <c r="AB351" s="418"/>
      <c r="AC351" s="418"/>
      <c r="AD351" s="418"/>
      <c r="AE351" s="418"/>
      <c r="AF351" s="418"/>
      <c r="AG351" s="418"/>
      <c r="AH351" s="418"/>
      <c r="AI351" s="418"/>
      <c r="AJ351" s="418"/>
      <c r="AK351" s="418"/>
      <c r="AL351" s="418"/>
      <c r="AM351" s="299"/>
    </row>
    <row r="352" spans="1:39" ht="46.5" hidden="1" outlineLevel="1">
      <c r="A352" s="513">
        <v>41</v>
      </c>
      <c r="B352" s="511" t="s">
        <v>133</v>
      </c>
      <c r="C352" s="284" t="s">
        <v>25</v>
      </c>
      <c r="D352" s="730"/>
      <c r="E352" s="730"/>
      <c r="F352" s="730"/>
      <c r="G352" s="730"/>
      <c r="H352" s="730"/>
      <c r="I352" s="730"/>
      <c r="J352" s="730"/>
      <c r="K352" s="730"/>
      <c r="L352" s="730"/>
      <c r="M352" s="730"/>
      <c r="N352" s="288">
        <v>12</v>
      </c>
      <c r="O352" s="288"/>
      <c r="P352" s="288"/>
      <c r="Q352" s="288"/>
      <c r="R352" s="288"/>
      <c r="S352" s="288"/>
      <c r="T352" s="288"/>
      <c r="U352" s="288"/>
      <c r="V352" s="288"/>
      <c r="W352" s="288"/>
      <c r="X352" s="288"/>
      <c r="Y352" s="419"/>
      <c r="Z352" s="403"/>
      <c r="AA352" s="403"/>
      <c r="AB352" s="403"/>
      <c r="AC352" s="403"/>
      <c r="AD352" s="403"/>
      <c r="AE352" s="403"/>
      <c r="AF352" s="403"/>
      <c r="AG352" s="408"/>
      <c r="AH352" s="408"/>
      <c r="AI352" s="408"/>
      <c r="AJ352" s="408"/>
      <c r="AK352" s="408"/>
      <c r="AL352" s="408"/>
      <c r="AM352" s="289">
        <f>SUM(Y352:AL352)</f>
        <v>0</v>
      </c>
    </row>
    <row r="353" spans="1:39" ht="15.5" hidden="1" outlineLevel="1">
      <c r="B353" s="287" t="s">
        <v>289</v>
      </c>
      <c r="C353" s="284" t="s">
        <v>163</v>
      </c>
      <c r="D353" s="730"/>
      <c r="E353" s="730"/>
      <c r="F353" s="730"/>
      <c r="G353" s="730"/>
      <c r="H353" s="730"/>
      <c r="I353" s="730"/>
      <c r="J353" s="730"/>
      <c r="K353" s="730"/>
      <c r="L353" s="730"/>
      <c r="M353" s="730"/>
      <c r="N353" s="288">
        <f>N352</f>
        <v>12</v>
      </c>
      <c r="O353" s="288"/>
      <c r="P353" s="288"/>
      <c r="Q353" s="288"/>
      <c r="R353" s="288"/>
      <c r="S353" s="288"/>
      <c r="T353" s="288"/>
      <c r="U353" s="288"/>
      <c r="V353" s="288"/>
      <c r="W353" s="288"/>
      <c r="X353" s="288"/>
      <c r="Y353" s="404">
        <f t="shared" ref="Y353:AL353" si="97">Y352</f>
        <v>0</v>
      </c>
      <c r="Z353" s="404">
        <f t="shared" si="97"/>
        <v>0</v>
      </c>
      <c r="AA353" s="404">
        <f t="shared" si="97"/>
        <v>0</v>
      </c>
      <c r="AB353" s="404">
        <f t="shared" si="97"/>
        <v>0</v>
      </c>
      <c r="AC353" s="404">
        <f t="shared" si="97"/>
        <v>0</v>
      </c>
      <c r="AD353" s="404">
        <f t="shared" si="97"/>
        <v>0</v>
      </c>
      <c r="AE353" s="404">
        <f t="shared" si="97"/>
        <v>0</v>
      </c>
      <c r="AF353" s="404">
        <f t="shared" si="97"/>
        <v>0</v>
      </c>
      <c r="AG353" s="404">
        <f t="shared" si="97"/>
        <v>0</v>
      </c>
      <c r="AH353" s="404">
        <f t="shared" si="97"/>
        <v>0</v>
      </c>
      <c r="AI353" s="404">
        <f t="shared" si="97"/>
        <v>0</v>
      </c>
      <c r="AJ353" s="404">
        <f t="shared" si="97"/>
        <v>0</v>
      </c>
      <c r="AK353" s="404">
        <f t="shared" si="97"/>
        <v>0</v>
      </c>
      <c r="AL353" s="404">
        <f t="shared" si="97"/>
        <v>0</v>
      </c>
      <c r="AM353" s="299"/>
    </row>
    <row r="354" spans="1:39" ht="15.5" hidden="1" outlineLevel="1">
      <c r="B354" s="511"/>
      <c r="C354" s="284"/>
      <c r="D354" s="729"/>
      <c r="E354" s="729"/>
      <c r="F354" s="729"/>
      <c r="G354" s="729"/>
      <c r="H354" s="729"/>
      <c r="I354" s="729"/>
      <c r="J354" s="729"/>
      <c r="K354" s="729"/>
      <c r="L354" s="729"/>
      <c r="M354" s="729"/>
      <c r="N354" s="284"/>
      <c r="O354" s="284"/>
      <c r="P354" s="284"/>
      <c r="Q354" s="284"/>
      <c r="R354" s="284"/>
      <c r="S354" s="284"/>
      <c r="T354" s="284"/>
      <c r="U354" s="284"/>
      <c r="V354" s="284"/>
      <c r="W354" s="284"/>
      <c r="X354" s="284"/>
      <c r="Y354" s="405"/>
      <c r="Z354" s="418"/>
      <c r="AA354" s="418"/>
      <c r="AB354" s="418"/>
      <c r="AC354" s="418"/>
      <c r="AD354" s="418"/>
      <c r="AE354" s="418"/>
      <c r="AF354" s="418"/>
      <c r="AG354" s="418"/>
      <c r="AH354" s="418"/>
      <c r="AI354" s="418"/>
      <c r="AJ354" s="418"/>
      <c r="AK354" s="418"/>
      <c r="AL354" s="418"/>
      <c r="AM354" s="299"/>
    </row>
    <row r="355" spans="1:39" ht="31" hidden="1" outlineLevel="1">
      <c r="A355" s="513">
        <v>42</v>
      </c>
      <c r="B355" s="511" t="s">
        <v>134</v>
      </c>
      <c r="C355" s="284" t="s">
        <v>25</v>
      </c>
      <c r="D355" s="730"/>
      <c r="E355" s="730"/>
      <c r="F355" s="730"/>
      <c r="G355" s="730"/>
      <c r="H355" s="730"/>
      <c r="I355" s="730"/>
      <c r="J355" s="730"/>
      <c r="K355" s="730"/>
      <c r="L355" s="730"/>
      <c r="M355" s="730"/>
      <c r="N355" s="284"/>
      <c r="O355" s="288"/>
      <c r="P355" s="288"/>
      <c r="Q355" s="288"/>
      <c r="R355" s="288"/>
      <c r="S355" s="288"/>
      <c r="T355" s="288"/>
      <c r="U355" s="288"/>
      <c r="V355" s="288"/>
      <c r="W355" s="288"/>
      <c r="X355" s="288"/>
      <c r="Y355" s="419"/>
      <c r="Z355" s="403"/>
      <c r="AA355" s="403"/>
      <c r="AB355" s="403"/>
      <c r="AC355" s="403"/>
      <c r="AD355" s="403"/>
      <c r="AE355" s="403"/>
      <c r="AF355" s="403"/>
      <c r="AG355" s="408"/>
      <c r="AH355" s="408"/>
      <c r="AI355" s="408"/>
      <c r="AJ355" s="408"/>
      <c r="AK355" s="408"/>
      <c r="AL355" s="408"/>
      <c r="AM355" s="289">
        <f>SUM(Y355:AL355)</f>
        <v>0</v>
      </c>
    </row>
    <row r="356" spans="1:39" ht="15.5" hidden="1" outlineLevel="1">
      <c r="B356" s="287" t="s">
        <v>289</v>
      </c>
      <c r="C356" s="284" t="s">
        <v>163</v>
      </c>
      <c r="D356" s="730"/>
      <c r="E356" s="730"/>
      <c r="F356" s="730"/>
      <c r="G356" s="730"/>
      <c r="H356" s="730"/>
      <c r="I356" s="730"/>
      <c r="J356" s="730"/>
      <c r="K356" s="730"/>
      <c r="L356" s="730"/>
      <c r="M356" s="730"/>
      <c r="N356" s="460"/>
      <c r="O356" s="288"/>
      <c r="P356" s="288"/>
      <c r="Q356" s="288"/>
      <c r="R356" s="288"/>
      <c r="S356" s="288"/>
      <c r="T356" s="288"/>
      <c r="U356" s="288"/>
      <c r="V356" s="288"/>
      <c r="W356" s="288"/>
      <c r="X356" s="288"/>
      <c r="Y356" s="404">
        <f t="shared" ref="Y356:AL356" si="98">Y355</f>
        <v>0</v>
      </c>
      <c r="Z356" s="404">
        <f t="shared" si="98"/>
        <v>0</v>
      </c>
      <c r="AA356" s="404">
        <f t="shared" si="98"/>
        <v>0</v>
      </c>
      <c r="AB356" s="404">
        <f t="shared" si="98"/>
        <v>0</v>
      </c>
      <c r="AC356" s="404">
        <f t="shared" si="98"/>
        <v>0</v>
      </c>
      <c r="AD356" s="404">
        <f t="shared" si="98"/>
        <v>0</v>
      </c>
      <c r="AE356" s="404">
        <f t="shared" si="98"/>
        <v>0</v>
      </c>
      <c r="AF356" s="404">
        <f t="shared" si="98"/>
        <v>0</v>
      </c>
      <c r="AG356" s="404">
        <f t="shared" si="98"/>
        <v>0</v>
      </c>
      <c r="AH356" s="404">
        <f t="shared" si="98"/>
        <v>0</v>
      </c>
      <c r="AI356" s="404">
        <f t="shared" si="98"/>
        <v>0</v>
      </c>
      <c r="AJ356" s="404">
        <f t="shared" si="98"/>
        <v>0</v>
      </c>
      <c r="AK356" s="404">
        <f t="shared" si="98"/>
        <v>0</v>
      </c>
      <c r="AL356" s="404">
        <f t="shared" si="98"/>
        <v>0</v>
      </c>
      <c r="AM356" s="299"/>
    </row>
    <row r="357" spans="1:39" ht="15.5" hidden="1" outlineLevel="1">
      <c r="B357" s="511"/>
      <c r="C357" s="284"/>
      <c r="D357" s="729"/>
      <c r="E357" s="729"/>
      <c r="F357" s="729"/>
      <c r="G357" s="729"/>
      <c r="H357" s="729"/>
      <c r="I357" s="729"/>
      <c r="J357" s="729"/>
      <c r="K357" s="729"/>
      <c r="L357" s="729"/>
      <c r="M357" s="729"/>
      <c r="N357" s="284"/>
      <c r="O357" s="284"/>
      <c r="P357" s="284"/>
      <c r="Q357" s="284"/>
      <c r="R357" s="284"/>
      <c r="S357" s="284"/>
      <c r="T357" s="284"/>
      <c r="U357" s="284"/>
      <c r="V357" s="284"/>
      <c r="W357" s="284"/>
      <c r="X357" s="284"/>
      <c r="Y357" s="405"/>
      <c r="Z357" s="418"/>
      <c r="AA357" s="418"/>
      <c r="AB357" s="418"/>
      <c r="AC357" s="418"/>
      <c r="AD357" s="418"/>
      <c r="AE357" s="418"/>
      <c r="AF357" s="418"/>
      <c r="AG357" s="418"/>
      <c r="AH357" s="418"/>
      <c r="AI357" s="418"/>
      <c r="AJ357" s="418"/>
      <c r="AK357" s="418"/>
      <c r="AL357" s="418"/>
      <c r="AM357" s="299"/>
    </row>
    <row r="358" spans="1:39" ht="15.5" hidden="1" outlineLevel="1">
      <c r="A358" s="513">
        <v>43</v>
      </c>
      <c r="B358" s="511" t="s">
        <v>135</v>
      </c>
      <c r="C358" s="284" t="s">
        <v>25</v>
      </c>
      <c r="D358" s="730"/>
      <c r="E358" s="730"/>
      <c r="F358" s="730"/>
      <c r="G358" s="730"/>
      <c r="H358" s="730"/>
      <c r="I358" s="730"/>
      <c r="J358" s="730"/>
      <c r="K358" s="730"/>
      <c r="L358" s="730"/>
      <c r="M358" s="730"/>
      <c r="N358" s="288">
        <v>12</v>
      </c>
      <c r="O358" s="288"/>
      <c r="P358" s="288"/>
      <c r="Q358" s="288"/>
      <c r="R358" s="288"/>
      <c r="S358" s="288"/>
      <c r="T358" s="288"/>
      <c r="U358" s="288"/>
      <c r="V358" s="288"/>
      <c r="W358" s="288"/>
      <c r="X358" s="288"/>
      <c r="Y358" s="419"/>
      <c r="Z358" s="403"/>
      <c r="AA358" s="403"/>
      <c r="AB358" s="403"/>
      <c r="AC358" s="403"/>
      <c r="AD358" s="403"/>
      <c r="AE358" s="403"/>
      <c r="AF358" s="403"/>
      <c r="AG358" s="408"/>
      <c r="AH358" s="408"/>
      <c r="AI358" s="408"/>
      <c r="AJ358" s="408"/>
      <c r="AK358" s="408"/>
      <c r="AL358" s="408"/>
      <c r="AM358" s="289">
        <f>SUM(Y358:AL358)</f>
        <v>0</v>
      </c>
    </row>
    <row r="359" spans="1:39" ht="15.5" hidden="1" outlineLevel="1">
      <c r="B359" s="287" t="s">
        <v>289</v>
      </c>
      <c r="C359" s="284" t="s">
        <v>163</v>
      </c>
      <c r="D359" s="730"/>
      <c r="E359" s="730"/>
      <c r="F359" s="730"/>
      <c r="G359" s="730"/>
      <c r="H359" s="730"/>
      <c r="I359" s="730"/>
      <c r="J359" s="730"/>
      <c r="K359" s="730"/>
      <c r="L359" s="730"/>
      <c r="M359" s="730"/>
      <c r="N359" s="288">
        <f>N358</f>
        <v>12</v>
      </c>
      <c r="O359" s="288"/>
      <c r="P359" s="288"/>
      <c r="Q359" s="288"/>
      <c r="R359" s="288"/>
      <c r="S359" s="288"/>
      <c r="T359" s="288"/>
      <c r="U359" s="288"/>
      <c r="V359" s="288"/>
      <c r="W359" s="288"/>
      <c r="X359" s="288"/>
      <c r="Y359" s="404">
        <f t="shared" ref="Y359:AL359" si="99">Y358</f>
        <v>0</v>
      </c>
      <c r="Z359" s="404">
        <f t="shared" si="99"/>
        <v>0</v>
      </c>
      <c r="AA359" s="404">
        <f t="shared" si="99"/>
        <v>0</v>
      </c>
      <c r="AB359" s="404">
        <f t="shared" si="99"/>
        <v>0</v>
      </c>
      <c r="AC359" s="404">
        <f t="shared" si="99"/>
        <v>0</v>
      </c>
      <c r="AD359" s="404">
        <f t="shared" si="99"/>
        <v>0</v>
      </c>
      <c r="AE359" s="404">
        <f t="shared" si="99"/>
        <v>0</v>
      </c>
      <c r="AF359" s="404">
        <f t="shared" si="99"/>
        <v>0</v>
      </c>
      <c r="AG359" s="404">
        <f t="shared" si="99"/>
        <v>0</v>
      </c>
      <c r="AH359" s="404">
        <f t="shared" si="99"/>
        <v>0</v>
      </c>
      <c r="AI359" s="404">
        <f t="shared" si="99"/>
        <v>0</v>
      </c>
      <c r="AJ359" s="404">
        <f t="shared" si="99"/>
        <v>0</v>
      </c>
      <c r="AK359" s="404">
        <f t="shared" si="99"/>
        <v>0</v>
      </c>
      <c r="AL359" s="404">
        <f t="shared" si="99"/>
        <v>0</v>
      </c>
      <c r="AM359" s="299"/>
    </row>
    <row r="360" spans="1:39" ht="15.5" hidden="1" outlineLevel="1">
      <c r="B360" s="511"/>
      <c r="C360" s="284"/>
      <c r="D360" s="729"/>
      <c r="E360" s="729"/>
      <c r="F360" s="729"/>
      <c r="G360" s="729"/>
      <c r="H360" s="729"/>
      <c r="I360" s="729"/>
      <c r="J360" s="729"/>
      <c r="K360" s="729"/>
      <c r="L360" s="729"/>
      <c r="M360" s="729"/>
      <c r="N360" s="284"/>
      <c r="O360" s="284"/>
      <c r="P360" s="284"/>
      <c r="Q360" s="284"/>
      <c r="R360" s="284"/>
      <c r="S360" s="284"/>
      <c r="T360" s="284"/>
      <c r="U360" s="284"/>
      <c r="V360" s="284"/>
      <c r="W360" s="284"/>
      <c r="X360" s="284"/>
      <c r="Y360" s="405"/>
      <c r="Z360" s="418"/>
      <c r="AA360" s="418"/>
      <c r="AB360" s="418"/>
      <c r="AC360" s="418"/>
      <c r="AD360" s="418"/>
      <c r="AE360" s="418"/>
      <c r="AF360" s="418"/>
      <c r="AG360" s="418"/>
      <c r="AH360" s="418"/>
      <c r="AI360" s="418"/>
      <c r="AJ360" s="418"/>
      <c r="AK360" s="418"/>
      <c r="AL360" s="418"/>
      <c r="AM360" s="299"/>
    </row>
    <row r="361" spans="1:39" ht="46.5" hidden="1" outlineLevel="1">
      <c r="A361" s="513">
        <v>44</v>
      </c>
      <c r="B361" s="511" t="s">
        <v>136</v>
      </c>
      <c r="C361" s="284" t="s">
        <v>25</v>
      </c>
      <c r="D361" s="730"/>
      <c r="E361" s="730"/>
      <c r="F361" s="730"/>
      <c r="G361" s="730"/>
      <c r="H361" s="730"/>
      <c r="I361" s="730"/>
      <c r="J361" s="730"/>
      <c r="K361" s="730"/>
      <c r="L361" s="730"/>
      <c r="M361" s="730"/>
      <c r="N361" s="288">
        <v>12</v>
      </c>
      <c r="O361" s="288"/>
      <c r="P361" s="288"/>
      <c r="Q361" s="288"/>
      <c r="R361" s="288"/>
      <c r="S361" s="288"/>
      <c r="T361" s="288"/>
      <c r="U361" s="288"/>
      <c r="V361" s="288"/>
      <c r="W361" s="288"/>
      <c r="X361" s="288"/>
      <c r="Y361" s="419"/>
      <c r="Z361" s="403"/>
      <c r="AA361" s="403"/>
      <c r="AB361" s="403"/>
      <c r="AC361" s="403"/>
      <c r="AD361" s="403"/>
      <c r="AE361" s="403"/>
      <c r="AF361" s="403"/>
      <c r="AG361" s="408"/>
      <c r="AH361" s="408"/>
      <c r="AI361" s="408"/>
      <c r="AJ361" s="408"/>
      <c r="AK361" s="408"/>
      <c r="AL361" s="408"/>
      <c r="AM361" s="289">
        <f>SUM(Y361:AL361)</f>
        <v>0</v>
      </c>
    </row>
    <row r="362" spans="1:39" ht="15.5" hidden="1" outlineLevel="1">
      <c r="B362" s="287" t="s">
        <v>289</v>
      </c>
      <c r="C362" s="284" t="s">
        <v>163</v>
      </c>
      <c r="D362" s="730"/>
      <c r="E362" s="730"/>
      <c r="F362" s="730"/>
      <c r="G362" s="730"/>
      <c r="H362" s="730"/>
      <c r="I362" s="730"/>
      <c r="J362" s="730"/>
      <c r="K362" s="730"/>
      <c r="L362" s="730"/>
      <c r="M362" s="730"/>
      <c r="N362" s="288">
        <f>N361</f>
        <v>12</v>
      </c>
      <c r="O362" s="288"/>
      <c r="P362" s="288"/>
      <c r="Q362" s="288"/>
      <c r="R362" s="288"/>
      <c r="S362" s="288"/>
      <c r="T362" s="288"/>
      <c r="U362" s="288"/>
      <c r="V362" s="288"/>
      <c r="W362" s="288"/>
      <c r="X362" s="288"/>
      <c r="Y362" s="404">
        <f t="shared" ref="Y362:AL362" si="100">Y361</f>
        <v>0</v>
      </c>
      <c r="Z362" s="404">
        <f t="shared" si="100"/>
        <v>0</v>
      </c>
      <c r="AA362" s="404">
        <f t="shared" si="100"/>
        <v>0</v>
      </c>
      <c r="AB362" s="404">
        <f t="shared" si="100"/>
        <v>0</v>
      </c>
      <c r="AC362" s="404">
        <f t="shared" si="100"/>
        <v>0</v>
      </c>
      <c r="AD362" s="404">
        <f t="shared" si="100"/>
        <v>0</v>
      </c>
      <c r="AE362" s="404">
        <f t="shared" si="100"/>
        <v>0</v>
      </c>
      <c r="AF362" s="404">
        <f t="shared" si="100"/>
        <v>0</v>
      </c>
      <c r="AG362" s="404">
        <f t="shared" si="100"/>
        <v>0</v>
      </c>
      <c r="AH362" s="404">
        <f t="shared" si="100"/>
        <v>0</v>
      </c>
      <c r="AI362" s="404">
        <f t="shared" si="100"/>
        <v>0</v>
      </c>
      <c r="AJ362" s="404">
        <f t="shared" si="100"/>
        <v>0</v>
      </c>
      <c r="AK362" s="404">
        <f t="shared" si="100"/>
        <v>0</v>
      </c>
      <c r="AL362" s="404">
        <f t="shared" si="100"/>
        <v>0</v>
      </c>
      <c r="AM362" s="299"/>
    </row>
    <row r="363" spans="1:39" ht="15.5" hidden="1" outlineLevel="1">
      <c r="B363" s="511"/>
      <c r="C363" s="284"/>
      <c r="D363" s="729"/>
      <c r="E363" s="729"/>
      <c r="F363" s="729"/>
      <c r="G363" s="729"/>
      <c r="H363" s="729"/>
      <c r="I363" s="729"/>
      <c r="J363" s="729"/>
      <c r="K363" s="729"/>
      <c r="L363" s="729"/>
      <c r="M363" s="729"/>
      <c r="N363" s="284"/>
      <c r="O363" s="284"/>
      <c r="P363" s="284"/>
      <c r="Q363" s="284"/>
      <c r="R363" s="284"/>
      <c r="S363" s="284"/>
      <c r="T363" s="284"/>
      <c r="U363" s="284"/>
      <c r="V363" s="284"/>
      <c r="W363" s="284"/>
      <c r="X363" s="284"/>
      <c r="Y363" s="405"/>
      <c r="Z363" s="418"/>
      <c r="AA363" s="418"/>
      <c r="AB363" s="418"/>
      <c r="AC363" s="418"/>
      <c r="AD363" s="418"/>
      <c r="AE363" s="418"/>
      <c r="AF363" s="418"/>
      <c r="AG363" s="418"/>
      <c r="AH363" s="418"/>
      <c r="AI363" s="418"/>
      <c r="AJ363" s="418"/>
      <c r="AK363" s="418"/>
      <c r="AL363" s="418"/>
      <c r="AM363" s="299"/>
    </row>
    <row r="364" spans="1:39" ht="31" hidden="1" outlineLevel="1">
      <c r="A364" s="513">
        <v>45</v>
      </c>
      <c r="B364" s="511" t="s">
        <v>137</v>
      </c>
      <c r="C364" s="284" t="s">
        <v>25</v>
      </c>
      <c r="D364" s="730"/>
      <c r="E364" s="730"/>
      <c r="F364" s="730"/>
      <c r="G364" s="730"/>
      <c r="H364" s="730"/>
      <c r="I364" s="730"/>
      <c r="J364" s="730"/>
      <c r="K364" s="730"/>
      <c r="L364" s="730"/>
      <c r="M364" s="730"/>
      <c r="N364" s="288">
        <v>12</v>
      </c>
      <c r="O364" s="288"/>
      <c r="P364" s="288"/>
      <c r="Q364" s="288"/>
      <c r="R364" s="288"/>
      <c r="S364" s="288"/>
      <c r="T364" s="288"/>
      <c r="U364" s="288"/>
      <c r="V364" s="288"/>
      <c r="W364" s="288"/>
      <c r="X364" s="288"/>
      <c r="Y364" s="419"/>
      <c r="Z364" s="403"/>
      <c r="AA364" s="403"/>
      <c r="AB364" s="403"/>
      <c r="AC364" s="403"/>
      <c r="AD364" s="403"/>
      <c r="AE364" s="403"/>
      <c r="AF364" s="403"/>
      <c r="AG364" s="408"/>
      <c r="AH364" s="408"/>
      <c r="AI364" s="408"/>
      <c r="AJ364" s="408"/>
      <c r="AK364" s="408"/>
      <c r="AL364" s="408"/>
      <c r="AM364" s="289">
        <f>SUM(Y364:AL364)</f>
        <v>0</v>
      </c>
    </row>
    <row r="365" spans="1:39" ht="15.5" hidden="1" outlineLevel="1">
      <c r="B365" s="287" t="s">
        <v>289</v>
      </c>
      <c r="C365" s="284" t="s">
        <v>163</v>
      </c>
      <c r="D365" s="730"/>
      <c r="E365" s="730"/>
      <c r="F365" s="730"/>
      <c r="G365" s="730"/>
      <c r="H365" s="730"/>
      <c r="I365" s="730"/>
      <c r="J365" s="730"/>
      <c r="K365" s="730"/>
      <c r="L365" s="730"/>
      <c r="M365" s="730"/>
      <c r="N365" s="288">
        <f>N364</f>
        <v>12</v>
      </c>
      <c r="O365" s="288"/>
      <c r="P365" s="288"/>
      <c r="Q365" s="288"/>
      <c r="R365" s="288"/>
      <c r="S365" s="288"/>
      <c r="T365" s="288"/>
      <c r="U365" s="288"/>
      <c r="V365" s="288"/>
      <c r="W365" s="288"/>
      <c r="X365" s="288"/>
      <c r="Y365" s="404">
        <f t="shared" ref="Y365:AL365" si="101">Y364</f>
        <v>0</v>
      </c>
      <c r="Z365" s="404">
        <f t="shared" si="101"/>
        <v>0</v>
      </c>
      <c r="AA365" s="404">
        <f t="shared" si="101"/>
        <v>0</v>
      </c>
      <c r="AB365" s="404">
        <f t="shared" si="101"/>
        <v>0</v>
      </c>
      <c r="AC365" s="404">
        <f t="shared" si="101"/>
        <v>0</v>
      </c>
      <c r="AD365" s="404">
        <f t="shared" si="101"/>
        <v>0</v>
      </c>
      <c r="AE365" s="404">
        <f t="shared" si="101"/>
        <v>0</v>
      </c>
      <c r="AF365" s="404">
        <f t="shared" si="101"/>
        <v>0</v>
      </c>
      <c r="AG365" s="404">
        <f t="shared" si="101"/>
        <v>0</v>
      </c>
      <c r="AH365" s="404">
        <f t="shared" si="101"/>
        <v>0</v>
      </c>
      <c r="AI365" s="404">
        <f t="shared" si="101"/>
        <v>0</v>
      </c>
      <c r="AJ365" s="404">
        <f t="shared" si="101"/>
        <v>0</v>
      </c>
      <c r="AK365" s="404">
        <f t="shared" si="101"/>
        <v>0</v>
      </c>
      <c r="AL365" s="404">
        <f t="shared" si="101"/>
        <v>0</v>
      </c>
      <c r="AM365" s="299"/>
    </row>
    <row r="366" spans="1:39" ht="15.5" hidden="1" outlineLevel="1">
      <c r="B366" s="511"/>
      <c r="C366" s="284"/>
      <c r="D366" s="729"/>
      <c r="E366" s="729"/>
      <c r="F366" s="729"/>
      <c r="G366" s="729"/>
      <c r="H366" s="729"/>
      <c r="I366" s="729"/>
      <c r="J366" s="729"/>
      <c r="K366" s="729"/>
      <c r="L366" s="729"/>
      <c r="M366" s="729"/>
      <c r="N366" s="284"/>
      <c r="O366" s="284"/>
      <c r="P366" s="284"/>
      <c r="Q366" s="284"/>
      <c r="R366" s="284"/>
      <c r="S366" s="284"/>
      <c r="T366" s="284"/>
      <c r="U366" s="284"/>
      <c r="V366" s="284"/>
      <c r="W366" s="284"/>
      <c r="X366" s="284"/>
      <c r="Y366" s="405"/>
      <c r="Z366" s="418"/>
      <c r="AA366" s="418"/>
      <c r="AB366" s="418"/>
      <c r="AC366" s="418"/>
      <c r="AD366" s="418"/>
      <c r="AE366" s="418"/>
      <c r="AF366" s="418"/>
      <c r="AG366" s="418"/>
      <c r="AH366" s="418"/>
      <c r="AI366" s="418"/>
      <c r="AJ366" s="418"/>
      <c r="AK366" s="418"/>
      <c r="AL366" s="418"/>
      <c r="AM366" s="299"/>
    </row>
    <row r="367" spans="1:39" ht="31" hidden="1" outlineLevel="1">
      <c r="A367" s="513">
        <v>46</v>
      </c>
      <c r="B367" s="511" t="s">
        <v>138</v>
      </c>
      <c r="C367" s="284" t="s">
        <v>25</v>
      </c>
      <c r="D367" s="730"/>
      <c r="E367" s="730"/>
      <c r="F367" s="730"/>
      <c r="G367" s="730"/>
      <c r="H367" s="730"/>
      <c r="I367" s="730"/>
      <c r="J367" s="730"/>
      <c r="K367" s="730"/>
      <c r="L367" s="730"/>
      <c r="M367" s="730"/>
      <c r="N367" s="288">
        <v>12</v>
      </c>
      <c r="O367" s="288"/>
      <c r="P367" s="288"/>
      <c r="Q367" s="288"/>
      <c r="R367" s="288"/>
      <c r="S367" s="288"/>
      <c r="T367" s="288"/>
      <c r="U367" s="288"/>
      <c r="V367" s="288"/>
      <c r="W367" s="288"/>
      <c r="X367" s="288"/>
      <c r="Y367" s="419"/>
      <c r="Z367" s="403"/>
      <c r="AA367" s="403"/>
      <c r="AB367" s="403"/>
      <c r="AC367" s="403"/>
      <c r="AD367" s="403"/>
      <c r="AE367" s="403"/>
      <c r="AF367" s="403"/>
      <c r="AG367" s="408"/>
      <c r="AH367" s="408"/>
      <c r="AI367" s="408"/>
      <c r="AJ367" s="408"/>
      <c r="AK367" s="408"/>
      <c r="AL367" s="408"/>
      <c r="AM367" s="289">
        <f>SUM(Y367:AL367)</f>
        <v>0</v>
      </c>
    </row>
    <row r="368" spans="1:39" ht="15.5" hidden="1" outlineLevel="1">
      <c r="B368" s="287" t="s">
        <v>289</v>
      </c>
      <c r="C368" s="284" t="s">
        <v>163</v>
      </c>
      <c r="D368" s="730"/>
      <c r="E368" s="730"/>
      <c r="F368" s="730"/>
      <c r="G368" s="730"/>
      <c r="H368" s="730"/>
      <c r="I368" s="730"/>
      <c r="J368" s="730"/>
      <c r="K368" s="730"/>
      <c r="L368" s="730"/>
      <c r="M368" s="730"/>
      <c r="N368" s="288">
        <f>N367</f>
        <v>12</v>
      </c>
      <c r="O368" s="288"/>
      <c r="P368" s="288"/>
      <c r="Q368" s="288"/>
      <c r="R368" s="288"/>
      <c r="S368" s="288"/>
      <c r="T368" s="288"/>
      <c r="U368" s="288"/>
      <c r="V368" s="288"/>
      <c r="W368" s="288"/>
      <c r="X368" s="288"/>
      <c r="Y368" s="404">
        <f t="shared" ref="Y368:AL368" si="102">Y367</f>
        <v>0</v>
      </c>
      <c r="Z368" s="404">
        <f t="shared" si="102"/>
        <v>0</v>
      </c>
      <c r="AA368" s="404">
        <f t="shared" si="102"/>
        <v>0</v>
      </c>
      <c r="AB368" s="404">
        <f t="shared" si="102"/>
        <v>0</v>
      </c>
      <c r="AC368" s="404">
        <f t="shared" si="102"/>
        <v>0</v>
      </c>
      <c r="AD368" s="404">
        <f t="shared" si="102"/>
        <v>0</v>
      </c>
      <c r="AE368" s="404">
        <f t="shared" si="102"/>
        <v>0</v>
      </c>
      <c r="AF368" s="404">
        <f t="shared" si="102"/>
        <v>0</v>
      </c>
      <c r="AG368" s="404">
        <f t="shared" si="102"/>
        <v>0</v>
      </c>
      <c r="AH368" s="404">
        <f t="shared" si="102"/>
        <v>0</v>
      </c>
      <c r="AI368" s="404">
        <f t="shared" si="102"/>
        <v>0</v>
      </c>
      <c r="AJ368" s="404">
        <f t="shared" si="102"/>
        <v>0</v>
      </c>
      <c r="AK368" s="404">
        <f t="shared" si="102"/>
        <v>0</v>
      </c>
      <c r="AL368" s="404">
        <f t="shared" si="102"/>
        <v>0</v>
      </c>
      <c r="AM368" s="299"/>
    </row>
    <row r="369" spans="1:42" ht="15.5" hidden="1" outlineLevel="1">
      <c r="B369" s="511"/>
      <c r="C369" s="284"/>
      <c r="D369" s="729"/>
      <c r="E369" s="729"/>
      <c r="F369" s="729"/>
      <c r="G369" s="729"/>
      <c r="H369" s="729"/>
      <c r="I369" s="729"/>
      <c r="J369" s="729"/>
      <c r="K369" s="729"/>
      <c r="L369" s="729"/>
      <c r="M369" s="729"/>
      <c r="N369" s="284"/>
      <c r="O369" s="284"/>
      <c r="P369" s="284"/>
      <c r="Q369" s="284"/>
      <c r="R369" s="284"/>
      <c r="S369" s="284"/>
      <c r="T369" s="284"/>
      <c r="U369" s="284"/>
      <c r="V369" s="284"/>
      <c r="W369" s="284"/>
      <c r="X369" s="284"/>
      <c r="Y369" s="405"/>
      <c r="Z369" s="418"/>
      <c r="AA369" s="418"/>
      <c r="AB369" s="418"/>
      <c r="AC369" s="418"/>
      <c r="AD369" s="418"/>
      <c r="AE369" s="418"/>
      <c r="AF369" s="418"/>
      <c r="AG369" s="418"/>
      <c r="AH369" s="418"/>
      <c r="AI369" s="418"/>
      <c r="AJ369" s="418"/>
      <c r="AK369" s="418"/>
      <c r="AL369" s="418"/>
      <c r="AM369" s="299"/>
    </row>
    <row r="370" spans="1:42" ht="31" hidden="1" outlineLevel="1">
      <c r="A370" s="513">
        <v>47</v>
      </c>
      <c r="B370" s="511" t="s">
        <v>139</v>
      </c>
      <c r="C370" s="284" t="s">
        <v>25</v>
      </c>
      <c r="D370" s="730"/>
      <c r="E370" s="730"/>
      <c r="F370" s="730"/>
      <c r="G370" s="730"/>
      <c r="H370" s="730"/>
      <c r="I370" s="730"/>
      <c r="J370" s="730"/>
      <c r="K370" s="730"/>
      <c r="L370" s="730"/>
      <c r="M370" s="730"/>
      <c r="N370" s="288">
        <v>12</v>
      </c>
      <c r="O370" s="288"/>
      <c r="P370" s="288"/>
      <c r="Q370" s="288"/>
      <c r="R370" s="288"/>
      <c r="S370" s="288"/>
      <c r="T370" s="288"/>
      <c r="U370" s="288"/>
      <c r="V370" s="288"/>
      <c r="W370" s="288"/>
      <c r="X370" s="288"/>
      <c r="Y370" s="419"/>
      <c r="Z370" s="403"/>
      <c r="AA370" s="403"/>
      <c r="AB370" s="403"/>
      <c r="AC370" s="403"/>
      <c r="AD370" s="403"/>
      <c r="AE370" s="403"/>
      <c r="AF370" s="403"/>
      <c r="AG370" s="408"/>
      <c r="AH370" s="408"/>
      <c r="AI370" s="408"/>
      <c r="AJ370" s="408"/>
      <c r="AK370" s="408"/>
      <c r="AL370" s="408"/>
      <c r="AM370" s="289">
        <f>SUM(Y370:AL370)</f>
        <v>0</v>
      </c>
    </row>
    <row r="371" spans="1:42" ht="15.5" hidden="1" outlineLevel="1">
      <c r="B371" s="287" t="s">
        <v>289</v>
      </c>
      <c r="C371" s="284" t="s">
        <v>163</v>
      </c>
      <c r="D371" s="730"/>
      <c r="E371" s="730"/>
      <c r="F371" s="730"/>
      <c r="G371" s="730"/>
      <c r="H371" s="730"/>
      <c r="I371" s="730"/>
      <c r="J371" s="730"/>
      <c r="K371" s="730"/>
      <c r="L371" s="730"/>
      <c r="M371" s="730"/>
      <c r="N371" s="288">
        <f>N370</f>
        <v>12</v>
      </c>
      <c r="O371" s="288"/>
      <c r="P371" s="288"/>
      <c r="Q371" s="288"/>
      <c r="R371" s="288"/>
      <c r="S371" s="288"/>
      <c r="T371" s="288"/>
      <c r="U371" s="288"/>
      <c r="V371" s="288"/>
      <c r="W371" s="288"/>
      <c r="X371" s="288"/>
      <c r="Y371" s="404">
        <f t="shared" ref="Y371:AL371" si="103">Y370</f>
        <v>0</v>
      </c>
      <c r="Z371" s="404">
        <f t="shared" si="103"/>
        <v>0</v>
      </c>
      <c r="AA371" s="404">
        <f t="shared" si="103"/>
        <v>0</v>
      </c>
      <c r="AB371" s="404">
        <f t="shared" si="103"/>
        <v>0</v>
      </c>
      <c r="AC371" s="404">
        <f t="shared" si="103"/>
        <v>0</v>
      </c>
      <c r="AD371" s="404">
        <f t="shared" si="103"/>
        <v>0</v>
      </c>
      <c r="AE371" s="404">
        <f t="shared" si="103"/>
        <v>0</v>
      </c>
      <c r="AF371" s="404">
        <f t="shared" si="103"/>
        <v>0</v>
      </c>
      <c r="AG371" s="404">
        <f t="shared" si="103"/>
        <v>0</v>
      </c>
      <c r="AH371" s="404">
        <f t="shared" si="103"/>
        <v>0</v>
      </c>
      <c r="AI371" s="404">
        <f t="shared" si="103"/>
        <v>0</v>
      </c>
      <c r="AJ371" s="404">
        <f t="shared" si="103"/>
        <v>0</v>
      </c>
      <c r="AK371" s="404">
        <f t="shared" si="103"/>
        <v>0</v>
      </c>
      <c r="AL371" s="404">
        <f t="shared" si="103"/>
        <v>0</v>
      </c>
      <c r="AM371" s="299"/>
    </row>
    <row r="372" spans="1:42" ht="15.5" hidden="1" outlineLevel="1">
      <c r="B372" s="511"/>
      <c r="C372" s="284"/>
      <c r="D372" s="729"/>
      <c r="E372" s="729"/>
      <c r="F372" s="729"/>
      <c r="G372" s="729"/>
      <c r="H372" s="729"/>
      <c r="I372" s="729"/>
      <c r="J372" s="729"/>
      <c r="K372" s="729"/>
      <c r="L372" s="729"/>
      <c r="M372" s="729"/>
      <c r="N372" s="284"/>
      <c r="O372" s="284"/>
      <c r="P372" s="284"/>
      <c r="Q372" s="284"/>
      <c r="R372" s="284"/>
      <c r="S372" s="284"/>
      <c r="T372" s="284"/>
      <c r="U372" s="284"/>
      <c r="V372" s="284"/>
      <c r="W372" s="284"/>
      <c r="X372" s="284"/>
      <c r="Y372" s="405"/>
      <c r="Z372" s="418"/>
      <c r="AA372" s="418"/>
      <c r="AB372" s="418"/>
      <c r="AC372" s="418"/>
      <c r="AD372" s="418"/>
      <c r="AE372" s="418"/>
      <c r="AF372" s="418"/>
      <c r="AG372" s="418"/>
      <c r="AH372" s="418"/>
      <c r="AI372" s="418"/>
      <c r="AJ372" s="418"/>
      <c r="AK372" s="418"/>
      <c r="AL372" s="418"/>
      <c r="AM372" s="299"/>
    </row>
    <row r="373" spans="1:42" ht="30.9" hidden="1" customHeight="1" outlineLevel="1">
      <c r="A373" s="513">
        <v>48</v>
      </c>
      <c r="B373" s="511" t="s">
        <v>140</v>
      </c>
      <c r="C373" s="284" t="s">
        <v>25</v>
      </c>
      <c r="D373" s="730"/>
      <c r="E373" s="730"/>
      <c r="F373" s="730"/>
      <c r="G373" s="730"/>
      <c r="H373" s="730"/>
      <c r="I373" s="730"/>
      <c r="J373" s="730"/>
      <c r="K373" s="730"/>
      <c r="L373" s="730"/>
      <c r="M373" s="730"/>
      <c r="N373" s="288">
        <v>12</v>
      </c>
      <c r="O373" s="288"/>
      <c r="P373" s="288"/>
      <c r="Q373" s="288"/>
      <c r="R373" s="288"/>
      <c r="S373" s="288"/>
      <c r="T373" s="288"/>
      <c r="U373" s="288"/>
      <c r="V373" s="288"/>
      <c r="W373" s="288"/>
      <c r="X373" s="288"/>
      <c r="Y373" s="419"/>
      <c r="Z373" s="403"/>
      <c r="AA373" s="403"/>
      <c r="AB373" s="403"/>
      <c r="AC373" s="403"/>
      <c r="AD373" s="403"/>
      <c r="AE373" s="403"/>
      <c r="AF373" s="403"/>
      <c r="AG373" s="408"/>
      <c r="AH373" s="408"/>
      <c r="AI373" s="408"/>
      <c r="AJ373" s="408"/>
      <c r="AK373" s="408"/>
      <c r="AL373" s="408"/>
      <c r="AM373" s="289">
        <f>SUM(Y373:AL373)</f>
        <v>0</v>
      </c>
    </row>
    <row r="374" spans="1:42" ht="15.5" hidden="1" outlineLevel="1">
      <c r="B374" s="287" t="s">
        <v>289</v>
      </c>
      <c r="C374" s="284" t="s">
        <v>163</v>
      </c>
      <c r="D374" s="730"/>
      <c r="E374" s="730"/>
      <c r="F374" s="730"/>
      <c r="G374" s="730"/>
      <c r="H374" s="730"/>
      <c r="I374" s="730"/>
      <c r="J374" s="730"/>
      <c r="K374" s="730"/>
      <c r="L374" s="730"/>
      <c r="M374" s="730"/>
      <c r="N374" s="288">
        <f>N373</f>
        <v>12</v>
      </c>
      <c r="O374" s="288"/>
      <c r="P374" s="288"/>
      <c r="Q374" s="288"/>
      <c r="R374" s="288"/>
      <c r="S374" s="288"/>
      <c r="T374" s="288"/>
      <c r="U374" s="288"/>
      <c r="V374" s="288"/>
      <c r="W374" s="288"/>
      <c r="X374" s="288"/>
      <c r="Y374" s="404">
        <f t="shared" ref="Y374:AL374" si="104">Y373</f>
        <v>0</v>
      </c>
      <c r="Z374" s="404">
        <f t="shared" si="104"/>
        <v>0</v>
      </c>
      <c r="AA374" s="404">
        <f t="shared" si="104"/>
        <v>0</v>
      </c>
      <c r="AB374" s="404">
        <f t="shared" si="104"/>
        <v>0</v>
      </c>
      <c r="AC374" s="404">
        <f t="shared" si="104"/>
        <v>0</v>
      </c>
      <c r="AD374" s="404">
        <f t="shared" si="104"/>
        <v>0</v>
      </c>
      <c r="AE374" s="404">
        <f t="shared" si="104"/>
        <v>0</v>
      </c>
      <c r="AF374" s="404">
        <f t="shared" si="104"/>
        <v>0</v>
      </c>
      <c r="AG374" s="404">
        <f t="shared" si="104"/>
        <v>0</v>
      </c>
      <c r="AH374" s="404">
        <f t="shared" si="104"/>
        <v>0</v>
      </c>
      <c r="AI374" s="404">
        <f t="shared" si="104"/>
        <v>0</v>
      </c>
      <c r="AJ374" s="404">
        <f t="shared" si="104"/>
        <v>0</v>
      </c>
      <c r="AK374" s="404">
        <f t="shared" si="104"/>
        <v>0</v>
      </c>
      <c r="AL374" s="404">
        <f t="shared" si="104"/>
        <v>0</v>
      </c>
      <c r="AM374" s="299"/>
    </row>
    <row r="375" spans="1:42" ht="15.5" hidden="1" outlineLevel="1">
      <c r="B375" s="511"/>
      <c r="C375" s="284"/>
      <c r="D375" s="729"/>
      <c r="E375" s="729"/>
      <c r="F375" s="729"/>
      <c r="G375" s="729"/>
      <c r="H375" s="729"/>
      <c r="I375" s="729"/>
      <c r="J375" s="729"/>
      <c r="K375" s="729"/>
      <c r="L375" s="729"/>
      <c r="M375" s="729"/>
      <c r="N375" s="284"/>
      <c r="O375" s="284"/>
      <c r="P375" s="284"/>
      <c r="Q375" s="284"/>
      <c r="R375" s="284"/>
      <c r="S375" s="284"/>
      <c r="T375" s="284"/>
      <c r="U375" s="284"/>
      <c r="V375" s="284"/>
      <c r="W375" s="284"/>
      <c r="X375" s="284"/>
      <c r="Y375" s="405"/>
      <c r="Z375" s="418"/>
      <c r="AA375" s="418"/>
      <c r="AB375" s="418"/>
      <c r="AC375" s="418"/>
      <c r="AD375" s="418"/>
      <c r="AE375" s="418"/>
      <c r="AF375" s="418"/>
      <c r="AG375" s="418"/>
      <c r="AH375" s="418"/>
      <c r="AI375" s="418"/>
      <c r="AJ375" s="418"/>
      <c r="AK375" s="418"/>
      <c r="AL375" s="418"/>
      <c r="AM375" s="299"/>
    </row>
    <row r="376" spans="1:42" ht="31" hidden="1" outlineLevel="1">
      <c r="A376" s="513">
        <v>49</v>
      </c>
      <c r="B376" s="511" t="s">
        <v>141</v>
      </c>
      <c r="C376" s="284" t="s">
        <v>25</v>
      </c>
      <c r="D376" s="730"/>
      <c r="E376" s="730"/>
      <c r="F376" s="730"/>
      <c r="G376" s="730"/>
      <c r="H376" s="730"/>
      <c r="I376" s="730"/>
      <c r="J376" s="730"/>
      <c r="K376" s="730"/>
      <c r="L376" s="730"/>
      <c r="M376" s="730"/>
      <c r="N376" s="288">
        <v>12</v>
      </c>
      <c r="O376" s="288"/>
      <c r="P376" s="288"/>
      <c r="Q376" s="288"/>
      <c r="R376" s="288"/>
      <c r="S376" s="288"/>
      <c r="T376" s="288"/>
      <c r="U376" s="288"/>
      <c r="V376" s="288"/>
      <c r="W376" s="288"/>
      <c r="X376" s="288"/>
      <c r="Y376" s="419"/>
      <c r="Z376" s="403"/>
      <c r="AA376" s="403"/>
      <c r="AB376" s="403"/>
      <c r="AC376" s="403"/>
      <c r="AD376" s="403"/>
      <c r="AE376" s="403"/>
      <c r="AF376" s="403"/>
      <c r="AG376" s="408"/>
      <c r="AH376" s="408"/>
      <c r="AI376" s="408"/>
      <c r="AJ376" s="408"/>
      <c r="AK376" s="408"/>
      <c r="AL376" s="408"/>
      <c r="AM376" s="289">
        <f>SUM(Y376:AL376)</f>
        <v>0</v>
      </c>
    </row>
    <row r="377" spans="1:42" ht="15.5" hidden="1" outlineLevel="1">
      <c r="B377" s="287" t="s">
        <v>289</v>
      </c>
      <c r="C377" s="284" t="s">
        <v>163</v>
      </c>
      <c r="D377" s="730"/>
      <c r="E377" s="730"/>
      <c r="F377" s="730"/>
      <c r="G377" s="730"/>
      <c r="H377" s="730"/>
      <c r="I377" s="730"/>
      <c r="J377" s="730"/>
      <c r="K377" s="730"/>
      <c r="L377" s="730"/>
      <c r="M377" s="730"/>
      <c r="N377" s="288">
        <f>N376</f>
        <v>12</v>
      </c>
      <c r="O377" s="288"/>
      <c r="P377" s="288"/>
      <c r="Q377" s="288"/>
      <c r="R377" s="288"/>
      <c r="S377" s="288"/>
      <c r="T377" s="288"/>
      <c r="U377" s="288"/>
      <c r="V377" s="288"/>
      <c r="W377" s="288"/>
      <c r="X377" s="288"/>
      <c r="Y377" s="404">
        <f t="shared" ref="Y377:AL377" si="105">Y376</f>
        <v>0</v>
      </c>
      <c r="Z377" s="404">
        <f t="shared" si="105"/>
        <v>0</v>
      </c>
      <c r="AA377" s="404">
        <f t="shared" si="105"/>
        <v>0</v>
      </c>
      <c r="AB377" s="404">
        <f t="shared" si="105"/>
        <v>0</v>
      </c>
      <c r="AC377" s="404">
        <f t="shared" si="105"/>
        <v>0</v>
      </c>
      <c r="AD377" s="404">
        <f t="shared" si="105"/>
        <v>0</v>
      </c>
      <c r="AE377" s="404">
        <f t="shared" si="105"/>
        <v>0</v>
      </c>
      <c r="AF377" s="404">
        <f t="shared" si="105"/>
        <v>0</v>
      </c>
      <c r="AG377" s="404">
        <f t="shared" si="105"/>
        <v>0</v>
      </c>
      <c r="AH377" s="404">
        <f t="shared" si="105"/>
        <v>0</v>
      </c>
      <c r="AI377" s="404">
        <f t="shared" si="105"/>
        <v>0</v>
      </c>
      <c r="AJ377" s="404">
        <f t="shared" si="105"/>
        <v>0</v>
      </c>
      <c r="AK377" s="404">
        <f t="shared" si="105"/>
        <v>0</v>
      </c>
      <c r="AL377" s="404">
        <f t="shared" si="105"/>
        <v>0</v>
      </c>
      <c r="AM377" s="299"/>
    </row>
    <row r="378" spans="1:42" ht="15.5" hidden="1" outlineLevel="1">
      <c r="B378" s="430"/>
      <c r="C378" s="298"/>
      <c r="D378" s="729"/>
      <c r="E378" s="729"/>
      <c r="F378" s="729"/>
      <c r="G378" s="729"/>
      <c r="H378" s="729"/>
      <c r="I378" s="729"/>
      <c r="J378" s="729"/>
      <c r="K378" s="729"/>
      <c r="L378" s="729"/>
      <c r="M378" s="729"/>
      <c r="N378" s="284"/>
      <c r="O378" s="284"/>
      <c r="P378" s="284"/>
      <c r="Q378" s="284"/>
      <c r="R378" s="284"/>
      <c r="S378" s="284"/>
      <c r="T378" s="284"/>
      <c r="U378" s="284"/>
      <c r="V378" s="284"/>
      <c r="W378" s="284"/>
      <c r="X378" s="284"/>
      <c r="Y378" s="294"/>
      <c r="Z378" s="294"/>
      <c r="AA378" s="294"/>
      <c r="AB378" s="294"/>
      <c r="AC378" s="294"/>
      <c r="AD378" s="294"/>
      <c r="AE378" s="294"/>
      <c r="AF378" s="294"/>
      <c r="AG378" s="294"/>
      <c r="AH378" s="294"/>
      <c r="AI378" s="294"/>
      <c r="AJ378" s="294"/>
      <c r="AK378" s="294"/>
      <c r="AL378" s="294"/>
      <c r="AM378" s="299"/>
    </row>
    <row r="379" spans="1:42" ht="15.5" collapsed="1">
      <c r="B379" s="320" t="s">
        <v>274</v>
      </c>
      <c r="C379" s="322"/>
      <c r="D379" s="807">
        <f t="shared" ref="D379:E379" si="106">SUM(D222:D377)</f>
        <v>12181475</v>
      </c>
      <c r="E379" s="807">
        <f t="shared" si="106"/>
        <v>12181342</v>
      </c>
      <c r="F379" s="807">
        <f>SUM(F222:F377)</f>
        <v>12207408</v>
      </c>
      <c r="G379" s="807">
        <f>SUM(G222:G377)</f>
        <v>12109967</v>
      </c>
      <c r="H379" s="807">
        <f>SUM(H222:H377)</f>
        <v>12077836</v>
      </c>
      <c r="I379" s="807">
        <f>SUM(I222:I377)</f>
        <v>11432197</v>
      </c>
      <c r="J379" s="807">
        <f t="shared" ref="J379:K379" si="107">SUM(J222:J377)</f>
        <v>11326628</v>
      </c>
      <c r="K379" s="807">
        <f t="shared" si="107"/>
        <v>11292271</v>
      </c>
      <c r="L379" s="807">
        <f>SUM(L222:L377)</f>
        <v>11242534</v>
      </c>
      <c r="M379" s="807">
        <f>SUM(M222:M377)</f>
        <v>11176819</v>
      </c>
      <c r="N379" s="322"/>
      <c r="O379" s="322">
        <f t="shared" ref="O379:P379" si="108">SUM(O222:O377)</f>
        <v>1420</v>
      </c>
      <c r="P379" s="322">
        <f t="shared" si="108"/>
        <v>1419</v>
      </c>
      <c r="Q379" s="322">
        <f>SUM(Q222:Q377)</f>
        <v>1425</v>
      </c>
      <c r="R379" s="322">
        <f>SUM(R222:R377)</f>
        <v>1414</v>
      </c>
      <c r="S379" s="322">
        <f>SUM(S222:S377)</f>
        <v>1412</v>
      </c>
      <c r="T379" s="322">
        <f>SUM(T222:T377)</f>
        <v>1312</v>
      </c>
      <c r="U379" s="322">
        <f t="shared" ref="U379:V379" si="109">SUM(U222:U377)</f>
        <v>1300</v>
      </c>
      <c r="V379" s="322">
        <f t="shared" si="109"/>
        <v>1293</v>
      </c>
      <c r="W379" s="322">
        <f>SUM(W222:W377)</f>
        <v>1283</v>
      </c>
      <c r="X379" s="322">
        <f>SUM(X222:X377)</f>
        <v>1271</v>
      </c>
      <c r="Y379" s="322">
        <f>IF(Y220="kWh",SUMPRODUCT(D222:D377,Y222:Y377))</f>
        <v>4127686</v>
      </c>
      <c r="Z379" s="322">
        <f>IF(Z220="kWh",SUMPRODUCT(D222:D377,Z222:Z377))</f>
        <v>1191244.8900000001</v>
      </c>
      <c r="AA379" s="322">
        <f>IF(AA220="kw",SUMPRODUCT(N222:N377,O222:O377,AA222:AA377),SUMPRODUCT(D222:D377,AA222:AA377))</f>
        <v>10319.52</v>
      </c>
      <c r="AB379" s="322">
        <f>IF(AB220="kw",SUMPRODUCT(N222:N377,O222:O377,AB222:AB377),SUMPRODUCT(D222:D377,AB222:AB377))</f>
        <v>0</v>
      </c>
      <c r="AC379" s="322">
        <f>IF(AC220="kw",SUMPRODUCT(N222:N377,O222:O377,AC222:AC377),SUMPRODUCT(D222:D377,AC222:AC377))</f>
        <v>0</v>
      </c>
      <c r="AD379" s="322">
        <f>IF(AD220="kw",SUMPRODUCT(N222:N377,O222:O377,AD222:AD377),SUMPRODUCT(D222:D377,AD222:AD377))</f>
        <v>0</v>
      </c>
      <c r="AE379" s="322">
        <f>IF(AE220="kw",SUMPRODUCT(N222:N377,O222:O377,AE222:AE377),SUMPRODUCT(D222:D377,AE222:AE377))</f>
        <v>0</v>
      </c>
      <c r="AF379" s="322">
        <f>IF(AF220="kw",SUMPRODUCT(N222:N377,O222:O377,AF222:AF377),SUMPRODUCT(D222:D377,AF222:AF377))</f>
        <v>0</v>
      </c>
      <c r="AG379" s="322">
        <f>IF(AG220="kw",SUMPRODUCT(N222:N377,O222:O377,AG222:AG377),SUMPRODUCT(D222:D377,AG222:AG377))</f>
        <v>0</v>
      </c>
      <c r="AH379" s="322">
        <f>IF(AH220="kw",SUMPRODUCT(N222:N377,O222:O377,AH222:AH377),SUMPRODUCT(D222:D377,AH222:AH377))</f>
        <v>0</v>
      </c>
      <c r="AI379" s="322">
        <f>IF(AI220="kw",SUMPRODUCT(N222:N377,O222:O377,AI222:AI377),SUMPRODUCT(D222:D377,AI222:AI377))</f>
        <v>0</v>
      </c>
      <c r="AJ379" s="322">
        <f>IF(AJ220="kw",SUMPRODUCT(N222:N377,O222:O377,AJ222:AJ377),SUMPRODUCT(D222:D377,AJ222:AJ377))</f>
        <v>0</v>
      </c>
      <c r="AK379" s="322">
        <f>IF(AK220="kw",SUMPRODUCT(N222:N377,O222:O377,AK222:AK377),SUMPRODUCT(D222:D377,AK222:AK377))</f>
        <v>0</v>
      </c>
      <c r="AL379" s="322">
        <f>IF(AL220="kw",SUMPRODUCT(N222:N377,O222:O377,AL222:AL377),SUMPRODUCT(D222:D377,AL222:AL377))</f>
        <v>0</v>
      </c>
      <c r="AM379" s="323"/>
    </row>
    <row r="380" spans="1:42" ht="15.5">
      <c r="B380" s="384" t="s">
        <v>275</v>
      </c>
      <c r="C380" s="385"/>
      <c r="D380" s="806"/>
      <c r="E380" s="806"/>
      <c r="F380" s="806"/>
      <c r="G380" s="806"/>
      <c r="H380" s="806"/>
      <c r="I380" s="806"/>
      <c r="J380" s="806"/>
      <c r="K380" s="806"/>
      <c r="L380" s="806"/>
      <c r="M380" s="806"/>
      <c r="N380" s="385"/>
      <c r="O380" s="385"/>
      <c r="P380" s="385"/>
      <c r="Q380" s="385"/>
      <c r="R380" s="385"/>
      <c r="S380" s="385"/>
      <c r="T380" s="385"/>
      <c r="U380" s="385"/>
      <c r="V380" s="385"/>
      <c r="W380" s="385"/>
      <c r="X380" s="385"/>
      <c r="Y380" s="385">
        <f>HLOOKUP(Y219,'2. LRAMVA Threshold'!$B$42:$Q$53,8,FALSE)</f>
        <v>0</v>
      </c>
      <c r="Z380" s="385">
        <f>HLOOKUP(Z219,'2. LRAMVA Threshold'!$B$42:$Q$53,8,FALSE)</f>
        <v>0</v>
      </c>
      <c r="AA380" s="385">
        <f>HLOOKUP(AA219,'2. LRAMVA Threshold'!$B$42:$Q$53,8,FALSE)</f>
        <v>0</v>
      </c>
      <c r="AB380" s="385">
        <f>HLOOKUP(AB219,'2. LRAMVA Threshold'!$B$42:$Q$53,8,FALSE)</f>
        <v>0</v>
      </c>
      <c r="AC380" s="385">
        <f>HLOOKUP(AC219,'2. LRAMVA Threshold'!$B$42:$Q$53,8,FALSE)</f>
        <v>0</v>
      </c>
      <c r="AD380" s="385">
        <f>HLOOKUP(AD219,'2. LRAMVA Threshold'!$B$42:$Q$53,8,FALSE)</f>
        <v>0</v>
      </c>
      <c r="AE380" s="385">
        <f>HLOOKUP(AE219,'2. LRAMVA Threshold'!$B$42:$Q$53,8,FALSE)</f>
        <v>0</v>
      </c>
      <c r="AF380" s="385">
        <f>HLOOKUP(AF219,'2. LRAMVA Threshold'!$B$42:$Q$53,8,FALSE)</f>
        <v>0</v>
      </c>
      <c r="AG380" s="385">
        <f>HLOOKUP(AG219,'2. LRAMVA Threshold'!$B$42:$Q$53,8,FALSE)</f>
        <v>0</v>
      </c>
      <c r="AH380" s="385">
        <f>HLOOKUP(AH219,'2. LRAMVA Threshold'!$B$42:$Q$53,8,FALSE)</f>
        <v>0</v>
      </c>
      <c r="AI380" s="385">
        <f>HLOOKUP(AI219,'2. LRAMVA Threshold'!$B$42:$Q$53,8,FALSE)</f>
        <v>0</v>
      </c>
      <c r="AJ380" s="385">
        <f>HLOOKUP(AJ219,'2. LRAMVA Threshold'!$B$42:$Q$53,8,FALSE)</f>
        <v>0</v>
      </c>
      <c r="AK380" s="385">
        <f>HLOOKUP(AK219,'2. LRAMVA Threshold'!$B$42:$Q$53,8,FALSE)</f>
        <v>0</v>
      </c>
      <c r="AL380" s="385">
        <f>HLOOKUP(AL219,'2. LRAMVA Threshold'!$B$42:$Q$53,8,FALSE)</f>
        <v>0</v>
      </c>
      <c r="AM380" s="386"/>
    </row>
    <row r="381" spans="1:42" ht="15.5">
      <c r="B381" s="387"/>
      <c r="C381" s="425"/>
      <c r="D381" s="425"/>
      <c r="E381" s="425"/>
      <c r="F381" s="425"/>
      <c r="G381" s="425"/>
      <c r="H381" s="425"/>
      <c r="I381" s="425"/>
      <c r="J381" s="425"/>
      <c r="K381" s="425"/>
      <c r="L381" s="425"/>
      <c r="M381" s="425"/>
      <c r="N381" s="426"/>
      <c r="O381" s="427"/>
      <c r="P381" s="426"/>
      <c r="Q381" s="426"/>
      <c r="R381" s="426"/>
      <c r="S381" s="428"/>
      <c r="T381" s="428"/>
      <c r="U381" s="428"/>
      <c r="V381" s="428"/>
      <c r="W381" s="426"/>
      <c r="X381" s="426"/>
      <c r="Y381" s="429"/>
      <c r="Z381" s="429"/>
      <c r="AA381" s="429"/>
      <c r="AB381" s="429"/>
      <c r="AC381" s="429"/>
      <c r="AD381" s="429"/>
      <c r="AE381" s="429"/>
      <c r="AF381" s="392"/>
      <c r="AG381" s="392"/>
      <c r="AH381" s="392"/>
      <c r="AI381" s="392"/>
      <c r="AJ381" s="392"/>
      <c r="AK381" s="392"/>
      <c r="AL381" s="392"/>
      <c r="AM381" s="393"/>
    </row>
    <row r="382" spans="1:42" ht="15.5">
      <c r="B382" s="317" t="s">
        <v>276</v>
      </c>
      <c r="C382" s="805"/>
      <c r="D382" s="805"/>
      <c r="E382" s="293"/>
      <c r="F382" s="293"/>
      <c r="G382" s="293"/>
      <c r="H382" s="293"/>
      <c r="I382" s="293"/>
      <c r="J382" s="293"/>
      <c r="K382" s="293"/>
      <c r="L382" s="293"/>
      <c r="M382" s="293"/>
      <c r="N382" s="369"/>
      <c r="O382" s="284"/>
      <c r="P382" s="333"/>
      <c r="Q382" s="333"/>
      <c r="R382" s="333"/>
      <c r="S382" s="332"/>
      <c r="T382" s="332"/>
      <c r="U382" s="332"/>
      <c r="V382" s="332"/>
      <c r="W382" s="333"/>
      <c r="X382" s="333"/>
      <c r="Y382" s="334">
        <f>HLOOKUP(Y$35,'3.  Distribution Rates'!$C$122:$P$133,8,FALSE)</f>
        <v>0</v>
      </c>
      <c r="Z382" s="334">
        <f>HLOOKUP(Z$35,'3.  Distribution Rates'!$C$122:$P$133,8,FALSE)</f>
        <v>0</v>
      </c>
      <c r="AA382" s="334">
        <f>HLOOKUP(AA$35,'3.  Distribution Rates'!$C$122:$P$133,8,FALSE)</f>
        <v>0</v>
      </c>
      <c r="AB382" s="334">
        <f>HLOOKUP(AB$35,'3.  Distribution Rates'!$C$122:$P$133,8,FALSE)</f>
        <v>0</v>
      </c>
      <c r="AC382" s="334">
        <f>HLOOKUP(AC$35,'3.  Distribution Rates'!$C$122:$P$133,8,FALSE)</f>
        <v>0</v>
      </c>
      <c r="AD382" s="334">
        <f>HLOOKUP(AD$35,'3.  Distribution Rates'!$C$122:$P$133,8,FALSE)</f>
        <v>0</v>
      </c>
      <c r="AE382" s="334">
        <f>HLOOKUP(AE$35,'3.  Distribution Rates'!$C$122:$P$133,8,FALSE)</f>
        <v>0</v>
      </c>
      <c r="AF382" s="334">
        <f>HLOOKUP(AF$35,'3.  Distribution Rates'!$C$122:$P$133,8,FALSE)</f>
        <v>0</v>
      </c>
      <c r="AG382" s="334">
        <f>HLOOKUP(AG$35,'3.  Distribution Rates'!$C$122:$P$133,8,FALSE)</f>
        <v>0</v>
      </c>
      <c r="AH382" s="334">
        <f>HLOOKUP(AH$35,'3.  Distribution Rates'!$C$122:$P$133,8,FALSE)</f>
        <v>0</v>
      </c>
      <c r="AI382" s="334">
        <f>HLOOKUP(AI$35,'3.  Distribution Rates'!$C$122:$P$133,8,FALSE)</f>
        <v>0</v>
      </c>
      <c r="AJ382" s="334">
        <f>HLOOKUP(AJ$35,'3.  Distribution Rates'!$C$122:$P$133,8,FALSE)</f>
        <v>0</v>
      </c>
      <c r="AK382" s="334">
        <f>HLOOKUP(AK$35,'3.  Distribution Rates'!$C$122:$P$133,8,FALSE)</f>
        <v>0</v>
      </c>
      <c r="AL382" s="334">
        <f>HLOOKUP(AL$35,'3.  Distribution Rates'!$C$122:$P$133,8,FALSE)</f>
        <v>0</v>
      </c>
      <c r="AM382" s="370"/>
      <c r="AN382" s="334"/>
      <c r="AO382" s="334"/>
      <c r="AP382" s="334"/>
    </row>
    <row r="383" spans="1:42" ht="15.5">
      <c r="B383" s="317" t="s">
        <v>277</v>
      </c>
      <c r="C383" s="338"/>
      <c r="D383" s="804"/>
      <c r="E383" s="733"/>
      <c r="F383" s="733"/>
      <c r="G383" s="733"/>
      <c r="H383" s="733"/>
      <c r="I383" s="733"/>
      <c r="J383" s="733"/>
      <c r="K383" s="733"/>
      <c r="L383" s="733"/>
      <c r="M383" s="733"/>
      <c r="N383" s="272"/>
      <c r="O383" s="284"/>
      <c r="P383" s="272"/>
      <c r="Q383" s="272"/>
      <c r="R383" s="272"/>
      <c r="S383" s="302"/>
      <c r="T383" s="302"/>
      <c r="U383" s="302"/>
      <c r="V383" s="302"/>
      <c r="W383" s="272"/>
      <c r="X383" s="272"/>
      <c r="Y383" s="371">
        <f>'4.  2011-2014 LRAM'!Y139*Y382</f>
        <v>0</v>
      </c>
      <c r="Z383" s="371">
        <f>'4.  2011-2014 LRAM'!Z139*Z382</f>
        <v>0</v>
      </c>
      <c r="AA383" s="371">
        <f>'4.  2011-2014 LRAM'!AA139*AA382</f>
        <v>0</v>
      </c>
      <c r="AB383" s="371">
        <f>'4.  2011-2014 LRAM'!AB139*AB382</f>
        <v>0</v>
      </c>
      <c r="AC383" s="371">
        <f>'4.  2011-2014 LRAM'!AC139*AC382</f>
        <v>0</v>
      </c>
      <c r="AD383" s="371">
        <f>'4.  2011-2014 LRAM'!AD139*AD382</f>
        <v>0</v>
      </c>
      <c r="AE383" s="371">
        <f>'4.  2011-2014 LRAM'!AE139*AE382</f>
        <v>0</v>
      </c>
      <c r="AF383" s="371">
        <f>'4.  2011-2014 LRAM'!AF139*AF382</f>
        <v>0</v>
      </c>
      <c r="AG383" s="371">
        <f>'4.  2011-2014 LRAM'!AG139*AG382</f>
        <v>0</v>
      </c>
      <c r="AH383" s="371">
        <f>'4.  2011-2014 LRAM'!AH139*AH382</f>
        <v>0</v>
      </c>
      <c r="AI383" s="371">
        <f>'4.  2011-2014 LRAM'!AI139*AI382</f>
        <v>0</v>
      </c>
      <c r="AJ383" s="371">
        <f>'4.  2011-2014 LRAM'!AJ139*AJ382</f>
        <v>0</v>
      </c>
      <c r="AK383" s="371">
        <f>'4.  2011-2014 LRAM'!AK139*AK382</f>
        <v>0</v>
      </c>
      <c r="AL383" s="371">
        <f>'4.  2011-2014 LRAM'!AL139*AL382</f>
        <v>0</v>
      </c>
      <c r="AM383" s="616">
        <f t="shared" ref="AM383:AM388" si="110">SUM(Y383:AL383)</f>
        <v>0</v>
      </c>
    </row>
    <row r="384" spans="1:42" ht="15.5">
      <c r="B384" s="317" t="s">
        <v>278</v>
      </c>
      <c r="C384" s="338"/>
      <c r="D384" s="804"/>
      <c r="E384" s="733"/>
      <c r="F384" s="733"/>
      <c r="G384" s="733"/>
      <c r="H384" s="733"/>
      <c r="I384" s="733"/>
      <c r="J384" s="733"/>
      <c r="K384" s="733"/>
      <c r="L384" s="733"/>
      <c r="M384" s="733"/>
      <c r="N384" s="272"/>
      <c r="O384" s="284"/>
      <c r="P384" s="272"/>
      <c r="Q384" s="272"/>
      <c r="R384" s="272"/>
      <c r="S384" s="302"/>
      <c r="T384" s="302"/>
      <c r="U384" s="302"/>
      <c r="V384" s="302"/>
      <c r="W384" s="272"/>
      <c r="X384" s="272"/>
      <c r="Y384" s="371">
        <f>'4.  2011-2014 LRAM'!Y268*Y382</f>
        <v>0</v>
      </c>
      <c r="Z384" s="371">
        <f>'4.  2011-2014 LRAM'!Z268*Z382</f>
        <v>0</v>
      </c>
      <c r="AA384" s="371">
        <f>'4.  2011-2014 LRAM'!AA268*AA382</f>
        <v>0</v>
      </c>
      <c r="AB384" s="371">
        <f>'4.  2011-2014 LRAM'!AB268*AB382</f>
        <v>0</v>
      </c>
      <c r="AC384" s="371">
        <f>'4.  2011-2014 LRAM'!AC268*AC382</f>
        <v>0</v>
      </c>
      <c r="AD384" s="371">
        <f>'4.  2011-2014 LRAM'!AD268*AD382</f>
        <v>0</v>
      </c>
      <c r="AE384" s="371">
        <f>'4.  2011-2014 LRAM'!AE268*AE382</f>
        <v>0</v>
      </c>
      <c r="AF384" s="371">
        <f>'4.  2011-2014 LRAM'!AF268*AF382</f>
        <v>0</v>
      </c>
      <c r="AG384" s="371">
        <f>'4.  2011-2014 LRAM'!AG268*AG382</f>
        <v>0</v>
      </c>
      <c r="AH384" s="371">
        <f>'4.  2011-2014 LRAM'!AH268*AH382</f>
        <v>0</v>
      </c>
      <c r="AI384" s="371">
        <f>'4.  2011-2014 LRAM'!AI268*AI382</f>
        <v>0</v>
      </c>
      <c r="AJ384" s="371">
        <f>'4.  2011-2014 LRAM'!AJ268*AJ382</f>
        <v>0</v>
      </c>
      <c r="AK384" s="371">
        <f>'4.  2011-2014 LRAM'!AK268*AK382</f>
        <v>0</v>
      </c>
      <c r="AL384" s="371">
        <f>'4.  2011-2014 LRAM'!AL268*AL382</f>
        <v>0</v>
      </c>
      <c r="AM384" s="616">
        <f t="shared" si="110"/>
        <v>0</v>
      </c>
    </row>
    <row r="385" spans="2:39" ht="15.5">
      <c r="B385" s="317" t="s">
        <v>279</v>
      </c>
      <c r="C385" s="338"/>
      <c r="D385" s="804"/>
      <c r="E385" s="733"/>
      <c r="F385" s="733"/>
      <c r="G385" s="733"/>
      <c r="H385" s="733"/>
      <c r="I385" s="733"/>
      <c r="J385" s="733"/>
      <c r="K385" s="733"/>
      <c r="L385" s="733"/>
      <c r="M385" s="733"/>
      <c r="N385" s="272"/>
      <c r="O385" s="284"/>
      <c r="P385" s="272"/>
      <c r="Q385" s="272"/>
      <c r="R385" s="272"/>
      <c r="S385" s="302"/>
      <c r="T385" s="302"/>
      <c r="U385" s="302"/>
      <c r="V385" s="302"/>
      <c r="W385" s="272"/>
      <c r="X385" s="272"/>
      <c r="Y385" s="371">
        <f>'4.  2011-2014 LRAM'!Y397*Y382</f>
        <v>0</v>
      </c>
      <c r="Z385" s="371">
        <f>'4.  2011-2014 LRAM'!Z397*Z382</f>
        <v>0</v>
      </c>
      <c r="AA385" s="371">
        <f>'4.  2011-2014 LRAM'!AA397*AA382</f>
        <v>0</v>
      </c>
      <c r="AB385" s="371">
        <f>'4.  2011-2014 LRAM'!AB397*AB382</f>
        <v>0</v>
      </c>
      <c r="AC385" s="371">
        <f>'4.  2011-2014 LRAM'!AC397*AC382</f>
        <v>0</v>
      </c>
      <c r="AD385" s="371">
        <f>'4.  2011-2014 LRAM'!AD397*AD382</f>
        <v>0</v>
      </c>
      <c r="AE385" s="371">
        <f>'4.  2011-2014 LRAM'!AE397*AE382</f>
        <v>0</v>
      </c>
      <c r="AF385" s="371">
        <f>'4.  2011-2014 LRAM'!AF397*AF382</f>
        <v>0</v>
      </c>
      <c r="AG385" s="371">
        <f>'4.  2011-2014 LRAM'!AG397*AG382</f>
        <v>0</v>
      </c>
      <c r="AH385" s="371">
        <f>'4.  2011-2014 LRAM'!AH397*AH382</f>
        <v>0</v>
      </c>
      <c r="AI385" s="371">
        <f>'4.  2011-2014 LRAM'!AI397*AI382</f>
        <v>0</v>
      </c>
      <c r="AJ385" s="371">
        <f>'4.  2011-2014 LRAM'!AJ397*AJ382</f>
        <v>0</v>
      </c>
      <c r="AK385" s="371">
        <f>'4.  2011-2014 LRAM'!AK397*AK382</f>
        <v>0</v>
      </c>
      <c r="AL385" s="371">
        <f>'4.  2011-2014 LRAM'!AL397*AL382</f>
        <v>0</v>
      </c>
      <c r="AM385" s="616">
        <f t="shared" si="110"/>
        <v>0</v>
      </c>
    </row>
    <row r="386" spans="2:39" ht="15.5">
      <c r="B386" s="317" t="s">
        <v>280</v>
      </c>
      <c r="C386" s="338"/>
      <c r="D386" s="804"/>
      <c r="E386" s="733"/>
      <c r="F386" s="733"/>
      <c r="G386" s="733"/>
      <c r="H386" s="733"/>
      <c r="I386" s="733"/>
      <c r="J386" s="733"/>
      <c r="K386" s="733"/>
      <c r="L386" s="733"/>
      <c r="M386" s="733"/>
      <c r="N386" s="272"/>
      <c r="O386" s="284"/>
      <c r="P386" s="272"/>
      <c r="Q386" s="272"/>
      <c r="R386" s="272"/>
      <c r="S386" s="302"/>
      <c r="T386" s="302"/>
      <c r="U386" s="302"/>
      <c r="V386" s="302"/>
      <c r="W386" s="272"/>
      <c r="X386" s="272"/>
      <c r="Y386" s="371">
        <f>'4.  2011-2014 LRAM'!Y527*Y382</f>
        <v>0</v>
      </c>
      <c r="Z386" s="371">
        <f>'4.  2011-2014 LRAM'!Z527*Z382</f>
        <v>0</v>
      </c>
      <c r="AA386" s="371">
        <f>'4.  2011-2014 LRAM'!AA527*AA382</f>
        <v>0</v>
      </c>
      <c r="AB386" s="371">
        <f>'4.  2011-2014 LRAM'!AB527*AB382</f>
        <v>0</v>
      </c>
      <c r="AC386" s="371">
        <f>'4.  2011-2014 LRAM'!AC527*AC382</f>
        <v>0</v>
      </c>
      <c r="AD386" s="371">
        <f>'4.  2011-2014 LRAM'!AD527*AD382</f>
        <v>0</v>
      </c>
      <c r="AE386" s="371">
        <f>'4.  2011-2014 LRAM'!AE527*AE382</f>
        <v>0</v>
      </c>
      <c r="AF386" s="371">
        <f>'4.  2011-2014 LRAM'!AF527*AF382</f>
        <v>0</v>
      </c>
      <c r="AG386" s="371">
        <f>'4.  2011-2014 LRAM'!AG527*AG382</f>
        <v>0</v>
      </c>
      <c r="AH386" s="371">
        <f>'4.  2011-2014 LRAM'!AH527*AH382</f>
        <v>0</v>
      </c>
      <c r="AI386" s="371">
        <f>'4.  2011-2014 LRAM'!AI527*AI382</f>
        <v>0</v>
      </c>
      <c r="AJ386" s="371">
        <f>'4.  2011-2014 LRAM'!AJ527*AJ382</f>
        <v>0</v>
      </c>
      <c r="AK386" s="371">
        <f>'4.  2011-2014 LRAM'!AK527*AK382</f>
        <v>0</v>
      </c>
      <c r="AL386" s="371">
        <f>'4.  2011-2014 LRAM'!AL527*AL382</f>
        <v>0</v>
      </c>
      <c r="AM386" s="616">
        <f t="shared" si="110"/>
        <v>0</v>
      </c>
    </row>
    <row r="387" spans="2:39" ht="15.5">
      <c r="B387" s="317" t="s">
        <v>281</v>
      </c>
      <c r="C387" s="338"/>
      <c r="D387" s="804"/>
      <c r="E387" s="733"/>
      <c r="F387" s="733"/>
      <c r="G387" s="733"/>
      <c r="H387" s="733"/>
      <c r="I387" s="733"/>
      <c r="J387" s="733"/>
      <c r="K387" s="733"/>
      <c r="L387" s="733"/>
      <c r="M387" s="733"/>
      <c r="N387" s="272"/>
      <c r="O387" s="284"/>
      <c r="P387" s="272"/>
      <c r="Q387" s="272"/>
      <c r="R387" s="272"/>
      <c r="S387" s="302"/>
      <c r="T387" s="302"/>
      <c r="U387" s="302"/>
      <c r="V387" s="302"/>
      <c r="W387" s="272"/>
      <c r="X387" s="272"/>
      <c r="Y387" s="371">
        <f t="shared" ref="Y387:AL387" si="111">Y208*Y382</f>
        <v>0</v>
      </c>
      <c r="Z387" s="371">
        <f t="shared" si="111"/>
        <v>0</v>
      </c>
      <c r="AA387" s="371">
        <f t="shared" si="111"/>
        <v>0</v>
      </c>
      <c r="AB387" s="371">
        <f t="shared" si="111"/>
        <v>0</v>
      </c>
      <c r="AC387" s="371">
        <f t="shared" si="111"/>
        <v>0</v>
      </c>
      <c r="AD387" s="371">
        <f t="shared" si="111"/>
        <v>0</v>
      </c>
      <c r="AE387" s="371">
        <f t="shared" si="111"/>
        <v>0</v>
      </c>
      <c r="AF387" s="371">
        <f t="shared" si="111"/>
        <v>0</v>
      </c>
      <c r="AG387" s="371">
        <f t="shared" si="111"/>
        <v>0</v>
      </c>
      <c r="AH387" s="371">
        <f t="shared" si="111"/>
        <v>0</v>
      </c>
      <c r="AI387" s="371">
        <f t="shared" si="111"/>
        <v>0</v>
      </c>
      <c r="AJ387" s="371">
        <f t="shared" si="111"/>
        <v>0</v>
      </c>
      <c r="AK387" s="371">
        <f t="shared" si="111"/>
        <v>0</v>
      </c>
      <c r="AL387" s="371">
        <f t="shared" si="111"/>
        <v>0</v>
      </c>
      <c r="AM387" s="616">
        <f t="shared" si="110"/>
        <v>0</v>
      </c>
    </row>
    <row r="388" spans="2:39" ht="15.5">
      <c r="B388" s="317" t="s">
        <v>290</v>
      </c>
      <c r="C388" s="338"/>
      <c r="D388" s="804"/>
      <c r="E388" s="733"/>
      <c r="F388" s="733"/>
      <c r="G388" s="733"/>
      <c r="H388" s="733"/>
      <c r="I388" s="733"/>
      <c r="J388" s="733"/>
      <c r="K388" s="733"/>
      <c r="L388" s="733"/>
      <c r="M388" s="733"/>
      <c r="N388" s="272"/>
      <c r="O388" s="284"/>
      <c r="P388" s="272"/>
      <c r="Q388" s="272"/>
      <c r="R388" s="272"/>
      <c r="S388" s="302"/>
      <c r="T388" s="302"/>
      <c r="U388" s="302"/>
      <c r="V388" s="302"/>
      <c r="W388" s="272"/>
      <c r="X388" s="272"/>
      <c r="Y388" s="371">
        <f>Y379*Y382</f>
        <v>0</v>
      </c>
      <c r="Z388" s="371">
        <f t="shared" ref="Z388:AL388" si="112">Z379*Z382</f>
        <v>0</v>
      </c>
      <c r="AA388" s="371">
        <f t="shared" si="112"/>
        <v>0</v>
      </c>
      <c r="AB388" s="371">
        <f t="shared" si="112"/>
        <v>0</v>
      </c>
      <c r="AC388" s="371">
        <f t="shared" si="112"/>
        <v>0</v>
      </c>
      <c r="AD388" s="371">
        <f t="shared" si="112"/>
        <v>0</v>
      </c>
      <c r="AE388" s="371">
        <f t="shared" si="112"/>
        <v>0</v>
      </c>
      <c r="AF388" s="371">
        <f t="shared" si="112"/>
        <v>0</v>
      </c>
      <c r="AG388" s="371">
        <f t="shared" si="112"/>
        <v>0</v>
      </c>
      <c r="AH388" s="371">
        <f t="shared" si="112"/>
        <v>0</v>
      </c>
      <c r="AI388" s="371">
        <f t="shared" si="112"/>
        <v>0</v>
      </c>
      <c r="AJ388" s="371">
        <f t="shared" si="112"/>
        <v>0</v>
      </c>
      <c r="AK388" s="371">
        <f t="shared" si="112"/>
        <v>0</v>
      </c>
      <c r="AL388" s="371">
        <f t="shared" si="112"/>
        <v>0</v>
      </c>
      <c r="AM388" s="616">
        <f t="shared" si="110"/>
        <v>0</v>
      </c>
    </row>
    <row r="389" spans="2:39" ht="15.5">
      <c r="B389" s="342" t="s">
        <v>282</v>
      </c>
      <c r="C389" s="338"/>
      <c r="D389" s="803"/>
      <c r="E389" s="326"/>
      <c r="F389" s="326"/>
      <c r="G389" s="326"/>
      <c r="H389" s="326"/>
      <c r="I389" s="326"/>
      <c r="J389" s="326"/>
      <c r="K389" s="326"/>
      <c r="L389" s="326"/>
      <c r="M389" s="326"/>
      <c r="N389" s="327"/>
      <c r="O389" s="293"/>
      <c r="P389" s="327"/>
      <c r="Q389" s="327"/>
      <c r="R389" s="327"/>
      <c r="S389" s="329"/>
      <c r="T389" s="329"/>
      <c r="U389" s="329"/>
      <c r="V389" s="329"/>
      <c r="W389" s="327"/>
      <c r="X389" s="327"/>
      <c r="Y389" s="339">
        <f>SUM(Y383:Y388)</f>
        <v>0</v>
      </c>
      <c r="Z389" s="339">
        <f t="shared" ref="Z389:AE389" si="113">SUM(Z383:Z388)</f>
        <v>0</v>
      </c>
      <c r="AA389" s="339">
        <f t="shared" si="113"/>
        <v>0</v>
      </c>
      <c r="AB389" s="339">
        <f t="shared" si="113"/>
        <v>0</v>
      </c>
      <c r="AC389" s="339">
        <f t="shared" si="113"/>
        <v>0</v>
      </c>
      <c r="AD389" s="339">
        <f t="shared" si="113"/>
        <v>0</v>
      </c>
      <c r="AE389" s="339">
        <f t="shared" si="113"/>
        <v>0</v>
      </c>
      <c r="AF389" s="339">
        <f>SUM(AF383:AF388)</f>
        <v>0</v>
      </c>
      <c r="AG389" s="339">
        <f t="shared" ref="AG389:AL389" si="114">SUM(AG383:AG388)</f>
        <v>0</v>
      </c>
      <c r="AH389" s="339">
        <f t="shared" si="114"/>
        <v>0</v>
      </c>
      <c r="AI389" s="339">
        <f t="shared" si="114"/>
        <v>0</v>
      </c>
      <c r="AJ389" s="339">
        <f t="shared" si="114"/>
        <v>0</v>
      </c>
      <c r="AK389" s="339">
        <f t="shared" si="114"/>
        <v>0</v>
      </c>
      <c r="AL389" s="339">
        <f t="shared" si="114"/>
        <v>0</v>
      </c>
      <c r="AM389" s="400">
        <f>SUM(AM383:AM388)</f>
        <v>0</v>
      </c>
    </row>
    <row r="390" spans="2:39" ht="15.5">
      <c r="B390" s="342" t="s">
        <v>283</v>
      </c>
      <c r="C390" s="338"/>
      <c r="D390" s="803"/>
      <c r="E390" s="326"/>
      <c r="F390" s="326"/>
      <c r="G390" s="326"/>
      <c r="H390" s="326"/>
      <c r="I390" s="326"/>
      <c r="J390" s="326"/>
      <c r="K390" s="326"/>
      <c r="L390" s="326"/>
      <c r="M390" s="326"/>
      <c r="N390" s="327"/>
      <c r="O390" s="293"/>
      <c r="P390" s="327"/>
      <c r="Q390" s="327"/>
      <c r="R390" s="327"/>
      <c r="S390" s="329"/>
      <c r="T390" s="329"/>
      <c r="U390" s="329"/>
      <c r="V390" s="329"/>
      <c r="W390" s="327"/>
      <c r="X390" s="327"/>
      <c r="Y390" s="340">
        <f>Y380*Y382</f>
        <v>0</v>
      </c>
      <c r="Z390" s="340">
        <f t="shared" ref="Z390:AE390" si="115">Z380*Z382</f>
        <v>0</v>
      </c>
      <c r="AA390" s="340">
        <f t="shared" si="115"/>
        <v>0</v>
      </c>
      <c r="AB390" s="340">
        <f t="shared" si="115"/>
        <v>0</v>
      </c>
      <c r="AC390" s="340">
        <f t="shared" si="115"/>
        <v>0</v>
      </c>
      <c r="AD390" s="340">
        <f t="shared" si="115"/>
        <v>0</v>
      </c>
      <c r="AE390" s="340">
        <f t="shared" si="115"/>
        <v>0</v>
      </c>
      <c r="AF390" s="340">
        <f>AF380*AF382</f>
        <v>0</v>
      </c>
      <c r="AG390" s="340">
        <f t="shared" ref="AG390:AL390" si="116">AG380*AG382</f>
        <v>0</v>
      </c>
      <c r="AH390" s="340">
        <f t="shared" si="116"/>
        <v>0</v>
      </c>
      <c r="AI390" s="340">
        <f t="shared" si="116"/>
        <v>0</v>
      </c>
      <c r="AJ390" s="340">
        <f t="shared" si="116"/>
        <v>0</v>
      </c>
      <c r="AK390" s="340">
        <f t="shared" si="116"/>
        <v>0</v>
      </c>
      <c r="AL390" s="340">
        <f t="shared" si="116"/>
        <v>0</v>
      </c>
      <c r="AM390" s="400">
        <f>SUM(Y390:AL390)</f>
        <v>0</v>
      </c>
    </row>
    <row r="391" spans="2:39" ht="15.5">
      <c r="B391" s="342" t="s">
        <v>284</v>
      </c>
      <c r="C391" s="338"/>
      <c r="D391" s="803"/>
      <c r="E391" s="326"/>
      <c r="F391" s="326"/>
      <c r="G391" s="326"/>
      <c r="H391" s="326"/>
      <c r="I391" s="326"/>
      <c r="J391" s="326"/>
      <c r="K391" s="326"/>
      <c r="L391" s="326"/>
      <c r="M391" s="326"/>
      <c r="N391" s="327"/>
      <c r="O391" s="293"/>
      <c r="P391" s="327"/>
      <c r="Q391" s="327"/>
      <c r="R391" s="327"/>
      <c r="S391" s="343"/>
      <c r="T391" s="343"/>
      <c r="U391" s="343"/>
      <c r="V391" s="343"/>
      <c r="W391" s="327"/>
      <c r="X391" s="327"/>
      <c r="Y391" s="344"/>
      <c r="Z391" s="344"/>
      <c r="AA391" s="344"/>
      <c r="AB391" s="344"/>
      <c r="AC391" s="344"/>
      <c r="AD391" s="344"/>
      <c r="AE391" s="344"/>
      <c r="AF391" s="344"/>
      <c r="AG391" s="344"/>
      <c r="AH391" s="344"/>
      <c r="AI391" s="344"/>
      <c r="AJ391" s="344"/>
      <c r="AK391" s="344"/>
      <c r="AL391" s="344"/>
      <c r="AM391" s="400">
        <f>AM389-AM390</f>
        <v>0</v>
      </c>
    </row>
    <row r="392" spans="2:39" ht="15.5">
      <c r="B392" s="317"/>
      <c r="C392" s="343"/>
      <c r="D392" s="803"/>
      <c r="E392" s="326"/>
      <c r="F392" s="326"/>
      <c r="G392" s="326"/>
      <c r="H392" s="326"/>
      <c r="I392" s="326"/>
      <c r="J392" s="326"/>
      <c r="K392" s="326"/>
      <c r="L392" s="326"/>
      <c r="M392" s="326"/>
      <c r="N392" s="327"/>
      <c r="O392" s="293"/>
      <c r="P392" s="327"/>
      <c r="Q392" s="327"/>
      <c r="R392" s="327"/>
      <c r="S392" s="343"/>
      <c r="T392" s="338"/>
      <c r="U392" s="343"/>
      <c r="V392" s="343"/>
      <c r="W392" s="327"/>
      <c r="X392" s="327"/>
      <c r="Y392" s="345"/>
      <c r="Z392" s="345"/>
      <c r="AA392" s="345"/>
      <c r="AB392" s="345"/>
      <c r="AC392" s="345"/>
      <c r="AD392" s="345"/>
      <c r="AE392" s="345"/>
      <c r="AF392" s="345"/>
      <c r="AG392" s="345"/>
      <c r="AH392" s="345"/>
      <c r="AI392" s="345"/>
      <c r="AJ392" s="345"/>
      <c r="AK392" s="345"/>
      <c r="AL392" s="345"/>
      <c r="AM392" s="341"/>
    </row>
    <row r="393" spans="2:39" ht="15.5">
      <c r="B393" s="432" t="s">
        <v>285</v>
      </c>
      <c r="C393" s="297"/>
      <c r="D393" s="733"/>
      <c r="E393" s="733"/>
      <c r="F393" s="733"/>
      <c r="G393" s="733"/>
      <c r="H393" s="733"/>
      <c r="I393" s="733"/>
      <c r="J393" s="733"/>
      <c r="K393" s="733"/>
      <c r="L393" s="733"/>
      <c r="M393" s="733"/>
      <c r="N393" s="272"/>
      <c r="O393" s="350"/>
      <c r="P393" s="272"/>
      <c r="Q393" s="272"/>
      <c r="R393" s="272"/>
      <c r="S393" s="297"/>
      <c r="T393" s="302"/>
      <c r="U393" s="302"/>
      <c r="V393" s="272"/>
      <c r="W393" s="272"/>
      <c r="X393" s="302"/>
      <c r="Y393" s="284">
        <f>SUMPRODUCT(E222:E377,Y222:Y377)</f>
        <v>4127553</v>
      </c>
      <c r="Z393" s="284">
        <f>SUMPRODUCT(E222:E377,Z222:Z377)</f>
        <v>1191244.8900000001</v>
      </c>
      <c r="AA393" s="284">
        <f t="shared" ref="AA393:AL393" si="117">IF(AA220="kw",SUMPRODUCT($N$222:$N$377,$P$222:$P$377,AA222:AA377),SUMPRODUCT($E$222:$E$377,AA222:AA377))</f>
        <v>10308.84</v>
      </c>
      <c r="AB393" s="284">
        <f t="shared" si="117"/>
        <v>0</v>
      </c>
      <c r="AC393" s="284">
        <f t="shared" si="117"/>
        <v>0</v>
      </c>
      <c r="AD393" s="284">
        <f t="shared" si="117"/>
        <v>0</v>
      </c>
      <c r="AE393" s="284">
        <f t="shared" si="117"/>
        <v>0</v>
      </c>
      <c r="AF393" s="284">
        <f t="shared" si="117"/>
        <v>0</v>
      </c>
      <c r="AG393" s="284">
        <f t="shared" si="117"/>
        <v>0</v>
      </c>
      <c r="AH393" s="284">
        <f t="shared" si="117"/>
        <v>0</v>
      </c>
      <c r="AI393" s="284">
        <f t="shared" si="117"/>
        <v>0</v>
      </c>
      <c r="AJ393" s="284">
        <f t="shared" si="117"/>
        <v>0</v>
      </c>
      <c r="AK393" s="284">
        <f t="shared" si="117"/>
        <v>0</v>
      </c>
      <c r="AL393" s="284">
        <f t="shared" si="117"/>
        <v>0</v>
      </c>
      <c r="AM393" s="341"/>
    </row>
    <row r="394" spans="2:39" ht="15.5">
      <c r="B394" s="432" t="s">
        <v>286</v>
      </c>
      <c r="C394" s="297"/>
      <c r="D394" s="733"/>
      <c r="E394" s="733"/>
      <c r="F394" s="733"/>
      <c r="G394" s="733"/>
      <c r="H394" s="733"/>
      <c r="I394" s="733"/>
      <c r="J394" s="733"/>
      <c r="K394" s="733"/>
      <c r="L394" s="733"/>
      <c r="M394" s="733"/>
      <c r="N394" s="272"/>
      <c r="O394" s="350"/>
      <c r="P394" s="272"/>
      <c r="Q394" s="272"/>
      <c r="R394" s="272"/>
      <c r="S394" s="297"/>
      <c r="T394" s="302"/>
      <c r="U394" s="302"/>
      <c r="V394" s="272"/>
      <c r="W394" s="272"/>
      <c r="X394" s="302"/>
      <c r="Y394" s="284">
        <f>SUMPRODUCT(F222:F377,Y222:Y377)</f>
        <v>4127421</v>
      </c>
      <c r="Z394" s="284">
        <f>SUMPRODUCT(F222:F377,Z222:Z377)</f>
        <v>1182812.99</v>
      </c>
      <c r="AA394" s="284">
        <f t="shared" ref="AA394:AL394" si="118">IF(AA220="kw",SUMPRODUCT($N$222:$N$377,$Q$222:$Q$377,AA222:AA377),SUMPRODUCT($F$222:$F$377,AA222:AA377))</f>
        <v>10383.6</v>
      </c>
      <c r="AB394" s="284">
        <f t="shared" si="118"/>
        <v>0</v>
      </c>
      <c r="AC394" s="284">
        <f t="shared" si="118"/>
        <v>0</v>
      </c>
      <c r="AD394" s="284">
        <f t="shared" si="118"/>
        <v>0</v>
      </c>
      <c r="AE394" s="284">
        <f t="shared" si="118"/>
        <v>0</v>
      </c>
      <c r="AF394" s="284">
        <f t="shared" si="118"/>
        <v>0</v>
      </c>
      <c r="AG394" s="284">
        <f t="shared" si="118"/>
        <v>0</v>
      </c>
      <c r="AH394" s="284">
        <f t="shared" si="118"/>
        <v>0</v>
      </c>
      <c r="AI394" s="284">
        <f t="shared" si="118"/>
        <v>0</v>
      </c>
      <c r="AJ394" s="284">
        <f t="shared" si="118"/>
        <v>0</v>
      </c>
      <c r="AK394" s="284">
        <f t="shared" si="118"/>
        <v>0</v>
      </c>
      <c r="AL394" s="284">
        <f t="shared" si="118"/>
        <v>0</v>
      </c>
      <c r="AM394" s="330"/>
    </row>
    <row r="395" spans="2:39" ht="15.5">
      <c r="B395" s="432" t="s">
        <v>287</v>
      </c>
      <c r="C395" s="297"/>
      <c r="D395" s="733"/>
      <c r="E395" s="733"/>
      <c r="F395" s="733"/>
      <c r="G395" s="733"/>
      <c r="H395" s="733"/>
      <c r="I395" s="733"/>
      <c r="J395" s="733"/>
      <c r="K395" s="733"/>
      <c r="L395" s="733"/>
      <c r="M395" s="733"/>
      <c r="N395" s="272"/>
      <c r="O395" s="350"/>
      <c r="P395" s="272"/>
      <c r="Q395" s="272"/>
      <c r="R395" s="272"/>
      <c r="S395" s="297"/>
      <c r="T395" s="302"/>
      <c r="U395" s="302"/>
      <c r="V395" s="272"/>
      <c r="W395" s="272"/>
      <c r="X395" s="302"/>
      <c r="Y395" s="284">
        <f>SUMPRODUCT(G222:G377,Y222:Y377)</f>
        <v>4127421</v>
      </c>
      <c r="Z395" s="284">
        <f>SUMPRODUCT(G222:G377,Z222:Z377)</f>
        <v>1097848.01</v>
      </c>
      <c r="AA395" s="284">
        <f t="shared" ref="AA395:AL395" si="119">IF(AA220="kw",SUMPRODUCT($N$222:$N$377,$R$222:$R$377,AA222:AA377),SUMPRODUCT($G$222:$G$377,AA222:AA377))</f>
        <v>10340.879999999999</v>
      </c>
      <c r="AB395" s="284">
        <f t="shared" si="119"/>
        <v>0</v>
      </c>
      <c r="AC395" s="284">
        <f t="shared" si="119"/>
        <v>0</v>
      </c>
      <c r="AD395" s="284">
        <f t="shared" si="119"/>
        <v>0</v>
      </c>
      <c r="AE395" s="284">
        <f t="shared" si="119"/>
        <v>0</v>
      </c>
      <c r="AF395" s="284">
        <f t="shared" si="119"/>
        <v>0</v>
      </c>
      <c r="AG395" s="284">
        <f t="shared" si="119"/>
        <v>0</v>
      </c>
      <c r="AH395" s="284">
        <f t="shared" si="119"/>
        <v>0</v>
      </c>
      <c r="AI395" s="284">
        <f t="shared" si="119"/>
        <v>0</v>
      </c>
      <c r="AJ395" s="284">
        <f t="shared" si="119"/>
        <v>0</v>
      </c>
      <c r="AK395" s="284">
        <f t="shared" si="119"/>
        <v>0</v>
      </c>
      <c r="AL395" s="284">
        <f t="shared" si="119"/>
        <v>0</v>
      </c>
      <c r="AM395" s="330"/>
    </row>
    <row r="396" spans="2:39" ht="15.5">
      <c r="B396" s="794" t="s">
        <v>288</v>
      </c>
      <c r="C396" s="732"/>
      <c r="D396" s="733"/>
      <c r="E396" s="733"/>
      <c r="F396" s="733"/>
      <c r="G396" s="733"/>
      <c r="H396" s="733"/>
      <c r="I396" s="733"/>
      <c r="J396" s="733"/>
      <c r="K396" s="733"/>
      <c r="L396" s="733"/>
      <c r="M396" s="733"/>
      <c r="N396" s="272"/>
      <c r="O396" s="350"/>
      <c r="P396" s="272"/>
      <c r="Q396" s="272"/>
      <c r="R396" s="272"/>
      <c r="S396" s="732"/>
      <c r="T396" s="302"/>
      <c r="U396" s="302"/>
      <c r="V396" s="272"/>
      <c r="W396" s="272"/>
      <c r="X396" s="302"/>
      <c r="Y396" s="729">
        <f>SUMPRODUCT(H222:H377,Y222:Y377)</f>
        <v>4127421</v>
      </c>
      <c r="Z396" s="729">
        <f>SUMPRODUCT(H222:H377,Z222:Z377)</f>
        <v>1065717.01</v>
      </c>
      <c r="AA396" s="729">
        <f t="shared" ref="AA396:AL397" si="120">IF(AA220="kw",SUMPRODUCT($N$222:$N$377,$S$222:$S$377,AA222:AA377),SUMPRODUCT($H$222:$H$377,AA222:AA377))</f>
        <v>10340.879999999999</v>
      </c>
      <c r="AB396" s="729">
        <f t="shared" si="120"/>
        <v>0</v>
      </c>
      <c r="AC396" s="729">
        <f t="shared" si="120"/>
        <v>0</v>
      </c>
      <c r="AD396" s="729">
        <f t="shared" si="120"/>
        <v>0</v>
      </c>
      <c r="AE396" s="729">
        <f t="shared" si="120"/>
        <v>0</v>
      </c>
      <c r="AF396" s="729">
        <f t="shared" si="120"/>
        <v>0</v>
      </c>
      <c r="AG396" s="729">
        <f t="shared" si="120"/>
        <v>0</v>
      </c>
      <c r="AH396" s="729">
        <f t="shared" si="120"/>
        <v>0</v>
      </c>
      <c r="AI396" s="729">
        <f t="shared" si="120"/>
        <v>0</v>
      </c>
      <c r="AJ396" s="729">
        <f t="shared" si="120"/>
        <v>0</v>
      </c>
      <c r="AK396" s="729">
        <f t="shared" si="120"/>
        <v>0</v>
      </c>
      <c r="AL396" s="729">
        <f t="shared" si="120"/>
        <v>0</v>
      </c>
      <c r="AM396" s="293"/>
    </row>
    <row r="397" spans="2:39" ht="15.5">
      <c r="B397" s="859" t="s">
        <v>788</v>
      </c>
      <c r="C397" s="732"/>
      <c r="D397" s="733"/>
      <c r="E397" s="733"/>
      <c r="F397" s="733"/>
      <c r="G397" s="733"/>
      <c r="H397" s="733"/>
      <c r="I397" s="733"/>
      <c r="J397" s="733"/>
      <c r="K397" s="733"/>
      <c r="L397" s="733"/>
      <c r="M397" s="733"/>
      <c r="N397" s="272"/>
      <c r="O397" s="350"/>
      <c r="P397" s="272"/>
      <c r="Q397" s="272"/>
      <c r="R397" s="272"/>
      <c r="S397" s="732"/>
      <c r="T397" s="302"/>
      <c r="U397" s="302"/>
      <c r="V397" s="272"/>
      <c r="W397" s="272"/>
      <c r="X397" s="302"/>
      <c r="Y397" s="729">
        <f>SUMPRODUCT(I222:I377,Y222:Y377)</f>
        <v>4127421</v>
      </c>
      <c r="Z397" s="729">
        <f>SUMPRODUCT(I222:I377,Z222:Z377)</f>
        <v>943050.91</v>
      </c>
      <c r="AA397" s="729">
        <f>IF(AA220="kw",SUMPRODUCT($N$222:$N$377,$T$222:$T$377,AA222:AA377),SUMPRODUCT($H$222:$H$377,AA222:AA377))</f>
        <v>9358.32</v>
      </c>
      <c r="AB397" s="729">
        <f t="shared" si="120"/>
        <v>0</v>
      </c>
      <c r="AC397" s="729">
        <f t="shared" si="120"/>
        <v>0</v>
      </c>
      <c r="AD397" s="729">
        <f t="shared" si="120"/>
        <v>0</v>
      </c>
      <c r="AE397" s="729">
        <f t="shared" si="120"/>
        <v>0</v>
      </c>
      <c r="AF397" s="729">
        <f t="shared" si="120"/>
        <v>0</v>
      </c>
      <c r="AG397" s="729">
        <f t="shared" si="120"/>
        <v>0</v>
      </c>
      <c r="AH397" s="729">
        <f t="shared" si="120"/>
        <v>0</v>
      </c>
      <c r="AI397" s="729">
        <f t="shared" si="120"/>
        <v>0</v>
      </c>
      <c r="AJ397" s="729">
        <f t="shared" si="120"/>
        <v>0</v>
      </c>
      <c r="AK397" s="729">
        <f t="shared" si="120"/>
        <v>0</v>
      </c>
      <c r="AL397" s="729">
        <f t="shared" si="120"/>
        <v>0</v>
      </c>
      <c r="AM397" s="293"/>
    </row>
    <row r="398" spans="2:39" ht="21" customHeight="1">
      <c r="B398" s="361" t="s">
        <v>591</v>
      </c>
      <c r="C398" s="380"/>
      <c r="D398" s="363"/>
      <c r="E398" s="363"/>
      <c r="F398" s="363"/>
      <c r="G398" s="363"/>
      <c r="H398" s="363"/>
      <c r="I398" s="363"/>
      <c r="J398" s="363"/>
      <c r="K398" s="363"/>
      <c r="L398" s="363"/>
      <c r="M398" s="363"/>
      <c r="N398" s="381"/>
      <c r="O398" s="381"/>
      <c r="P398" s="381"/>
      <c r="Q398" s="381"/>
      <c r="R398" s="381"/>
      <c r="S398" s="364"/>
      <c r="T398" s="365"/>
      <c r="U398" s="381"/>
      <c r="V398" s="381"/>
      <c r="W398" s="381"/>
      <c r="X398" s="381"/>
      <c r="Y398" s="402"/>
      <c r="Z398" s="402"/>
      <c r="AA398" s="402"/>
      <c r="AB398" s="402"/>
      <c r="AC398" s="402"/>
      <c r="AD398" s="402"/>
      <c r="AE398" s="402"/>
      <c r="AF398" s="402"/>
      <c r="AG398" s="402"/>
      <c r="AH398" s="402"/>
      <c r="AI398" s="402"/>
      <c r="AJ398" s="402"/>
      <c r="AK398" s="402"/>
      <c r="AL398" s="402"/>
      <c r="AM398" s="382"/>
    </row>
    <row r="401" spans="1:39" ht="15.5">
      <c r="B401" s="273" t="s">
        <v>291</v>
      </c>
      <c r="C401" s="274"/>
      <c r="D401" s="809" t="s">
        <v>524</v>
      </c>
      <c r="E401" s="268"/>
      <c r="F401" s="802"/>
      <c r="G401" s="268"/>
      <c r="H401" s="268"/>
      <c r="I401" s="268"/>
      <c r="J401" s="268"/>
      <c r="K401" s="268"/>
      <c r="L401" s="268"/>
      <c r="M401" s="268"/>
      <c r="N401" s="246"/>
      <c r="O401" s="274"/>
      <c r="P401" s="246"/>
      <c r="Q401" s="246"/>
      <c r="R401" s="246"/>
      <c r="S401" s="246"/>
      <c r="T401" s="246"/>
      <c r="U401" s="246"/>
      <c r="V401" s="246"/>
      <c r="W401" s="246"/>
      <c r="X401" s="246"/>
      <c r="Y401" s="263"/>
      <c r="Z401" s="260"/>
      <c r="AA401" s="260"/>
      <c r="AB401" s="260"/>
      <c r="AC401" s="260"/>
      <c r="AD401" s="260"/>
      <c r="AE401" s="260"/>
      <c r="AF401" s="260"/>
      <c r="AG401" s="260"/>
      <c r="AH401" s="260"/>
      <c r="AI401" s="260"/>
      <c r="AJ401" s="260"/>
      <c r="AK401" s="260"/>
      <c r="AL401" s="260"/>
      <c r="AM401" s="275"/>
    </row>
    <row r="402" spans="1:39" ht="33.75" customHeight="1">
      <c r="B402" s="942" t="s">
        <v>211</v>
      </c>
      <c r="C402" s="944" t="s">
        <v>33</v>
      </c>
      <c r="D402" s="277" t="s">
        <v>420</v>
      </c>
      <c r="E402" s="946" t="s">
        <v>209</v>
      </c>
      <c r="F402" s="947"/>
      <c r="G402" s="947"/>
      <c r="H402" s="947"/>
      <c r="I402" s="947"/>
      <c r="J402" s="947"/>
      <c r="K402" s="947"/>
      <c r="L402" s="947"/>
      <c r="M402" s="948"/>
      <c r="N402" s="949" t="s">
        <v>213</v>
      </c>
      <c r="O402" s="277" t="s">
        <v>421</v>
      </c>
      <c r="P402" s="946" t="s">
        <v>212</v>
      </c>
      <c r="Q402" s="947"/>
      <c r="R402" s="947"/>
      <c r="S402" s="947"/>
      <c r="T402" s="947"/>
      <c r="U402" s="947"/>
      <c r="V402" s="947"/>
      <c r="W402" s="947"/>
      <c r="X402" s="948"/>
      <c r="Y402" s="939" t="s">
        <v>243</v>
      </c>
      <c r="Z402" s="940"/>
      <c r="AA402" s="940"/>
      <c r="AB402" s="940"/>
      <c r="AC402" s="940"/>
      <c r="AD402" s="940"/>
      <c r="AE402" s="940"/>
      <c r="AF402" s="940"/>
      <c r="AG402" s="940"/>
      <c r="AH402" s="940"/>
      <c r="AI402" s="940"/>
      <c r="AJ402" s="940"/>
      <c r="AK402" s="940"/>
      <c r="AL402" s="940"/>
      <c r="AM402" s="941"/>
    </row>
    <row r="403" spans="1:39" ht="61.5" customHeight="1">
      <c r="B403" s="943"/>
      <c r="C403" s="945"/>
      <c r="D403" s="278">
        <v>2017</v>
      </c>
      <c r="E403" s="278">
        <v>2018</v>
      </c>
      <c r="F403" s="278">
        <v>2019</v>
      </c>
      <c r="G403" s="278">
        <v>2020</v>
      </c>
      <c r="H403" s="278">
        <v>2021</v>
      </c>
      <c r="I403" s="278">
        <v>2022</v>
      </c>
      <c r="J403" s="278">
        <v>2023</v>
      </c>
      <c r="K403" s="278">
        <v>2024</v>
      </c>
      <c r="L403" s="278">
        <v>2025</v>
      </c>
      <c r="M403" s="278">
        <v>2026</v>
      </c>
      <c r="N403" s="950"/>
      <c r="O403" s="278">
        <v>2017</v>
      </c>
      <c r="P403" s="278">
        <v>2018</v>
      </c>
      <c r="Q403" s="278">
        <v>2019</v>
      </c>
      <c r="R403" s="278">
        <v>2020</v>
      </c>
      <c r="S403" s="278">
        <v>2021</v>
      </c>
      <c r="T403" s="278">
        <v>2022</v>
      </c>
      <c r="U403" s="278">
        <v>2023</v>
      </c>
      <c r="V403" s="278">
        <v>2024</v>
      </c>
      <c r="W403" s="278">
        <v>2025</v>
      </c>
      <c r="X403" s="278">
        <v>2026</v>
      </c>
      <c r="Y403" s="278" t="str">
        <f>'1.  LRAMVA Summary'!D52</f>
        <v>Residential</v>
      </c>
      <c r="Z403" s="278" t="str">
        <f>'1.  LRAMVA Summary'!E52</f>
        <v>GS&lt;50 kW</v>
      </c>
      <c r="AA403" s="278" t="str">
        <f>'1.  LRAMVA Summary'!F52</f>
        <v>GS&gt;50 kW</v>
      </c>
      <c r="AB403" s="278" t="str">
        <f>'1.  LRAMVA Summary'!G52</f>
        <v/>
      </c>
      <c r="AC403" s="278" t="str">
        <f>'1.  LRAMVA Summary'!H52</f>
        <v/>
      </c>
      <c r="AD403" s="278" t="str">
        <f>'1.  LRAMVA Summary'!I52</f>
        <v/>
      </c>
      <c r="AE403" s="278" t="str">
        <f>'1.  LRAMVA Summary'!J52</f>
        <v/>
      </c>
      <c r="AF403" s="278" t="str">
        <f>'1.  LRAMVA Summary'!K52</f>
        <v/>
      </c>
      <c r="AG403" s="278" t="str">
        <f>'1.  LRAMVA Summary'!L52</f>
        <v/>
      </c>
      <c r="AH403" s="278" t="str">
        <f>'1.  LRAMVA Summary'!M52</f>
        <v/>
      </c>
      <c r="AI403" s="278" t="str">
        <f>'1.  LRAMVA Summary'!N52</f>
        <v/>
      </c>
      <c r="AJ403" s="278" t="str">
        <f>'1.  LRAMVA Summary'!O52</f>
        <v/>
      </c>
      <c r="AK403" s="278" t="str">
        <f>'1.  LRAMVA Summary'!P52</f>
        <v/>
      </c>
      <c r="AL403" s="278" t="str">
        <f>'1.  LRAMVA Summary'!Q52</f>
        <v/>
      </c>
      <c r="AM403" s="280" t="str">
        <f>'1.  LRAMVA Summary'!R52</f>
        <v>Total</v>
      </c>
    </row>
    <row r="404" spans="1:39" ht="15.75" customHeight="1">
      <c r="A404" s="523"/>
      <c r="B404" s="515" t="s">
        <v>502</v>
      </c>
      <c r="C404" s="282"/>
      <c r="D404" s="338"/>
      <c r="E404" s="338"/>
      <c r="F404" s="338"/>
      <c r="G404" s="338"/>
      <c r="H404" s="338"/>
      <c r="I404" s="338"/>
      <c r="J404" s="338"/>
      <c r="K404" s="338"/>
      <c r="L404" s="338"/>
      <c r="M404" s="338"/>
      <c r="N404" s="283"/>
      <c r="O404" s="727"/>
      <c r="P404" s="727"/>
      <c r="Q404" s="727"/>
      <c r="R404" s="727"/>
      <c r="S404" s="282"/>
      <c r="T404" s="282"/>
      <c r="U404" s="282"/>
      <c r="V404" s="282"/>
      <c r="W404" s="282"/>
      <c r="X404" s="282"/>
      <c r="Y404" s="284" t="str">
        <f>'1.  LRAMVA Summary'!D53</f>
        <v>kWh</v>
      </c>
      <c r="Z404" s="284" t="str">
        <f>'1.  LRAMVA Summary'!E53</f>
        <v>kWh</v>
      </c>
      <c r="AA404" s="284" t="str">
        <f>'1.  LRAMVA Summary'!F53</f>
        <v>kW</v>
      </c>
      <c r="AB404" s="284">
        <f>'1.  LRAMVA Summary'!G53</f>
        <v>0</v>
      </c>
      <c r="AC404" s="284">
        <f>'1.  LRAMVA Summary'!H53</f>
        <v>0</v>
      </c>
      <c r="AD404" s="284">
        <f>'1.  LRAMVA Summary'!I53</f>
        <v>0</v>
      </c>
      <c r="AE404" s="284">
        <f>'1.  LRAMVA Summary'!J53</f>
        <v>0</v>
      </c>
      <c r="AF404" s="284">
        <f>'1.  LRAMVA Summary'!K53</f>
        <v>0</v>
      </c>
      <c r="AG404" s="284">
        <f>'1.  LRAMVA Summary'!L53</f>
        <v>0</v>
      </c>
      <c r="AH404" s="284">
        <f>'1.  LRAMVA Summary'!M53</f>
        <v>0</v>
      </c>
      <c r="AI404" s="284">
        <f>'1.  LRAMVA Summary'!N53</f>
        <v>0</v>
      </c>
      <c r="AJ404" s="284">
        <f>'1.  LRAMVA Summary'!O53</f>
        <v>0</v>
      </c>
      <c r="AK404" s="284">
        <f>'1.  LRAMVA Summary'!P53</f>
        <v>0</v>
      </c>
      <c r="AL404" s="284">
        <f>'1.  LRAMVA Summary'!Q53</f>
        <v>0</v>
      </c>
      <c r="AM404" s="285"/>
    </row>
    <row r="405" spans="1:39" ht="15.5" hidden="1" outlineLevel="1">
      <c r="A405" s="523"/>
      <c r="B405" s="496" t="s">
        <v>495</v>
      </c>
      <c r="C405" s="282"/>
      <c r="D405" s="338"/>
      <c r="E405" s="338"/>
      <c r="F405" s="338"/>
      <c r="G405" s="338"/>
      <c r="H405" s="338"/>
      <c r="I405" s="338"/>
      <c r="J405" s="338"/>
      <c r="K405" s="338"/>
      <c r="L405" s="338"/>
      <c r="M405" s="338"/>
      <c r="N405" s="283"/>
      <c r="O405" s="727"/>
      <c r="P405" s="727"/>
      <c r="Q405" s="727"/>
      <c r="R405" s="727"/>
      <c r="S405" s="282"/>
      <c r="T405" s="282"/>
      <c r="U405" s="282"/>
      <c r="V405" s="282"/>
      <c r="W405" s="282"/>
      <c r="X405" s="282"/>
      <c r="Y405" s="284"/>
      <c r="Z405" s="284"/>
      <c r="AA405" s="284"/>
      <c r="AB405" s="284"/>
      <c r="AC405" s="284"/>
      <c r="AD405" s="284"/>
      <c r="AE405" s="284"/>
      <c r="AF405" s="284"/>
      <c r="AG405" s="284"/>
      <c r="AH405" s="284"/>
      <c r="AI405" s="284"/>
      <c r="AJ405" s="284"/>
      <c r="AK405" s="284"/>
      <c r="AL405" s="284"/>
      <c r="AM405" s="285"/>
    </row>
    <row r="406" spans="1:39" ht="15.5" hidden="1" outlineLevel="1">
      <c r="A406" s="523">
        <v>1</v>
      </c>
      <c r="B406" s="421" t="s">
        <v>95</v>
      </c>
      <c r="C406" s="284" t="s">
        <v>25</v>
      </c>
      <c r="D406" s="730"/>
      <c r="E406" s="730"/>
      <c r="F406" s="730"/>
      <c r="G406" s="730"/>
      <c r="H406" s="730"/>
      <c r="I406" s="730"/>
      <c r="J406" s="730"/>
      <c r="K406" s="730"/>
      <c r="L406" s="730"/>
      <c r="M406" s="730"/>
      <c r="N406" s="284"/>
      <c r="O406" s="730"/>
      <c r="P406" s="730"/>
      <c r="Q406" s="730"/>
      <c r="R406" s="730"/>
      <c r="S406" s="288"/>
      <c r="T406" s="288"/>
      <c r="U406" s="288"/>
      <c r="V406" s="288"/>
      <c r="W406" s="288"/>
      <c r="X406" s="288"/>
      <c r="Y406" s="403"/>
      <c r="Z406" s="403"/>
      <c r="AA406" s="403"/>
      <c r="AB406" s="403"/>
      <c r="AC406" s="403"/>
      <c r="AD406" s="403"/>
      <c r="AE406" s="403"/>
      <c r="AF406" s="403"/>
      <c r="AG406" s="403"/>
      <c r="AH406" s="403"/>
      <c r="AI406" s="403"/>
      <c r="AJ406" s="403"/>
      <c r="AK406" s="403"/>
      <c r="AL406" s="403"/>
      <c r="AM406" s="289">
        <f>SUM(Y406:AL406)</f>
        <v>0</v>
      </c>
    </row>
    <row r="407" spans="1:39" ht="15.5" hidden="1" outlineLevel="1">
      <c r="A407" s="523"/>
      <c r="B407" s="424" t="s">
        <v>308</v>
      </c>
      <c r="C407" s="284" t="s">
        <v>163</v>
      </c>
      <c r="D407" s="730"/>
      <c r="E407" s="730"/>
      <c r="F407" s="730"/>
      <c r="G407" s="730"/>
      <c r="H407" s="730"/>
      <c r="I407" s="730"/>
      <c r="J407" s="730"/>
      <c r="K407" s="730"/>
      <c r="L407" s="730"/>
      <c r="M407" s="730"/>
      <c r="N407" s="460"/>
      <c r="O407" s="730"/>
      <c r="P407" s="730"/>
      <c r="Q407" s="730"/>
      <c r="R407" s="730"/>
      <c r="S407" s="288"/>
      <c r="T407" s="288"/>
      <c r="U407" s="288"/>
      <c r="V407" s="288"/>
      <c r="W407" s="288"/>
      <c r="X407" s="288"/>
      <c r="Y407" s="404">
        <f t="shared" ref="Y407:AL407" si="121">Y406</f>
        <v>0</v>
      </c>
      <c r="Z407" s="404">
        <f t="shared" si="121"/>
        <v>0</v>
      </c>
      <c r="AA407" s="404">
        <f t="shared" si="121"/>
        <v>0</v>
      </c>
      <c r="AB407" s="404">
        <f t="shared" si="121"/>
        <v>0</v>
      </c>
      <c r="AC407" s="404">
        <f t="shared" si="121"/>
        <v>0</v>
      </c>
      <c r="AD407" s="404">
        <f t="shared" si="121"/>
        <v>0</v>
      </c>
      <c r="AE407" s="404">
        <f t="shared" si="121"/>
        <v>0</v>
      </c>
      <c r="AF407" s="404">
        <f t="shared" si="121"/>
        <v>0</v>
      </c>
      <c r="AG407" s="404">
        <f t="shared" si="121"/>
        <v>0</v>
      </c>
      <c r="AH407" s="404">
        <f t="shared" si="121"/>
        <v>0</v>
      </c>
      <c r="AI407" s="404">
        <f t="shared" si="121"/>
        <v>0</v>
      </c>
      <c r="AJ407" s="404">
        <f t="shared" si="121"/>
        <v>0</v>
      </c>
      <c r="AK407" s="404">
        <f t="shared" si="121"/>
        <v>0</v>
      </c>
      <c r="AL407" s="404">
        <f t="shared" si="121"/>
        <v>0</v>
      </c>
      <c r="AM407" s="290"/>
    </row>
    <row r="408" spans="1:39" ht="15.5" hidden="1" outlineLevel="1">
      <c r="A408" s="523"/>
      <c r="B408" s="516"/>
      <c r="C408" s="292"/>
      <c r="D408" s="731"/>
      <c r="E408" s="731"/>
      <c r="F408" s="731"/>
      <c r="G408" s="731"/>
      <c r="H408" s="731"/>
      <c r="I408" s="731"/>
      <c r="J408" s="731"/>
      <c r="K408" s="731"/>
      <c r="L408" s="731"/>
      <c r="M408" s="731"/>
      <c r="N408" s="293"/>
      <c r="O408" s="731"/>
      <c r="P408" s="731"/>
      <c r="Q408" s="731"/>
      <c r="R408" s="731"/>
      <c r="S408" s="292"/>
      <c r="T408" s="292"/>
      <c r="U408" s="292"/>
      <c r="V408" s="292"/>
      <c r="W408" s="292"/>
      <c r="X408" s="292"/>
      <c r="Y408" s="405"/>
      <c r="Z408" s="406"/>
      <c r="AA408" s="406"/>
      <c r="AB408" s="406"/>
      <c r="AC408" s="406"/>
      <c r="AD408" s="406"/>
      <c r="AE408" s="406"/>
      <c r="AF408" s="406"/>
      <c r="AG408" s="406"/>
      <c r="AH408" s="406"/>
      <c r="AI408" s="406"/>
      <c r="AJ408" s="406"/>
      <c r="AK408" s="406"/>
      <c r="AL408" s="406"/>
      <c r="AM408" s="295"/>
    </row>
    <row r="409" spans="1:39" ht="15.5" hidden="1" outlineLevel="1">
      <c r="A409" s="523">
        <v>2</v>
      </c>
      <c r="B409" s="421" t="s">
        <v>96</v>
      </c>
      <c r="C409" s="284" t="s">
        <v>25</v>
      </c>
      <c r="D409" s="730"/>
      <c r="E409" s="730"/>
      <c r="F409" s="730"/>
      <c r="G409" s="730"/>
      <c r="H409" s="730"/>
      <c r="I409" s="730"/>
      <c r="J409" s="730"/>
      <c r="K409" s="730"/>
      <c r="L409" s="730"/>
      <c r="M409" s="730"/>
      <c r="N409" s="284"/>
      <c r="O409" s="730"/>
      <c r="P409" s="730"/>
      <c r="Q409" s="730"/>
      <c r="R409" s="730"/>
      <c r="S409" s="288"/>
      <c r="T409" s="288"/>
      <c r="U409" s="288"/>
      <c r="V409" s="288"/>
      <c r="W409" s="288"/>
      <c r="X409" s="288"/>
      <c r="Y409" s="403"/>
      <c r="Z409" s="403"/>
      <c r="AA409" s="403"/>
      <c r="AB409" s="403"/>
      <c r="AC409" s="403"/>
      <c r="AD409" s="403"/>
      <c r="AE409" s="403"/>
      <c r="AF409" s="403"/>
      <c r="AG409" s="403"/>
      <c r="AH409" s="403"/>
      <c r="AI409" s="403"/>
      <c r="AJ409" s="403"/>
      <c r="AK409" s="403"/>
      <c r="AL409" s="403"/>
      <c r="AM409" s="289">
        <f>SUM(Y409:AL409)</f>
        <v>0</v>
      </c>
    </row>
    <row r="410" spans="1:39" ht="15.5" hidden="1" outlineLevel="1">
      <c r="A410" s="523"/>
      <c r="B410" s="424" t="s">
        <v>308</v>
      </c>
      <c r="C410" s="284" t="s">
        <v>163</v>
      </c>
      <c r="D410" s="730"/>
      <c r="E410" s="730"/>
      <c r="F410" s="730"/>
      <c r="G410" s="730"/>
      <c r="H410" s="730"/>
      <c r="I410" s="730"/>
      <c r="J410" s="730"/>
      <c r="K410" s="730"/>
      <c r="L410" s="730"/>
      <c r="M410" s="730"/>
      <c r="N410" s="460"/>
      <c r="O410" s="730"/>
      <c r="P410" s="730"/>
      <c r="Q410" s="730"/>
      <c r="R410" s="730"/>
      <c r="S410" s="288"/>
      <c r="T410" s="288"/>
      <c r="U410" s="288"/>
      <c r="V410" s="288"/>
      <c r="W410" s="288"/>
      <c r="X410" s="288"/>
      <c r="Y410" s="404">
        <f t="shared" ref="Y410:AL410" si="122">Y409</f>
        <v>0</v>
      </c>
      <c r="Z410" s="404">
        <f t="shared" si="122"/>
        <v>0</v>
      </c>
      <c r="AA410" s="404">
        <f t="shared" si="122"/>
        <v>0</v>
      </c>
      <c r="AB410" s="404">
        <f t="shared" si="122"/>
        <v>0</v>
      </c>
      <c r="AC410" s="404">
        <f t="shared" si="122"/>
        <v>0</v>
      </c>
      <c r="AD410" s="404">
        <f t="shared" si="122"/>
        <v>0</v>
      </c>
      <c r="AE410" s="404">
        <f t="shared" si="122"/>
        <v>0</v>
      </c>
      <c r="AF410" s="404">
        <f t="shared" si="122"/>
        <v>0</v>
      </c>
      <c r="AG410" s="404">
        <f t="shared" si="122"/>
        <v>0</v>
      </c>
      <c r="AH410" s="404">
        <f t="shared" si="122"/>
        <v>0</v>
      </c>
      <c r="AI410" s="404">
        <f t="shared" si="122"/>
        <v>0</v>
      </c>
      <c r="AJ410" s="404">
        <f t="shared" si="122"/>
        <v>0</v>
      </c>
      <c r="AK410" s="404">
        <f t="shared" si="122"/>
        <v>0</v>
      </c>
      <c r="AL410" s="404">
        <f t="shared" si="122"/>
        <v>0</v>
      </c>
      <c r="AM410" s="290"/>
    </row>
    <row r="411" spans="1:39" ht="15.5" hidden="1" outlineLevel="1">
      <c r="A411" s="523"/>
      <c r="B411" s="516"/>
      <c r="C411" s="292"/>
      <c r="D411" s="732"/>
      <c r="E411" s="732"/>
      <c r="F411" s="732"/>
      <c r="G411" s="732"/>
      <c r="H411" s="732"/>
      <c r="I411" s="732"/>
      <c r="J411" s="732"/>
      <c r="K411" s="732"/>
      <c r="L411" s="732"/>
      <c r="M411" s="732"/>
      <c r="N411" s="293"/>
      <c r="O411" s="732"/>
      <c r="P411" s="732"/>
      <c r="Q411" s="732"/>
      <c r="R411" s="732"/>
      <c r="S411" s="297"/>
      <c r="T411" s="297"/>
      <c r="U411" s="297"/>
      <c r="V411" s="297"/>
      <c r="W411" s="297"/>
      <c r="X411" s="297"/>
      <c r="Y411" s="405"/>
      <c r="Z411" s="406"/>
      <c r="AA411" s="406"/>
      <c r="AB411" s="406"/>
      <c r="AC411" s="406"/>
      <c r="AD411" s="406"/>
      <c r="AE411" s="406"/>
      <c r="AF411" s="406"/>
      <c r="AG411" s="406"/>
      <c r="AH411" s="406"/>
      <c r="AI411" s="406"/>
      <c r="AJ411" s="406"/>
      <c r="AK411" s="406"/>
      <c r="AL411" s="406"/>
      <c r="AM411" s="295"/>
    </row>
    <row r="412" spans="1:39" ht="15.5" hidden="1" outlineLevel="1">
      <c r="A412" s="523">
        <v>3</v>
      </c>
      <c r="B412" s="421" t="s">
        <v>97</v>
      </c>
      <c r="C412" s="284" t="s">
        <v>25</v>
      </c>
      <c r="D412" s="730"/>
      <c r="E412" s="730"/>
      <c r="F412" s="730"/>
      <c r="G412" s="730"/>
      <c r="H412" s="730"/>
      <c r="I412" s="730"/>
      <c r="J412" s="730"/>
      <c r="K412" s="730"/>
      <c r="L412" s="730"/>
      <c r="M412" s="730"/>
      <c r="N412" s="284"/>
      <c r="O412" s="730"/>
      <c r="P412" s="730"/>
      <c r="Q412" s="730"/>
      <c r="R412" s="730"/>
      <c r="S412" s="288"/>
      <c r="T412" s="288"/>
      <c r="U412" s="288"/>
      <c r="V412" s="288"/>
      <c r="W412" s="288"/>
      <c r="X412" s="288"/>
      <c r="Y412" s="403"/>
      <c r="Z412" s="403"/>
      <c r="AA412" s="403"/>
      <c r="AB412" s="403"/>
      <c r="AC412" s="403"/>
      <c r="AD412" s="403"/>
      <c r="AE412" s="403"/>
      <c r="AF412" s="403"/>
      <c r="AG412" s="403"/>
      <c r="AH412" s="403"/>
      <c r="AI412" s="403"/>
      <c r="AJ412" s="403"/>
      <c r="AK412" s="403"/>
      <c r="AL412" s="403"/>
      <c r="AM412" s="289">
        <f>SUM(Y412:AL412)</f>
        <v>0</v>
      </c>
    </row>
    <row r="413" spans="1:39" ht="15.5" hidden="1" outlineLevel="1">
      <c r="A413" s="523"/>
      <c r="B413" s="424" t="s">
        <v>308</v>
      </c>
      <c r="C413" s="284" t="s">
        <v>163</v>
      </c>
      <c r="D413" s="730"/>
      <c r="E413" s="730"/>
      <c r="F413" s="730"/>
      <c r="G413" s="730"/>
      <c r="H413" s="730"/>
      <c r="I413" s="730"/>
      <c r="J413" s="730"/>
      <c r="K413" s="730"/>
      <c r="L413" s="730"/>
      <c r="M413" s="730"/>
      <c r="N413" s="460"/>
      <c r="O413" s="730"/>
      <c r="P413" s="730"/>
      <c r="Q413" s="730"/>
      <c r="R413" s="730"/>
      <c r="S413" s="288"/>
      <c r="T413" s="288"/>
      <c r="U413" s="288"/>
      <c r="V413" s="288"/>
      <c r="W413" s="288"/>
      <c r="X413" s="288"/>
      <c r="Y413" s="404">
        <f t="shared" ref="Y413:AL413" si="123">Y412</f>
        <v>0</v>
      </c>
      <c r="Z413" s="404">
        <f t="shared" si="123"/>
        <v>0</v>
      </c>
      <c r="AA413" s="404">
        <f t="shared" si="123"/>
        <v>0</v>
      </c>
      <c r="AB413" s="404">
        <f t="shared" si="123"/>
        <v>0</v>
      </c>
      <c r="AC413" s="404">
        <f t="shared" si="123"/>
        <v>0</v>
      </c>
      <c r="AD413" s="404">
        <f t="shared" si="123"/>
        <v>0</v>
      </c>
      <c r="AE413" s="404">
        <f t="shared" si="123"/>
        <v>0</v>
      </c>
      <c r="AF413" s="404">
        <f t="shared" si="123"/>
        <v>0</v>
      </c>
      <c r="AG413" s="404">
        <f t="shared" si="123"/>
        <v>0</v>
      </c>
      <c r="AH413" s="404">
        <f t="shared" si="123"/>
        <v>0</v>
      </c>
      <c r="AI413" s="404">
        <f t="shared" si="123"/>
        <v>0</v>
      </c>
      <c r="AJ413" s="404">
        <f t="shared" si="123"/>
        <v>0</v>
      </c>
      <c r="AK413" s="404">
        <f t="shared" si="123"/>
        <v>0</v>
      </c>
      <c r="AL413" s="404">
        <f t="shared" si="123"/>
        <v>0</v>
      </c>
      <c r="AM413" s="290"/>
    </row>
    <row r="414" spans="1:39" ht="15.5" hidden="1" outlineLevel="1">
      <c r="A414" s="523"/>
      <c r="B414" s="424"/>
      <c r="C414" s="298"/>
      <c r="D414" s="729"/>
      <c r="E414" s="729"/>
      <c r="F414" s="729"/>
      <c r="G414" s="729"/>
      <c r="H414" s="729"/>
      <c r="I414" s="729"/>
      <c r="J414" s="729"/>
      <c r="K414" s="729"/>
      <c r="L414" s="729"/>
      <c r="M414" s="729"/>
      <c r="N414" s="284"/>
      <c r="O414" s="729"/>
      <c r="P414" s="729"/>
      <c r="Q414" s="729"/>
      <c r="R414" s="729"/>
      <c r="S414" s="284"/>
      <c r="T414" s="284"/>
      <c r="U414" s="284"/>
      <c r="V414" s="284"/>
      <c r="W414" s="284"/>
      <c r="X414" s="284"/>
      <c r="Y414" s="405"/>
      <c r="Z414" s="405"/>
      <c r="AA414" s="405"/>
      <c r="AB414" s="405"/>
      <c r="AC414" s="405"/>
      <c r="AD414" s="405"/>
      <c r="AE414" s="405"/>
      <c r="AF414" s="405"/>
      <c r="AG414" s="405"/>
      <c r="AH414" s="405"/>
      <c r="AI414" s="405"/>
      <c r="AJ414" s="405"/>
      <c r="AK414" s="405"/>
      <c r="AL414" s="405"/>
      <c r="AM414" s="299"/>
    </row>
    <row r="415" spans="1:39" ht="15.5" hidden="1" outlineLevel="1">
      <c r="A415" s="523">
        <v>4</v>
      </c>
      <c r="B415" s="511" t="s">
        <v>681</v>
      </c>
      <c r="C415" s="284" t="s">
        <v>25</v>
      </c>
      <c r="D415" s="730"/>
      <c r="E415" s="730"/>
      <c r="F415" s="730"/>
      <c r="G415" s="730"/>
      <c r="H415" s="730"/>
      <c r="I415" s="730"/>
      <c r="J415" s="730"/>
      <c r="K415" s="730"/>
      <c r="L415" s="730"/>
      <c r="M415" s="730"/>
      <c r="N415" s="284"/>
      <c r="O415" s="730"/>
      <c r="P415" s="730"/>
      <c r="Q415" s="730"/>
      <c r="R415" s="730"/>
      <c r="S415" s="288"/>
      <c r="T415" s="288"/>
      <c r="U415" s="288"/>
      <c r="V415" s="288"/>
      <c r="W415" s="288"/>
      <c r="X415" s="288"/>
      <c r="Y415" s="403"/>
      <c r="Z415" s="403"/>
      <c r="AA415" s="403"/>
      <c r="AB415" s="403"/>
      <c r="AC415" s="403"/>
      <c r="AD415" s="403"/>
      <c r="AE415" s="403"/>
      <c r="AF415" s="403"/>
      <c r="AG415" s="403"/>
      <c r="AH415" s="403"/>
      <c r="AI415" s="403"/>
      <c r="AJ415" s="403"/>
      <c r="AK415" s="403"/>
      <c r="AL415" s="403"/>
      <c r="AM415" s="289">
        <f>SUM(Y415:AL415)</f>
        <v>0</v>
      </c>
    </row>
    <row r="416" spans="1:39" ht="15.5" hidden="1" outlineLevel="1">
      <c r="A416" s="523"/>
      <c r="B416" s="424" t="s">
        <v>308</v>
      </c>
      <c r="C416" s="284" t="s">
        <v>163</v>
      </c>
      <c r="D416" s="730"/>
      <c r="E416" s="730"/>
      <c r="F416" s="730"/>
      <c r="G416" s="730"/>
      <c r="H416" s="730"/>
      <c r="I416" s="730"/>
      <c r="J416" s="730"/>
      <c r="K416" s="730"/>
      <c r="L416" s="730"/>
      <c r="M416" s="730"/>
      <c r="N416" s="460"/>
      <c r="O416" s="730"/>
      <c r="P416" s="730"/>
      <c r="Q416" s="730"/>
      <c r="R416" s="730"/>
      <c r="S416" s="288"/>
      <c r="T416" s="288"/>
      <c r="U416" s="288"/>
      <c r="V416" s="288"/>
      <c r="W416" s="288"/>
      <c r="X416" s="288"/>
      <c r="Y416" s="404">
        <f t="shared" ref="Y416:AL416" si="124">Y415</f>
        <v>0</v>
      </c>
      <c r="Z416" s="404">
        <f t="shared" si="124"/>
        <v>0</v>
      </c>
      <c r="AA416" s="404">
        <f t="shared" si="124"/>
        <v>0</v>
      </c>
      <c r="AB416" s="404">
        <f t="shared" si="124"/>
        <v>0</v>
      </c>
      <c r="AC416" s="404">
        <f t="shared" si="124"/>
        <v>0</v>
      </c>
      <c r="AD416" s="404">
        <f t="shared" si="124"/>
        <v>0</v>
      </c>
      <c r="AE416" s="404">
        <f t="shared" si="124"/>
        <v>0</v>
      </c>
      <c r="AF416" s="404">
        <f t="shared" si="124"/>
        <v>0</v>
      </c>
      <c r="AG416" s="404">
        <f t="shared" si="124"/>
        <v>0</v>
      </c>
      <c r="AH416" s="404">
        <f t="shared" si="124"/>
        <v>0</v>
      </c>
      <c r="AI416" s="404">
        <f t="shared" si="124"/>
        <v>0</v>
      </c>
      <c r="AJ416" s="404">
        <f t="shared" si="124"/>
        <v>0</v>
      </c>
      <c r="AK416" s="404">
        <f t="shared" si="124"/>
        <v>0</v>
      </c>
      <c r="AL416" s="404">
        <f t="shared" si="124"/>
        <v>0</v>
      </c>
      <c r="AM416" s="290"/>
    </row>
    <row r="417" spans="1:39" ht="15.5" hidden="1" outlineLevel="1">
      <c r="A417" s="523"/>
      <c r="B417" s="424"/>
      <c r="C417" s="298"/>
      <c r="D417" s="732"/>
      <c r="E417" s="732"/>
      <c r="F417" s="732"/>
      <c r="G417" s="732"/>
      <c r="H417" s="732"/>
      <c r="I417" s="732"/>
      <c r="J417" s="732"/>
      <c r="K417" s="732"/>
      <c r="L417" s="732"/>
      <c r="M417" s="732"/>
      <c r="N417" s="284"/>
      <c r="O417" s="732"/>
      <c r="P417" s="732"/>
      <c r="Q417" s="732"/>
      <c r="R417" s="732"/>
      <c r="S417" s="297"/>
      <c r="T417" s="297"/>
      <c r="U417" s="297"/>
      <c r="V417" s="297"/>
      <c r="W417" s="297"/>
      <c r="X417" s="297"/>
      <c r="Y417" s="405"/>
      <c r="Z417" s="405"/>
      <c r="AA417" s="405"/>
      <c r="AB417" s="405"/>
      <c r="AC417" s="405"/>
      <c r="AD417" s="405"/>
      <c r="AE417" s="405"/>
      <c r="AF417" s="405"/>
      <c r="AG417" s="405"/>
      <c r="AH417" s="405"/>
      <c r="AI417" s="405"/>
      <c r="AJ417" s="405"/>
      <c r="AK417" s="405"/>
      <c r="AL417" s="405"/>
      <c r="AM417" s="299"/>
    </row>
    <row r="418" spans="1:39" ht="31" hidden="1" outlineLevel="1">
      <c r="A418" s="523">
        <v>5</v>
      </c>
      <c r="B418" s="421" t="s">
        <v>98</v>
      </c>
      <c r="C418" s="284" t="s">
        <v>25</v>
      </c>
      <c r="D418" s="730"/>
      <c r="E418" s="730"/>
      <c r="F418" s="730"/>
      <c r="G418" s="730"/>
      <c r="H418" s="730"/>
      <c r="I418" s="730"/>
      <c r="J418" s="730"/>
      <c r="K418" s="730"/>
      <c r="L418" s="730"/>
      <c r="M418" s="730"/>
      <c r="N418" s="284"/>
      <c r="O418" s="730"/>
      <c r="P418" s="730"/>
      <c r="Q418" s="730"/>
      <c r="R418" s="730"/>
      <c r="S418" s="288"/>
      <c r="T418" s="288"/>
      <c r="U418" s="288"/>
      <c r="V418" s="288"/>
      <c r="W418" s="288"/>
      <c r="X418" s="288"/>
      <c r="Y418" s="403"/>
      <c r="Z418" s="403"/>
      <c r="AA418" s="403"/>
      <c r="AB418" s="403"/>
      <c r="AC418" s="403"/>
      <c r="AD418" s="403"/>
      <c r="AE418" s="403"/>
      <c r="AF418" s="403"/>
      <c r="AG418" s="403"/>
      <c r="AH418" s="403"/>
      <c r="AI418" s="403"/>
      <c r="AJ418" s="403"/>
      <c r="AK418" s="403"/>
      <c r="AL418" s="403"/>
      <c r="AM418" s="289">
        <f>SUM(Y418:AL418)</f>
        <v>0</v>
      </c>
    </row>
    <row r="419" spans="1:39" ht="15.5" hidden="1" outlineLevel="1">
      <c r="A419" s="523"/>
      <c r="B419" s="424" t="s">
        <v>308</v>
      </c>
      <c r="C419" s="284" t="s">
        <v>163</v>
      </c>
      <c r="D419" s="730"/>
      <c r="E419" s="730"/>
      <c r="F419" s="730"/>
      <c r="G419" s="730"/>
      <c r="H419" s="730"/>
      <c r="I419" s="730"/>
      <c r="J419" s="730"/>
      <c r="K419" s="730"/>
      <c r="L419" s="730"/>
      <c r="M419" s="730"/>
      <c r="N419" s="460"/>
      <c r="O419" s="730"/>
      <c r="P419" s="730"/>
      <c r="Q419" s="730"/>
      <c r="R419" s="730"/>
      <c r="S419" s="288"/>
      <c r="T419" s="288"/>
      <c r="U419" s="288"/>
      <c r="V419" s="288"/>
      <c r="W419" s="288"/>
      <c r="X419" s="288"/>
      <c r="Y419" s="404">
        <f t="shared" ref="Y419:AL419" si="125">Y418</f>
        <v>0</v>
      </c>
      <c r="Z419" s="404">
        <f t="shared" si="125"/>
        <v>0</v>
      </c>
      <c r="AA419" s="404">
        <f t="shared" si="125"/>
        <v>0</v>
      </c>
      <c r="AB419" s="404">
        <f t="shared" si="125"/>
        <v>0</v>
      </c>
      <c r="AC419" s="404">
        <f t="shared" si="125"/>
        <v>0</v>
      </c>
      <c r="AD419" s="404">
        <f t="shared" si="125"/>
        <v>0</v>
      </c>
      <c r="AE419" s="404">
        <f t="shared" si="125"/>
        <v>0</v>
      </c>
      <c r="AF419" s="404">
        <f t="shared" si="125"/>
        <v>0</v>
      </c>
      <c r="AG419" s="404">
        <f t="shared" si="125"/>
        <v>0</v>
      </c>
      <c r="AH419" s="404">
        <f t="shared" si="125"/>
        <v>0</v>
      </c>
      <c r="AI419" s="404">
        <f t="shared" si="125"/>
        <v>0</v>
      </c>
      <c r="AJ419" s="404">
        <f t="shared" si="125"/>
        <v>0</v>
      </c>
      <c r="AK419" s="404">
        <f t="shared" si="125"/>
        <v>0</v>
      </c>
      <c r="AL419" s="404">
        <f t="shared" si="125"/>
        <v>0</v>
      </c>
      <c r="AM419" s="290"/>
    </row>
    <row r="420" spans="1:39" ht="15.5" hidden="1" outlineLevel="1">
      <c r="A420" s="523"/>
      <c r="B420" s="424"/>
      <c r="C420" s="284"/>
      <c r="D420" s="729"/>
      <c r="E420" s="729"/>
      <c r="F420" s="729"/>
      <c r="G420" s="729"/>
      <c r="H420" s="729"/>
      <c r="I420" s="729"/>
      <c r="J420" s="729"/>
      <c r="K420" s="729"/>
      <c r="L420" s="729"/>
      <c r="M420" s="729"/>
      <c r="N420" s="284"/>
      <c r="O420" s="729"/>
      <c r="P420" s="729"/>
      <c r="Q420" s="729"/>
      <c r="R420" s="729"/>
      <c r="S420" s="284"/>
      <c r="T420" s="284"/>
      <c r="U420" s="284"/>
      <c r="V420" s="284"/>
      <c r="W420" s="284"/>
      <c r="X420" s="284"/>
      <c r="Y420" s="415"/>
      <c r="Z420" s="416"/>
      <c r="AA420" s="416"/>
      <c r="AB420" s="416"/>
      <c r="AC420" s="416"/>
      <c r="AD420" s="416"/>
      <c r="AE420" s="416"/>
      <c r="AF420" s="416"/>
      <c r="AG420" s="416"/>
      <c r="AH420" s="416"/>
      <c r="AI420" s="416"/>
      <c r="AJ420" s="416"/>
      <c r="AK420" s="416"/>
      <c r="AL420" s="416"/>
      <c r="AM420" s="290"/>
    </row>
    <row r="421" spans="1:39" ht="15.5" hidden="1" outlineLevel="1">
      <c r="A421" s="523"/>
      <c r="B421" s="505" t="s">
        <v>496</v>
      </c>
      <c r="C421" s="282"/>
      <c r="D421" s="338"/>
      <c r="E421" s="338"/>
      <c r="F421" s="338"/>
      <c r="G421" s="338"/>
      <c r="H421" s="338"/>
      <c r="I421" s="338"/>
      <c r="J421" s="338"/>
      <c r="K421" s="338"/>
      <c r="L421" s="338"/>
      <c r="M421" s="338"/>
      <c r="N421" s="283"/>
      <c r="O421" s="727"/>
      <c r="P421" s="727"/>
      <c r="Q421" s="727"/>
      <c r="R421" s="727"/>
      <c r="S421" s="282"/>
      <c r="T421" s="282"/>
      <c r="U421" s="282"/>
      <c r="V421" s="282"/>
      <c r="W421" s="282"/>
      <c r="X421" s="282"/>
      <c r="Y421" s="407"/>
      <c r="Z421" s="407"/>
      <c r="AA421" s="407"/>
      <c r="AB421" s="407"/>
      <c r="AC421" s="407"/>
      <c r="AD421" s="407"/>
      <c r="AE421" s="407"/>
      <c r="AF421" s="407"/>
      <c r="AG421" s="407"/>
      <c r="AH421" s="407"/>
      <c r="AI421" s="407"/>
      <c r="AJ421" s="407"/>
      <c r="AK421" s="407"/>
      <c r="AL421" s="407"/>
      <c r="AM421" s="285"/>
    </row>
    <row r="422" spans="1:39" ht="15.5" hidden="1" outlineLevel="1">
      <c r="A422" s="523">
        <v>6</v>
      </c>
      <c r="B422" s="421" t="s">
        <v>99</v>
      </c>
      <c r="C422" s="284" t="s">
        <v>25</v>
      </c>
      <c r="D422" s="730"/>
      <c r="E422" s="730"/>
      <c r="F422" s="730"/>
      <c r="G422" s="730"/>
      <c r="H422" s="730"/>
      <c r="I422" s="730"/>
      <c r="J422" s="730"/>
      <c r="K422" s="730"/>
      <c r="L422" s="730"/>
      <c r="M422" s="730"/>
      <c r="N422" s="288">
        <v>12</v>
      </c>
      <c r="O422" s="730"/>
      <c r="P422" s="730"/>
      <c r="Q422" s="730"/>
      <c r="R422" s="730"/>
      <c r="S422" s="288"/>
      <c r="T422" s="288"/>
      <c r="U422" s="288"/>
      <c r="V422" s="288"/>
      <c r="W422" s="288"/>
      <c r="X422" s="288"/>
      <c r="Y422" s="408"/>
      <c r="Z422" s="403"/>
      <c r="AA422" s="403"/>
      <c r="AB422" s="403"/>
      <c r="AC422" s="403"/>
      <c r="AD422" s="403"/>
      <c r="AE422" s="403"/>
      <c r="AF422" s="408"/>
      <c r="AG422" s="408"/>
      <c r="AH422" s="408"/>
      <c r="AI422" s="408"/>
      <c r="AJ422" s="408"/>
      <c r="AK422" s="408"/>
      <c r="AL422" s="408"/>
      <c r="AM422" s="289">
        <f>SUM(Y422:AL422)</f>
        <v>0</v>
      </c>
    </row>
    <row r="423" spans="1:39" ht="15.5" hidden="1" outlineLevel="1">
      <c r="A423" s="523"/>
      <c r="B423" s="424" t="s">
        <v>308</v>
      </c>
      <c r="C423" s="284" t="s">
        <v>163</v>
      </c>
      <c r="D423" s="730"/>
      <c r="E423" s="730"/>
      <c r="F423" s="730"/>
      <c r="G423" s="730"/>
      <c r="H423" s="730"/>
      <c r="I423" s="730"/>
      <c r="J423" s="730"/>
      <c r="K423" s="730"/>
      <c r="L423" s="730"/>
      <c r="M423" s="730"/>
      <c r="N423" s="288">
        <f>N422</f>
        <v>12</v>
      </c>
      <c r="O423" s="730"/>
      <c r="P423" s="730"/>
      <c r="Q423" s="730"/>
      <c r="R423" s="730"/>
      <c r="S423" s="288"/>
      <c r="T423" s="288"/>
      <c r="U423" s="288"/>
      <c r="V423" s="288"/>
      <c r="W423" s="288"/>
      <c r="X423" s="288"/>
      <c r="Y423" s="404">
        <f t="shared" ref="Y423:AL423" si="126">Y422</f>
        <v>0</v>
      </c>
      <c r="Z423" s="404">
        <f t="shared" si="126"/>
        <v>0</v>
      </c>
      <c r="AA423" s="404">
        <f t="shared" si="126"/>
        <v>0</v>
      </c>
      <c r="AB423" s="404">
        <f t="shared" si="126"/>
        <v>0</v>
      </c>
      <c r="AC423" s="404">
        <f t="shared" si="126"/>
        <v>0</v>
      </c>
      <c r="AD423" s="404">
        <f t="shared" si="126"/>
        <v>0</v>
      </c>
      <c r="AE423" s="404">
        <f t="shared" si="126"/>
        <v>0</v>
      </c>
      <c r="AF423" s="404">
        <f t="shared" si="126"/>
        <v>0</v>
      </c>
      <c r="AG423" s="404">
        <f t="shared" si="126"/>
        <v>0</v>
      </c>
      <c r="AH423" s="404">
        <f t="shared" si="126"/>
        <v>0</v>
      </c>
      <c r="AI423" s="404">
        <f t="shared" si="126"/>
        <v>0</v>
      </c>
      <c r="AJ423" s="404">
        <f t="shared" si="126"/>
        <v>0</v>
      </c>
      <c r="AK423" s="404">
        <f t="shared" si="126"/>
        <v>0</v>
      </c>
      <c r="AL423" s="404">
        <f t="shared" si="126"/>
        <v>0</v>
      </c>
      <c r="AM423" s="304"/>
    </row>
    <row r="424" spans="1:39" ht="15.5" hidden="1" outlineLevel="1">
      <c r="A424" s="523"/>
      <c r="B424" s="517"/>
      <c r="C424" s="305"/>
      <c r="D424" s="729"/>
      <c r="E424" s="729"/>
      <c r="F424" s="729"/>
      <c r="G424" s="729"/>
      <c r="H424" s="729"/>
      <c r="I424" s="729"/>
      <c r="J424" s="729"/>
      <c r="K424" s="729"/>
      <c r="L424" s="729"/>
      <c r="M424" s="729"/>
      <c r="N424" s="284"/>
      <c r="O424" s="729"/>
      <c r="P424" s="729"/>
      <c r="Q424" s="729"/>
      <c r="R424" s="729"/>
      <c r="S424" s="284"/>
      <c r="T424" s="284"/>
      <c r="U424" s="284"/>
      <c r="V424" s="284"/>
      <c r="W424" s="284"/>
      <c r="X424" s="284"/>
      <c r="Y424" s="409"/>
      <c r="Z424" s="409"/>
      <c r="AA424" s="409"/>
      <c r="AB424" s="409"/>
      <c r="AC424" s="409"/>
      <c r="AD424" s="409"/>
      <c r="AE424" s="409"/>
      <c r="AF424" s="409"/>
      <c r="AG424" s="409"/>
      <c r="AH424" s="409"/>
      <c r="AI424" s="409"/>
      <c r="AJ424" s="409"/>
      <c r="AK424" s="409"/>
      <c r="AL424" s="409"/>
      <c r="AM424" s="306"/>
    </row>
    <row r="425" spans="1:39" ht="31" hidden="1" outlineLevel="1">
      <c r="A425" s="523">
        <v>7</v>
      </c>
      <c r="B425" s="421" t="s">
        <v>100</v>
      </c>
      <c r="C425" s="284" t="s">
        <v>25</v>
      </c>
      <c r="D425" s="730"/>
      <c r="E425" s="730"/>
      <c r="F425" s="730"/>
      <c r="G425" s="730"/>
      <c r="H425" s="730"/>
      <c r="I425" s="730"/>
      <c r="J425" s="730"/>
      <c r="K425" s="730"/>
      <c r="L425" s="730"/>
      <c r="M425" s="730"/>
      <c r="N425" s="288">
        <v>12</v>
      </c>
      <c r="O425" s="730"/>
      <c r="P425" s="730"/>
      <c r="Q425" s="730"/>
      <c r="R425" s="730"/>
      <c r="S425" s="288"/>
      <c r="T425" s="288"/>
      <c r="U425" s="288"/>
      <c r="V425" s="288"/>
      <c r="W425" s="288"/>
      <c r="X425" s="288"/>
      <c r="Y425" s="408"/>
      <c r="Z425" s="403"/>
      <c r="AA425" s="403"/>
      <c r="AB425" s="403"/>
      <c r="AC425" s="403"/>
      <c r="AD425" s="403"/>
      <c r="AE425" s="403"/>
      <c r="AF425" s="408"/>
      <c r="AG425" s="408"/>
      <c r="AH425" s="408"/>
      <c r="AI425" s="408"/>
      <c r="AJ425" s="408"/>
      <c r="AK425" s="408"/>
      <c r="AL425" s="408"/>
      <c r="AM425" s="289">
        <f>SUM(Y425:AL425)</f>
        <v>0</v>
      </c>
    </row>
    <row r="426" spans="1:39" ht="15.5" hidden="1" outlineLevel="1">
      <c r="A426" s="523"/>
      <c r="B426" s="424" t="s">
        <v>308</v>
      </c>
      <c r="C426" s="284" t="s">
        <v>163</v>
      </c>
      <c r="D426" s="730"/>
      <c r="E426" s="730"/>
      <c r="F426" s="730"/>
      <c r="G426" s="730"/>
      <c r="H426" s="730"/>
      <c r="I426" s="730"/>
      <c r="J426" s="730"/>
      <c r="K426" s="730"/>
      <c r="L426" s="730"/>
      <c r="M426" s="730"/>
      <c r="N426" s="288">
        <f>N425</f>
        <v>12</v>
      </c>
      <c r="O426" s="730"/>
      <c r="P426" s="730"/>
      <c r="Q426" s="730"/>
      <c r="R426" s="730"/>
      <c r="S426" s="288"/>
      <c r="T426" s="288"/>
      <c r="U426" s="288"/>
      <c r="V426" s="288"/>
      <c r="W426" s="288"/>
      <c r="X426" s="288"/>
      <c r="Y426" s="404">
        <f t="shared" ref="Y426:AL426" si="127">Y425</f>
        <v>0</v>
      </c>
      <c r="Z426" s="404">
        <f t="shared" si="127"/>
        <v>0</v>
      </c>
      <c r="AA426" s="404">
        <f t="shared" si="127"/>
        <v>0</v>
      </c>
      <c r="AB426" s="404">
        <f t="shared" si="127"/>
        <v>0</v>
      </c>
      <c r="AC426" s="404">
        <f t="shared" si="127"/>
        <v>0</v>
      </c>
      <c r="AD426" s="404">
        <f t="shared" si="127"/>
        <v>0</v>
      </c>
      <c r="AE426" s="404">
        <f t="shared" si="127"/>
        <v>0</v>
      </c>
      <c r="AF426" s="404">
        <f t="shared" si="127"/>
        <v>0</v>
      </c>
      <c r="AG426" s="404">
        <f t="shared" si="127"/>
        <v>0</v>
      </c>
      <c r="AH426" s="404">
        <f t="shared" si="127"/>
        <v>0</v>
      </c>
      <c r="AI426" s="404">
        <f t="shared" si="127"/>
        <v>0</v>
      </c>
      <c r="AJ426" s="404">
        <f t="shared" si="127"/>
        <v>0</v>
      </c>
      <c r="AK426" s="404">
        <f t="shared" si="127"/>
        <v>0</v>
      </c>
      <c r="AL426" s="404">
        <f t="shared" si="127"/>
        <v>0</v>
      </c>
      <c r="AM426" s="304"/>
    </row>
    <row r="427" spans="1:39" ht="15.5" hidden="1" outlineLevel="1">
      <c r="A427" s="523"/>
      <c r="B427" s="518"/>
      <c r="C427" s="305"/>
      <c r="D427" s="729"/>
      <c r="E427" s="729"/>
      <c r="F427" s="729"/>
      <c r="G427" s="729"/>
      <c r="H427" s="729"/>
      <c r="I427" s="729"/>
      <c r="J427" s="729"/>
      <c r="K427" s="729"/>
      <c r="L427" s="729"/>
      <c r="M427" s="729"/>
      <c r="N427" s="284"/>
      <c r="O427" s="729"/>
      <c r="P427" s="729"/>
      <c r="Q427" s="729"/>
      <c r="R427" s="729"/>
      <c r="S427" s="284"/>
      <c r="T427" s="284"/>
      <c r="U427" s="284"/>
      <c r="V427" s="284"/>
      <c r="W427" s="284"/>
      <c r="X427" s="284"/>
      <c r="Y427" s="409"/>
      <c r="Z427" s="410"/>
      <c r="AA427" s="409"/>
      <c r="AB427" s="409"/>
      <c r="AC427" s="409"/>
      <c r="AD427" s="409"/>
      <c r="AE427" s="409"/>
      <c r="AF427" s="409"/>
      <c r="AG427" s="409"/>
      <c r="AH427" s="409"/>
      <c r="AI427" s="409"/>
      <c r="AJ427" s="409"/>
      <c r="AK427" s="409"/>
      <c r="AL427" s="409"/>
      <c r="AM427" s="306"/>
    </row>
    <row r="428" spans="1:39" ht="31" hidden="1" outlineLevel="1">
      <c r="A428" s="523">
        <v>8</v>
      </c>
      <c r="B428" s="421" t="s">
        <v>101</v>
      </c>
      <c r="C428" s="284" t="s">
        <v>25</v>
      </c>
      <c r="D428" s="730"/>
      <c r="E428" s="730"/>
      <c r="F428" s="730"/>
      <c r="G428" s="730"/>
      <c r="H428" s="730"/>
      <c r="I428" s="730"/>
      <c r="J428" s="730"/>
      <c r="K428" s="730"/>
      <c r="L428" s="730"/>
      <c r="M428" s="730"/>
      <c r="N428" s="288">
        <v>12</v>
      </c>
      <c r="O428" s="730"/>
      <c r="P428" s="730"/>
      <c r="Q428" s="730"/>
      <c r="R428" s="730"/>
      <c r="S428" s="288"/>
      <c r="T428" s="288"/>
      <c r="U428" s="288"/>
      <c r="V428" s="288"/>
      <c r="W428" s="288"/>
      <c r="X428" s="288"/>
      <c r="Y428" s="408"/>
      <c r="Z428" s="403"/>
      <c r="AA428" s="403"/>
      <c r="AB428" s="403"/>
      <c r="AC428" s="403"/>
      <c r="AD428" s="403"/>
      <c r="AE428" s="403"/>
      <c r="AF428" s="408"/>
      <c r="AG428" s="408"/>
      <c r="AH428" s="408"/>
      <c r="AI428" s="408"/>
      <c r="AJ428" s="408"/>
      <c r="AK428" s="408"/>
      <c r="AL428" s="408"/>
      <c r="AM428" s="289">
        <f>SUM(Y428:AL428)</f>
        <v>0</v>
      </c>
    </row>
    <row r="429" spans="1:39" ht="15.5" hidden="1" outlineLevel="1">
      <c r="A429" s="523"/>
      <c r="B429" s="424" t="s">
        <v>308</v>
      </c>
      <c r="C429" s="284" t="s">
        <v>163</v>
      </c>
      <c r="D429" s="730"/>
      <c r="E429" s="730"/>
      <c r="F429" s="730"/>
      <c r="G429" s="730"/>
      <c r="H429" s="730"/>
      <c r="I429" s="730"/>
      <c r="J429" s="730"/>
      <c r="K429" s="730"/>
      <c r="L429" s="730"/>
      <c r="M429" s="730"/>
      <c r="N429" s="288">
        <f>N428</f>
        <v>12</v>
      </c>
      <c r="O429" s="730"/>
      <c r="P429" s="730"/>
      <c r="Q429" s="730"/>
      <c r="R429" s="730"/>
      <c r="S429" s="288"/>
      <c r="T429" s="288"/>
      <c r="U429" s="288"/>
      <c r="V429" s="288"/>
      <c r="W429" s="288"/>
      <c r="X429" s="288"/>
      <c r="Y429" s="404">
        <f t="shared" ref="Y429:AL429" si="128">Y428</f>
        <v>0</v>
      </c>
      <c r="Z429" s="404">
        <f t="shared" si="128"/>
        <v>0</v>
      </c>
      <c r="AA429" s="404">
        <f t="shared" si="128"/>
        <v>0</v>
      </c>
      <c r="AB429" s="404">
        <f t="shared" si="128"/>
        <v>0</v>
      </c>
      <c r="AC429" s="404">
        <f t="shared" si="128"/>
        <v>0</v>
      </c>
      <c r="AD429" s="404">
        <f t="shared" si="128"/>
        <v>0</v>
      </c>
      <c r="AE429" s="404">
        <f t="shared" si="128"/>
        <v>0</v>
      </c>
      <c r="AF429" s="404">
        <f t="shared" si="128"/>
        <v>0</v>
      </c>
      <c r="AG429" s="404">
        <f t="shared" si="128"/>
        <v>0</v>
      </c>
      <c r="AH429" s="404">
        <f t="shared" si="128"/>
        <v>0</v>
      </c>
      <c r="AI429" s="404">
        <f t="shared" si="128"/>
        <v>0</v>
      </c>
      <c r="AJ429" s="404">
        <f t="shared" si="128"/>
        <v>0</v>
      </c>
      <c r="AK429" s="404">
        <f t="shared" si="128"/>
        <v>0</v>
      </c>
      <c r="AL429" s="404">
        <f t="shared" si="128"/>
        <v>0</v>
      </c>
      <c r="AM429" s="304"/>
    </row>
    <row r="430" spans="1:39" ht="15.5" hidden="1" outlineLevel="1">
      <c r="A430" s="523"/>
      <c r="B430" s="518"/>
      <c r="C430" s="305"/>
      <c r="D430" s="733"/>
      <c r="E430" s="733"/>
      <c r="F430" s="733"/>
      <c r="G430" s="733"/>
      <c r="H430" s="733"/>
      <c r="I430" s="733"/>
      <c r="J430" s="733"/>
      <c r="K430" s="733"/>
      <c r="L430" s="733"/>
      <c r="M430" s="733"/>
      <c r="N430" s="284"/>
      <c r="O430" s="733"/>
      <c r="P430" s="733"/>
      <c r="Q430" s="733"/>
      <c r="R430" s="733"/>
      <c r="S430" s="309"/>
      <c r="T430" s="309"/>
      <c r="U430" s="309"/>
      <c r="V430" s="309"/>
      <c r="W430" s="309"/>
      <c r="X430" s="309"/>
      <c r="Y430" s="409"/>
      <c r="Z430" s="410"/>
      <c r="AA430" s="409"/>
      <c r="AB430" s="409"/>
      <c r="AC430" s="409"/>
      <c r="AD430" s="409"/>
      <c r="AE430" s="409"/>
      <c r="AF430" s="409"/>
      <c r="AG430" s="409"/>
      <c r="AH430" s="409"/>
      <c r="AI430" s="409"/>
      <c r="AJ430" s="409"/>
      <c r="AK430" s="409"/>
      <c r="AL430" s="409"/>
      <c r="AM430" s="306"/>
    </row>
    <row r="431" spans="1:39" ht="31" hidden="1" outlineLevel="1">
      <c r="A431" s="523">
        <v>9</v>
      </c>
      <c r="B431" s="421" t="s">
        <v>102</v>
      </c>
      <c r="C431" s="284" t="s">
        <v>25</v>
      </c>
      <c r="D431" s="730"/>
      <c r="E431" s="730"/>
      <c r="F431" s="730"/>
      <c r="G431" s="730"/>
      <c r="H431" s="730"/>
      <c r="I431" s="730"/>
      <c r="J431" s="730"/>
      <c r="K431" s="730"/>
      <c r="L431" s="730"/>
      <c r="M431" s="730"/>
      <c r="N431" s="288">
        <v>12</v>
      </c>
      <c r="O431" s="730"/>
      <c r="P431" s="730"/>
      <c r="Q431" s="730"/>
      <c r="R431" s="730"/>
      <c r="S431" s="288"/>
      <c r="T431" s="288"/>
      <c r="U431" s="288"/>
      <c r="V431" s="288"/>
      <c r="W431" s="288"/>
      <c r="X431" s="288"/>
      <c r="Y431" s="408"/>
      <c r="Z431" s="403"/>
      <c r="AA431" s="403"/>
      <c r="AB431" s="403"/>
      <c r="AC431" s="403"/>
      <c r="AD431" s="403"/>
      <c r="AE431" s="403"/>
      <c r="AF431" s="408"/>
      <c r="AG431" s="408"/>
      <c r="AH431" s="408"/>
      <c r="AI431" s="408"/>
      <c r="AJ431" s="408"/>
      <c r="AK431" s="408"/>
      <c r="AL431" s="408"/>
      <c r="AM431" s="289">
        <f>SUM(Y431:AL431)</f>
        <v>0</v>
      </c>
    </row>
    <row r="432" spans="1:39" ht="15.5" hidden="1" outlineLevel="1">
      <c r="A432" s="523"/>
      <c r="B432" s="424" t="s">
        <v>308</v>
      </c>
      <c r="C432" s="284" t="s">
        <v>163</v>
      </c>
      <c r="D432" s="730"/>
      <c r="E432" s="730"/>
      <c r="F432" s="730"/>
      <c r="G432" s="730"/>
      <c r="H432" s="730"/>
      <c r="I432" s="730"/>
      <c r="J432" s="730"/>
      <c r="K432" s="730"/>
      <c r="L432" s="730"/>
      <c r="M432" s="730"/>
      <c r="N432" s="288">
        <f>N431</f>
        <v>12</v>
      </c>
      <c r="O432" s="730"/>
      <c r="P432" s="730"/>
      <c r="Q432" s="730"/>
      <c r="R432" s="730"/>
      <c r="S432" s="288"/>
      <c r="T432" s="288"/>
      <c r="U432" s="288"/>
      <c r="V432" s="288"/>
      <c r="W432" s="288"/>
      <c r="X432" s="288"/>
      <c r="Y432" s="404">
        <f t="shared" ref="Y432:AL432" si="129">Y431</f>
        <v>0</v>
      </c>
      <c r="Z432" s="404">
        <f t="shared" si="129"/>
        <v>0</v>
      </c>
      <c r="AA432" s="404">
        <f t="shared" si="129"/>
        <v>0</v>
      </c>
      <c r="AB432" s="404">
        <f t="shared" si="129"/>
        <v>0</v>
      </c>
      <c r="AC432" s="404">
        <f t="shared" si="129"/>
        <v>0</v>
      </c>
      <c r="AD432" s="404">
        <f t="shared" si="129"/>
        <v>0</v>
      </c>
      <c r="AE432" s="404">
        <f t="shared" si="129"/>
        <v>0</v>
      </c>
      <c r="AF432" s="404">
        <f t="shared" si="129"/>
        <v>0</v>
      </c>
      <c r="AG432" s="404">
        <f t="shared" si="129"/>
        <v>0</v>
      </c>
      <c r="AH432" s="404">
        <f t="shared" si="129"/>
        <v>0</v>
      </c>
      <c r="AI432" s="404">
        <f t="shared" si="129"/>
        <v>0</v>
      </c>
      <c r="AJ432" s="404">
        <f t="shared" si="129"/>
        <v>0</v>
      </c>
      <c r="AK432" s="404">
        <f t="shared" si="129"/>
        <v>0</v>
      </c>
      <c r="AL432" s="404">
        <f t="shared" si="129"/>
        <v>0</v>
      </c>
      <c r="AM432" s="304"/>
    </row>
    <row r="433" spans="1:39" ht="15.5" hidden="1" outlineLevel="1">
      <c r="A433" s="523"/>
      <c r="B433" s="518"/>
      <c r="C433" s="305"/>
      <c r="D433" s="733"/>
      <c r="E433" s="733"/>
      <c r="F433" s="733"/>
      <c r="G433" s="733"/>
      <c r="H433" s="733"/>
      <c r="I433" s="733"/>
      <c r="J433" s="733"/>
      <c r="K433" s="733"/>
      <c r="L433" s="733"/>
      <c r="M433" s="733"/>
      <c r="N433" s="284"/>
      <c r="O433" s="733"/>
      <c r="P433" s="733"/>
      <c r="Q433" s="733"/>
      <c r="R433" s="733"/>
      <c r="S433" s="309"/>
      <c r="T433" s="309"/>
      <c r="U433" s="309"/>
      <c r="V433" s="309"/>
      <c r="W433" s="309"/>
      <c r="X433" s="309"/>
      <c r="Y433" s="409"/>
      <c r="Z433" s="409"/>
      <c r="AA433" s="409"/>
      <c r="AB433" s="409"/>
      <c r="AC433" s="409"/>
      <c r="AD433" s="409"/>
      <c r="AE433" s="409"/>
      <c r="AF433" s="409"/>
      <c r="AG433" s="409"/>
      <c r="AH433" s="409"/>
      <c r="AI433" s="409"/>
      <c r="AJ433" s="409"/>
      <c r="AK433" s="409"/>
      <c r="AL433" s="409"/>
      <c r="AM433" s="306"/>
    </row>
    <row r="434" spans="1:39" ht="31" hidden="1" outlineLevel="1">
      <c r="A434" s="523">
        <v>10</v>
      </c>
      <c r="B434" s="421" t="s">
        <v>103</v>
      </c>
      <c r="C434" s="284" t="s">
        <v>25</v>
      </c>
      <c r="D434" s="730"/>
      <c r="E434" s="730"/>
      <c r="F434" s="730"/>
      <c r="G434" s="730"/>
      <c r="H434" s="730"/>
      <c r="I434" s="730"/>
      <c r="J434" s="730"/>
      <c r="K434" s="730"/>
      <c r="L434" s="730"/>
      <c r="M434" s="730"/>
      <c r="N434" s="288">
        <v>3</v>
      </c>
      <c r="O434" s="730"/>
      <c r="P434" s="730"/>
      <c r="Q434" s="730"/>
      <c r="R434" s="730"/>
      <c r="S434" s="288"/>
      <c r="T434" s="288"/>
      <c r="U434" s="288"/>
      <c r="V434" s="288"/>
      <c r="W434" s="288"/>
      <c r="X434" s="288"/>
      <c r="Y434" s="408"/>
      <c r="Z434" s="403"/>
      <c r="AA434" s="403"/>
      <c r="AB434" s="403"/>
      <c r="AC434" s="403"/>
      <c r="AD434" s="403"/>
      <c r="AE434" s="403"/>
      <c r="AF434" s="408"/>
      <c r="AG434" s="408"/>
      <c r="AH434" s="408"/>
      <c r="AI434" s="408"/>
      <c r="AJ434" s="408"/>
      <c r="AK434" s="408"/>
      <c r="AL434" s="408"/>
      <c r="AM434" s="289">
        <f>SUM(Y434:AL434)</f>
        <v>0</v>
      </c>
    </row>
    <row r="435" spans="1:39" ht="15.5" hidden="1" outlineLevel="1">
      <c r="A435" s="523"/>
      <c r="B435" s="424" t="s">
        <v>308</v>
      </c>
      <c r="C435" s="284" t="s">
        <v>163</v>
      </c>
      <c r="D435" s="730"/>
      <c r="E435" s="730"/>
      <c r="F435" s="730"/>
      <c r="G435" s="730"/>
      <c r="H435" s="730"/>
      <c r="I435" s="730"/>
      <c r="J435" s="730"/>
      <c r="K435" s="730"/>
      <c r="L435" s="730"/>
      <c r="M435" s="730"/>
      <c r="N435" s="288">
        <f>N434</f>
        <v>3</v>
      </c>
      <c r="O435" s="730"/>
      <c r="P435" s="730"/>
      <c r="Q435" s="730"/>
      <c r="R435" s="730"/>
      <c r="S435" s="288"/>
      <c r="T435" s="288"/>
      <c r="U435" s="288"/>
      <c r="V435" s="288"/>
      <c r="W435" s="288"/>
      <c r="X435" s="288"/>
      <c r="Y435" s="404">
        <f t="shared" ref="Y435:AL435" si="130">Y434</f>
        <v>0</v>
      </c>
      <c r="Z435" s="404">
        <f t="shared" si="130"/>
        <v>0</v>
      </c>
      <c r="AA435" s="404">
        <f t="shared" si="130"/>
        <v>0</v>
      </c>
      <c r="AB435" s="404">
        <f t="shared" si="130"/>
        <v>0</v>
      </c>
      <c r="AC435" s="404">
        <f t="shared" si="130"/>
        <v>0</v>
      </c>
      <c r="AD435" s="404">
        <f t="shared" si="130"/>
        <v>0</v>
      </c>
      <c r="AE435" s="404">
        <f t="shared" si="130"/>
        <v>0</v>
      </c>
      <c r="AF435" s="404">
        <f t="shared" si="130"/>
        <v>0</v>
      </c>
      <c r="AG435" s="404">
        <f t="shared" si="130"/>
        <v>0</v>
      </c>
      <c r="AH435" s="404">
        <f t="shared" si="130"/>
        <v>0</v>
      </c>
      <c r="AI435" s="404">
        <f t="shared" si="130"/>
        <v>0</v>
      </c>
      <c r="AJ435" s="404">
        <f t="shared" si="130"/>
        <v>0</v>
      </c>
      <c r="AK435" s="404">
        <f t="shared" si="130"/>
        <v>0</v>
      </c>
      <c r="AL435" s="404">
        <f t="shared" si="130"/>
        <v>0</v>
      </c>
      <c r="AM435" s="304"/>
    </row>
    <row r="436" spans="1:39" ht="15.5" hidden="1" outlineLevel="1">
      <c r="A436" s="523"/>
      <c r="B436" s="518"/>
      <c r="C436" s="305"/>
      <c r="D436" s="733"/>
      <c r="E436" s="733"/>
      <c r="F436" s="733"/>
      <c r="G436" s="733"/>
      <c r="H436" s="733"/>
      <c r="I436" s="733"/>
      <c r="J436" s="733"/>
      <c r="K436" s="733"/>
      <c r="L436" s="733"/>
      <c r="M436" s="733"/>
      <c r="N436" s="284"/>
      <c r="O436" s="733"/>
      <c r="P436" s="733"/>
      <c r="Q436" s="733"/>
      <c r="R436" s="733"/>
      <c r="S436" s="309"/>
      <c r="T436" s="309"/>
      <c r="U436" s="309"/>
      <c r="V436" s="309"/>
      <c r="W436" s="309"/>
      <c r="X436" s="309"/>
      <c r="Y436" s="409"/>
      <c r="Z436" s="410"/>
      <c r="AA436" s="409"/>
      <c r="AB436" s="409"/>
      <c r="AC436" s="409"/>
      <c r="AD436" s="409"/>
      <c r="AE436" s="409"/>
      <c r="AF436" s="409"/>
      <c r="AG436" s="409"/>
      <c r="AH436" s="409"/>
      <c r="AI436" s="409"/>
      <c r="AJ436" s="409"/>
      <c r="AK436" s="409"/>
      <c r="AL436" s="409"/>
      <c r="AM436" s="306"/>
    </row>
    <row r="437" spans="1:39" ht="15.5" hidden="1" outlineLevel="1">
      <c r="A437" s="523"/>
      <c r="B437" s="496" t="s">
        <v>10</v>
      </c>
      <c r="C437" s="282"/>
      <c r="D437" s="338"/>
      <c r="E437" s="338"/>
      <c r="F437" s="338"/>
      <c r="G437" s="338"/>
      <c r="H437" s="338"/>
      <c r="I437" s="338"/>
      <c r="J437" s="338"/>
      <c r="K437" s="338"/>
      <c r="L437" s="338"/>
      <c r="M437" s="338"/>
      <c r="N437" s="283"/>
      <c r="O437" s="727"/>
      <c r="P437" s="727"/>
      <c r="Q437" s="727"/>
      <c r="R437" s="727"/>
      <c r="S437" s="282"/>
      <c r="T437" s="282"/>
      <c r="U437" s="282"/>
      <c r="V437" s="282"/>
      <c r="W437" s="282"/>
      <c r="X437" s="282"/>
      <c r="Y437" s="407"/>
      <c r="Z437" s="407"/>
      <c r="AA437" s="407"/>
      <c r="AB437" s="407"/>
      <c r="AC437" s="407"/>
      <c r="AD437" s="407"/>
      <c r="AE437" s="407"/>
      <c r="AF437" s="407"/>
      <c r="AG437" s="407"/>
      <c r="AH437" s="407"/>
      <c r="AI437" s="407"/>
      <c r="AJ437" s="407"/>
      <c r="AK437" s="407"/>
      <c r="AL437" s="407"/>
      <c r="AM437" s="285"/>
    </row>
    <row r="438" spans="1:39" ht="31" hidden="1" outlineLevel="1">
      <c r="A438" s="523">
        <v>11</v>
      </c>
      <c r="B438" s="421" t="s">
        <v>104</v>
      </c>
      <c r="C438" s="284" t="s">
        <v>25</v>
      </c>
      <c r="D438" s="730"/>
      <c r="E438" s="730"/>
      <c r="F438" s="730"/>
      <c r="G438" s="730"/>
      <c r="H438" s="730"/>
      <c r="I438" s="730"/>
      <c r="J438" s="730"/>
      <c r="K438" s="730"/>
      <c r="L438" s="730"/>
      <c r="M438" s="730"/>
      <c r="N438" s="288">
        <v>12</v>
      </c>
      <c r="O438" s="730"/>
      <c r="P438" s="730"/>
      <c r="Q438" s="730"/>
      <c r="R438" s="730"/>
      <c r="S438" s="288"/>
      <c r="T438" s="288"/>
      <c r="U438" s="288"/>
      <c r="V438" s="288"/>
      <c r="W438" s="288"/>
      <c r="X438" s="288"/>
      <c r="Y438" s="419"/>
      <c r="Z438" s="403"/>
      <c r="AA438" s="403"/>
      <c r="AB438" s="403"/>
      <c r="AC438" s="403"/>
      <c r="AD438" s="403"/>
      <c r="AE438" s="403"/>
      <c r="AF438" s="408"/>
      <c r="AG438" s="408"/>
      <c r="AH438" s="408"/>
      <c r="AI438" s="408"/>
      <c r="AJ438" s="408"/>
      <c r="AK438" s="408"/>
      <c r="AL438" s="408"/>
      <c r="AM438" s="289">
        <f>SUM(Y438:AL438)</f>
        <v>0</v>
      </c>
    </row>
    <row r="439" spans="1:39" ht="15.5" hidden="1" outlineLevel="1">
      <c r="A439" s="523"/>
      <c r="B439" s="424" t="s">
        <v>308</v>
      </c>
      <c r="C439" s="284" t="s">
        <v>163</v>
      </c>
      <c r="D439" s="730"/>
      <c r="E439" s="730"/>
      <c r="F439" s="730"/>
      <c r="G439" s="730"/>
      <c r="H439" s="730"/>
      <c r="I439" s="730"/>
      <c r="J439" s="730"/>
      <c r="K439" s="730"/>
      <c r="L439" s="730"/>
      <c r="M439" s="730"/>
      <c r="N439" s="288">
        <f>N438</f>
        <v>12</v>
      </c>
      <c r="O439" s="730"/>
      <c r="P439" s="730"/>
      <c r="Q439" s="730"/>
      <c r="R439" s="730"/>
      <c r="S439" s="288"/>
      <c r="T439" s="288"/>
      <c r="U439" s="288"/>
      <c r="V439" s="288"/>
      <c r="W439" s="288"/>
      <c r="X439" s="288"/>
      <c r="Y439" s="404">
        <f t="shared" ref="Y439:AL439" si="131">Y438</f>
        <v>0</v>
      </c>
      <c r="Z439" s="404">
        <f t="shared" si="131"/>
        <v>0</v>
      </c>
      <c r="AA439" s="404">
        <f t="shared" si="131"/>
        <v>0</v>
      </c>
      <c r="AB439" s="404">
        <f t="shared" si="131"/>
        <v>0</v>
      </c>
      <c r="AC439" s="404">
        <f t="shared" si="131"/>
        <v>0</v>
      </c>
      <c r="AD439" s="404">
        <f t="shared" si="131"/>
        <v>0</v>
      </c>
      <c r="AE439" s="404">
        <f t="shared" si="131"/>
        <v>0</v>
      </c>
      <c r="AF439" s="404">
        <f t="shared" si="131"/>
        <v>0</v>
      </c>
      <c r="AG439" s="404">
        <f t="shared" si="131"/>
        <v>0</v>
      </c>
      <c r="AH439" s="404">
        <f t="shared" si="131"/>
        <v>0</v>
      </c>
      <c r="AI439" s="404">
        <f t="shared" si="131"/>
        <v>0</v>
      </c>
      <c r="AJ439" s="404">
        <f t="shared" si="131"/>
        <v>0</v>
      </c>
      <c r="AK439" s="404">
        <f t="shared" si="131"/>
        <v>0</v>
      </c>
      <c r="AL439" s="404">
        <f t="shared" si="131"/>
        <v>0</v>
      </c>
      <c r="AM439" s="290"/>
    </row>
    <row r="440" spans="1:39" ht="15.5" hidden="1" outlineLevel="1">
      <c r="A440" s="523"/>
      <c r="B440" s="519"/>
      <c r="C440" s="298"/>
      <c r="D440" s="729"/>
      <c r="E440" s="729"/>
      <c r="F440" s="729"/>
      <c r="G440" s="729"/>
      <c r="H440" s="729"/>
      <c r="I440" s="729"/>
      <c r="J440" s="729"/>
      <c r="K440" s="729"/>
      <c r="L440" s="729"/>
      <c r="M440" s="729"/>
      <c r="N440" s="284"/>
      <c r="O440" s="729"/>
      <c r="P440" s="729"/>
      <c r="Q440" s="729"/>
      <c r="R440" s="729"/>
      <c r="S440" s="284"/>
      <c r="T440" s="284"/>
      <c r="U440" s="284"/>
      <c r="V440" s="284"/>
      <c r="W440" s="284"/>
      <c r="X440" s="284"/>
      <c r="Y440" s="405"/>
      <c r="Z440" s="414"/>
      <c r="AA440" s="414"/>
      <c r="AB440" s="414"/>
      <c r="AC440" s="414"/>
      <c r="AD440" s="414"/>
      <c r="AE440" s="414"/>
      <c r="AF440" s="414"/>
      <c r="AG440" s="414"/>
      <c r="AH440" s="414"/>
      <c r="AI440" s="414"/>
      <c r="AJ440" s="414"/>
      <c r="AK440" s="414"/>
      <c r="AL440" s="414"/>
      <c r="AM440" s="299"/>
    </row>
    <row r="441" spans="1:39" ht="31" hidden="1" outlineLevel="1">
      <c r="A441" s="523">
        <v>12</v>
      </c>
      <c r="B441" s="421" t="s">
        <v>105</v>
      </c>
      <c r="C441" s="284" t="s">
        <v>25</v>
      </c>
      <c r="D441" s="730"/>
      <c r="E441" s="730"/>
      <c r="F441" s="730"/>
      <c r="G441" s="730"/>
      <c r="H441" s="730"/>
      <c r="I441" s="730"/>
      <c r="J441" s="730"/>
      <c r="K441" s="730"/>
      <c r="L441" s="730"/>
      <c r="M441" s="730"/>
      <c r="N441" s="288">
        <v>12</v>
      </c>
      <c r="O441" s="730"/>
      <c r="P441" s="730"/>
      <c r="Q441" s="730"/>
      <c r="R441" s="730"/>
      <c r="S441" s="288"/>
      <c r="T441" s="288"/>
      <c r="U441" s="288"/>
      <c r="V441" s="288"/>
      <c r="W441" s="288"/>
      <c r="X441" s="288"/>
      <c r="Y441" s="403"/>
      <c r="Z441" s="403"/>
      <c r="AA441" s="403"/>
      <c r="AB441" s="403"/>
      <c r="AC441" s="403"/>
      <c r="AD441" s="403"/>
      <c r="AE441" s="403"/>
      <c r="AF441" s="408"/>
      <c r="AG441" s="408"/>
      <c r="AH441" s="408"/>
      <c r="AI441" s="408"/>
      <c r="AJ441" s="408"/>
      <c r="AK441" s="408"/>
      <c r="AL441" s="408"/>
      <c r="AM441" s="289">
        <f>SUM(Y441:AL441)</f>
        <v>0</v>
      </c>
    </row>
    <row r="442" spans="1:39" ht="15.5" hidden="1" outlineLevel="1">
      <c r="A442" s="523"/>
      <c r="B442" s="424" t="s">
        <v>308</v>
      </c>
      <c r="C442" s="284" t="s">
        <v>163</v>
      </c>
      <c r="D442" s="730"/>
      <c r="E442" s="730"/>
      <c r="F442" s="730"/>
      <c r="G442" s="730"/>
      <c r="H442" s="730"/>
      <c r="I442" s="730"/>
      <c r="J442" s="730"/>
      <c r="K442" s="730"/>
      <c r="L442" s="730"/>
      <c r="M442" s="730"/>
      <c r="N442" s="288">
        <f>N441</f>
        <v>12</v>
      </c>
      <c r="O442" s="730"/>
      <c r="P442" s="730"/>
      <c r="Q442" s="730"/>
      <c r="R442" s="730"/>
      <c r="S442" s="288"/>
      <c r="T442" s="288"/>
      <c r="U442" s="288"/>
      <c r="V442" s="288"/>
      <c r="W442" s="288"/>
      <c r="X442" s="288"/>
      <c r="Y442" s="404">
        <f t="shared" ref="Y442:AL442" si="132">Y441</f>
        <v>0</v>
      </c>
      <c r="Z442" s="404">
        <f t="shared" si="132"/>
        <v>0</v>
      </c>
      <c r="AA442" s="404">
        <f t="shared" si="132"/>
        <v>0</v>
      </c>
      <c r="AB442" s="404">
        <f t="shared" si="132"/>
        <v>0</v>
      </c>
      <c r="AC442" s="404">
        <f t="shared" si="132"/>
        <v>0</v>
      </c>
      <c r="AD442" s="404">
        <f t="shared" si="132"/>
        <v>0</v>
      </c>
      <c r="AE442" s="404">
        <f t="shared" si="132"/>
        <v>0</v>
      </c>
      <c r="AF442" s="404">
        <f t="shared" si="132"/>
        <v>0</v>
      </c>
      <c r="AG442" s="404">
        <f t="shared" si="132"/>
        <v>0</v>
      </c>
      <c r="AH442" s="404">
        <f t="shared" si="132"/>
        <v>0</v>
      </c>
      <c r="AI442" s="404">
        <f t="shared" si="132"/>
        <v>0</v>
      </c>
      <c r="AJ442" s="404">
        <f t="shared" si="132"/>
        <v>0</v>
      </c>
      <c r="AK442" s="404">
        <f t="shared" si="132"/>
        <v>0</v>
      </c>
      <c r="AL442" s="404">
        <f t="shared" si="132"/>
        <v>0</v>
      </c>
      <c r="AM442" s="290"/>
    </row>
    <row r="443" spans="1:39" ht="15.5" hidden="1" outlineLevel="1">
      <c r="A443" s="523"/>
      <c r="B443" s="519"/>
      <c r="C443" s="298"/>
      <c r="D443" s="729"/>
      <c r="E443" s="729"/>
      <c r="F443" s="729"/>
      <c r="G443" s="729"/>
      <c r="H443" s="729"/>
      <c r="I443" s="729"/>
      <c r="J443" s="729"/>
      <c r="K443" s="729"/>
      <c r="L443" s="729"/>
      <c r="M443" s="729"/>
      <c r="N443" s="284"/>
      <c r="O443" s="729"/>
      <c r="P443" s="729"/>
      <c r="Q443" s="729"/>
      <c r="R443" s="729"/>
      <c r="S443" s="284"/>
      <c r="T443" s="284"/>
      <c r="U443" s="284"/>
      <c r="V443" s="284"/>
      <c r="W443" s="284"/>
      <c r="X443" s="284"/>
      <c r="Y443" s="415"/>
      <c r="Z443" s="415"/>
      <c r="AA443" s="405"/>
      <c r="AB443" s="405"/>
      <c r="AC443" s="405"/>
      <c r="AD443" s="405"/>
      <c r="AE443" s="405"/>
      <c r="AF443" s="405"/>
      <c r="AG443" s="405"/>
      <c r="AH443" s="405"/>
      <c r="AI443" s="405"/>
      <c r="AJ443" s="405"/>
      <c r="AK443" s="405"/>
      <c r="AL443" s="405"/>
      <c r="AM443" s="299"/>
    </row>
    <row r="444" spans="1:39" ht="31" hidden="1" outlineLevel="1">
      <c r="A444" s="523">
        <v>13</v>
      </c>
      <c r="B444" s="421" t="s">
        <v>106</v>
      </c>
      <c r="C444" s="284" t="s">
        <v>25</v>
      </c>
      <c r="D444" s="730"/>
      <c r="E444" s="730"/>
      <c r="F444" s="730"/>
      <c r="G444" s="730"/>
      <c r="H444" s="730"/>
      <c r="I444" s="730"/>
      <c r="J444" s="730"/>
      <c r="K444" s="730"/>
      <c r="L444" s="730"/>
      <c r="M444" s="730"/>
      <c r="N444" s="288">
        <v>12</v>
      </c>
      <c r="O444" s="730"/>
      <c r="P444" s="730"/>
      <c r="Q444" s="730"/>
      <c r="R444" s="730"/>
      <c r="S444" s="288"/>
      <c r="T444" s="288"/>
      <c r="U444" s="288"/>
      <c r="V444" s="288"/>
      <c r="W444" s="288"/>
      <c r="X444" s="288"/>
      <c r="Y444" s="403"/>
      <c r="Z444" s="403"/>
      <c r="AA444" s="403"/>
      <c r="AB444" s="403"/>
      <c r="AC444" s="403"/>
      <c r="AD444" s="403"/>
      <c r="AE444" s="403"/>
      <c r="AF444" s="408"/>
      <c r="AG444" s="408"/>
      <c r="AH444" s="408"/>
      <c r="AI444" s="408"/>
      <c r="AJ444" s="408"/>
      <c r="AK444" s="408"/>
      <c r="AL444" s="408"/>
      <c r="AM444" s="289">
        <f>SUM(Y444:AL444)</f>
        <v>0</v>
      </c>
    </row>
    <row r="445" spans="1:39" ht="15.5" hidden="1" outlineLevel="1">
      <c r="A445" s="523"/>
      <c r="B445" s="424" t="s">
        <v>308</v>
      </c>
      <c r="C445" s="284" t="s">
        <v>163</v>
      </c>
      <c r="D445" s="730"/>
      <c r="E445" s="730"/>
      <c r="F445" s="730"/>
      <c r="G445" s="730"/>
      <c r="H445" s="730"/>
      <c r="I445" s="730"/>
      <c r="J445" s="730"/>
      <c r="K445" s="730"/>
      <c r="L445" s="730"/>
      <c r="M445" s="730"/>
      <c r="N445" s="288">
        <f>N444</f>
        <v>12</v>
      </c>
      <c r="O445" s="730"/>
      <c r="P445" s="730"/>
      <c r="Q445" s="730"/>
      <c r="R445" s="730"/>
      <c r="S445" s="288"/>
      <c r="T445" s="288"/>
      <c r="U445" s="288"/>
      <c r="V445" s="288"/>
      <c r="W445" s="288"/>
      <c r="X445" s="288"/>
      <c r="Y445" s="404">
        <f t="shared" ref="Y445:AL445" si="133">Y444</f>
        <v>0</v>
      </c>
      <c r="Z445" s="404">
        <f t="shared" si="133"/>
        <v>0</v>
      </c>
      <c r="AA445" s="404">
        <f t="shared" si="133"/>
        <v>0</v>
      </c>
      <c r="AB445" s="404">
        <f t="shared" si="133"/>
        <v>0</v>
      </c>
      <c r="AC445" s="404">
        <f t="shared" si="133"/>
        <v>0</v>
      </c>
      <c r="AD445" s="404">
        <f t="shared" si="133"/>
        <v>0</v>
      </c>
      <c r="AE445" s="404">
        <f t="shared" si="133"/>
        <v>0</v>
      </c>
      <c r="AF445" s="404">
        <f t="shared" si="133"/>
        <v>0</v>
      </c>
      <c r="AG445" s="404">
        <f t="shared" si="133"/>
        <v>0</v>
      </c>
      <c r="AH445" s="404">
        <f t="shared" si="133"/>
        <v>0</v>
      </c>
      <c r="AI445" s="404">
        <f t="shared" si="133"/>
        <v>0</v>
      </c>
      <c r="AJ445" s="404">
        <f t="shared" si="133"/>
        <v>0</v>
      </c>
      <c r="AK445" s="404">
        <f t="shared" si="133"/>
        <v>0</v>
      </c>
      <c r="AL445" s="404">
        <f t="shared" si="133"/>
        <v>0</v>
      </c>
      <c r="AM445" s="299"/>
    </row>
    <row r="446" spans="1:39" ht="15.5" hidden="1" outlineLevel="1">
      <c r="A446" s="523"/>
      <c r="B446" s="519"/>
      <c r="C446" s="298"/>
      <c r="D446" s="729"/>
      <c r="E446" s="729"/>
      <c r="F446" s="729"/>
      <c r="G446" s="729"/>
      <c r="H446" s="729"/>
      <c r="I446" s="729"/>
      <c r="J446" s="729"/>
      <c r="K446" s="729"/>
      <c r="L446" s="729"/>
      <c r="M446" s="729"/>
      <c r="N446" s="284"/>
      <c r="O446" s="729"/>
      <c r="P446" s="729"/>
      <c r="Q446" s="729"/>
      <c r="R446" s="729"/>
      <c r="S446" s="284"/>
      <c r="T446" s="284"/>
      <c r="U446" s="284"/>
      <c r="V446" s="284"/>
      <c r="W446" s="284"/>
      <c r="X446" s="284"/>
      <c r="Y446" s="405"/>
      <c r="Z446" s="405"/>
      <c r="AA446" s="405"/>
      <c r="AB446" s="405"/>
      <c r="AC446" s="405"/>
      <c r="AD446" s="405"/>
      <c r="AE446" s="405"/>
      <c r="AF446" s="405"/>
      <c r="AG446" s="405"/>
      <c r="AH446" s="405"/>
      <c r="AI446" s="405"/>
      <c r="AJ446" s="405"/>
      <c r="AK446" s="405"/>
      <c r="AL446" s="405"/>
      <c r="AM446" s="299"/>
    </row>
    <row r="447" spans="1:39" ht="15.5" hidden="1" outlineLevel="1">
      <c r="A447" s="523"/>
      <c r="B447" s="496" t="s">
        <v>107</v>
      </c>
      <c r="C447" s="282"/>
      <c r="D447" s="293"/>
      <c r="E447" s="293"/>
      <c r="F447" s="293"/>
      <c r="G447" s="293"/>
      <c r="H447" s="293"/>
      <c r="I447" s="293"/>
      <c r="J447" s="293"/>
      <c r="K447" s="293"/>
      <c r="L447" s="293"/>
      <c r="M447" s="293"/>
      <c r="N447" s="283"/>
      <c r="O447" s="727"/>
      <c r="P447" s="727"/>
      <c r="Q447" s="727"/>
      <c r="R447" s="727"/>
      <c r="S447" s="282"/>
      <c r="T447" s="282"/>
      <c r="U447" s="282"/>
      <c r="V447" s="282"/>
      <c r="W447" s="282"/>
      <c r="X447" s="282"/>
      <c r="Y447" s="407"/>
      <c r="Z447" s="407"/>
      <c r="AA447" s="407"/>
      <c r="AB447" s="407"/>
      <c r="AC447" s="407"/>
      <c r="AD447" s="407"/>
      <c r="AE447" s="407"/>
      <c r="AF447" s="407"/>
      <c r="AG447" s="407"/>
      <c r="AH447" s="407"/>
      <c r="AI447" s="407"/>
      <c r="AJ447" s="407"/>
      <c r="AK447" s="407"/>
      <c r="AL447" s="407"/>
      <c r="AM447" s="285"/>
    </row>
    <row r="448" spans="1:39" ht="15.5" hidden="1" outlineLevel="1">
      <c r="A448" s="523">
        <v>14</v>
      </c>
      <c r="B448" s="519" t="s">
        <v>108</v>
      </c>
      <c r="C448" s="284" t="s">
        <v>25</v>
      </c>
      <c r="D448" s="730"/>
      <c r="E448" s="730"/>
      <c r="F448" s="730"/>
      <c r="G448" s="730"/>
      <c r="H448" s="730"/>
      <c r="I448" s="730"/>
      <c r="J448" s="730"/>
      <c r="K448" s="730"/>
      <c r="L448" s="730"/>
      <c r="M448" s="730"/>
      <c r="N448" s="288">
        <v>12</v>
      </c>
      <c r="O448" s="730"/>
      <c r="P448" s="730"/>
      <c r="Q448" s="730"/>
      <c r="R448" s="730"/>
      <c r="S448" s="288"/>
      <c r="T448" s="288"/>
      <c r="U448" s="288"/>
      <c r="V448" s="288"/>
      <c r="W448" s="288"/>
      <c r="X448" s="288"/>
      <c r="Y448" s="403"/>
      <c r="Z448" s="403"/>
      <c r="AA448" s="403"/>
      <c r="AB448" s="403"/>
      <c r="AC448" s="403"/>
      <c r="AD448" s="403"/>
      <c r="AE448" s="403"/>
      <c r="AF448" s="403"/>
      <c r="AG448" s="403"/>
      <c r="AH448" s="403"/>
      <c r="AI448" s="403"/>
      <c r="AJ448" s="403"/>
      <c r="AK448" s="403"/>
      <c r="AL448" s="403"/>
      <c r="AM448" s="289">
        <f>SUM(Y448:AL448)</f>
        <v>0</v>
      </c>
    </row>
    <row r="449" spans="1:40" ht="15.5" hidden="1" outlineLevel="1">
      <c r="A449" s="523"/>
      <c r="B449" s="424" t="s">
        <v>308</v>
      </c>
      <c r="C449" s="284" t="s">
        <v>163</v>
      </c>
      <c r="D449" s="730"/>
      <c r="E449" s="730"/>
      <c r="F449" s="730"/>
      <c r="G449" s="730"/>
      <c r="H449" s="730"/>
      <c r="I449" s="730"/>
      <c r="J449" s="730"/>
      <c r="K449" s="730"/>
      <c r="L449" s="730"/>
      <c r="M449" s="730"/>
      <c r="N449" s="288">
        <f>N448</f>
        <v>12</v>
      </c>
      <c r="O449" s="730"/>
      <c r="P449" s="730"/>
      <c r="Q449" s="730"/>
      <c r="R449" s="730"/>
      <c r="S449" s="288"/>
      <c r="T449" s="288"/>
      <c r="U449" s="288"/>
      <c r="V449" s="288"/>
      <c r="W449" s="288"/>
      <c r="X449" s="288"/>
      <c r="Y449" s="404">
        <f t="shared" ref="Y449:AL449" si="134">Y448</f>
        <v>0</v>
      </c>
      <c r="Z449" s="404">
        <f t="shared" si="134"/>
        <v>0</v>
      </c>
      <c r="AA449" s="404">
        <f t="shared" si="134"/>
        <v>0</v>
      </c>
      <c r="AB449" s="404">
        <f t="shared" si="134"/>
        <v>0</v>
      </c>
      <c r="AC449" s="404">
        <f t="shared" si="134"/>
        <v>0</v>
      </c>
      <c r="AD449" s="404">
        <f t="shared" si="134"/>
        <v>0</v>
      </c>
      <c r="AE449" s="404">
        <f t="shared" si="134"/>
        <v>0</v>
      </c>
      <c r="AF449" s="404">
        <f t="shared" si="134"/>
        <v>0</v>
      </c>
      <c r="AG449" s="404">
        <f t="shared" si="134"/>
        <v>0</v>
      </c>
      <c r="AH449" s="404">
        <f t="shared" si="134"/>
        <v>0</v>
      </c>
      <c r="AI449" s="404">
        <f t="shared" si="134"/>
        <v>0</v>
      </c>
      <c r="AJ449" s="404">
        <f t="shared" si="134"/>
        <v>0</v>
      </c>
      <c r="AK449" s="404">
        <f t="shared" si="134"/>
        <v>0</v>
      </c>
      <c r="AL449" s="404">
        <f t="shared" si="134"/>
        <v>0</v>
      </c>
      <c r="AM449" s="290"/>
    </row>
    <row r="450" spans="1:40" ht="15.5" hidden="1" outlineLevel="1">
      <c r="A450" s="523"/>
      <c r="B450" s="519"/>
      <c r="C450" s="298"/>
      <c r="D450" s="729"/>
      <c r="E450" s="729"/>
      <c r="F450" s="729"/>
      <c r="G450" s="729"/>
      <c r="H450" s="729"/>
      <c r="I450" s="729"/>
      <c r="J450" s="729"/>
      <c r="K450" s="729"/>
      <c r="L450" s="729"/>
      <c r="M450" s="729"/>
      <c r="N450" s="460"/>
      <c r="O450" s="729"/>
      <c r="P450" s="729"/>
      <c r="Q450" s="729"/>
      <c r="R450" s="729"/>
      <c r="S450" s="284"/>
      <c r="T450" s="284"/>
      <c r="U450" s="284"/>
      <c r="V450" s="284"/>
      <c r="W450" s="284"/>
      <c r="X450" s="284"/>
      <c r="Y450" s="405"/>
      <c r="Z450" s="405"/>
      <c r="AA450" s="405"/>
      <c r="AB450" s="405"/>
      <c r="AC450" s="405"/>
      <c r="AD450" s="405"/>
      <c r="AE450" s="405"/>
      <c r="AF450" s="405"/>
      <c r="AG450" s="405"/>
      <c r="AH450" s="405"/>
      <c r="AI450" s="405"/>
      <c r="AJ450" s="405"/>
      <c r="AK450" s="405"/>
      <c r="AL450" s="405"/>
      <c r="AM450" s="294"/>
      <c r="AN450" s="617"/>
    </row>
    <row r="451" spans="1:40" s="302" customFormat="1" ht="15.5" hidden="1" outlineLevel="1">
      <c r="A451" s="523"/>
      <c r="B451" s="496" t="s">
        <v>488</v>
      </c>
      <c r="C451" s="284"/>
      <c r="D451" s="729"/>
      <c r="E451" s="729"/>
      <c r="F451" s="729"/>
      <c r="G451" s="729"/>
      <c r="H451" s="729"/>
      <c r="I451" s="729"/>
      <c r="J451" s="729"/>
      <c r="K451" s="729"/>
      <c r="L451" s="729"/>
      <c r="M451" s="729"/>
      <c r="N451" s="284"/>
      <c r="O451" s="729"/>
      <c r="P451" s="729"/>
      <c r="Q451" s="729"/>
      <c r="R451" s="729"/>
      <c r="S451" s="284"/>
      <c r="T451" s="284"/>
      <c r="U451" s="284"/>
      <c r="V451" s="284"/>
      <c r="W451" s="284"/>
      <c r="X451" s="284"/>
      <c r="Y451" s="405"/>
      <c r="Z451" s="405"/>
      <c r="AA451" s="405"/>
      <c r="AB451" s="405"/>
      <c r="AC451" s="405"/>
      <c r="AD451" s="405"/>
      <c r="AE451" s="409"/>
      <c r="AF451" s="409"/>
      <c r="AG451" s="409"/>
      <c r="AH451" s="409"/>
      <c r="AI451" s="409"/>
      <c r="AJ451" s="409"/>
      <c r="AK451" s="409"/>
      <c r="AL451" s="409"/>
      <c r="AM451" s="508"/>
      <c r="AN451" s="618"/>
    </row>
    <row r="452" spans="1:40" ht="15.5" hidden="1" outlineLevel="1">
      <c r="A452" s="523">
        <v>15</v>
      </c>
      <c r="B452" s="424" t="s">
        <v>493</v>
      </c>
      <c r="C452" s="284" t="s">
        <v>25</v>
      </c>
      <c r="D452" s="730"/>
      <c r="E452" s="730"/>
      <c r="F452" s="730"/>
      <c r="G452" s="730"/>
      <c r="H452" s="730"/>
      <c r="I452" s="730"/>
      <c r="J452" s="730"/>
      <c r="K452" s="730"/>
      <c r="L452" s="730"/>
      <c r="M452" s="730"/>
      <c r="N452" s="288">
        <v>0</v>
      </c>
      <c r="O452" s="730"/>
      <c r="P452" s="730"/>
      <c r="Q452" s="730"/>
      <c r="R452" s="730"/>
      <c r="S452" s="288"/>
      <c r="T452" s="288"/>
      <c r="U452" s="288"/>
      <c r="V452" s="288"/>
      <c r="W452" s="288"/>
      <c r="X452" s="288"/>
      <c r="Y452" s="403"/>
      <c r="Z452" s="403"/>
      <c r="AA452" s="403"/>
      <c r="AB452" s="403"/>
      <c r="AC452" s="403"/>
      <c r="AD452" s="403"/>
      <c r="AE452" s="403"/>
      <c r="AF452" s="403"/>
      <c r="AG452" s="403"/>
      <c r="AH452" s="403"/>
      <c r="AI452" s="403"/>
      <c r="AJ452" s="403"/>
      <c r="AK452" s="403"/>
      <c r="AL452" s="403"/>
      <c r="AM452" s="289">
        <f>SUM(Y452:AL452)</f>
        <v>0</v>
      </c>
    </row>
    <row r="453" spans="1:40" ht="15.5" hidden="1" outlineLevel="1">
      <c r="A453" s="523"/>
      <c r="B453" s="424" t="s">
        <v>308</v>
      </c>
      <c r="C453" s="284" t="s">
        <v>163</v>
      </c>
      <c r="D453" s="730"/>
      <c r="E453" s="730"/>
      <c r="F453" s="730"/>
      <c r="G453" s="730"/>
      <c r="H453" s="730"/>
      <c r="I453" s="730"/>
      <c r="J453" s="730"/>
      <c r="K453" s="730"/>
      <c r="L453" s="730"/>
      <c r="M453" s="730"/>
      <c r="N453" s="288">
        <f>N452</f>
        <v>0</v>
      </c>
      <c r="O453" s="730"/>
      <c r="P453" s="730"/>
      <c r="Q453" s="730"/>
      <c r="R453" s="730"/>
      <c r="S453" s="288"/>
      <c r="T453" s="288"/>
      <c r="U453" s="288"/>
      <c r="V453" s="288"/>
      <c r="W453" s="288"/>
      <c r="X453" s="288"/>
      <c r="Y453" s="404">
        <f>Y452</f>
        <v>0</v>
      </c>
      <c r="Z453" s="404">
        <f t="shared" ref="Z453:AL453" si="135">Z452</f>
        <v>0</v>
      </c>
      <c r="AA453" s="404">
        <f t="shared" si="135"/>
        <v>0</v>
      </c>
      <c r="AB453" s="404">
        <f t="shared" si="135"/>
        <v>0</v>
      </c>
      <c r="AC453" s="404">
        <f t="shared" si="135"/>
        <v>0</v>
      </c>
      <c r="AD453" s="404">
        <f t="shared" si="135"/>
        <v>0</v>
      </c>
      <c r="AE453" s="404">
        <f t="shared" si="135"/>
        <v>0</v>
      </c>
      <c r="AF453" s="404">
        <f t="shared" si="135"/>
        <v>0</v>
      </c>
      <c r="AG453" s="404">
        <f t="shared" si="135"/>
        <v>0</v>
      </c>
      <c r="AH453" s="404">
        <f t="shared" si="135"/>
        <v>0</v>
      </c>
      <c r="AI453" s="404">
        <f t="shared" si="135"/>
        <v>0</v>
      </c>
      <c r="AJ453" s="404">
        <f t="shared" si="135"/>
        <v>0</v>
      </c>
      <c r="AK453" s="404">
        <f t="shared" si="135"/>
        <v>0</v>
      </c>
      <c r="AL453" s="404">
        <f t="shared" si="135"/>
        <v>0</v>
      </c>
      <c r="AM453" s="290"/>
    </row>
    <row r="454" spans="1:40" ht="15.5" hidden="1" outlineLevel="1">
      <c r="A454" s="523"/>
      <c r="B454" s="519"/>
      <c r="C454" s="298"/>
      <c r="D454" s="729"/>
      <c r="E454" s="729"/>
      <c r="F454" s="729"/>
      <c r="G454" s="729"/>
      <c r="H454" s="729"/>
      <c r="I454" s="729"/>
      <c r="J454" s="729"/>
      <c r="K454" s="729"/>
      <c r="L454" s="729"/>
      <c r="M454" s="729"/>
      <c r="N454" s="284"/>
      <c r="O454" s="729"/>
      <c r="P454" s="729"/>
      <c r="Q454" s="729"/>
      <c r="R454" s="729"/>
      <c r="S454" s="284"/>
      <c r="T454" s="284"/>
      <c r="U454" s="284"/>
      <c r="V454" s="284"/>
      <c r="W454" s="284"/>
      <c r="X454" s="284"/>
      <c r="Y454" s="405"/>
      <c r="Z454" s="405"/>
      <c r="AA454" s="405"/>
      <c r="AB454" s="405"/>
      <c r="AC454" s="405"/>
      <c r="AD454" s="405"/>
      <c r="AE454" s="405"/>
      <c r="AF454" s="405"/>
      <c r="AG454" s="405"/>
      <c r="AH454" s="405"/>
      <c r="AI454" s="405"/>
      <c r="AJ454" s="405"/>
      <c r="AK454" s="405"/>
      <c r="AL454" s="405"/>
      <c r="AM454" s="299"/>
    </row>
    <row r="455" spans="1:40" s="276" customFormat="1" ht="15.5" hidden="1" outlineLevel="1">
      <c r="A455" s="523">
        <v>16</v>
      </c>
      <c r="B455" s="520" t="s">
        <v>489</v>
      </c>
      <c r="C455" s="284" t="s">
        <v>25</v>
      </c>
      <c r="D455" s="730"/>
      <c r="E455" s="730"/>
      <c r="F455" s="730"/>
      <c r="G455" s="730"/>
      <c r="H455" s="730"/>
      <c r="I455" s="730"/>
      <c r="J455" s="730"/>
      <c r="K455" s="730"/>
      <c r="L455" s="730"/>
      <c r="M455" s="730"/>
      <c r="N455" s="288">
        <v>0</v>
      </c>
      <c r="O455" s="730"/>
      <c r="P455" s="730"/>
      <c r="Q455" s="730"/>
      <c r="R455" s="730"/>
      <c r="S455" s="288"/>
      <c r="T455" s="288"/>
      <c r="U455" s="288"/>
      <c r="V455" s="288"/>
      <c r="W455" s="288"/>
      <c r="X455" s="288"/>
      <c r="Y455" s="403"/>
      <c r="Z455" s="403"/>
      <c r="AA455" s="403"/>
      <c r="AB455" s="403"/>
      <c r="AC455" s="403"/>
      <c r="AD455" s="403"/>
      <c r="AE455" s="403"/>
      <c r="AF455" s="403"/>
      <c r="AG455" s="403"/>
      <c r="AH455" s="403"/>
      <c r="AI455" s="403"/>
      <c r="AJ455" s="403"/>
      <c r="AK455" s="403"/>
      <c r="AL455" s="403"/>
      <c r="AM455" s="289">
        <f>SUM(Y455:AL455)</f>
        <v>0</v>
      </c>
    </row>
    <row r="456" spans="1:40" s="276" customFormat="1" ht="15.5" hidden="1" outlineLevel="1">
      <c r="A456" s="523"/>
      <c r="B456" s="520" t="s">
        <v>308</v>
      </c>
      <c r="C456" s="284" t="s">
        <v>163</v>
      </c>
      <c r="D456" s="730"/>
      <c r="E456" s="730"/>
      <c r="F456" s="730"/>
      <c r="G456" s="730"/>
      <c r="H456" s="730"/>
      <c r="I456" s="730"/>
      <c r="J456" s="730"/>
      <c r="K456" s="730"/>
      <c r="L456" s="730"/>
      <c r="M456" s="730"/>
      <c r="N456" s="288">
        <f>N455</f>
        <v>0</v>
      </c>
      <c r="O456" s="730"/>
      <c r="P456" s="730"/>
      <c r="Q456" s="730"/>
      <c r="R456" s="730"/>
      <c r="S456" s="288"/>
      <c r="T456" s="288"/>
      <c r="U456" s="288"/>
      <c r="V456" s="288"/>
      <c r="W456" s="288"/>
      <c r="X456" s="288"/>
      <c r="Y456" s="404">
        <f>Y455</f>
        <v>0</v>
      </c>
      <c r="Z456" s="404">
        <f t="shared" ref="Z456:AL456" si="136">Z455</f>
        <v>0</v>
      </c>
      <c r="AA456" s="404">
        <f t="shared" si="136"/>
        <v>0</v>
      </c>
      <c r="AB456" s="404">
        <f t="shared" si="136"/>
        <v>0</v>
      </c>
      <c r="AC456" s="404">
        <f t="shared" si="136"/>
        <v>0</v>
      </c>
      <c r="AD456" s="404">
        <f t="shared" si="136"/>
        <v>0</v>
      </c>
      <c r="AE456" s="404">
        <f t="shared" si="136"/>
        <v>0</v>
      </c>
      <c r="AF456" s="404">
        <f t="shared" si="136"/>
        <v>0</v>
      </c>
      <c r="AG456" s="404">
        <f t="shared" si="136"/>
        <v>0</v>
      </c>
      <c r="AH456" s="404">
        <f t="shared" si="136"/>
        <v>0</v>
      </c>
      <c r="AI456" s="404">
        <f t="shared" si="136"/>
        <v>0</v>
      </c>
      <c r="AJ456" s="404">
        <f t="shared" si="136"/>
        <v>0</v>
      </c>
      <c r="AK456" s="404">
        <f t="shared" si="136"/>
        <v>0</v>
      </c>
      <c r="AL456" s="404">
        <f t="shared" si="136"/>
        <v>0</v>
      </c>
      <c r="AM456" s="290"/>
    </row>
    <row r="457" spans="1:40" s="276" customFormat="1" ht="15.5" hidden="1" outlineLevel="1">
      <c r="A457" s="523"/>
      <c r="B457" s="520"/>
      <c r="C457" s="284"/>
      <c r="D457" s="729"/>
      <c r="E457" s="729"/>
      <c r="F457" s="729"/>
      <c r="G457" s="729"/>
      <c r="H457" s="729"/>
      <c r="I457" s="729"/>
      <c r="J457" s="729"/>
      <c r="K457" s="729"/>
      <c r="L457" s="729"/>
      <c r="M457" s="729"/>
      <c r="N457" s="284"/>
      <c r="O457" s="729"/>
      <c r="P457" s="729"/>
      <c r="Q457" s="729"/>
      <c r="R457" s="729"/>
      <c r="S457" s="284"/>
      <c r="T457" s="284"/>
      <c r="U457" s="284"/>
      <c r="V457" s="284"/>
      <c r="W457" s="284"/>
      <c r="X457" s="284"/>
      <c r="Y457" s="405"/>
      <c r="Z457" s="405"/>
      <c r="AA457" s="405"/>
      <c r="AB457" s="405"/>
      <c r="AC457" s="405"/>
      <c r="AD457" s="405"/>
      <c r="AE457" s="409"/>
      <c r="AF457" s="409"/>
      <c r="AG457" s="409"/>
      <c r="AH457" s="409"/>
      <c r="AI457" s="409"/>
      <c r="AJ457" s="409"/>
      <c r="AK457" s="409"/>
      <c r="AL457" s="409"/>
      <c r="AM457" s="306"/>
    </row>
    <row r="458" spans="1:40" ht="15.5" hidden="1" outlineLevel="1">
      <c r="A458" s="523"/>
      <c r="B458" s="521" t="s">
        <v>494</v>
      </c>
      <c r="C458" s="313"/>
      <c r="D458" s="293"/>
      <c r="E458" s="338"/>
      <c r="F458" s="338"/>
      <c r="G458" s="338"/>
      <c r="H458" s="338"/>
      <c r="I458" s="293"/>
      <c r="J458" s="338"/>
      <c r="K458" s="293"/>
      <c r="L458" s="338"/>
      <c r="M458" s="338"/>
      <c r="N458" s="283"/>
      <c r="O458" s="727"/>
      <c r="P458" s="727"/>
      <c r="Q458" s="727"/>
      <c r="R458" s="727"/>
      <c r="S458" s="282"/>
      <c r="T458" s="282"/>
      <c r="U458" s="282"/>
      <c r="V458" s="282"/>
      <c r="W458" s="282"/>
      <c r="X458" s="282"/>
      <c r="Y458" s="407"/>
      <c r="Z458" s="407"/>
      <c r="AA458" s="407"/>
      <c r="AB458" s="407"/>
      <c r="AC458" s="407"/>
      <c r="AD458" s="407"/>
      <c r="AE458" s="407"/>
      <c r="AF458" s="407"/>
      <c r="AG458" s="407"/>
      <c r="AH458" s="407"/>
      <c r="AI458" s="407"/>
      <c r="AJ458" s="407"/>
      <c r="AK458" s="407"/>
      <c r="AL458" s="407"/>
      <c r="AM458" s="285"/>
    </row>
    <row r="459" spans="1:40" ht="15.5" hidden="1" outlineLevel="1">
      <c r="A459" s="523">
        <v>17</v>
      </c>
      <c r="B459" s="421" t="s">
        <v>112</v>
      </c>
      <c r="C459" s="284" t="s">
        <v>25</v>
      </c>
      <c r="D459" s="730"/>
      <c r="E459" s="730"/>
      <c r="F459" s="730"/>
      <c r="G459" s="730"/>
      <c r="H459" s="730"/>
      <c r="I459" s="730"/>
      <c r="J459" s="730"/>
      <c r="K459" s="730"/>
      <c r="L459" s="730"/>
      <c r="M459" s="730"/>
      <c r="N459" s="288">
        <v>12</v>
      </c>
      <c r="O459" s="730"/>
      <c r="P459" s="730"/>
      <c r="Q459" s="730"/>
      <c r="R459" s="730"/>
      <c r="S459" s="288"/>
      <c r="T459" s="288"/>
      <c r="U459" s="288"/>
      <c r="V459" s="288"/>
      <c r="W459" s="288"/>
      <c r="X459" s="288"/>
      <c r="Y459" s="419"/>
      <c r="Z459" s="403"/>
      <c r="AA459" s="403"/>
      <c r="AB459" s="403"/>
      <c r="AC459" s="403"/>
      <c r="AD459" s="403"/>
      <c r="AE459" s="403"/>
      <c r="AF459" s="408"/>
      <c r="AG459" s="408"/>
      <c r="AH459" s="408"/>
      <c r="AI459" s="408"/>
      <c r="AJ459" s="408"/>
      <c r="AK459" s="408"/>
      <c r="AL459" s="408"/>
      <c r="AM459" s="289">
        <f>SUM(Y459:AL459)</f>
        <v>0</v>
      </c>
    </row>
    <row r="460" spans="1:40" ht="15.5" hidden="1" outlineLevel="1">
      <c r="A460" s="523"/>
      <c r="B460" s="424" t="s">
        <v>308</v>
      </c>
      <c r="C460" s="284" t="s">
        <v>163</v>
      </c>
      <c r="D460" s="730"/>
      <c r="E460" s="730"/>
      <c r="F460" s="730"/>
      <c r="G460" s="730"/>
      <c r="H460" s="730"/>
      <c r="I460" s="730"/>
      <c r="J460" s="730"/>
      <c r="K460" s="730"/>
      <c r="L460" s="730"/>
      <c r="M460" s="730"/>
      <c r="N460" s="288">
        <f>N459</f>
        <v>12</v>
      </c>
      <c r="O460" s="730"/>
      <c r="P460" s="730"/>
      <c r="Q460" s="730"/>
      <c r="R460" s="730"/>
      <c r="S460" s="288"/>
      <c r="T460" s="288"/>
      <c r="U460" s="288"/>
      <c r="V460" s="288"/>
      <c r="W460" s="288"/>
      <c r="X460" s="288"/>
      <c r="Y460" s="404">
        <f>Y459</f>
        <v>0</v>
      </c>
      <c r="Z460" s="404">
        <f t="shared" ref="Z460:AL460" si="137">Z459</f>
        <v>0</v>
      </c>
      <c r="AA460" s="404">
        <f t="shared" si="137"/>
        <v>0</v>
      </c>
      <c r="AB460" s="404">
        <f t="shared" si="137"/>
        <v>0</v>
      </c>
      <c r="AC460" s="404">
        <f t="shared" si="137"/>
        <v>0</v>
      </c>
      <c r="AD460" s="404">
        <f t="shared" si="137"/>
        <v>0</v>
      </c>
      <c r="AE460" s="404">
        <f t="shared" si="137"/>
        <v>0</v>
      </c>
      <c r="AF460" s="404">
        <f t="shared" si="137"/>
        <v>0</v>
      </c>
      <c r="AG460" s="404">
        <f t="shared" si="137"/>
        <v>0</v>
      </c>
      <c r="AH460" s="404">
        <f t="shared" si="137"/>
        <v>0</v>
      </c>
      <c r="AI460" s="404">
        <f t="shared" si="137"/>
        <v>0</v>
      </c>
      <c r="AJ460" s="404">
        <f t="shared" si="137"/>
        <v>0</v>
      </c>
      <c r="AK460" s="404">
        <f t="shared" si="137"/>
        <v>0</v>
      </c>
      <c r="AL460" s="404">
        <f t="shared" si="137"/>
        <v>0</v>
      </c>
      <c r="AM460" s="299"/>
    </row>
    <row r="461" spans="1:40" ht="15.5" hidden="1" outlineLevel="1">
      <c r="A461" s="523"/>
      <c r="B461" s="424"/>
      <c r="C461" s="284"/>
      <c r="D461" s="729"/>
      <c r="E461" s="729"/>
      <c r="F461" s="729"/>
      <c r="G461" s="729"/>
      <c r="H461" s="729"/>
      <c r="I461" s="729"/>
      <c r="J461" s="729"/>
      <c r="K461" s="729"/>
      <c r="L461" s="729"/>
      <c r="M461" s="729"/>
      <c r="N461" s="284"/>
      <c r="O461" s="729"/>
      <c r="P461" s="729"/>
      <c r="Q461" s="729"/>
      <c r="R461" s="729"/>
      <c r="S461" s="284"/>
      <c r="T461" s="284"/>
      <c r="U461" s="284"/>
      <c r="V461" s="284"/>
      <c r="W461" s="284"/>
      <c r="X461" s="284"/>
      <c r="Y461" s="415"/>
      <c r="Z461" s="418"/>
      <c r="AA461" s="418"/>
      <c r="AB461" s="418"/>
      <c r="AC461" s="418"/>
      <c r="AD461" s="418"/>
      <c r="AE461" s="418"/>
      <c r="AF461" s="418"/>
      <c r="AG461" s="418"/>
      <c r="AH461" s="418"/>
      <c r="AI461" s="418"/>
      <c r="AJ461" s="418"/>
      <c r="AK461" s="418"/>
      <c r="AL461" s="418"/>
      <c r="AM461" s="299"/>
    </row>
    <row r="462" spans="1:40" ht="15.5" hidden="1" outlineLevel="1">
      <c r="A462" s="523">
        <v>18</v>
      </c>
      <c r="B462" s="421" t="s">
        <v>109</v>
      </c>
      <c r="C462" s="284" t="s">
        <v>25</v>
      </c>
      <c r="D462" s="730"/>
      <c r="E462" s="730"/>
      <c r="F462" s="730"/>
      <c r="G462" s="730"/>
      <c r="H462" s="730"/>
      <c r="I462" s="730"/>
      <c r="J462" s="730"/>
      <c r="K462" s="730"/>
      <c r="L462" s="730"/>
      <c r="M462" s="730"/>
      <c r="N462" s="288">
        <v>12</v>
      </c>
      <c r="O462" s="730"/>
      <c r="P462" s="730"/>
      <c r="Q462" s="730"/>
      <c r="R462" s="730"/>
      <c r="S462" s="288"/>
      <c r="T462" s="288"/>
      <c r="U462" s="288"/>
      <c r="V462" s="288"/>
      <c r="W462" s="288"/>
      <c r="X462" s="288"/>
      <c r="Y462" s="419"/>
      <c r="Z462" s="403"/>
      <c r="AA462" s="403"/>
      <c r="AB462" s="403"/>
      <c r="AC462" s="403"/>
      <c r="AD462" s="403"/>
      <c r="AE462" s="403"/>
      <c r="AF462" s="408"/>
      <c r="AG462" s="408"/>
      <c r="AH462" s="408"/>
      <c r="AI462" s="408"/>
      <c r="AJ462" s="408"/>
      <c r="AK462" s="408"/>
      <c r="AL462" s="408"/>
      <c r="AM462" s="289">
        <f>SUM(Y462:AL462)</f>
        <v>0</v>
      </c>
    </row>
    <row r="463" spans="1:40" ht="15.5" hidden="1" outlineLevel="1">
      <c r="A463" s="523"/>
      <c r="B463" s="424" t="s">
        <v>308</v>
      </c>
      <c r="C463" s="284" t="s">
        <v>163</v>
      </c>
      <c r="D463" s="730"/>
      <c r="E463" s="730"/>
      <c r="F463" s="730"/>
      <c r="G463" s="730"/>
      <c r="H463" s="730"/>
      <c r="I463" s="730"/>
      <c r="J463" s="730"/>
      <c r="K463" s="730"/>
      <c r="L463" s="730"/>
      <c r="M463" s="730"/>
      <c r="N463" s="288">
        <f>N462</f>
        <v>12</v>
      </c>
      <c r="O463" s="730"/>
      <c r="P463" s="730"/>
      <c r="Q463" s="730"/>
      <c r="R463" s="730"/>
      <c r="S463" s="288"/>
      <c r="T463" s="288"/>
      <c r="U463" s="288"/>
      <c r="V463" s="288"/>
      <c r="W463" s="288"/>
      <c r="X463" s="288"/>
      <c r="Y463" s="404">
        <f>Y462</f>
        <v>0</v>
      </c>
      <c r="Z463" s="404">
        <f t="shared" ref="Z463:AL463" si="138">Z462</f>
        <v>0</v>
      </c>
      <c r="AA463" s="404">
        <f t="shared" si="138"/>
        <v>0</v>
      </c>
      <c r="AB463" s="404">
        <f t="shared" si="138"/>
        <v>0</v>
      </c>
      <c r="AC463" s="404">
        <f t="shared" si="138"/>
        <v>0</v>
      </c>
      <c r="AD463" s="404">
        <f t="shared" si="138"/>
        <v>0</v>
      </c>
      <c r="AE463" s="404">
        <f t="shared" si="138"/>
        <v>0</v>
      </c>
      <c r="AF463" s="404">
        <f t="shared" si="138"/>
        <v>0</v>
      </c>
      <c r="AG463" s="404">
        <f t="shared" si="138"/>
        <v>0</v>
      </c>
      <c r="AH463" s="404">
        <f t="shared" si="138"/>
        <v>0</v>
      </c>
      <c r="AI463" s="404">
        <f t="shared" si="138"/>
        <v>0</v>
      </c>
      <c r="AJ463" s="404">
        <f t="shared" si="138"/>
        <v>0</v>
      </c>
      <c r="AK463" s="404">
        <f t="shared" si="138"/>
        <v>0</v>
      </c>
      <c r="AL463" s="404">
        <f t="shared" si="138"/>
        <v>0</v>
      </c>
      <c r="AM463" s="299"/>
    </row>
    <row r="464" spans="1:40" ht="15.5" hidden="1" outlineLevel="1">
      <c r="A464" s="523"/>
      <c r="B464" s="423"/>
      <c r="C464" s="284"/>
      <c r="D464" s="729"/>
      <c r="E464" s="729"/>
      <c r="F464" s="729"/>
      <c r="G464" s="729"/>
      <c r="H464" s="729"/>
      <c r="I464" s="729"/>
      <c r="J464" s="729"/>
      <c r="K464" s="729"/>
      <c r="L464" s="729"/>
      <c r="M464" s="729"/>
      <c r="N464" s="284"/>
      <c r="O464" s="729"/>
      <c r="P464" s="729"/>
      <c r="Q464" s="729"/>
      <c r="R464" s="729"/>
      <c r="S464" s="284"/>
      <c r="T464" s="284"/>
      <c r="U464" s="284"/>
      <c r="V464" s="284"/>
      <c r="W464" s="284"/>
      <c r="X464" s="284"/>
      <c r="Y464" s="416"/>
      <c r="Z464" s="417"/>
      <c r="AA464" s="417"/>
      <c r="AB464" s="417"/>
      <c r="AC464" s="417"/>
      <c r="AD464" s="417"/>
      <c r="AE464" s="417"/>
      <c r="AF464" s="417"/>
      <c r="AG464" s="417"/>
      <c r="AH464" s="417"/>
      <c r="AI464" s="417"/>
      <c r="AJ464" s="417"/>
      <c r="AK464" s="417"/>
      <c r="AL464" s="417"/>
      <c r="AM464" s="290"/>
    </row>
    <row r="465" spans="1:39" ht="15.5" hidden="1" outlineLevel="1">
      <c r="A465" s="523">
        <v>19</v>
      </c>
      <c r="B465" s="421" t="s">
        <v>111</v>
      </c>
      <c r="C465" s="284" t="s">
        <v>25</v>
      </c>
      <c r="D465" s="730"/>
      <c r="E465" s="730"/>
      <c r="F465" s="730"/>
      <c r="G465" s="730"/>
      <c r="H465" s="730"/>
      <c r="I465" s="730"/>
      <c r="J465" s="730"/>
      <c r="K465" s="730"/>
      <c r="L465" s="730"/>
      <c r="M465" s="730"/>
      <c r="N465" s="288">
        <v>12</v>
      </c>
      <c r="O465" s="730"/>
      <c r="P465" s="730"/>
      <c r="Q465" s="730"/>
      <c r="R465" s="730"/>
      <c r="S465" s="288"/>
      <c r="T465" s="288"/>
      <c r="U465" s="288"/>
      <c r="V465" s="288"/>
      <c r="W465" s="288"/>
      <c r="X465" s="288"/>
      <c r="Y465" s="419"/>
      <c r="Z465" s="403"/>
      <c r="AA465" s="403"/>
      <c r="AB465" s="403"/>
      <c r="AC465" s="403"/>
      <c r="AD465" s="403"/>
      <c r="AE465" s="403"/>
      <c r="AF465" s="408"/>
      <c r="AG465" s="408"/>
      <c r="AH465" s="408"/>
      <c r="AI465" s="408"/>
      <c r="AJ465" s="408"/>
      <c r="AK465" s="408"/>
      <c r="AL465" s="408"/>
      <c r="AM465" s="289">
        <f>SUM(Y465:AL465)</f>
        <v>0</v>
      </c>
    </row>
    <row r="466" spans="1:39" ht="15.5" hidden="1" outlineLevel="1">
      <c r="A466" s="523"/>
      <c r="B466" s="424" t="s">
        <v>308</v>
      </c>
      <c r="C466" s="284" t="s">
        <v>163</v>
      </c>
      <c r="D466" s="730"/>
      <c r="E466" s="730"/>
      <c r="F466" s="730"/>
      <c r="G466" s="730"/>
      <c r="H466" s="730"/>
      <c r="I466" s="730"/>
      <c r="J466" s="730"/>
      <c r="K466" s="730"/>
      <c r="L466" s="730"/>
      <c r="M466" s="730"/>
      <c r="N466" s="288">
        <f>N465</f>
        <v>12</v>
      </c>
      <c r="O466" s="730"/>
      <c r="P466" s="730"/>
      <c r="Q466" s="730"/>
      <c r="R466" s="730"/>
      <c r="S466" s="288"/>
      <c r="T466" s="288"/>
      <c r="U466" s="288"/>
      <c r="V466" s="288"/>
      <c r="W466" s="288"/>
      <c r="X466" s="288"/>
      <c r="Y466" s="404">
        <f>Y465</f>
        <v>0</v>
      </c>
      <c r="Z466" s="404">
        <f t="shared" ref="Z466:AL466" si="139">Z465</f>
        <v>0</v>
      </c>
      <c r="AA466" s="404">
        <f t="shared" si="139"/>
        <v>0</v>
      </c>
      <c r="AB466" s="404">
        <f t="shared" si="139"/>
        <v>0</v>
      </c>
      <c r="AC466" s="404">
        <f t="shared" si="139"/>
        <v>0</v>
      </c>
      <c r="AD466" s="404">
        <f t="shared" si="139"/>
        <v>0</v>
      </c>
      <c r="AE466" s="404">
        <f t="shared" si="139"/>
        <v>0</v>
      </c>
      <c r="AF466" s="404">
        <f t="shared" si="139"/>
        <v>0</v>
      </c>
      <c r="AG466" s="404">
        <f t="shared" si="139"/>
        <v>0</v>
      </c>
      <c r="AH466" s="404">
        <f t="shared" si="139"/>
        <v>0</v>
      </c>
      <c r="AI466" s="404">
        <f t="shared" si="139"/>
        <v>0</v>
      </c>
      <c r="AJ466" s="404">
        <f t="shared" si="139"/>
        <v>0</v>
      </c>
      <c r="AK466" s="404">
        <f t="shared" si="139"/>
        <v>0</v>
      </c>
      <c r="AL466" s="404">
        <f t="shared" si="139"/>
        <v>0</v>
      </c>
      <c r="AM466" s="290"/>
    </row>
    <row r="467" spans="1:39" ht="15.5" hidden="1" outlineLevel="1">
      <c r="A467" s="523"/>
      <c r="B467" s="423"/>
      <c r="C467" s="284"/>
      <c r="D467" s="729"/>
      <c r="E467" s="729"/>
      <c r="F467" s="729"/>
      <c r="G467" s="729"/>
      <c r="H467" s="729"/>
      <c r="I467" s="729"/>
      <c r="J467" s="729"/>
      <c r="K467" s="729"/>
      <c r="L467" s="729"/>
      <c r="M467" s="729"/>
      <c r="N467" s="284"/>
      <c r="O467" s="729"/>
      <c r="P467" s="729"/>
      <c r="Q467" s="729"/>
      <c r="R467" s="729"/>
      <c r="S467" s="284"/>
      <c r="T467" s="284"/>
      <c r="U467" s="284"/>
      <c r="V467" s="284"/>
      <c r="W467" s="284"/>
      <c r="X467" s="284"/>
      <c r="Y467" s="405"/>
      <c r="Z467" s="405"/>
      <c r="AA467" s="405"/>
      <c r="AB467" s="405"/>
      <c r="AC467" s="405"/>
      <c r="AD467" s="405"/>
      <c r="AE467" s="405"/>
      <c r="AF467" s="405"/>
      <c r="AG467" s="405"/>
      <c r="AH467" s="405"/>
      <c r="AI467" s="405"/>
      <c r="AJ467" s="405"/>
      <c r="AK467" s="405"/>
      <c r="AL467" s="405"/>
      <c r="AM467" s="299"/>
    </row>
    <row r="468" spans="1:39" ht="15.5" hidden="1" outlineLevel="1">
      <c r="A468" s="523">
        <v>20</v>
      </c>
      <c r="B468" s="421" t="s">
        <v>110</v>
      </c>
      <c r="C468" s="284" t="s">
        <v>25</v>
      </c>
      <c r="D468" s="730"/>
      <c r="E468" s="730"/>
      <c r="F468" s="730"/>
      <c r="G468" s="730"/>
      <c r="H468" s="730"/>
      <c r="I468" s="730"/>
      <c r="J468" s="730"/>
      <c r="K468" s="730"/>
      <c r="L468" s="730"/>
      <c r="M468" s="730"/>
      <c r="N468" s="288">
        <v>12</v>
      </c>
      <c r="O468" s="730"/>
      <c r="P468" s="730"/>
      <c r="Q468" s="730"/>
      <c r="R468" s="730"/>
      <c r="S468" s="288"/>
      <c r="T468" s="288"/>
      <c r="U468" s="288"/>
      <c r="V468" s="288"/>
      <c r="W468" s="288"/>
      <c r="X468" s="288"/>
      <c r="Y468" s="419"/>
      <c r="Z468" s="403"/>
      <c r="AA468" s="403"/>
      <c r="AB468" s="403"/>
      <c r="AC468" s="403"/>
      <c r="AD468" s="403"/>
      <c r="AE468" s="403"/>
      <c r="AF468" s="408"/>
      <c r="AG468" s="408"/>
      <c r="AH468" s="408"/>
      <c r="AI468" s="408"/>
      <c r="AJ468" s="408"/>
      <c r="AK468" s="408"/>
      <c r="AL468" s="408"/>
      <c r="AM468" s="289">
        <f>SUM(Y468:AL468)</f>
        <v>0</v>
      </c>
    </row>
    <row r="469" spans="1:39" ht="15.5" hidden="1" outlineLevel="1">
      <c r="A469" s="523"/>
      <c r="B469" s="424" t="s">
        <v>308</v>
      </c>
      <c r="C469" s="284" t="s">
        <v>163</v>
      </c>
      <c r="D469" s="730"/>
      <c r="E469" s="730"/>
      <c r="F469" s="730"/>
      <c r="G469" s="730"/>
      <c r="H469" s="730"/>
      <c r="I469" s="730"/>
      <c r="J469" s="730"/>
      <c r="K469" s="730"/>
      <c r="L469" s="730"/>
      <c r="M469" s="730"/>
      <c r="N469" s="288">
        <f>N468</f>
        <v>12</v>
      </c>
      <c r="O469" s="730"/>
      <c r="P469" s="730"/>
      <c r="Q469" s="730"/>
      <c r="R469" s="730"/>
      <c r="S469" s="288"/>
      <c r="T469" s="288"/>
      <c r="U469" s="288"/>
      <c r="V469" s="288"/>
      <c r="W469" s="288"/>
      <c r="X469" s="288"/>
      <c r="Y469" s="404">
        <f t="shared" ref="Y469:AL469" si="140">Y468</f>
        <v>0</v>
      </c>
      <c r="Z469" s="404">
        <f t="shared" si="140"/>
        <v>0</v>
      </c>
      <c r="AA469" s="404">
        <f t="shared" si="140"/>
        <v>0</v>
      </c>
      <c r="AB469" s="404">
        <f t="shared" si="140"/>
        <v>0</v>
      </c>
      <c r="AC469" s="404">
        <f t="shared" si="140"/>
        <v>0</v>
      </c>
      <c r="AD469" s="404">
        <f t="shared" si="140"/>
        <v>0</v>
      </c>
      <c r="AE469" s="404">
        <f t="shared" si="140"/>
        <v>0</v>
      </c>
      <c r="AF469" s="404">
        <f t="shared" si="140"/>
        <v>0</v>
      </c>
      <c r="AG469" s="404">
        <f t="shared" si="140"/>
        <v>0</v>
      </c>
      <c r="AH469" s="404">
        <f t="shared" si="140"/>
        <v>0</v>
      </c>
      <c r="AI469" s="404">
        <f t="shared" si="140"/>
        <v>0</v>
      </c>
      <c r="AJ469" s="404">
        <f t="shared" si="140"/>
        <v>0</v>
      </c>
      <c r="AK469" s="404">
        <f t="shared" si="140"/>
        <v>0</v>
      </c>
      <c r="AL469" s="404">
        <f t="shared" si="140"/>
        <v>0</v>
      </c>
      <c r="AM469" s="299"/>
    </row>
    <row r="470" spans="1:39" ht="15.5" hidden="1" outlineLevel="1">
      <c r="A470" s="523"/>
      <c r="B470" s="522"/>
      <c r="C470" s="293"/>
      <c r="D470" s="729"/>
      <c r="E470" s="729"/>
      <c r="F470" s="729"/>
      <c r="G470" s="729"/>
      <c r="H470" s="729"/>
      <c r="I470" s="729"/>
      <c r="J470" s="729"/>
      <c r="K470" s="729"/>
      <c r="L470" s="729"/>
      <c r="M470" s="729"/>
      <c r="N470" s="293"/>
      <c r="O470" s="729"/>
      <c r="P470" s="729"/>
      <c r="Q470" s="729"/>
      <c r="R470" s="729"/>
      <c r="S470" s="284"/>
      <c r="T470" s="284"/>
      <c r="U470" s="284"/>
      <c r="V470" s="284"/>
      <c r="W470" s="284"/>
      <c r="X470" s="284"/>
      <c r="Y470" s="405"/>
      <c r="Z470" s="405"/>
      <c r="AA470" s="405"/>
      <c r="AB470" s="405"/>
      <c r="AC470" s="405"/>
      <c r="AD470" s="405"/>
      <c r="AE470" s="405"/>
      <c r="AF470" s="405"/>
      <c r="AG470" s="405"/>
      <c r="AH470" s="405"/>
      <c r="AI470" s="405"/>
      <c r="AJ470" s="405"/>
      <c r="AK470" s="405"/>
      <c r="AL470" s="405"/>
      <c r="AM470" s="299"/>
    </row>
    <row r="471" spans="1:39" ht="15.5" hidden="1" outlineLevel="1">
      <c r="A471" s="523"/>
      <c r="B471" s="515" t="s">
        <v>501</v>
      </c>
      <c r="C471" s="284"/>
      <c r="D471" s="729"/>
      <c r="E471" s="729"/>
      <c r="F471" s="729"/>
      <c r="G471" s="729"/>
      <c r="H471" s="729"/>
      <c r="I471" s="729"/>
      <c r="J471" s="729"/>
      <c r="K471" s="729"/>
      <c r="L471" s="729"/>
      <c r="M471" s="729"/>
      <c r="N471" s="284"/>
      <c r="O471" s="729"/>
      <c r="P471" s="729"/>
      <c r="Q471" s="729"/>
      <c r="R471" s="729"/>
      <c r="S471" s="284"/>
      <c r="T471" s="284"/>
      <c r="U471" s="284"/>
      <c r="V471" s="284"/>
      <c r="W471" s="284"/>
      <c r="X471" s="284"/>
      <c r="Y471" s="415"/>
      <c r="Z471" s="418"/>
      <c r="AA471" s="418"/>
      <c r="AB471" s="418"/>
      <c r="AC471" s="418"/>
      <c r="AD471" s="418"/>
      <c r="AE471" s="418"/>
      <c r="AF471" s="418"/>
      <c r="AG471" s="418"/>
      <c r="AH471" s="418"/>
      <c r="AI471" s="418"/>
      <c r="AJ471" s="418"/>
      <c r="AK471" s="418"/>
      <c r="AL471" s="418"/>
      <c r="AM471" s="299"/>
    </row>
    <row r="472" spans="1:39" ht="15.5" hidden="1" outlineLevel="1">
      <c r="A472" s="523"/>
      <c r="B472" s="496" t="s">
        <v>497</v>
      </c>
      <c r="C472" s="284"/>
      <c r="D472" s="729"/>
      <c r="E472" s="729"/>
      <c r="F472" s="729"/>
      <c r="G472" s="729"/>
      <c r="H472" s="729"/>
      <c r="I472" s="729"/>
      <c r="J472" s="729"/>
      <c r="K472" s="729"/>
      <c r="L472" s="729"/>
      <c r="M472" s="729"/>
      <c r="N472" s="284"/>
      <c r="O472" s="729"/>
      <c r="P472" s="729"/>
      <c r="Q472" s="729"/>
      <c r="R472" s="729"/>
      <c r="S472" s="729"/>
      <c r="T472" s="729"/>
      <c r="U472" s="729"/>
      <c r="V472" s="729"/>
      <c r="W472" s="729"/>
      <c r="X472" s="729"/>
      <c r="Y472" s="415"/>
      <c r="Z472" s="418"/>
      <c r="AA472" s="418"/>
      <c r="AB472" s="418"/>
      <c r="AC472" s="418"/>
      <c r="AD472" s="418"/>
      <c r="AE472" s="418"/>
      <c r="AF472" s="418"/>
      <c r="AG472" s="418"/>
      <c r="AH472" s="418"/>
      <c r="AI472" s="418"/>
      <c r="AJ472" s="418"/>
      <c r="AK472" s="418"/>
      <c r="AL472" s="418"/>
      <c r="AM472" s="299"/>
    </row>
    <row r="473" spans="1:39" ht="15.5" hidden="1" outlineLevel="1">
      <c r="A473" s="523">
        <v>21</v>
      </c>
      <c r="B473" s="421" t="s">
        <v>113</v>
      </c>
      <c r="C473" s="284" t="s">
        <v>25</v>
      </c>
      <c r="D473" s="730">
        <f>3330658</f>
        <v>3330658</v>
      </c>
      <c r="E473" s="730">
        <f t="shared" ref="E473:J473" si="141">2681919</f>
        <v>2681919</v>
      </c>
      <c r="F473" s="730">
        <f t="shared" si="141"/>
        <v>2681919</v>
      </c>
      <c r="G473" s="730">
        <f t="shared" si="141"/>
        <v>2681919</v>
      </c>
      <c r="H473" s="730">
        <f t="shared" si="141"/>
        <v>2681919</v>
      </c>
      <c r="I473" s="730">
        <f t="shared" si="141"/>
        <v>2681919</v>
      </c>
      <c r="J473" s="730">
        <f t="shared" si="141"/>
        <v>2681919</v>
      </c>
      <c r="K473" s="730">
        <f>2681893</f>
        <v>2681893</v>
      </c>
      <c r="L473" s="730">
        <f>2681893</f>
        <v>2681893</v>
      </c>
      <c r="M473" s="730">
        <f>2675596</f>
        <v>2675596</v>
      </c>
      <c r="N473" s="284"/>
      <c r="O473" s="735">
        <f>233</f>
        <v>233</v>
      </c>
      <c r="P473" s="735">
        <f>190</f>
        <v>190</v>
      </c>
      <c r="Q473" s="735">
        <f>190</f>
        <v>190</v>
      </c>
      <c r="R473" s="735">
        <f>190</f>
        <v>190</v>
      </c>
      <c r="S473" s="735">
        <f>190</f>
        <v>190</v>
      </c>
      <c r="T473" s="288">
        <f>190</f>
        <v>190</v>
      </c>
      <c r="U473" s="288">
        <f>190</f>
        <v>190</v>
      </c>
      <c r="V473" s="288">
        <f>190</f>
        <v>190</v>
      </c>
      <c r="W473" s="288">
        <f>190</f>
        <v>190</v>
      </c>
      <c r="X473" s="288">
        <f>189</f>
        <v>189</v>
      </c>
      <c r="Y473" s="403">
        <v>1</v>
      </c>
      <c r="Z473" s="403"/>
      <c r="AA473" s="403"/>
      <c r="AB473" s="403"/>
      <c r="AC473" s="403"/>
      <c r="AD473" s="403"/>
      <c r="AE473" s="403"/>
      <c r="AF473" s="403"/>
      <c r="AG473" s="403"/>
      <c r="AH473" s="403"/>
      <c r="AI473" s="403"/>
      <c r="AJ473" s="403"/>
      <c r="AK473" s="403"/>
      <c r="AL473" s="403"/>
      <c r="AM473" s="289">
        <f>SUM(Y473:AL473)</f>
        <v>1</v>
      </c>
    </row>
    <row r="474" spans="1:39" ht="15.5" hidden="1" outlineLevel="1">
      <c r="A474" s="523"/>
      <c r="B474" s="421" t="s">
        <v>308</v>
      </c>
      <c r="C474" s="284" t="s">
        <v>163</v>
      </c>
      <c r="D474" s="730"/>
      <c r="E474" s="730"/>
      <c r="F474" s="730"/>
      <c r="G474" s="730"/>
      <c r="H474" s="730"/>
      <c r="I474" s="730"/>
      <c r="J474" s="730"/>
      <c r="K474" s="730"/>
      <c r="L474" s="730"/>
      <c r="M474" s="730"/>
      <c r="N474" s="284"/>
      <c r="O474" s="730"/>
      <c r="P474" s="730"/>
      <c r="Q474" s="730"/>
      <c r="R474" s="730"/>
      <c r="S474" s="288"/>
      <c r="T474" s="288"/>
      <c r="U474" s="288"/>
      <c r="V474" s="288"/>
      <c r="W474" s="288"/>
      <c r="X474" s="288"/>
      <c r="Y474" s="404">
        <f t="shared" ref="Y474:AL474" si="142">Y473</f>
        <v>1</v>
      </c>
      <c r="Z474" s="404">
        <f t="shared" si="142"/>
        <v>0</v>
      </c>
      <c r="AA474" s="404">
        <f t="shared" si="142"/>
        <v>0</v>
      </c>
      <c r="AB474" s="404">
        <f t="shared" si="142"/>
        <v>0</v>
      </c>
      <c r="AC474" s="404">
        <f t="shared" si="142"/>
        <v>0</v>
      </c>
      <c r="AD474" s="404">
        <f t="shared" si="142"/>
        <v>0</v>
      </c>
      <c r="AE474" s="404">
        <f t="shared" si="142"/>
        <v>0</v>
      </c>
      <c r="AF474" s="404">
        <f t="shared" si="142"/>
        <v>0</v>
      </c>
      <c r="AG474" s="404">
        <f t="shared" si="142"/>
        <v>0</v>
      </c>
      <c r="AH474" s="404">
        <f t="shared" si="142"/>
        <v>0</v>
      </c>
      <c r="AI474" s="404">
        <f t="shared" si="142"/>
        <v>0</v>
      </c>
      <c r="AJ474" s="404">
        <f t="shared" si="142"/>
        <v>0</v>
      </c>
      <c r="AK474" s="404">
        <f t="shared" si="142"/>
        <v>0</v>
      </c>
      <c r="AL474" s="404">
        <f t="shared" si="142"/>
        <v>0</v>
      </c>
      <c r="AM474" s="299"/>
    </row>
    <row r="475" spans="1:39" ht="15.5" hidden="1" outlineLevel="1">
      <c r="A475" s="523"/>
      <c r="B475" s="421"/>
      <c r="C475" s="284"/>
      <c r="D475" s="729"/>
      <c r="E475" s="729"/>
      <c r="F475" s="729"/>
      <c r="G475" s="729"/>
      <c r="H475" s="729"/>
      <c r="I475" s="729"/>
      <c r="J475" s="729"/>
      <c r="K475" s="729"/>
      <c r="L475" s="729"/>
      <c r="M475" s="729"/>
      <c r="N475" s="284"/>
      <c r="O475" s="729"/>
      <c r="P475" s="729"/>
      <c r="Q475" s="729"/>
      <c r="R475" s="729"/>
      <c r="S475" s="284"/>
      <c r="T475" s="284"/>
      <c r="U475" s="284"/>
      <c r="V475" s="284"/>
      <c r="W475" s="284"/>
      <c r="X475" s="284"/>
      <c r="Y475" s="415"/>
      <c r="Z475" s="418"/>
      <c r="AA475" s="418"/>
      <c r="AB475" s="418"/>
      <c r="AC475" s="418"/>
      <c r="AD475" s="418"/>
      <c r="AE475" s="418"/>
      <c r="AF475" s="418"/>
      <c r="AG475" s="418"/>
      <c r="AH475" s="418"/>
      <c r="AI475" s="418"/>
      <c r="AJ475" s="418"/>
      <c r="AK475" s="418"/>
      <c r="AL475" s="418"/>
      <c r="AM475" s="299"/>
    </row>
    <row r="476" spans="1:39" ht="31" hidden="1" outlineLevel="1">
      <c r="A476" s="523">
        <v>22</v>
      </c>
      <c r="B476" s="421" t="s">
        <v>114</v>
      </c>
      <c r="C476" s="284" t="s">
        <v>25</v>
      </c>
      <c r="D476" s="730">
        <v>528740</v>
      </c>
      <c r="E476" s="730">
        <v>528740</v>
      </c>
      <c r="F476" s="730">
        <v>528740</v>
      </c>
      <c r="G476" s="730">
        <v>528740</v>
      </c>
      <c r="H476" s="730">
        <v>528740</v>
      </c>
      <c r="I476" s="730">
        <v>528740</v>
      </c>
      <c r="J476" s="730">
        <v>528740</v>
      </c>
      <c r="K476" s="730">
        <v>528740</v>
      </c>
      <c r="L476" s="730">
        <v>528740</v>
      </c>
      <c r="M476" s="730">
        <v>528740</v>
      </c>
      <c r="N476" s="284"/>
      <c r="O476" s="735">
        <v>153</v>
      </c>
      <c r="P476" s="735">
        <v>153</v>
      </c>
      <c r="Q476" s="735">
        <v>153</v>
      </c>
      <c r="R476" s="735">
        <v>153</v>
      </c>
      <c r="S476" s="735">
        <v>153</v>
      </c>
      <c r="T476" s="730">
        <v>153</v>
      </c>
      <c r="U476" s="730">
        <v>153</v>
      </c>
      <c r="V476" s="730">
        <v>153</v>
      </c>
      <c r="W476" s="730">
        <v>153</v>
      </c>
      <c r="X476" s="730">
        <v>153</v>
      </c>
      <c r="Y476" s="403">
        <v>1</v>
      </c>
      <c r="Z476" s="403"/>
      <c r="AA476" s="403"/>
      <c r="AB476" s="403"/>
      <c r="AC476" s="403"/>
      <c r="AD476" s="403"/>
      <c r="AE476" s="403"/>
      <c r="AF476" s="403"/>
      <c r="AG476" s="403"/>
      <c r="AH476" s="403"/>
      <c r="AI476" s="403"/>
      <c r="AJ476" s="403"/>
      <c r="AK476" s="403"/>
      <c r="AL476" s="403"/>
      <c r="AM476" s="289">
        <f>SUM(Y476:AL476)</f>
        <v>1</v>
      </c>
    </row>
    <row r="477" spans="1:39" ht="15.5" hidden="1" outlineLevel="1">
      <c r="A477" s="523"/>
      <c r="B477" s="421" t="s">
        <v>308</v>
      </c>
      <c r="C477" s="284" t="s">
        <v>163</v>
      </c>
      <c r="D477" s="730"/>
      <c r="E477" s="730"/>
      <c r="F477" s="730"/>
      <c r="G477" s="730"/>
      <c r="H477" s="730"/>
      <c r="I477" s="730"/>
      <c r="J477" s="730"/>
      <c r="K477" s="730"/>
      <c r="L477" s="730"/>
      <c r="M477" s="730"/>
      <c r="N477" s="284"/>
      <c r="O477" s="730"/>
      <c r="P477" s="730"/>
      <c r="Q477" s="730"/>
      <c r="R477" s="730"/>
      <c r="S477" s="288"/>
      <c r="T477" s="288"/>
      <c r="U477" s="288"/>
      <c r="V477" s="288"/>
      <c r="W477" s="288"/>
      <c r="X477" s="288"/>
      <c r="Y477" s="404">
        <f t="shared" ref="Y477:AL477" si="143">Y476</f>
        <v>1</v>
      </c>
      <c r="Z477" s="404">
        <f t="shared" si="143"/>
        <v>0</v>
      </c>
      <c r="AA477" s="404">
        <f t="shared" si="143"/>
        <v>0</v>
      </c>
      <c r="AB477" s="404">
        <f t="shared" si="143"/>
        <v>0</v>
      </c>
      <c r="AC477" s="404">
        <f t="shared" si="143"/>
        <v>0</v>
      </c>
      <c r="AD477" s="404">
        <f t="shared" si="143"/>
        <v>0</v>
      </c>
      <c r="AE477" s="404">
        <f t="shared" si="143"/>
        <v>0</v>
      </c>
      <c r="AF477" s="404">
        <f t="shared" si="143"/>
        <v>0</v>
      </c>
      <c r="AG477" s="404">
        <f t="shared" si="143"/>
        <v>0</v>
      </c>
      <c r="AH477" s="404">
        <f t="shared" si="143"/>
        <v>0</v>
      </c>
      <c r="AI477" s="404">
        <f t="shared" si="143"/>
        <v>0</v>
      </c>
      <c r="AJ477" s="404">
        <f t="shared" si="143"/>
        <v>0</v>
      </c>
      <c r="AK477" s="404">
        <f t="shared" si="143"/>
        <v>0</v>
      </c>
      <c r="AL477" s="404">
        <f t="shared" si="143"/>
        <v>0</v>
      </c>
      <c r="AM477" s="299"/>
    </row>
    <row r="478" spans="1:39" ht="15.5" hidden="1" outlineLevel="1">
      <c r="A478" s="523"/>
      <c r="B478" s="424"/>
      <c r="C478" s="284"/>
      <c r="D478" s="729"/>
      <c r="E478" s="729"/>
      <c r="F478" s="729"/>
      <c r="G478" s="729"/>
      <c r="H478" s="729"/>
      <c r="I478" s="729"/>
      <c r="J478" s="729"/>
      <c r="K478" s="729"/>
      <c r="L478" s="729"/>
      <c r="M478" s="729"/>
      <c r="N478" s="284"/>
      <c r="O478" s="729"/>
      <c r="P478" s="729"/>
      <c r="Q478" s="729"/>
      <c r="R478" s="729"/>
      <c r="S478" s="284"/>
      <c r="T478" s="284"/>
      <c r="U478" s="284"/>
      <c r="V478" s="284"/>
      <c r="W478" s="284"/>
      <c r="X478" s="284"/>
      <c r="Y478" s="415"/>
      <c r="Z478" s="418"/>
      <c r="AA478" s="418"/>
      <c r="AB478" s="418"/>
      <c r="AC478" s="418"/>
      <c r="AD478" s="418"/>
      <c r="AE478" s="418"/>
      <c r="AF478" s="418"/>
      <c r="AG478" s="418"/>
      <c r="AH478" s="418"/>
      <c r="AI478" s="418"/>
      <c r="AJ478" s="418"/>
      <c r="AK478" s="418"/>
      <c r="AL478" s="418"/>
      <c r="AM478" s="299"/>
    </row>
    <row r="479" spans="1:39" ht="15.5" hidden="1" outlineLevel="1">
      <c r="A479" s="523">
        <v>23</v>
      </c>
      <c r="B479" s="726" t="s">
        <v>768</v>
      </c>
      <c r="C479" s="284" t="s">
        <v>25</v>
      </c>
      <c r="D479" s="730">
        <v>2973651</v>
      </c>
      <c r="E479" s="730">
        <v>2153483</v>
      </c>
      <c r="F479" s="730">
        <v>2153483</v>
      </c>
      <c r="G479" s="730">
        <v>2153483</v>
      </c>
      <c r="H479" s="730">
        <v>2153483</v>
      </c>
      <c r="I479" s="730">
        <v>2153483</v>
      </c>
      <c r="J479" s="730">
        <v>2153483</v>
      </c>
      <c r="K479" s="730">
        <v>2153442</v>
      </c>
      <c r="L479" s="730">
        <v>2153442</v>
      </c>
      <c r="M479" s="730">
        <v>2153442</v>
      </c>
      <c r="N479" s="284"/>
      <c r="O479" s="730">
        <v>204</v>
      </c>
      <c r="P479" s="730">
        <v>149</v>
      </c>
      <c r="Q479" s="730">
        <v>149</v>
      </c>
      <c r="R479" s="730">
        <v>149</v>
      </c>
      <c r="S479" s="288">
        <v>149</v>
      </c>
      <c r="T479" s="288">
        <v>149</v>
      </c>
      <c r="U479" s="288">
        <v>149</v>
      </c>
      <c r="V479" s="288">
        <v>149</v>
      </c>
      <c r="W479" s="288">
        <v>149</v>
      </c>
      <c r="X479" s="288">
        <v>149</v>
      </c>
      <c r="Y479" s="403">
        <v>1</v>
      </c>
      <c r="Z479" s="403"/>
      <c r="AA479" s="403"/>
      <c r="AB479" s="403"/>
      <c r="AC479" s="403"/>
      <c r="AD479" s="403"/>
      <c r="AE479" s="403"/>
      <c r="AF479" s="403"/>
      <c r="AG479" s="403"/>
      <c r="AH479" s="403"/>
      <c r="AI479" s="403"/>
      <c r="AJ479" s="403"/>
      <c r="AK479" s="403"/>
      <c r="AL479" s="403"/>
      <c r="AM479" s="289">
        <f>SUM(Y479:AL479)</f>
        <v>1</v>
      </c>
    </row>
    <row r="480" spans="1:39" ht="15.5" hidden="1" outlineLevel="1">
      <c r="A480" s="523"/>
      <c r="B480" s="424" t="s">
        <v>308</v>
      </c>
      <c r="C480" s="284" t="s">
        <v>163</v>
      </c>
      <c r="D480" s="730"/>
      <c r="E480" s="730"/>
      <c r="F480" s="730"/>
      <c r="G480" s="730"/>
      <c r="H480" s="730"/>
      <c r="I480" s="730"/>
      <c r="J480" s="730"/>
      <c r="K480" s="730"/>
      <c r="L480" s="730"/>
      <c r="M480" s="730"/>
      <c r="N480" s="284"/>
      <c r="O480" s="730"/>
      <c r="P480" s="730"/>
      <c r="Q480" s="730"/>
      <c r="R480" s="730"/>
      <c r="S480" s="288"/>
      <c r="T480" s="288"/>
      <c r="U480" s="288"/>
      <c r="V480" s="288"/>
      <c r="W480" s="288"/>
      <c r="X480" s="288"/>
      <c r="Y480" s="404">
        <f t="shared" ref="Y480:AL480" si="144">Y479</f>
        <v>1</v>
      </c>
      <c r="Z480" s="404">
        <f t="shared" si="144"/>
        <v>0</v>
      </c>
      <c r="AA480" s="404">
        <f t="shared" si="144"/>
        <v>0</v>
      </c>
      <c r="AB480" s="404">
        <f t="shared" si="144"/>
        <v>0</v>
      </c>
      <c r="AC480" s="404">
        <f t="shared" si="144"/>
        <v>0</v>
      </c>
      <c r="AD480" s="404">
        <f t="shared" si="144"/>
        <v>0</v>
      </c>
      <c r="AE480" s="404">
        <f t="shared" si="144"/>
        <v>0</v>
      </c>
      <c r="AF480" s="404">
        <f t="shared" si="144"/>
        <v>0</v>
      </c>
      <c r="AG480" s="404">
        <f t="shared" si="144"/>
        <v>0</v>
      </c>
      <c r="AH480" s="404">
        <f t="shared" si="144"/>
        <v>0</v>
      </c>
      <c r="AI480" s="404">
        <f t="shared" si="144"/>
        <v>0</v>
      </c>
      <c r="AJ480" s="404">
        <f t="shared" si="144"/>
        <v>0</v>
      </c>
      <c r="AK480" s="404">
        <f t="shared" si="144"/>
        <v>0</v>
      </c>
      <c r="AL480" s="404">
        <f t="shared" si="144"/>
        <v>0</v>
      </c>
      <c r="AM480" s="299"/>
    </row>
    <row r="481" spans="1:39" ht="15.5" hidden="1" outlineLevel="1">
      <c r="A481" s="523"/>
      <c r="B481" s="421"/>
      <c r="C481" s="284"/>
      <c r="D481" s="729"/>
      <c r="E481" s="729"/>
      <c r="F481" s="729"/>
      <c r="G481" s="729"/>
      <c r="H481" s="729"/>
      <c r="I481" s="729"/>
      <c r="J481" s="729"/>
      <c r="K481" s="729"/>
      <c r="L481" s="729"/>
      <c r="M481" s="729"/>
      <c r="N481" s="284"/>
      <c r="O481" s="729"/>
      <c r="P481" s="729"/>
      <c r="Q481" s="729"/>
      <c r="R481" s="729"/>
      <c r="S481" s="284"/>
      <c r="T481" s="284"/>
      <c r="U481" s="284"/>
      <c r="V481" s="284"/>
      <c r="W481" s="284"/>
      <c r="X481" s="284"/>
      <c r="Y481" s="415"/>
      <c r="Z481" s="418"/>
      <c r="AA481" s="418"/>
      <c r="AB481" s="418"/>
      <c r="AC481" s="418"/>
      <c r="AD481" s="418"/>
      <c r="AE481" s="418"/>
      <c r="AF481" s="418"/>
      <c r="AG481" s="418"/>
      <c r="AH481" s="418"/>
      <c r="AI481" s="418"/>
      <c r="AJ481" s="418"/>
      <c r="AK481" s="418"/>
      <c r="AL481" s="418"/>
      <c r="AM481" s="299"/>
    </row>
    <row r="482" spans="1:39" ht="30.9" hidden="1" customHeight="1" outlineLevel="1">
      <c r="A482" s="523">
        <v>24</v>
      </c>
      <c r="B482" s="421" t="s">
        <v>116</v>
      </c>
      <c r="C482" s="284" t="s">
        <v>25</v>
      </c>
      <c r="D482" s="730">
        <v>14700</v>
      </c>
      <c r="E482" s="730">
        <v>14700</v>
      </c>
      <c r="F482" s="730">
        <v>14700</v>
      </c>
      <c r="G482" s="730">
        <v>14700</v>
      </c>
      <c r="H482" s="730">
        <v>14700</v>
      </c>
      <c r="I482" s="730">
        <v>14700</v>
      </c>
      <c r="J482" s="730">
        <v>14700</v>
      </c>
      <c r="K482" s="730">
        <v>14700</v>
      </c>
      <c r="L482" s="730">
        <v>14700</v>
      </c>
      <c r="M482" s="730">
        <v>14662</v>
      </c>
      <c r="N482" s="284"/>
      <c r="O482" s="735">
        <v>4</v>
      </c>
      <c r="P482" s="735">
        <v>4</v>
      </c>
      <c r="Q482" s="735">
        <v>4</v>
      </c>
      <c r="R482" s="735">
        <v>4</v>
      </c>
      <c r="S482" s="735">
        <v>4</v>
      </c>
      <c r="T482" s="730">
        <v>4</v>
      </c>
      <c r="U482" s="730">
        <v>4</v>
      </c>
      <c r="V482" s="730">
        <v>4</v>
      </c>
      <c r="W482" s="730">
        <v>4</v>
      </c>
      <c r="X482" s="730">
        <v>4</v>
      </c>
      <c r="Y482" s="403">
        <v>1</v>
      </c>
      <c r="Z482" s="403"/>
      <c r="AA482" s="403"/>
      <c r="AB482" s="403"/>
      <c r="AC482" s="403"/>
      <c r="AD482" s="403"/>
      <c r="AE482" s="403"/>
      <c r="AF482" s="403"/>
      <c r="AG482" s="403"/>
      <c r="AH482" s="403"/>
      <c r="AI482" s="403"/>
      <c r="AJ482" s="403"/>
      <c r="AK482" s="403"/>
      <c r="AL482" s="403"/>
      <c r="AM482" s="289">
        <f>SUM(Y482:AL482)</f>
        <v>1</v>
      </c>
    </row>
    <row r="483" spans="1:39" ht="15.5" hidden="1" outlineLevel="1">
      <c r="A483" s="523"/>
      <c r="B483" s="421" t="s">
        <v>308</v>
      </c>
      <c r="C483" s="284" t="s">
        <v>163</v>
      </c>
      <c r="D483" s="730"/>
      <c r="E483" s="730"/>
      <c r="F483" s="730"/>
      <c r="G483" s="730"/>
      <c r="H483" s="730"/>
      <c r="I483" s="730"/>
      <c r="J483" s="730"/>
      <c r="K483" s="730"/>
      <c r="L483" s="730"/>
      <c r="M483" s="730"/>
      <c r="N483" s="284"/>
      <c r="O483" s="730"/>
      <c r="P483" s="730"/>
      <c r="Q483" s="730"/>
      <c r="R483" s="288"/>
      <c r="S483" s="288"/>
      <c r="T483" s="288"/>
      <c r="U483" s="288"/>
      <c r="V483" s="288"/>
      <c r="W483" s="288"/>
      <c r="X483" s="288"/>
      <c r="Y483" s="404">
        <f t="shared" ref="Y483:AL483" si="145">Y482</f>
        <v>1</v>
      </c>
      <c r="Z483" s="404">
        <f t="shared" si="145"/>
        <v>0</v>
      </c>
      <c r="AA483" s="404">
        <f t="shared" si="145"/>
        <v>0</v>
      </c>
      <c r="AB483" s="404">
        <f t="shared" si="145"/>
        <v>0</v>
      </c>
      <c r="AC483" s="404">
        <f t="shared" si="145"/>
        <v>0</v>
      </c>
      <c r="AD483" s="404">
        <f t="shared" si="145"/>
        <v>0</v>
      </c>
      <c r="AE483" s="404">
        <f t="shared" si="145"/>
        <v>0</v>
      </c>
      <c r="AF483" s="404">
        <f t="shared" si="145"/>
        <v>0</v>
      </c>
      <c r="AG483" s="404">
        <f t="shared" si="145"/>
        <v>0</v>
      </c>
      <c r="AH483" s="404">
        <f t="shared" si="145"/>
        <v>0</v>
      </c>
      <c r="AI483" s="404">
        <f t="shared" si="145"/>
        <v>0</v>
      </c>
      <c r="AJ483" s="404">
        <f t="shared" si="145"/>
        <v>0</v>
      </c>
      <c r="AK483" s="404">
        <f t="shared" si="145"/>
        <v>0</v>
      </c>
      <c r="AL483" s="404">
        <f t="shared" si="145"/>
        <v>0</v>
      </c>
      <c r="AM483" s="299"/>
    </row>
    <row r="484" spans="1:39" ht="15.5" hidden="1" outlineLevel="1">
      <c r="A484" s="523"/>
      <c r="B484" s="424"/>
      <c r="C484" s="284"/>
      <c r="D484" s="729"/>
      <c r="E484" s="729"/>
      <c r="F484" s="729"/>
      <c r="G484" s="729"/>
      <c r="H484" s="729"/>
      <c r="I484" s="729"/>
      <c r="J484" s="729"/>
      <c r="K484" s="729"/>
      <c r="L484" s="729"/>
      <c r="M484" s="729"/>
      <c r="N484" s="284"/>
      <c r="O484" s="729"/>
      <c r="P484" s="729"/>
      <c r="Q484" s="729"/>
      <c r="R484" s="284"/>
      <c r="S484" s="284"/>
      <c r="T484" s="284"/>
      <c r="U484" s="284"/>
      <c r="V484" s="284"/>
      <c r="W484" s="284"/>
      <c r="X484" s="284"/>
      <c r="Y484" s="405"/>
      <c r="Z484" s="418"/>
      <c r="AA484" s="418"/>
      <c r="AB484" s="418"/>
      <c r="AC484" s="418"/>
      <c r="AD484" s="418"/>
      <c r="AE484" s="418"/>
      <c r="AF484" s="418"/>
      <c r="AG484" s="418"/>
      <c r="AH484" s="418"/>
      <c r="AI484" s="418"/>
      <c r="AJ484" s="418"/>
      <c r="AK484" s="418"/>
      <c r="AL484" s="418"/>
      <c r="AM484" s="299"/>
    </row>
    <row r="485" spans="1:39" ht="15.5" hidden="1" outlineLevel="1">
      <c r="A485" s="523"/>
      <c r="B485" s="496" t="s">
        <v>498</v>
      </c>
      <c r="C485" s="284"/>
      <c r="D485" s="729"/>
      <c r="E485" s="729"/>
      <c r="F485" s="729"/>
      <c r="G485" s="729"/>
      <c r="H485" s="729"/>
      <c r="I485" s="729"/>
      <c r="J485" s="729"/>
      <c r="K485" s="729"/>
      <c r="L485" s="729"/>
      <c r="M485" s="729"/>
      <c r="N485" s="284"/>
      <c r="O485" s="729"/>
      <c r="P485" s="729"/>
      <c r="Q485" s="729"/>
      <c r="R485" s="284"/>
      <c r="S485" s="284"/>
      <c r="T485" s="284"/>
      <c r="U485" s="284"/>
      <c r="V485" s="284"/>
      <c r="W485" s="284"/>
      <c r="X485" s="284"/>
      <c r="Y485" s="405"/>
      <c r="Z485" s="418"/>
      <c r="AA485" s="418"/>
      <c r="AB485" s="418"/>
      <c r="AC485" s="418"/>
      <c r="AD485" s="418"/>
      <c r="AE485" s="418"/>
      <c r="AF485" s="418"/>
      <c r="AG485" s="418"/>
      <c r="AH485" s="418"/>
      <c r="AI485" s="418"/>
      <c r="AJ485" s="418"/>
      <c r="AK485" s="418"/>
      <c r="AL485" s="418"/>
      <c r="AM485" s="299"/>
    </row>
    <row r="486" spans="1:39" ht="15.5" hidden="1" outlineLevel="1">
      <c r="A486" s="523">
        <v>25</v>
      </c>
      <c r="B486" s="421" t="s">
        <v>117</v>
      </c>
      <c r="C486" s="284" t="s">
        <v>25</v>
      </c>
      <c r="D486" s="730"/>
      <c r="E486" s="730"/>
      <c r="F486" s="730"/>
      <c r="G486" s="730"/>
      <c r="H486" s="730"/>
      <c r="I486" s="730"/>
      <c r="J486" s="730"/>
      <c r="K486" s="730"/>
      <c r="L486" s="730"/>
      <c r="M486" s="730"/>
      <c r="N486" s="288">
        <v>12</v>
      </c>
      <c r="O486" s="730"/>
      <c r="P486" s="730"/>
      <c r="Q486" s="730"/>
      <c r="R486" s="288"/>
      <c r="S486" s="288"/>
      <c r="T486" s="288"/>
      <c r="U486" s="288"/>
      <c r="V486" s="288"/>
      <c r="W486" s="288"/>
      <c r="X486" s="288"/>
      <c r="Y486" s="419"/>
      <c r="Z486" s="403"/>
      <c r="AA486" s="403"/>
      <c r="AB486" s="403"/>
      <c r="AC486" s="403"/>
      <c r="AD486" s="403"/>
      <c r="AE486" s="403"/>
      <c r="AF486" s="408"/>
      <c r="AG486" s="408"/>
      <c r="AH486" s="408"/>
      <c r="AI486" s="408"/>
      <c r="AJ486" s="408"/>
      <c r="AK486" s="408"/>
      <c r="AL486" s="408"/>
      <c r="AM486" s="289">
        <f>SUM(Y486:AL486)</f>
        <v>0</v>
      </c>
    </row>
    <row r="487" spans="1:39" ht="15.5" hidden="1" outlineLevel="1">
      <c r="A487" s="523"/>
      <c r="B487" s="421" t="s">
        <v>308</v>
      </c>
      <c r="C487" s="284" t="s">
        <v>163</v>
      </c>
      <c r="D487" s="730"/>
      <c r="E487" s="730"/>
      <c r="F487" s="730"/>
      <c r="G487" s="730"/>
      <c r="H487" s="730"/>
      <c r="I487" s="730"/>
      <c r="J487" s="730"/>
      <c r="K487" s="730"/>
      <c r="L487" s="730"/>
      <c r="M487" s="730"/>
      <c r="N487" s="288">
        <f>N486</f>
        <v>12</v>
      </c>
      <c r="O487" s="730"/>
      <c r="P487" s="730"/>
      <c r="Q487" s="730"/>
      <c r="R487" s="288"/>
      <c r="S487" s="288"/>
      <c r="T487" s="288"/>
      <c r="U487" s="288"/>
      <c r="V487" s="288"/>
      <c r="W487" s="288"/>
      <c r="X487" s="288"/>
      <c r="Y487" s="404">
        <f t="shared" ref="Y487:AL487" si="146">Y486</f>
        <v>0</v>
      </c>
      <c r="Z487" s="404">
        <f t="shared" si="146"/>
        <v>0</v>
      </c>
      <c r="AA487" s="404">
        <f t="shared" si="146"/>
        <v>0</v>
      </c>
      <c r="AB487" s="404">
        <f t="shared" si="146"/>
        <v>0</v>
      </c>
      <c r="AC487" s="404">
        <f t="shared" si="146"/>
        <v>0</v>
      </c>
      <c r="AD487" s="404">
        <f t="shared" si="146"/>
        <v>0</v>
      </c>
      <c r="AE487" s="404">
        <f t="shared" si="146"/>
        <v>0</v>
      </c>
      <c r="AF487" s="404">
        <f t="shared" si="146"/>
        <v>0</v>
      </c>
      <c r="AG487" s="404">
        <f t="shared" si="146"/>
        <v>0</v>
      </c>
      <c r="AH487" s="404">
        <f t="shared" si="146"/>
        <v>0</v>
      </c>
      <c r="AI487" s="404">
        <f t="shared" si="146"/>
        <v>0</v>
      </c>
      <c r="AJ487" s="404">
        <f t="shared" si="146"/>
        <v>0</v>
      </c>
      <c r="AK487" s="404">
        <f t="shared" si="146"/>
        <v>0</v>
      </c>
      <c r="AL487" s="404">
        <f t="shared" si="146"/>
        <v>0</v>
      </c>
      <c r="AM487" s="299"/>
    </row>
    <row r="488" spans="1:39" ht="15.5" hidden="1" outlineLevel="1">
      <c r="A488" s="523"/>
      <c r="B488" s="421"/>
      <c r="C488" s="284"/>
      <c r="D488" s="729"/>
      <c r="E488" s="729"/>
      <c r="F488" s="729"/>
      <c r="G488" s="729"/>
      <c r="H488" s="729"/>
      <c r="I488" s="729"/>
      <c r="J488" s="729"/>
      <c r="K488" s="729"/>
      <c r="L488" s="729"/>
      <c r="M488" s="729"/>
      <c r="N488" s="284"/>
      <c r="O488" s="729"/>
      <c r="P488" s="729"/>
      <c r="Q488" s="729"/>
      <c r="R488" s="284"/>
      <c r="S488" s="284"/>
      <c r="T488" s="284"/>
      <c r="U488" s="284"/>
      <c r="V488" s="284"/>
      <c r="W488" s="284"/>
      <c r="X488" s="284"/>
      <c r="Y488" s="405"/>
      <c r="Z488" s="418"/>
      <c r="AA488" s="418"/>
      <c r="AB488" s="418"/>
      <c r="AC488" s="418"/>
      <c r="AD488" s="418"/>
      <c r="AE488" s="418"/>
      <c r="AF488" s="418"/>
      <c r="AG488" s="418"/>
      <c r="AH488" s="418"/>
      <c r="AI488" s="418"/>
      <c r="AJ488" s="418"/>
      <c r="AK488" s="418"/>
      <c r="AL488" s="418"/>
      <c r="AM488" s="299"/>
    </row>
    <row r="489" spans="1:39" ht="15.5" hidden="1" outlineLevel="1">
      <c r="A489" s="523">
        <v>26</v>
      </c>
      <c r="B489" s="421" t="s">
        <v>118</v>
      </c>
      <c r="C489" s="284" t="s">
        <v>25</v>
      </c>
      <c r="D489" s="730">
        <v>7682800</v>
      </c>
      <c r="E489" s="730">
        <v>8025840</v>
      </c>
      <c r="F489" s="730">
        <v>8025840</v>
      </c>
      <c r="G489" s="730">
        <v>8025840</v>
      </c>
      <c r="H489" s="730">
        <v>8025840</v>
      </c>
      <c r="I489" s="730">
        <v>7317826</v>
      </c>
      <c r="J489" s="730">
        <v>7317826</v>
      </c>
      <c r="K489" s="730">
        <v>7317826</v>
      </c>
      <c r="L489" s="730">
        <v>7164182</v>
      </c>
      <c r="M489" s="730">
        <v>7164182</v>
      </c>
      <c r="N489" s="288">
        <v>12</v>
      </c>
      <c r="O489" s="735">
        <v>2024</v>
      </c>
      <c r="P489" s="735">
        <v>2207</v>
      </c>
      <c r="Q489" s="735">
        <v>2207</v>
      </c>
      <c r="R489" s="735">
        <v>2207</v>
      </c>
      <c r="S489" s="735">
        <v>2207</v>
      </c>
      <c r="T489" s="730">
        <v>2017</v>
      </c>
      <c r="U489" s="730">
        <v>2017</v>
      </c>
      <c r="V489" s="730">
        <v>2017</v>
      </c>
      <c r="W489" s="730">
        <v>2012</v>
      </c>
      <c r="X489" s="730">
        <v>2012</v>
      </c>
      <c r="Y489" s="419"/>
      <c r="Z489" s="403">
        <v>0.11</v>
      </c>
      <c r="AA489" s="403">
        <v>0.89</v>
      </c>
      <c r="AB489" s="403"/>
      <c r="AC489" s="403"/>
      <c r="AD489" s="403"/>
      <c r="AE489" s="403"/>
      <c r="AF489" s="408"/>
      <c r="AG489" s="408"/>
      <c r="AH489" s="408"/>
      <c r="AI489" s="408"/>
      <c r="AJ489" s="408"/>
      <c r="AK489" s="408"/>
      <c r="AL489" s="408"/>
      <c r="AM489" s="289">
        <f>SUM(Y489:AL489)</f>
        <v>1</v>
      </c>
    </row>
    <row r="490" spans="1:39" ht="15.5" hidden="1" outlineLevel="1">
      <c r="A490" s="523"/>
      <c r="B490" s="421" t="s">
        <v>308</v>
      </c>
      <c r="C490" s="284" t="s">
        <v>163</v>
      </c>
      <c r="D490" s="730"/>
      <c r="E490" s="730"/>
      <c r="F490" s="730"/>
      <c r="G490" s="730"/>
      <c r="H490" s="730"/>
      <c r="I490" s="730"/>
      <c r="J490" s="730"/>
      <c r="K490" s="730"/>
      <c r="L490" s="730"/>
      <c r="M490" s="730"/>
      <c r="N490" s="288">
        <f>N489</f>
        <v>12</v>
      </c>
      <c r="O490" s="730"/>
      <c r="P490" s="730"/>
      <c r="Q490" s="730"/>
      <c r="R490" s="288"/>
      <c r="S490" s="288"/>
      <c r="T490" s="288"/>
      <c r="U490" s="288"/>
      <c r="V490" s="288"/>
      <c r="W490" s="288"/>
      <c r="X490" s="288"/>
      <c r="Y490" s="404">
        <f t="shared" ref="Y490:AL490" si="147">Y489</f>
        <v>0</v>
      </c>
      <c r="Z490" s="404">
        <f t="shared" si="147"/>
        <v>0.11</v>
      </c>
      <c r="AA490" s="404">
        <f t="shared" si="147"/>
        <v>0.89</v>
      </c>
      <c r="AB490" s="404">
        <f t="shared" si="147"/>
        <v>0</v>
      </c>
      <c r="AC490" s="404">
        <f t="shared" si="147"/>
        <v>0</v>
      </c>
      <c r="AD490" s="404">
        <f t="shared" si="147"/>
        <v>0</v>
      </c>
      <c r="AE490" s="404">
        <f t="shared" si="147"/>
        <v>0</v>
      </c>
      <c r="AF490" s="404">
        <f t="shared" si="147"/>
        <v>0</v>
      </c>
      <c r="AG490" s="404">
        <f t="shared" si="147"/>
        <v>0</v>
      </c>
      <c r="AH490" s="404">
        <f t="shared" si="147"/>
        <v>0</v>
      </c>
      <c r="AI490" s="404">
        <f t="shared" si="147"/>
        <v>0</v>
      </c>
      <c r="AJ490" s="404">
        <f t="shared" si="147"/>
        <v>0</v>
      </c>
      <c r="AK490" s="404">
        <f t="shared" si="147"/>
        <v>0</v>
      </c>
      <c r="AL490" s="404">
        <f t="shared" si="147"/>
        <v>0</v>
      </c>
      <c r="AM490" s="299"/>
    </row>
    <row r="491" spans="1:39" ht="15.5" hidden="1" outlineLevel="1">
      <c r="A491" s="523"/>
      <c r="B491" s="421"/>
      <c r="C491" s="284"/>
      <c r="D491" s="729"/>
      <c r="E491" s="729"/>
      <c r="F491" s="729"/>
      <c r="G491" s="729"/>
      <c r="H491" s="729"/>
      <c r="I491" s="729"/>
      <c r="J491" s="729"/>
      <c r="K491" s="729"/>
      <c r="L491" s="729"/>
      <c r="M491" s="729"/>
      <c r="N491" s="284"/>
      <c r="O491" s="729"/>
      <c r="P491" s="729"/>
      <c r="Q491" s="729"/>
      <c r="R491" s="284"/>
      <c r="S491" s="284"/>
      <c r="T491" s="284"/>
      <c r="U491" s="284"/>
      <c r="V491" s="284"/>
      <c r="W491" s="284"/>
      <c r="X491" s="284"/>
      <c r="Y491" s="405"/>
      <c r="Z491" s="418"/>
      <c r="AA491" s="418"/>
      <c r="AB491" s="418"/>
      <c r="AC491" s="418"/>
      <c r="AD491" s="418"/>
      <c r="AE491" s="418"/>
      <c r="AF491" s="418"/>
      <c r="AG491" s="418"/>
      <c r="AH491" s="418"/>
      <c r="AI491" s="418"/>
      <c r="AJ491" s="418"/>
      <c r="AK491" s="418"/>
      <c r="AL491" s="418"/>
      <c r="AM491" s="299"/>
    </row>
    <row r="492" spans="1:39" ht="31" hidden="1" outlineLevel="1">
      <c r="A492" s="523">
        <v>27</v>
      </c>
      <c r="B492" s="421" t="s">
        <v>119</v>
      </c>
      <c r="C492" s="284" t="s">
        <v>25</v>
      </c>
      <c r="D492" s="730">
        <v>411066</v>
      </c>
      <c r="E492" s="730">
        <v>411066</v>
      </c>
      <c r="F492" s="730">
        <v>407561</v>
      </c>
      <c r="G492" s="730">
        <v>375890</v>
      </c>
      <c r="H492" s="730">
        <v>266673</v>
      </c>
      <c r="I492" s="730">
        <v>199932</v>
      </c>
      <c r="J492" s="730">
        <v>148245</v>
      </c>
      <c r="K492" s="730">
        <v>110923</v>
      </c>
      <c r="L492" s="730">
        <v>77189</v>
      </c>
      <c r="M492" s="730">
        <v>39500</v>
      </c>
      <c r="N492" s="288">
        <v>12</v>
      </c>
      <c r="O492" s="735">
        <v>74</v>
      </c>
      <c r="P492" s="735">
        <v>74</v>
      </c>
      <c r="Q492" s="735">
        <v>74</v>
      </c>
      <c r="R492" s="735">
        <v>71</v>
      </c>
      <c r="S492" s="735">
        <v>57</v>
      </c>
      <c r="T492" s="730">
        <v>47</v>
      </c>
      <c r="U492" s="730">
        <v>38</v>
      </c>
      <c r="V492" s="730">
        <v>30</v>
      </c>
      <c r="W492" s="730">
        <v>21</v>
      </c>
      <c r="X492" s="730">
        <v>12</v>
      </c>
      <c r="Y492" s="419"/>
      <c r="Z492" s="403">
        <v>1</v>
      </c>
      <c r="AA492" s="403"/>
      <c r="AB492" s="403"/>
      <c r="AC492" s="403"/>
      <c r="AD492" s="403"/>
      <c r="AE492" s="403"/>
      <c r="AF492" s="408"/>
      <c r="AG492" s="408"/>
      <c r="AH492" s="408"/>
      <c r="AI492" s="408"/>
      <c r="AJ492" s="408"/>
      <c r="AK492" s="408"/>
      <c r="AL492" s="408"/>
      <c r="AM492" s="289">
        <f>SUM(Y492:AL492)</f>
        <v>1</v>
      </c>
    </row>
    <row r="493" spans="1:39" ht="15.5" hidden="1" outlineLevel="1">
      <c r="A493" s="523"/>
      <c r="B493" s="421" t="s">
        <v>308</v>
      </c>
      <c r="C493" s="284" t="s">
        <v>163</v>
      </c>
      <c r="D493" s="730"/>
      <c r="E493" s="730"/>
      <c r="F493" s="730"/>
      <c r="G493" s="730"/>
      <c r="H493" s="730"/>
      <c r="I493" s="730"/>
      <c r="J493" s="730"/>
      <c r="K493" s="730"/>
      <c r="L493" s="730"/>
      <c r="M493" s="730"/>
      <c r="N493" s="288">
        <f>N492</f>
        <v>12</v>
      </c>
      <c r="O493" s="730"/>
      <c r="P493" s="730"/>
      <c r="Q493" s="730"/>
      <c r="R493" s="288"/>
      <c r="S493" s="288"/>
      <c r="T493" s="288"/>
      <c r="U493" s="288"/>
      <c r="V493" s="288"/>
      <c r="W493" s="288"/>
      <c r="X493" s="288"/>
      <c r="Y493" s="404">
        <f t="shared" ref="Y493:AL493" si="148">Y492</f>
        <v>0</v>
      </c>
      <c r="Z493" s="404">
        <f t="shared" si="148"/>
        <v>1</v>
      </c>
      <c r="AA493" s="404">
        <f t="shared" si="148"/>
        <v>0</v>
      </c>
      <c r="AB493" s="404">
        <f t="shared" si="148"/>
        <v>0</v>
      </c>
      <c r="AC493" s="404">
        <f t="shared" si="148"/>
        <v>0</v>
      </c>
      <c r="AD493" s="404">
        <f t="shared" si="148"/>
        <v>0</v>
      </c>
      <c r="AE493" s="404">
        <f t="shared" si="148"/>
        <v>0</v>
      </c>
      <c r="AF493" s="404">
        <f t="shared" si="148"/>
        <v>0</v>
      </c>
      <c r="AG493" s="404">
        <f t="shared" si="148"/>
        <v>0</v>
      </c>
      <c r="AH493" s="404">
        <f t="shared" si="148"/>
        <v>0</v>
      </c>
      <c r="AI493" s="404">
        <f t="shared" si="148"/>
        <v>0</v>
      </c>
      <c r="AJ493" s="404">
        <f t="shared" si="148"/>
        <v>0</v>
      </c>
      <c r="AK493" s="404">
        <f t="shared" si="148"/>
        <v>0</v>
      </c>
      <c r="AL493" s="404">
        <f t="shared" si="148"/>
        <v>0</v>
      </c>
      <c r="AM493" s="299"/>
    </row>
    <row r="494" spans="1:39" ht="15.5" hidden="1" outlineLevel="1">
      <c r="A494" s="523"/>
      <c r="B494" s="421"/>
      <c r="C494" s="284"/>
      <c r="D494" s="729"/>
      <c r="E494" s="729"/>
      <c r="F494" s="729"/>
      <c r="G494" s="729"/>
      <c r="H494" s="729"/>
      <c r="I494" s="729"/>
      <c r="J494" s="729"/>
      <c r="K494" s="729"/>
      <c r="L494" s="729"/>
      <c r="M494" s="729"/>
      <c r="N494" s="284"/>
      <c r="O494" s="729"/>
      <c r="P494" s="729"/>
      <c r="Q494" s="729"/>
      <c r="R494" s="284"/>
      <c r="S494" s="284"/>
      <c r="T494" s="284"/>
      <c r="U494" s="284"/>
      <c r="V494" s="284"/>
      <c r="W494" s="284"/>
      <c r="X494" s="284"/>
      <c r="Y494" s="405"/>
      <c r="Z494" s="418"/>
      <c r="AA494" s="418"/>
      <c r="AB494" s="418"/>
      <c r="AC494" s="418"/>
      <c r="AD494" s="418"/>
      <c r="AE494" s="418"/>
      <c r="AF494" s="418"/>
      <c r="AG494" s="418"/>
      <c r="AH494" s="418"/>
      <c r="AI494" s="418"/>
      <c r="AJ494" s="418"/>
      <c r="AK494" s="418"/>
      <c r="AL494" s="418"/>
      <c r="AM494" s="299"/>
    </row>
    <row r="495" spans="1:39" ht="31" hidden="1" outlineLevel="1">
      <c r="A495" s="523">
        <v>28</v>
      </c>
      <c r="B495" s="421" t="s">
        <v>120</v>
      </c>
      <c r="C495" s="284" t="s">
        <v>25</v>
      </c>
      <c r="D495" s="730">
        <v>452226</v>
      </c>
      <c r="E495" s="730">
        <v>452226</v>
      </c>
      <c r="F495" s="730">
        <v>452226</v>
      </c>
      <c r="G495" s="730">
        <v>452226</v>
      </c>
      <c r="H495" s="730">
        <v>452226</v>
      </c>
      <c r="I495" s="730">
        <v>452226</v>
      </c>
      <c r="J495" s="730">
        <v>452226</v>
      </c>
      <c r="K495" s="730">
        <v>452226</v>
      </c>
      <c r="L495" s="730">
        <v>452226</v>
      </c>
      <c r="M495" s="730">
        <v>452226</v>
      </c>
      <c r="N495" s="288">
        <v>12</v>
      </c>
      <c r="O495" s="735">
        <v>42</v>
      </c>
      <c r="P495" s="735">
        <v>42</v>
      </c>
      <c r="Q495" s="735">
        <v>42</v>
      </c>
      <c r="R495" s="735">
        <v>42</v>
      </c>
      <c r="S495" s="735">
        <v>42</v>
      </c>
      <c r="T495" s="730">
        <v>42</v>
      </c>
      <c r="U495" s="730">
        <v>42</v>
      </c>
      <c r="V495" s="730">
        <v>42</v>
      </c>
      <c r="W495" s="730">
        <v>42</v>
      </c>
      <c r="X495" s="730">
        <v>42</v>
      </c>
      <c r="Y495" s="419"/>
      <c r="Z495" s="403">
        <v>1</v>
      </c>
      <c r="AA495" s="403"/>
      <c r="AB495" s="403"/>
      <c r="AC495" s="403"/>
      <c r="AD495" s="403"/>
      <c r="AE495" s="403"/>
      <c r="AF495" s="408"/>
      <c r="AG495" s="408"/>
      <c r="AH495" s="408"/>
      <c r="AI495" s="408"/>
      <c r="AJ495" s="408"/>
      <c r="AK495" s="408"/>
      <c r="AL495" s="408"/>
      <c r="AM495" s="289">
        <f>SUM(Y495:AL495)</f>
        <v>1</v>
      </c>
    </row>
    <row r="496" spans="1:39" ht="15.5" hidden="1" outlineLevel="1">
      <c r="A496" s="523"/>
      <c r="B496" s="421" t="s">
        <v>308</v>
      </c>
      <c r="C496" s="284" t="s">
        <v>163</v>
      </c>
      <c r="D496" s="730"/>
      <c r="E496" s="730"/>
      <c r="F496" s="730"/>
      <c r="G496" s="730"/>
      <c r="H496" s="730"/>
      <c r="I496" s="730"/>
      <c r="J496" s="730"/>
      <c r="K496" s="730"/>
      <c r="L496" s="730"/>
      <c r="M496" s="730"/>
      <c r="N496" s="288">
        <f>N495</f>
        <v>12</v>
      </c>
      <c r="O496" s="730"/>
      <c r="P496" s="730"/>
      <c r="Q496" s="730"/>
      <c r="R496" s="288"/>
      <c r="S496" s="288"/>
      <c r="T496" s="288"/>
      <c r="U496" s="288"/>
      <c r="V496" s="288"/>
      <c r="W496" s="288"/>
      <c r="X496" s="288"/>
      <c r="Y496" s="404">
        <f t="shared" ref="Y496:AL496" si="149">Y495</f>
        <v>0</v>
      </c>
      <c r="Z496" s="404">
        <f t="shared" si="149"/>
        <v>1</v>
      </c>
      <c r="AA496" s="404">
        <f t="shared" si="149"/>
        <v>0</v>
      </c>
      <c r="AB496" s="404">
        <f t="shared" si="149"/>
        <v>0</v>
      </c>
      <c r="AC496" s="404">
        <f t="shared" si="149"/>
        <v>0</v>
      </c>
      <c r="AD496" s="404">
        <f t="shared" si="149"/>
        <v>0</v>
      </c>
      <c r="AE496" s="404">
        <f t="shared" si="149"/>
        <v>0</v>
      </c>
      <c r="AF496" s="404">
        <f t="shared" si="149"/>
        <v>0</v>
      </c>
      <c r="AG496" s="404">
        <f t="shared" si="149"/>
        <v>0</v>
      </c>
      <c r="AH496" s="404">
        <f t="shared" si="149"/>
        <v>0</v>
      </c>
      <c r="AI496" s="404">
        <f t="shared" si="149"/>
        <v>0</v>
      </c>
      <c r="AJ496" s="404">
        <f t="shared" si="149"/>
        <v>0</v>
      </c>
      <c r="AK496" s="404">
        <f t="shared" si="149"/>
        <v>0</v>
      </c>
      <c r="AL496" s="404">
        <f t="shared" si="149"/>
        <v>0</v>
      </c>
      <c r="AM496" s="299"/>
    </row>
    <row r="497" spans="1:39" ht="15.5" hidden="1" outlineLevel="1">
      <c r="A497" s="523"/>
      <c r="B497" s="424"/>
      <c r="C497" s="284"/>
      <c r="D497" s="729"/>
      <c r="E497" s="729"/>
      <c r="F497" s="729"/>
      <c r="G497" s="729"/>
      <c r="H497" s="729"/>
      <c r="I497" s="729"/>
      <c r="J497" s="729"/>
      <c r="K497" s="729"/>
      <c r="L497" s="729"/>
      <c r="M497" s="729"/>
      <c r="N497" s="284"/>
      <c r="O497" s="729"/>
      <c r="P497" s="729"/>
      <c r="Q497" s="729"/>
      <c r="R497" s="284"/>
      <c r="S497" s="284"/>
      <c r="T497" s="284"/>
      <c r="U497" s="284"/>
      <c r="V497" s="284"/>
      <c r="W497" s="284"/>
      <c r="X497" s="284"/>
      <c r="Y497" s="405"/>
      <c r="Z497" s="418"/>
      <c r="AA497" s="418"/>
      <c r="AB497" s="418"/>
      <c r="AC497" s="418"/>
      <c r="AD497" s="418"/>
      <c r="AE497" s="418"/>
      <c r="AF497" s="418"/>
      <c r="AG497" s="418"/>
      <c r="AH497" s="418"/>
      <c r="AI497" s="418"/>
      <c r="AJ497" s="418"/>
      <c r="AK497" s="418"/>
      <c r="AL497" s="418"/>
      <c r="AM497" s="299"/>
    </row>
    <row r="498" spans="1:39" ht="31" hidden="1" outlineLevel="1">
      <c r="A498" s="523">
        <v>29</v>
      </c>
      <c r="B498" s="421" t="s">
        <v>121</v>
      </c>
      <c r="C498" s="284" t="s">
        <v>25</v>
      </c>
      <c r="D498" s="730"/>
      <c r="E498" s="730"/>
      <c r="F498" s="730"/>
      <c r="G498" s="730"/>
      <c r="H498" s="730"/>
      <c r="I498" s="730"/>
      <c r="J498" s="730"/>
      <c r="K498" s="730"/>
      <c r="L498" s="730"/>
      <c r="M498" s="730"/>
      <c r="N498" s="288">
        <v>3</v>
      </c>
      <c r="O498" s="730"/>
      <c r="P498" s="730"/>
      <c r="Q498" s="730"/>
      <c r="R498" s="288"/>
      <c r="S498" s="288"/>
      <c r="T498" s="288"/>
      <c r="U498" s="288"/>
      <c r="V498" s="288"/>
      <c r="W498" s="288"/>
      <c r="X498" s="288"/>
      <c r="Y498" s="419"/>
      <c r="Z498" s="403"/>
      <c r="AA498" s="403"/>
      <c r="AB498" s="403"/>
      <c r="AC498" s="403"/>
      <c r="AD498" s="403"/>
      <c r="AE498" s="403"/>
      <c r="AF498" s="408"/>
      <c r="AG498" s="408"/>
      <c r="AH498" s="408"/>
      <c r="AI498" s="408"/>
      <c r="AJ498" s="408"/>
      <c r="AK498" s="408"/>
      <c r="AL498" s="408"/>
      <c r="AM498" s="289">
        <f>SUM(Y498:AL498)</f>
        <v>0</v>
      </c>
    </row>
    <row r="499" spans="1:39" ht="15.5" hidden="1" outlineLevel="1">
      <c r="A499" s="523"/>
      <c r="B499" s="424" t="s">
        <v>308</v>
      </c>
      <c r="C499" s="284" t="s">
        <v>163</v>
      </c>
      <c r="D499" s="730"/>
      <c r="E499" s="730"/>
      <c r="F499" s="730"/>
      <c r="G499" s="730"/>
      <c r="H499" s="730"/>
      <c r="I499" s="730"/>
      <c r="J499" s="730"/>
      <c r="K499" s="730"/>
      <c r="L499" s="730"/>
      <c r="M499" s="730"/>
      <c r="N499" s="288">
        <f>N498</f>
        <v>3</v>
      </c>
      <c r="O499" s="730"/>
      <c r="P499" s="730"/>
      <c r="Q499" s="730"/>
      <c r="R499" s="288"/>
      <c r="S499" s="288"/>
      <c r="T499" s="288"/>
      <c r="U499" s="288"/>
      <c r="V499" s="288"/>
      <c r="W499" s="288"/>
      <c r="X499" s="288"/>
      <c r="Y499" s="404">
        <f t="shared" ref="Y499:AL499" si="150">Y498</f>
        <v>0</v>
      </c>
      <c r="Z499" s="404">
        <f t="shared" si="150"/>
        <v>0</v>
      </c>
      <c r="AA499" s="404">
        <f t="shared" si="150"/>
        <v>0</v>
      </c>
      <c r="AB499" s="404">
        <f t="shared" si="150"/>
        <v>0</v>
      </c>
      <c r="AC499" s="404">
        <f t="shared" si="150"/>
        <v>0</v>
      </c>
      <c r="AD499" s="404">
        <f t="shared" si="150"/>
        <v>0</v>
      </c>
      <c r="AE499" s="404">
        <f t="shared" si="150"/>
        <v>0</v>
      </c>
      <c r="AF499" s="404">
        <f t="shared" si="150"/>
        <v>0</v>
      </c>
      <c r="AG499" s="404">
        <f t="shared" si="150"/>
        <v>0</v>
      </c>
      <c r="AH499" s="404">
        <f t="shared" si="150"/>
        <v>0</v>
      </c>
      <c r="AI499" s="404">
        <f t="shared" si="150"/>
        <v>0</v>
      </c>
      <c r="AJ499" s="404">
        <f t="shared" si="150"/>
        <v>0</v>
      </c>
      <c r="AK499" s="404">
        <f t="shared" si="150"/>
        <v>0</v>
      </c>
      <c r="AL499" s="404">
        <f t="shared" si="150"/>
        <v>0</v>
      </c>
      <c r="AM499" s="299"/>
    </row>
    <row r="500" spans="1:39" ht="15.5" hidden="1" outlineLevel="1">
      <c r="A500" s="523"/>
      <c r="B500" s="424"/>
      <c r="C500" s="284"/>
      <c r="D500" s="729"/>
      <c r="E500" s="729"/>
      <c r="F500" s="729"/>
      <c r="G500" s="729"/>
      <c r="H500" s="729"/>
      <c r="I500" s="729"/>
      <c r="J500" s="729"/>
      <c r="K500" s="729"/>
      <c r="L500" s="729"/>
      <c r="M500" s="729"/>
      <c r="N500" s="284"/>
      <c r="O500" s="729"/>
      <c r="P500" s="729"/>
      <c r="Q500" s="729"/>
      <c r="R500" s="284"/>
      <c r="S500" s="284"/>
      <c r="T500" s="284"/>
      <c r="U500" s="284"/>
      <c r="V500" s="284"/>
      <c r="W500" s="284"/>
      <c r="X500" s="284"/>
      <c r="Y500" s="405"/>
      <c r="Z500" s="418"/>
      <c r="AA500" s="418"/>
      <c r="AB500" s="418"/>
      <c r="AC500" s="418"/>
      <c r="AD500" s="418"/>
      <c r="AE500" s="418"/>
      <c r="AF500" s="418"/>
      <c r="AG500" s="418"/>
      <c r="AH500" s="418"/>
      <c r="AI500" s="418"/>
      <c r="AJ500" s="418"/>
      <c r="AK500" s="418"/>
      <c r="AL500" s="418"/>
      <c r="AM500" s="299"/>
    </row>
    <row r="501" spans="1:39" ht="31" hidden="1" outlineLevel="1">
      <c r="A501" s="523">
        <v>30</v>
      </c>
      <c r="B501" s="421" t="s">
        <v>122</v>
      </c>
      <c r="C501" s="284" t="s">
        <v>25</v>
      </c>
      <c r="D501" s="730">
        <v>745606</v>
      </c>
      <c r="E501" s="730">
        <v>745606</v>
      </c>
      <c r="F501" s="730">
        <v>745606</v>
      </c>
      <c r="G501" s="730">
        <v>745606</v>
      </c>
      <c r="H501" s="730">
        <v>745606</v>
      </c>
      <c r="I501" s="730">
        <v>745606</v>
      </c>
      <c r="J501" s="730">
        <v>745606</v>
      </c>
      <c r="K501" s="730">
        <v>745606</v>
      </c>
      <c r="L501" s="730">
        <v>745606</v>
      </c>
      <c r="M501" s="730">
        <v>745606</v>
      </c>
      <c r="N501" s="288">
        <v>12</v>
      </c>
      <c r="O501" s="735">
        <v>46</v>
      </c>
      <c r="P501" s="735">
        <v>46</v>
      </c>
      <c r="Q501" s="735">
        <v>46</v>
      </c>
      <c r="R501" s="735">
        <v>46</v>
      </c>
      <c r="S501" s="735">
        <v>46</v>
      </c>
      <c r="T501" s="730">
        <v>46</v>
      </c>
      <c r="U501" s="730">
        <v>46</v>
      </c>
      <c r="V501" s="730">
        <v>46</v>
      </c>
      <c r="W501" s="730">
        <v>46</v>
      </c>
      <c r="X501" s="730">
        <v>46</v>
      </c>
      <c r="Y501" s="419"/>
      <c r="Z501" s="403">
        <v>1</v>
      </c>
      <c r="AA501" s="403"/>
      <c r="AB501" s="403"/>
      <c r="AC501" s="403"/>
      <c r="AD501" s="403"/>
      <c r="AE501" s="403"/>
      <c r="AF501" s="408"/>
      <c r="AG501" s="408"/>
      <c r="AH501" s="408"/>
      <c r="AI501" s="408"/>
      <c r="AJ501" s="408"/>
      <c r="AK501" s="408"/>
      <c r="AL501" s="408"/>
      <c r="AM501" s="289">
        <f>SUM(Y501:AL501)</f>
        <v>1</v>
      </c>
    </row>
    <row r="502" spans="1:39" ht="15.5" hidden="1" outlineLevel="1">
      <c r="A502" s="523"/>
      <c r="B502" s="424" t="s">
        <v>308</v>
      </c>
      <c r="C502" s="284" t="s">
        <v>163</v>
      </c>
      <c r="D502" s="730"/>
      <c r="E502" s="730"/>
      <c r="F502" s="730"/>
      <c r="G502" s="730"/>
      <c r="H502" s="730"/>
      <c r="I502" s="730"/>
      <c r="J502" s="730"/>
      <c r="K502" s="730"/>
      <c r="L502" s="730"/>
      <c r="M502" s="730"/>
      <c r="N502" s="288">
        <f>N501</f>
        <v>12</v>
      </c>
      <c r="O502" s="730"/>
      <c r="P502" s="730"/>
      <c r="Q502" s="730"/>
      <c r="R502" s="288"/>
      <c r="S502" s="288"/>
      <c r="T502" s="288"/>
      <c r="U502" s="288"/>
      <c r="V502" s="288"/>
      <c r="W502" s="288"/>
      <c r="X502" s="288"/>
      <c r="Y502" s="404">
        <f t="shared" ref="Y502:AL502" si="151">Y501</f>
        <v>0</v>
      </c>
      <c r="Z502" s="404">
        <f t="shared" si="151"/>
        <v>1</v>
      </c>
      <c r="AA502" s="404">
        <f t="shared" si="151"/>
        <v>0</v>
      </c>
      <c r="AB502" s="404">
        <f t="shared" si="151"/>
        <v>0</v>
      </c>
      <c r="AC502" s="404">
        <f t="shared" si="151"/>
        <v>0</v>
      </c>
      <c r="AD502" s="404">
        <f t="shared" si="151"/>
        <v>0</v>
      </c>
      <c r="AE502" s="404">
        <f t="shared" si="151"/>
        <v>0</v>
      </c>
      <c r="AF502" s="404">
        <f t="shared" si="151"/>
        <v>0</v>
      </c>
      <c r="AG502" s="404">
        <f t="shared" si="151"/>
        <v>0</v>
      </c>
      <c r="AH502" s="404">
        <f t="shared" si="151"/>
        <v>0</v>
      </c>
      <c r="AI502" s="404">
        <f t="shared" si="151"/>
        <v>0</v>
      </c>
      <c r="AJ502" s="404">
        <f t="shared" si="151"/>
        <v>0</v>
      </c>
      <c r="AK502" s="404">
        <f t="shared" si="151"/>
        <v>0</v>
      </c>
      <c r="AL502" s="404">
        <f t="shared" si="151"/>
        <v>0</v>
      </c>
      <c r="AM502" s="299"/>
    </row>
    <row r="503" spans="1:39" ht="15.5" hidden="1" outlineLevel="1">
      <c r="A503" s="523"/>
      <c r="B503" s="424"/>
      <c r="C503" s="284"/>
      <c r="D503" s="729"/>
      <c r="E503" s="729"/>
      <c r="F503" s="729"/>
      <c r="G503" s="729"/>
      <c r="H503" s="729"/>
      <c r="I503" s="729"/>
      <c r="J503" s="729"/>
      <c r="K503" s="729"/>
      <c r="L503" s="729"/>
      <c r="M503" s="729"/>
      <c r="N503" s="284"/>
      <c r="O503" s="729"/>
      <c r="P503" s="729"/>
      <c r="Q503" s="729"/>
      <c r="R503" s="284"/>
      <c r="S503" s="284"/>
      <c r="T503" s="284"/>
      <c r="U503" s="284"/>
      <c r="V503" s="284"/>
      <c r="W503" s="284"/>
      <c r="X503" s="284"/>
      <c r="Y503" s="405"/>
      <c r="Z503" s="418"/>
      <c r="AA503" s="418"/>
      <c r="AB503" s="418"/>
      <c r="AC503" s="418"/>
      <c r="AD503" s="418"/>
      <c r="AE503" s="418"/>
      <c r="AF503" s="418"/>
      <c r="AG503" s="418"/>
      <c r="AH503" s="418"/>
      <c r="AI503" s="418"/>
      <c r="AJ503" s="418"/>
      <c r="AK503" s="418"/>
      <c r="AL503" s="418"/>
      <c r="AM503" s="299"/>
    </row>
    <row r="504" spans="1:39" ht="31" hidden="1" outlineLevel="1">
      <c r="A504" s="523">
        <v>31</v>
      </c>
      <c r="B504" s="421" t="s">
        <v>123</v>
      </c>
      <c r="C504" s="284" t="s">
        <v>25</v>
      </c>
      <c r="D504" s="730"/>
      <c r="E504" s="730"/>
      <c r="F504" s="730"/>
      <c r="G504" s="730"/>
      <c r="H504" s="730"/>
      <c r="I504" s="730"/>
      <c r="J504" s="730"/>
      <c r="K504" s="730"/>
      <c r="L504" s="730"/>
      <c r="M504" s="730"/>
      <c r="N504" s="288">
        <v>12</v>
      </c>
      <c r="O504" s="730"/>
      <c r="P504" s="730"/>
      <c r="Q504" s="730"/>
      <c r="R504" s="288"/>
      <c r="S504" s="288"/>
      <c r="T504" s="288"/>
      <c r="U504" s="288"/>
      <c r="V504" s="288"/>
      <c r="W504" s="288"/>
      <c r="X504" s="288"/>
      <c r="Y504" s="419"/>
      <c r="Z504" s="403"/>
      <c r="AA504" s="403"/>
      <c r="AB504" s="403"/>
      <c r="AC504" s="403"/>
      <c r="AD504" s="403"/>
      <c r="AE504" s="403"/>
      <c r="AF504" s="408"/>
      <c r="AG504" s="408"/>
      <c r="AH504" s="408"/>
      <c r="AI504" s="408"/>
      <c r="AJ504" s="408"/>
      <c r="AK504" s="408"/>
      <c r="AL504" s="408"/>
      <c r="AM504" s="289">
        <f>SUM(Y504:AL504)</f>
        <v>0</v>
      </c>
    </row>
    <row r="505" spans="1:39" ht="15.5" hidden="1" outlineLevel="1">
      <c r="A505" s="523"/>
      <c r="B505" s="424" t="s">
        <v>308</v>
      </c>
      <c r="C505" s="284" t="s">
        <v>163</v>
      </c>
      <c r="D505" s="730"/>
      <c r="E505" s="730"/>
      <c r="F505" s="730"/>
      <c r="G505" s="730"/>
      <c r="H505" s="730"/>
      <c r="I505" s="730"/>
      <c r="J505" s="730"/>
      <c r="K505" s="730"/>
      <c r="L505" s="730"/>
      <c r="M505" s="730"/>
      <c r="N505" s="288">
        <f>N504</f>
        <v>12</v>
      </c>
      <c r="O505" s="730"/>
      <c r="P505" s="730"/>
      <c r="Q505" s="730"/>
      <c r="R505" s="288"/>
      <c r="S505" s="288"/>
      <c r="T505" s="288"/>
      <c r="U505" s="288"/>
      <c r="V505" s="288"/>
      <c r="W505" s="288"/>
      <c r="X505" s="288"/>
      <c r="Y505" s="404">
        <f t="shared" ref="Y505:AL505" si="152">Y504</f>
        <v>0</v>
      </c>
      <c r="Z505" s="404">
        <f t="shared" si="152"/>
        <v>0</v>
      </c>
      <c r="AA505" s="404">
        <f t="shared" si="152"/>
        <v>0</v>
      </c>
      <c r="AB505" s="404">
        <f t="shared" si="152"/>
        <v>0</v>
      </c>
      <c r="AC505" s="404">
        <f t="shared" si="152"/>
        <v>0</v>
      </c>
      <c r="AD505" s="404">
        <f t="shared" si="152"/>
        <v>0</v>
      </c>
      <c r="AE505" s="404">
        <f t="shared" si="152"/>
        <v>0</v>
      </c>
      <c r="AF505" s="404">
        <f t="shared" si="152"/>
        <v>0</v>
      </c>
      <c r="AG505" s="404">
        <f t="shared" si="152"/>
        <v>0</v>
      </c>
      <c r="AH505" s="404">
        <f t="shared" si="152"/>
        <v>0</v>
      </c>
      <c r="AI505" s="404">
        <f t="shared" si="152"/>
        <v>0</v>
      </c>
      <c r="AJ505" s="404">
        <f t="shared" si="152"/>
        <v>0</v>
      </c>
      <c r="AK505" s="404">
        <f t="shared" si="152"/>
        <v>0</v>
      </c>
      <c r="AL505" s="404">
        <f t="shared" si="152"/>
        <v>0</v>
      </c>
      <c r="AM505" s="299"/>
    </row>
    <row r="506" spans="1:39" ht="15.5" hidden="1" outlineLevel="1">
      <c r="A506" s="523"/>
      <c r="B506" s="421"/>
      <c r="C506" s="284"/>
      <c r="D506" s="729"/>
      <c r="E506" s="729"/>
      <c r="F506" s="729"/>
      <c r="G506" s="729"/>
      <c r="H506" s="729"/>
      <c r="I506" s="729"/>
      <c r="J506" s="729"/>
      <c r="K506" s="729"/>
      <c r="L506" s="729"/>
      <c r="M506" s="729"/>
      <c r="N506" s="284"/>
      <c r="O506" s="729"/>
      <c r="P506" s="729"/>
      <c r="Q506" s="729"/>
      <c r="R506" s="284"/>
      <c r="S506" s="284"/>
      <c r="T506" s="284"/>
      <c r="U506" s="284"/>
      <c r="V506" s="284"/>
      <c r="W506" s="284"/>
      <c r="X506" s="284"/>
      <c r="Y506" s="405"/>
      <c r="Z506" s="418"/>
      <c r="AA506" s="418"/>
      <c r="AB506" s="418"/>
      <c r="AC506" s="418"/>
      <c r="AD506" s="418"/>
      <c r="AE506" s="418"/>
      <c r="AF506" s="418"/>
      <c r="AG506" s="418"/>
      <c r="AH506" s="418"/>
      <c r="AI506" s="418"/>
      <c r="AJ506" s="418"/>
      <c r="AK506" s="418"/>
      <c r="AL506" s="418"/>
      <c r="AM506" s="299"/>
    </row>
    <row r="507" spans="1:39" ht="15.5" hidden="1" outlineLevel="1">
      <c r="A507" s="523">
        <v>32</v>
      </c>
      <c r="B507" s="421" t="s">
        <v>124</v>
      </c>
      <c r="C507" s="284" t="s">
        <v>25</v>
      </c>
      <c r="D507" s="730">
        <v>187784</v>
      </c>
      <c r="E507" s="730">
        <v>187784</v>
      </c>
      <c r="F507" s="730">
        <v>14593</v>
      </c>
      <c r="G507" s="730">
        <v>13287</v>
      </c>
      <c r="H507" s="730">
        <v>13287</v>
      </c>
      <c r="I507" s="730">
        <v>13287</v>
      </c>
      <c r="J507" s="730">
        <v>13287</v>
      </c>
      <c r="K507" s="730">
        <v>13287</v>
      </c>
      <c r="L507" s="730">
        <v>13287</v>
      </c>
      <c r="M507" s="730">
        <v>13287</v>
      </c>
      <c r="N507" s="288">
        <v>12</v>
      </c>
      <c r="O507" s="735">
        <v>21</v>
      </c>
      <c r="P507" s="735">
        <v>21</v>
      </c>
      <c r="Q507" s="735">
        <v>2</v>
      </c>
      <c r="R507" s="735">
        <v>2</v>
      </c>
      <c r="S507" s="735">
        <v>2</v>
      </c>
      <c r="T507" s="730">
        <v>2</v>
      </c>
      <c r="U507" s="730">
        <v>2</v>
      </c>
      <c r="V507" s="730">
        <v>2</v>
      </c>
      <c r="W507" s="730">
        <v>2</v>
      </c>
      <c r="X507" s="730">
        <v>2</v>
      </c>
      <c r="Y507" s="419"/>
      <c r="Z507" s="403"/>
      <c r="AA507" s="403">
        <v>1</v>
      </c>
      <c r="AB507" s="403"/>
      <c r="AC507" s="403"/>
      <c r="AD507" s="403"/>
      <c r="AE507" s="403"/>
      <c r="AF507" s="408"/>
      <c r="AG507" s="408"/>
      <c r="AH507" s="408"/>
      <c r="AI507" s="408"/>
      <c r="AJ507" s="408"/>
      <c r="AK507" s="408"/>
      <c r="AL507" s="408"/>
      <c r="AM507" s="289">
        <f>SUM(Y507:AL507)</f>
        <v>1</v>
      </c>
    </row>
    <row r="508" spans="1:39" ht="15.5" hidden="1" outlineLevel="1">
      <c r="A508" s="523"/>
      <c r="B508" s="424" t="s">
        <v>308</v>
      </c>
      <c r="C508" s="284" t="s">
        <v>163</v>
      </c>
      <c r="D508" s="730"/>
      <c r="E508" s="730"/>
      <c r="F508" s="730"/>
      <c r="G508" s="730"/>
      <c r="H508" s="730"/>
      <c r="I508" s="730"/>
      <c r="J508" s="730"/>
      <c r="K508" s="730"/>
      <c r="L508" s="730"/>
      <c r="M508" s="730"/>
      <c r="N508" s="288">
        <f>N507</f>
        <v>12</v>
      </c>
      <c r="O508" s="730"/>
      <c r="P508" s="730"/>
      <c r="Q508" s="730"/>
      <c r="R508" s="288"/>
      <c r="S508" s="288"/>
      <c r="T508" s="288"/>
      <c r="U508" s="288"/>
      <c r="V508" s="288"/>
      <c r="W508" s="288"/>
      <c r="X508" s="288"/>
      <c r="Y508" s="404">
        <f t="shared" ref="Y508:AL508" si="153">Y507</f>
        <v>0</v>
      </c>
      <c r="Z508" s="404">
        <f t="shared" si="153"/>
        <v>0</v>
      </c>
      <c r="AA508" s="404">
        <f t="shared" si="153"/>
        <v>1</v>
      </c>
      <c r="AB508" s="404">
        <f t="shared" si="153"/>
        <v>0</v>
      </c>
      <c r="AC508" s="404">
        <f t="shared" si="153"/>
        <v>0</v>
      </c>
      <c r="AD508" s="404">
        <f t="shared" si="153"/>
        <v>0</v>
      </c>
      <c r="AE508" s="404">
        <f t="shared" si="153"/>
        <v>0</v>
      </c>
      <c r="AF508" s="404">
        <f t="shared" si="153"/>
        <v>0</v>
      </c>
      <c r="AG508" s="404">
        <f t="shared" si="153"/>
        <v>0</v>
      </c>
      <c r="AH508" s="404">
        <f t="shared" si="153"/>
        <v>0</v>
      </c>
      <c r="AI508" s="404">
        <f t="shared" si="153"/>
        <v>0</v>
      </c>
      <c r="AJ508" s="404">
        <f t="shared" si="153"/>
        <v>0</v>
      </c>
      <c r="AK508" s="404">
        <f t="shared" si="153"/>
        <v>0</v>
      </c>
      <c r="AL508" s="404">
        <f t="shared" si="153"/>
        <v>0</v>
      </c>
      <c r="AM508" s="299"/>
    </row>
    <row r="509" spans="1:39" ht="15.5" hidden="1" outlineLevel="1">
      <c r="A509" s="523"/>
      <c r="B509" s="421"/>
      <c r="C509" s="284"/>
      <c r="D509" s="729"/>
      <c r="E509" s="729"/>
      <c r="F509" s="729"/>
      <c r="G509" s="729"/>
      <c r="H509" s="729"/>
      <c r="I509" s="729"/>
      <c r="J509" s="729"/>
      <c r="K509" s="729"/>
      <c r="L509" s="729"/>
      <c r="M509" s="729"/>
      <c r="N509" s="284"/>
      <c r="O509" s="729"/>
      <c r="P509" s="729"/>
      <c r="Q509" s="729"/>
      <c r="R509" s="284"/>
      <c r="S509" s="284"/>
      <c r="T509" s="284"/>
      <c r="U509" s="284"/>
      <c r="V509" s="284"/>
      <c r="W509" s="284"/>
      <c r="X509" s="284"/>
      <c r="Y509" s="405"/>
      <c r="Z509" s="418"/>
      <c r="AA509" s="418"/>
      <c r="AB509" s="418"/>
      <c r="AC509" s="418"/>
      <c r="AD509" s="418"/>
      <c r="AE509" s="418"/>
      <c r="AF509" s="418"/>
      <c r="AG509" s="418"/>
      <c r="AH509" s="418"/>
      <c r="AI509" s="418"/>
      <c r="AJ509" s="418"/>
      <c r="AK509" s="418"/>
      <c r="AL509" s="418"/>
      <c r="AM509" s="299"/>
    </row>
    <row r="510" spans="1:39" ht="15.5" hidden="1" outlineLevel="1">
      <c r="A510" s="523"/>
      <c r="B510" s="496" t="s">
        <v>499</v>
      </c>
      <c r="C510" s="284"/>
      <c r="D510" s="729"/>
      <c r="E510" s="729"/>
      <c r="F510" s="729"/>
      <c r="G510" s="729"/>
      <c r="H510" s="729"/>
      <c r="I510" s="729"/>
      <c r="J510" s="729"/>
      <c r="K510" s="729"/>
      <c r="L510" s="729"/>
      <c r="M510" s="729"/>
      <c r="N510" s="284"/>
      <c r="O510" s="729"/>
      <c r="P510" s="729"/>
      <c r="Q510" s="729"/>
      <c r="R510" s="284"/>
      <c r="S510" s="284"/>
      <c r="T510" s="284"/>
      <c r="U510" s="284"/>
      <c r="V510" s="284"/>
      <c r="W510" s="284"/>
      <c r="X510" s="284"/>
      <c r="Y510" s="405"/>
      <c r="Z510" s="418"/>
      <c r="AA510" s="418"/>
      <c r="AB510" s="418"/>
      <c r="AC510" s="418"/>
      <c r="AD510" s="418"/>
      <c r="AE510" s="418"/>
      <c r="AF510" s="418"/>
      <c r="AG510" s="418"/>
      <c r="AH510" s="418"/>
      <c r="AI510" s="418"/>
      <c r="AJ510" s="418"/>
      <c r="AK510" s="418"/>
      <c r="AL510" s="418"/>
      <c r="AM510" s="299"/>
    </row>
    <row r="511" spans="1:39" ht="15.5" hidden="1" outlineLevel="1">
      <c r="A511" s="523">
        <v>33</v>
      </c>
      <c r="B511" s="421" t="s">
        <v>125</v>
      </c>
      <c r="C511" s="284" t="s">
        <v>25</v>
      </c>
      <c r="D511" s="730"/>
      <c r="E511" s="730"/>
      <c r="F511" s="730"/>
      <c r="G511" s="730"/>
      <c r="H511" s="730"/>
      <c r="I511" s="730"/>
      <c r="J511" s="730"/>
      <c r="K511" s="730"/>
      <c r="L511" s="730"/>
      <c r="M511" s="730"/>
      <c r="N511" s="288">
        <v>0</v>
      </c>
      <c r="O511" s="730"/>
      <c r="P511" s="730"/>
      <c r="Q511" s="730"/>
      <c r="R511" s="288"/>
      <c r="S511" s="288"/>
      <c r="T511" s="288"/>
      <c r="U511" s="288"/>
      <c r="V511" s="288"/>
      <c r="W511" s="288"/>
      <c r="X511" s="288"/>
      <c r="Y511" s="419"/>
      <c r="Z511" s="403"/>
      <c r="AA511" s="403"/>
      <c r="AB511" s="403"/>
      <c r="AC511" s="403"/>
      <c r="AD511" s="403"/>
      <c r="AE511" s="403"/>
      <c r="AF511" s="408"/>
      <c r="AG511" s="408"/>
      <c r="AH511" s="408"/>
      <c r="AI511" s="408"/>
      <c r="AJ511" s="408"/>
      <c r="AK511" s="408"/>
      <c r="AL511" s="408"/>
      <c r="AM511" s="289">
        <f>SUM(Y511:AL511)</f>
        <v>0</v>
      </c>
    </row>
    <row r="512" spans="1:39" ht="15.5" hidden="1" outlineLevel="1">
      <c r="A512" s="523"/>
      <c r="B512" s="424" t="s">
        <v>308</v>
      </c>
      <c r="C512" s="284" t="s">
        <v>163</v>
      </c>
      <c r="D512" s="730"/>
      <c r="E512" s="730"/>
      <c r="F512" s="730"/>
      <c r="G512" s="730"/>
      <c r="H512" s="730"/>
      <c r="I512" s="730"/>
      <c r="J512" s="730"/>
      <c r="K512" s="730"/>
      <c r="L512" s="730"/>
      <c r="M512" s="730"/>
      <c r="N512" s="288">
        <f>N511</f>
        <v>0</v>
      </c>
      <c r="O512" s="730"/>
      <c r="P512" s="730"/>
      <c r="Q512" s="730"/>
      <c r="R512" s="288"/>
      <c r="S512" s="288"/>
      <c r="T512" s="288"/>
      <c r="U512" s="288"/>
      <c r="V512" s="288"/>
      <c r="W512" s="288"/>
      <c r="X512" s="288"/>
      <c r="Y512" s="404">
        <f t="shared" ref="Y512:AL512" si="154">Y511</f>
        <v>0</v>
      </c>
      <c r="Z512" s="404">
        <f t="shared" si="154"/>
        <v>0</v>
      </c>
      <c r="AA512" s="404">
        <f t="shared" si="154"/>
        <v>0</v>
      </c>
      <c r="AB512" s="404">
        <f t="shared" si="154"/>
        <v>0</v>
      </c>
      <c r="AC512" s="404">
        <f t="shared" si="154"/>
        <v>0</v>
      </c>
      <c r="AD512" s="404">
        <f t="shared" si="154"/>
        <v>0</v>
      </c>
      <c r="AE512" s="404">
        <f t="shared" si="154"/>
        <v>0</v>
      </c>
      <c r="AF512" s="404">
        <f t="shared" si="154"/>
        <v>0</v>
      </c>
      <c r="AG512" s="404">
        <f t="shared" si="154"/>
        <v>0</v>
      </c>
      <c r="AH512" s="404">
        <f t="shared" si="154"/>
        <v>0</v>
      </c>
      <c r="AI512" s="404">
        <f t="shared" si="154"/>
        <v>0</v>
      </c>
      <c r="AJ512" s="404">
        <f t="shared" si="154"/>
        <v>0</v>
      </c>
      <c r="AK512" s="404">
        <f t="shared" si="154"/>
        <v>0</v>
      </c>
      <c r="AL512" s="404">
        <f t="shared" si="154"/>
        <v>0</v>
      </c>
      <c r="AM512" s="299"/>
    </row>
    <row r="513" spans="1:39" ht="15.5" hidden="1" outlineLevel="1">
      <c r="A513" s="523"/>
      <c r="B513" s="421"/>
      <c r="C513" s="284"/>
      <c r="D513" s="729"/>
      <c r="E513" s="729"/>
      <c r="F513" s="729"/>
      <c r="G513" s="729"/>
      <c r="H513" s="729"/>
      <c r="I513" s="729"/>
      <c r="J513" s="729"/>
      <c r="K513" s="729"/>
      <c r="L513" s="729"/>
      <c r="M513" s="729"/>
      <c r="N513" s="284"/>
      <c r="O513" s="729"/>
      <c r="P513" s="729"/>
      <c r="Q513" s="729"/>
      <c r="R513" s="284"/>
      <c r="S513" s="284"/>
      <c r="T513" s="284"/>
      <c r="U513" s="284"/>
      <c r="V513" s="284"/>
      <c r="W513" s="284"/>
      <c r="X513" s="284"/>
      <c r="Y513" s="405"/>
      <c r="Z513" s="418"/>
      <c r="AA513" s="418"/>
      <c r="AB513" s="418"/>
      <c r="AC513" s="418"/>
      <c r="AD513" s="418"/>
      <c r="AE513" s="418"/>
      <c r="AF513" s="418"/>
      <c r="AG513" s="418"/>
      <c r="AH513" s="418"/>
      <c r="AI513" s="418"/>
      <c r="AJ513" s="418"/>
      <c r="AK513" s="418"/>
      <c r="AL513" s="418"/>
      <c r="AM513" s="299"/>
    </row>
    <row r="514" spans="1:39" ht="15.5" hidden="1" outlineLevel="1">
      <c r="A514" s="523">
        <v>34</v>
      </c>
      <c r="B514" s="421" t="s">
        <v>126</v>
      </c>
      <c r="C514" s="284" t="s">
        <v>25</v>
      </c>
      <c r="D514" s="730"/>
      <c r="E514" s="730"/>
      <c r="F514" s="730"/>
      <c r="G514" s="730"/>
      <c r="H514" s="730"/>
      <c r="I514" s="730"/>
      <c r="J514" s="730"/>
      <c r="K514" s="730"/>
      <c r="L514" s="730"/>
      <c r="M514" s="730"/>
      <c r="N514" s="288">
        <v>0</v>
      </c>
      <c r="O514" s="730"/>
      <c r="P514" s="730"/>
      <c r="Q514" s="730"/>
      <c r="R514" s="288"/>
      <c r="S514" s="288"/>
      <c r="T514" s="288"/>
      <c r="U514" s="288"/>
      <c r="V514" s="288"/>
      <c r="W514" s="288"/>
      <c r="X514" s="288"/>
      <c r="Y514" s="419"/>
      <c r="Z514" s="403"/>
      <c r="AA514" s="403"/>
      <c r="AB514" s="403"/>
      <c r="AC514" s="403"/>
      <c r="AD514" s="403"/>
      <c r="AE514" s="403"/>
      <c r="AF514" s="408"/>
      <c r="AG514" s="408"/>
      <c r="AH514" s="408"/>
      <c r="AI514" s="408"/>
      <c r="AJ514" s="408"/>
      <c r="AK514" s="408"/>
      <c r="AL514" s="408"/>
      <c r="AM514" s="289">
        <f>SUM(Y514:AL514)</f>
        <v>0</v>
      </c>
    </row>
    <row r="515" spans="1:39" ht="15.5" hidden="1" outlineLevel="1">
      <c r="A515" s="523"/>
      <c r="B515" s="424" t="s">
        <v>308</v>
      </c>
      <c r="C515" s="284" t="s">
        <v>163</v>
      </c>
      <c r="D515" s="730"/>
      <c r="E515" s="730"/>
      <c r="F515" s="730"/>
      <c r="G515" s="730"/>
      <c r="H515" s="730"/>
      <c r="I515" s="730"/>
      <c r="J515" s="730"/>
      <c r="K515" s="730"/>
      <c r="L515" s="730"/>
      <c r="M515" s="730"/>
      <c r="N515" s="288">
        <f>N514</f>
        <v>0</v>
      </c>
      <c r="O515" s="730"/>
      <c r="P515" s="730"/>
      <c r="Q515" s="730"/>
      <c r="R515" s="288"/>
      <c r="S515" s="288"/>
      <c r="T515" s="288"/>
      <c r="U515" s="288"/>
      <c r="V515" s="288"/>
      <c r="W515" s="288"/>
      <c r="X515" s="288"/>
      <c r="Y515" s="404">
        <f t="shared" ref="Y515:AL515" si="155">Y514</f>
        <v>0</v>
      </c>
      <c r="Z515" s="404">
        <f t="shared" si="155"/>
        <v>0</v>
      </c>
      <c r="AA515" s="404">
        <f t="shared" si="155"/>
        <v>0</v>
      </c>
      <c r="AB515" s="404">
        <f t="shared" si="155"/>
        <v>0</v>
      </c>
      <c r="AC515" s="404">
        <f t="shared" si="155"/>
        <v>0</v>
      </c>
      <c r="AD515" s="404">
        <f t="shared" si="155"/>
        <v>0</v>
      </c>
      <c r="AE515" s="404">
        <f t="shared" si="155"/>
        <v>0</v>
      </c>
      <c r="AF515" s="404">
        <f t="shared" si="155"/>
        <v>0</v>
      </c>
      <c r="AG515" s="404">
        <f t="shared" si="155"/>
        <v>0</v>
      </c>
      <c r="AH515" s="404">
        <f t="shared" si="155"/>
        <v>0</v>
      </c>
      <c r="AI515" s="404">
        <f t="shared" si="155"/>
        <v>0</v>
      </c>
      <c r="AJ515" s="404">
        <f t="shared" si="155"/>
        <v>0</v>
      </c>
      <c r="AK515" s="404">
        <f t="shared" si="155"/>
        <v>0</v>
      </c>
      <c r="AL515" s="404">
        <f t="shared" si="155"/>
        <v>0</v>
      </c>
      <c r="AM515" s="299"/>
    </row>
    <row r="516" spans="1:39" ht="15.5" hidden="1" outlineLevel="1">
      <c r="A516" s="523"/>
      <c r="B516" s="421"/>
      <c r="C516" s="284"/>
      <c r="D516" s="729"/>
      <c r="E516" s="729"/>
      <c r="F516" s="729"/>
      <c r="G516" s="729"/>
      <c r="H516" s="729"/>
      <c r="I516" s="729"/>
      <c r="J516" s="729"/>
      <c r="K516" s="729"/>
      <c r="L516" s="729"/>
      <c r="M516" s="729"/>
      <c r="N516" s="284"/>
      <c r="O516" s="729"/>
      <c r="P516" s="729"/>
      <c r="Q516" s="729"/>
      <c r="R516" s="284"/>
      <c r="S516" s="284"/>
      <c r="T516" s="284"/>
      <c r="U516" s="284"/>
      <c r="V516" s="284"/>
      <c r="W516" s="284"/>
      <c r="X516" s="284"/>
      <c r="Y516" s="405"/>
      <c r="Z516" s="418"/>
      <c r="AA516" s="418"/>
      <c r="AB516" s="418"/>
      <c r="AC516" s="418"/>
      <c r="AD516" s="418"/>
      <c r="AE516" s="418"/>
      <c r="AF516" s="418"/>
      <c r="AG516" s="418"/>
      <c r="AH516" s="418"/>
      <c r="AI516" s="418"/>
      <c r="AJ516" s="418"/>
      <c r="AK516" s="418"/>
      <c r="AL516" s="418"/>
      <c r="AM516" s="299"/>
    </row>
    <row r="517" spans="1:39" ht="15.5" hidden="1" outlineLevel="1">
      <c r="A517" s="523">
        <v>35</v>
      </c>
      <c r="B517" s="421" t="s">
        <v>127</v>
      </c>
      <c r="C517" s="421" t="s">
        <v>25</v>
      </c>
      <c r="D517" s="730"/>
      <c r="E517" s="730"/>
      <c r="F517" s="730"/>
      <c r="G517" s="730"/>
      <c r="H517" s="730"/>
      <c r="I517" s="730"/>
      <c r="J517" s="730"/>
      <c r="K517" s="730"/>
      <c r="L517" s="730"/>
      <c r="M517" s="730"/>
      <c r="N517" s="288">
        <v>0</v>
      </c>
      <c r="O517" s="730"/>
      <c r="P517" s="730"/>
      <c r="Q517" s="730"/>
      <c r="R517" s="288"/>
      <c r="S517" s="288"/>
      <c r="T517" s="288"/>
      <c r="U517" s="288"/>
      <c r="V517" s="288"/>
      <c r="W517" s="288"/>
      <c r="X517" s="288"/>
      <c r="Y517" s="419"/>
      <c r="Z517" s="403"/>
      <c r="AA517" s="403"/>
      <c r="AB517" s="403"/>
      <c r="AC517" s="403"/>
      <c r="AD517" s="403"/>
      <c r="AE517" s="403"/>
      <c r="AF517" s="408"/>
      <c r="AG517" s="408"/>
      <c r="AH517" s="408"/>
      <c r="AI517" s="408"/>
      <c r="AJ517" s="408"/>
      <c r="AK517" s="408"/>
      <c r="AL517" s="408"/>
      <c r="AM517" s="289">
        <f>SUM(Y517:AL517)</f>
        <v>0</v>
      </c>
    </row>
    <row r="518" spans="1:39" ht="15.5" hidden="1" outlineLevel="1">
      <c r="A518" s="523"/>
      <c r="B518" s="424" t="s">
        <v>308</v>
      </c>
      <c r="C518" s="421" t="s">
        <v>163</v>
      </c>
      <c r="D518" s="730"/>
      <c r="E518" s="730"/>
      <c r="F518" s="730"/>
      <c r="G518" s="730"/>
      <c r="H518" s="730"/>
      <c r="I518" s="730"/>
      <c r="J518" s="730"/>
      <c r="K518" s="730"/>
      <c r="L518" s="730"/>
      <c r="M518" s="730"/>
      <c r="N518" s="288">
        <f>N517</f>
        <v>0</v>
      </c>
      <c r="O518" s="730"/>
      <c r="P518" s="730"/>
      <c r="Q518" s="730"/>
      <c r="R518" s="288"/>
      <c r="S518" s="288"/>
      <c r="T518" s="288"/>
      <c r="U518" s="288"/>
      <c r="V518" s="288"/>
      <c r="W518" s="288"/>
      <c r="X518" s="288"/>
      <c r="Y518" s="404">
        <f t="shared" ref="Y518:AL518" si="156">Y517</f>
        <v>0</v>
      </c>
      <c r="Z518" s="404">
        <f t="shared" si="156"/>
        <v>0</v>
      </c>
      <c r="AA518" s="404">
        <f t="shared" si="156"/>
        <v>0</v>
      </c>
      <c r="AB518" s="404">
        <f t="shared" si="156"/>
        <v>0</v>
      </c>
      <c r="AC518" s="404">
        <f t="shared" si="156"/>
        <v>0</v>
      </c>
      <c r="AD518" s="404">
        <f t="shared" si="156"/>
        <v>0</v>
      </c>
      <c r="AE518" s="404">
        <f t="shared" si="156"/>
        <v>0</v>
      </c>
      <c r="AF518" s="404">
        <f t="shared" si="156"/>
        <v>0</v>
      </c>
      <c r="AG518" s="404">
        <f t="shared" si="156"/>
        <v>0</v>
      </c>
      <c r="AH518" s="404">
        <f t="shared" si="156"/>
        <v>0</v>
      </c>
      <c r="AI518" s="404">
        <f t="shared" si="156"/>
        <v>0</v>
      </c>
      <c r="AJ518" s="404">
        <f t="shared" si="156"/>
        <v>0</v>
      </c>
      <c r="AK518" s="404">
        <f t="shared" si="156"/>
        <v>0</v>
      </c>
      <c r="AL518" s="404">
        <f t="shared" si="156"/>
        <v>0</v>
      </c>
      <c r="AM518" s="299"/>
    </row>
    <row r="519" spans="1:39" ht="15.5" hidden="1" outlineLevel="1">
      <c r="A519" s="523"/>
      <c r="B519" s="424"/>
      <c r="C519" s="421"/>
      <c r="D519" s="729"/>
      <c r="E519" s="729"/>
      <c r="F519" s="729"/>
      <c r="G519" s="729"/>
      <c r="H519" s="729"/>
      <c r="I519" s="729"/>
      <c r="J519" s="729"/>
      <c r="K519" s="729"/>
      <c r="L519" s="729"/>
      <c r="M519" s="729"/>
      <c r="N519" s="284"/>
      <c r="O519" s="729"/>
      <c r="P519" s="729"/>
      <c r="Q519" s="729"/>
      <c r="R519" s="284"/>
      <c r="S519" s="284"/>
      <c r="T519" s="284"/>
      <c r="U519" s="284"/>
      <c r="V519" s="284"/>
      <c r="W519" s="284"/>
      <c r="X519" s="284"/>
      <c r="Y519" s="405"/>
      <c r="Z519" s="418"/>
      <c r="AA519" s="418"/>
      <c r="AB519" s="418"/>
      <c r="AC519" s="418"/>
      <c r="AD519" s="418"/>
      <c r="AE519" s="418"/>
      <c r="AF519" s="418"/>
      <c r="AG519" s="418"/>
      <c r="AH519" s="418"/>
      <c r="AI519" s="418"/>
      <c r="AJ519" s="418"/>
      <c r="AK519" s="418"/>
      <c r="AL519" s="418"/>
      <c r="AM519" s="299"/>
    </row>
    <row r="520" spans="1:39" ht="15.5" hidden="1" outlineLevel="1">
      <c r="A520" s="523"/>
      <c r="B520" s="496" t="s">
        <v>500</v>
      </c>
      <c r="C520" s="421"/>
      <c r="D520" s="729"/>
      <c r="E520" s="729"/>
      <c r="F520" s="729"/>
      <c r="G520" s="729"/>
      <c r="H520" s="729"/>
      <c r="I520" s="729"/>
      <c r="J520" s="729"/>
      <c r="K520" s="729"/>
      <c r="L520" s="729"/>
      <c r="M520" s="729"/>
      <c r="N520" s="284"/>
      <c r="O520" s="729"/>
      <c r="P520" s="729"/>
      <c r="Q520" s="729"/>
      <c r="R520" s="284"/>
      <c r="S520" s="284"/>
      <c r="T520" s="284"/>
      <c r="U520" s="284"/>
      <c r="V520" s="284"/>
      <c r="W520" s="284"/>
      <c r="X520" s="284"/>
      <c r="Y520" s="405"/>
      <c r="Z520" s="418"/>
      <c r="AA520" s="418"/>
      <c r="AB520" s="418"/>
      <c r="AC520" s="418"/>
      <c r="AD520" s="418"/>
      <c r="AE520" s="418"/>
      <c r="AF520" s="418"/>
      <c r="AG520" s="418"/>
      <c r="AH520" s="418"/>
      <c r="AI520" s="418"/>
      <c r="AJ520" s="418"/>
      <c r="AK520" s="418"/>
      <c r="AL520" s="418"/>
      <c r="AM520" s="299"/>
    </row>
    <row r="521" spans="1:39" ht="15.5" hidden="1" outlineLevel="1">
      <c r="A521" s="523">
        <v>36</v>
      </c>
      <c r="B521" s="726" t="s">
        <v>769</v>
      </c>
      <c r="C521" s="421" t="s">
        <v>25</v>
      </c>
      <c r="D521" s="730">
        <v>60017</v>
      </c>
      <c r="E521" s="730">
        <v>60017</v>
      </c>
      <c r="F521" s="730">
        <v>60017</v>
      </c>
      <c r="G521" s="730">
        <v>60017</v>
      </c>
      <c r="H521" s="730">
        <v>59164</v>
      </c>
      <c r="I521" s="730">
        <v>56486</v>
      </c>
      <c r="J521" s="730">
        <v>56486</v>
      </c>
      <c r="K521" s="730">
        <v>56486</v>
      </c>
      <c r="L521" s="730">
        <v>56486</v>
      </c>
      <c r="M521" s="730">
        <v>56486</v>
      </c>
      <c r="N521" s="288">
        <v>12</v>
      </c>
      <c r="O521" s="735">
        <v>8</v>
      </c>
      <c r="P521" s="735">
        <v>8</v>
      </c>
      <c r="Q521" s="735">
        <v>8</v>
      </c>
      <c r="R521" s="735">
        <v>8</v>
      </c>
      <c r="S521" s="735">
        <v>8</v>
      </c>
      <c r="T521" s="730">
        <v>8</v>
      </c>
      <c r="U521" s="730">
        <v>8</v>
      </c>
      <c r="V521" s="730">
        <v>8</v>
      </c>
      <c r="W521" s="730">
        <v>8</v>
      </c>
      <c r="X521" s="730">
        <v>8</v>
      </c>
      <c r="Y521" s="419">
        <v>1</v>
      </c>
      <c r="Z521" s="403"/>
      <c r="AA521" s="403"/>
      <c r="AB521" s="403"/>
      <c r="AC521" s="403"/>
      <c r="AD521" s="403"/>
      <c r="AE521" s="403"/>
      <c r="AF521" s="408"/>
      <c r="AG521" s="408"/>
      <c r="AH521" s="408"/>
      <c r="AI521" s="408"/>
      <c r="AJ521" s="408"/>
      <c r="AK521" s="408"/>
      <c r="AL521" s="408"/>
      <c r="AM521" s="289">
        <f>SUM(Y521:AL521)</f>
        <v>1</v>
      </c>
    </row>
    <row r="522" spans="1:39" ht="15.5" hidden="1" outlineLevel="1">
      <c r="A522" s="523"/>
      <c r="B522" s="424" t="s">
        <v>308</v>
      </c>
      <c r="C522" s="421" t="s">
        <v>163</v>
      </c>
      <c r="D522" s="730"/>
      <c r="E522" s="730"/>
      <c r="F522" s="730"/>
      <c r="G522" s="730"/>
      <c r="H522" s="730"/>
      <c r="I522" s="730"/>
      <c r="J522" s="730"/>
      <c r="K522" s="730"/>
      <c r="L522" s="730"/>
      <c r="M522" s="730"/>
      <c r="N522" s="288">
        <f>N521</f>
        <v>12</v>
      </c>
      <c r="O522" s="730"/>
      <c r="P522" s="730"/>
      <c r="Q522" s="730"/>
      <c r="R522" s="288"/>
      <c r="S522" s="288"/>
      <c r="T522" s="288"/>
      <c r="U522" s="288"/>
      <c r="V522" s="288"/>
      <c r="W522" s="288"/>
      <c r="X522" s="288"/>
      <c r="Y522" s="404">
        <f t="shared" ref="Y522:AL522" si="157">Y521</f>
        <v>1</v>
      </c>
      <c r="Z522" s="404">
        <f t="shared" si="157"/>
        <v>0</v>
      </c>
      <c r="AA522" s="404">
        <f t="shared" si="157"/>
        <v>0</v>
      </c>
      <c r="AB522" s="404">
        <f t="shared" si="157"/>
        <v>0</v>
      </c>
      <c r="AC522" s="404">
        <f t="shared" si="157"/>
        <v>0</v>
      </c>
      <c r="AD522" s="404">
        <f t="shared" si="157"/>
        <v>0</v>
      </c>
      <c r="AE522" s="404">
        <f t="shared" si="157"/>
        <v>0</v>
      </c>
      <c r="AF522" s="404">
        <f t="shared" si="157"/>
        <v>0</v>
      </c>
      <c r="AG522" s="404">
        <f t="shared" si="157"/>
        <v>0</v>
      </c>
      <c r="AH522" s="404">
        <f t="shared" si="157"/>
        <v>0</v>
      </c>
      <c r="AI522" s="404">
        <f t="shared" si="157"/>
        <v>0</v>
      </c>
      <c r="AJ522" s="404">
        <f t="shared" si="157"/>
        <v>0</v>
      </c>
      <c r="AK522" s="404">
        <f t="shared" si="157"/>
        <v>0</v>
      </c>
      <c r="AL522" s="404">
        <f t="shared" si="157"/>
        <v>0</v>
      </c>
      <c r="AM522" s="299"/>
    </row>
    <row r="523" spans="1:39" ht="15.5" hidden="1" outlineLevel="1">
      <c r="A523" s="523"/>
      <c r="B523" s="421"/>
      <c r="C523" s="284"/>
      <c r="D523" s="729"/>
      <c r="E523" s="729"/>
      <c r="F523" s="729"/>
      <c r="G523" s="729"/>
      <c r="H523" s="729"/>
      <c r="I523" s="729"/>
      <c r="J523" s="729"/>
      <c r="K523" s="729"/>
      <c r="L523" s="729"/>
      <c r="M523" s="729"/>
      <c r="N523" s="284"/>
      <c r="O523" s="729"/>
      <c r="P523" s="729"/>
      <c r="Q523" s="729"/>
      <c r="R523" s="284"/>
      <c r="S523" s="284"/>
      <c r="T523" s="284"/>
      <c r="U523" s="284"/>
      <c r="V523" s="284"/>
      <c r="W523" s="284"/>
      <c r="X523" s="284"/>
      <c r="Y523" s="405"/>
      <c r="Z523" s="418"/>
      <c r="AA523" s="418"/>
      <c r="AB523" s="418"/>
      <c r="AC523" s="418"/>
      <c r="AD523" s="418"/>
      <c r="AE523" s="418"/>
      <c r="AF523" s="418"/>
      <c r="AG523" s="418"/>
      <c r="AH523" s="418"/>
      <c r="AI523" s="418"/>
      <c r="AJ523" s="418"/>
      <c r="AK523" s="418"/>
      <c r="AL523" s="418"/>
      <c r="AM523" s="299"/>
    </row>
    <row r="524" spans="1:39" ht="31" hidden="1" outlineLevel="1">
      <c r="A524" s="523">
        <v>37</v>
      </c>
      <c r="B524" s="421" t="s">
        <v>129</v>
      </c>
      <c r="C524" s="284" t="s">
        <v>25</v>
      </c>
      <c r="D524" s="730"/>
      <c r="E524" s="730"/>
      <c r="F524" s="730"/>
      <c r="G524" s="730"/>
      <c r="H524" s="730"/>
      <c r="I524" s="730"/>
      <c r="J524" s="730"/>
      <c r="K524" s="730"/>
      <c r="L524" s="730"/>
      <c r="M524" s="730"/>
      <c r="N524" s="288">
        <v>12</v>
      </c>
      <c r="O524" s="730"/>
      <c r="P524" s="730"/>
      <c r="Q524" s="730"/>
      <c r="R524" s="288"/>
      <c r="S524" s="288"/>
      <c r="T524" s="288"/>
      <c r="U524" s="288"/>
      <c r="V524" s="288"/>
      <c r="W524" s="288"/>
      <c r="X524" s="288"/>
      <c r="Y524" s="419"/>
      <c r="Z524" s="403"/>
      <c r="AA524" s="403"/>
      <c r="AB524" s="403"/>
      <c r="AC524" s="403"/>
      <c r="AD524" s="403"/>
      <c r="AE524" s="403"/>
      <c r="AF524" s="408"/>
      <c r="AG524" s="408"/>
      <c r="AH524" s="408"/>
      <c r="AI524" s="408"/>
      <c r="AJ524" s="408"/>
      <c r="AK524" s="408"/>
      <c r="AL524" s="408"/>
      <c r="AM524" s="289">
        <f>SUM(Y524:AL524)</f>
        <v>0</v>
      </c>
    </row>
    <row r="525" spans="1:39" ht="15.5" hidden="1" outlineLevel="1">
      <c r="A525" s="523"/>
      <c r="B525" s="424" t="s">
        <v>308</v>
      </c>
      <c r="C525" s="284" t="s">
        <v>163</v>
      </c>
      <c r="D525" s="730"/>
      <c r="E525" s="730"/>
      <c r="F525" s="730"/>
      <c r="G525" s="730"/>
      <c r="H525" s="730"/>
      <c r="I525" s="730"/>
      <c r="J525" s="730"/>
      <c r="K525" s="730"/>
      <c r="L525" s="730"/>
      <c r="M525" s="730"/>
      <c r="N525" s="288">
        <f>N524</f>
        <v>12</v>
      </c>
      <c r="O525" s="730"/>
      <c r="P525" s="730"/>
      <c r="Q525" s="730"/>
      <c r="R525" s="288"/>
      <c r="S525" s="288"/>
      <c r="T525" s="288"/>
      <c r="U525" s="288"/>
      <c r="V525" s="288"/>
      <c r="W525" s="288"/>
      <c r="X525" s="288"/>
      <c r="Y525" s="404">
        <f t="shared" ref="Y525:AL525" si="158">Y524</f>
        <v>0</v>
      </c>
      <c r="Z525" s="404">
        <f t="shared" si="158"/>
        <v>0</v>
      </c>
      <c r="AA525" s="404">
        <f t="shared" si="158"/>
        <v>0</v>
      </c>
      <c r="AB525" s="404">
        <f t="shared" si="158"/>
        <v>0</v>
      </c>
      <c r="AC525" s="404">
        <f t="shared" si="158"/>
        <v>0</v>
      </c>
      <c r="AD525" s="404">
        <f t="shared" si="158"/>
        <v>0</v>
      </c>
      <c r="AE525" s="404">
        <f t="shared" si="158"/>
        <v>0</v>
      </c>
      <c r="AF525" s="404">
        <f t="shared" si="158"/>
        <v>0</v>
      </c>
      <c r="AG525" s="404">
        <f t="shared" si="158"/>
        <v>0</v>
      </c>
      <c r="AH525" s="404">
        <f t="shared" si="158"/>
        <v>0</v>
      </c>
      <c r="AI525" s="404">
        <f t="shared" si="158"/>
        <v>0</v>
      </c>
      <c r="AJ525" s="404">
        <f t="shared" si="158"/>
        <v>0</v>
      </c>
      <c r="AK525" s="404">
        <f t="shared" si="158"/>
        <v>0</v>
      </c>
      <c r="AL525" s="404">
        <f t="shared" si="158"/>
        <v>0</v>
      </c>
      <c r="AM525" s="299"/>
    </row>
    <row r="526" spans="1:39" ht="15.5" hidden="1" outlineLevel="1">
      <c r="A526" s="523"/>
      <c r="B526" s="421"/>
      <c r="C526" s="284"/>
      <c r="D526" s="729"/>
      <c r="E526" s="729"/>
      <c r="F526" s="729"/>
      <c r="G526" s="729"/>
      <c r="H526" s="729"/>
      <c r="I526" s="729"/>
      <c r="J526" s="729"/>
      <c r="K526" s="729"/>
      <c r="L526" s="729"/>
      <c r="M526" s="729"/>
      <c r="N526" s="284"/>
      <c r="O526" s="729"/>
      <c r="P526" s="729"/>
      <c r="Q526" s="729"/>
      <c r="R526" s="284"/>
      <c r="S526" s="284"/>
      <c r="T526" s="284"/>
      <c r="U526" s="284"/>
      <c r="V526" s="284"/>
      <c r="W526" s="284"/>
      <c r="X526" s="284"/>
      <c r="Y526" s="405"/>
      <c r="Z526" s="418"/>
      <c r="AA526" s="418"/>
      <c r="AB526" s="418"/>
      <c r="AC526" s="418"/>
      <c r="AD526" s="418"/>
      <c r="AE526" s="418"/>
      <c r="AF526" s="418"/>
      <c r="AG526" s="418"/>
      <c r="AH526" s="418"/>
      <c r="AI526" s="418"/>
      <c r="AJ526" s="418"/>
      <c r="AK526" s="418"/>
      <c r="AL526" s="418"/>
      <c r="AM526" s="299"/>
    </row>
    <row r="527" spans="1:39" ht="15.5" hidden="1" outlineLevel="1">
      <c r="A527" s="523">
        <v>38</v>
      </c>
      <c r="B527" s="421" t="s">
        <v>130</v>
      </c>
      <c r="C527" s="284" t="s">
        <v>25</v>
      </c>
      <c r="D527" s="730"/>
      <c r="E527" s="730"/>
      <c r="F527" s="730"/>
      <c r="G527" s="730"/>
      <c r="H527" s="730"/>
      <c r="I527" s="730"/>
      <c r="J527" s="730"/>
      <c r="K527" s="730"/>
      <c r="L527" s="730"/>
      <c r="M527" s="730"/>
      <c r="N527" s="288">
        <v>12</v>
      </c>
      <c r="O527" s="730"/>
      <c r="P527" s="730"/>
      <c r="Q527" s="730"/>
      <c r="R527" s="288"/>
      <c r="S527" s="288"/>
      <c r="T527" s="288"/>
      <c r="U527" s="288"/>
      <c r="V527" s="288"/>
      <c r="W527" s="288"/>
      <c r="X527" s="288"/>
      <c r="Y527" s="419"/>
      <c r="Z527" s="403"/>
      <c r="AA527" s="403"/>
      <c r="AB527" s="403"/>
      <c r="AC527" s="403"/>
      <c r="AD527" s="403"/>
      <c r="AE527" s="403"/>
      <c r="AF527" s="408"/>
      <c r="AG527" s="408"/>
      <c r="AH527" s="408"/>
      <c r="AI527" s="408"/>
      <c r="AJ527" s="408"/>
      <c r="AK527" s="408"/>
      <c r="AL527" s="408"/>
      <c r="AM527" s="289">
        <f>SUM(Y527:AL527)</f>
        <v>0</v>
      </c>
    </row>
    <row r="528" spans="1:39" ht="15.5" hidden="1" outlineLevel="1">
      <c r="A528" s="523"/>
      <c r="B528" s="424" t="s">
        <v>308</v>
      </c>
      <c r="C528" s="284" t="s">
        <v>163</v>
      </c>
      <c r="D528" s="730"/>
      <c r="E528" s="730"/>
      <c r="F528" s="730"/>
      <c r="G528" s="730"/>
      <c r="H528" s="730"/>
      <c r="I528" s="730"/>
      <c r="J528" s="730"/>
      <c r="K528" s="730"/>
      <c r="L528" s="730"/>
      <c r="M528" s="730"/>
      <c r="N528" s="288">
        <f>N527</f>
        <v>12</v>
      </c>
      <c r="O528" s="730"/>
      <c r="P528" s="730"/>
      <c r="Q528" s="730"/>
      <c r="R528" s="288"/>
      <c r="S528" s="288"/>
      <c r="T528" s="288"/>
      <c r="U528" s="288"/>
      <c r="V528" s="288"/>
      <c r="W528" s="288"/>
      <c r="X528" s="288"/>
      <c r="Y528" s="404">
        <f t="shared" ref="Y528:AL528" si="159">Y527</f>
        <v>0</v>
      </c>
      <c r="Z528" s="404">
        <f t="shared" si="159"/>
        <v>0</v>
      </c>
      <c r="AA528" s="404">
        <f t="shared" si="159"/>
        <v>0</v>
      </c>
      <c r="AB528" s="404">
        <f t="shared" si="159"/>
        <v>0</v>
      </c>
      <c r="AC528" s="404">
        <f t="shared" si="159"/>
        <v>0</v>
      </c>
      <c r="AD528" s="404">
        <f t="shared" si="159"/>
        <v>0</v>
      </c>
      <c r="AE528" s="404">
        <f t="shared" si="159"/>
        <v>0</v>
      </c>
      <c r="AF528" s="404">
        <f t="shared" si="159"/>
        <v>0</v>
      </c>
      <c r="AG528" s="404">
        <f t="shared" si="159"/>
        <v>0</v>
      </c>
      <c r="AH528" s="404">
        <f t="shared" si="159"/>
        <v>0</v>
      </c>
      <c r="AI528" s="404">
        <f t="shared" si="159"/>
        <v>0</v>
      </c>
      <c r="AJ528" s="404">
        <f t="shared" si="159"/>
        <v>0</v>
      </c>
      <c r="AK528" s="404">
        <f t="shared" si="159"/>
        <v>0</v>
      </c>
      <c r="AL528" s="404">
        <f t="shared" si="159"/>
        <v>0</v>
      </c>
      <c r="AM528" s="299"/>
    </row>
    <row r="529" spans="1:39" ht="15.5" hidden="1" outlineLevel="1">
      <c r="A529" s="523"/>
      <c r="B529" s="421"/>
      <c r="C529" s="284"/>
      <c r="D529" s="729"/>
      <c r="E529" s="729"/>
      <c r="F529" s="729"/>
      <c r="G529" s="729"/>
      <c r="H529" s="729"/>
      <c r="I529" s="729"/>
      <c r="J529" s="729"/>
      <c r="K529" s="729"/>
      <c r="L529" s="729"/>
      <c r="M529" s="729"/>
      <c r="N529" s="284"/>
      <c r="O529" s="729"/>
      <c r="P529" s="729"/>
      <c r="Q529" s="729"/>
      <c r="R529" s="284"/>
      <c r="S529" s="284"/>
      <c r="T529" s="284"/>
      <c r="U529" s="284"/>
      <c r="V529" s="284"/>
      <c r="W529" s="284"/>
      <c r="X529" s="284"/>
      <c r="Y529" s="405"/>
      <c r="Z529" s="418"/>
      <c r="AA529" s="418"/>
      <c r="AB529" s="418"/>
      <c r="AC529" s="418"/>
      <c r="AD529" s="418"/>
      <c r="AE529" s="418"/>
      <c r="AF529" s="418"/>
      <c r="AG529" s="418"/>
      <c r="AH529" s="418"/>
      <c r="AI529" s="418"/>
      <c r="AJ529" s="418"/>
      <c r="AK529" s="418"/>
      <c r="AL529" s="418"/>
      <c r="AM529" s="299"/>
    </row>
    <row r="530" spans="1:39" ht="31" hidden="1" outlineLevel="1">
      <c r="A530" s="523">
        <v>39</v>
      </c>
      <c r="B530" s="421" t="s">
        <v>131</v>
      </c>
      <c r="C530" s="284" t="s">
        <v>25</v>
      </c>
      <c r="D530" s="730"/>
      <c r="E530" s="730"/>
      <c r="F530" s="730"/>
      <c r="G530" s="730"/>
      <c r="H530" s="730"/>
      <c r="I530" s="730"/>
      <c r="J530" s="730"/>
      <c r="K530" s="730"/>
      <c r="L530" s="730"/>
      <c r="M530" s="730"/>
      <c r="N530" s="288">
        <v>12</v>
      </c>
      <c r="O530" s="730"/>
      <c r="P530" s="730"/>
      <c r="Q530" s="730"/>
      <c r="R530" s="288"/>
      <c r="S530" s="288"/>
      <c r="T530" s="288"/>
      <c r="U530" s="288"/>
      <c r="V530" s="288"/>
      <c r="W530" s="288"/>
      <c r="X530" s="288"/>
      <c r="Y530" s="419"/>
      <c r="Z530" s="403"/>
      <c r="AA530" s="403"/>
      <c r="AB530" s="403"/>
      <c r="AC530" s="403"/>
      <c r="AD530" s="403"/>
      <c r="AE530" s="403"/>
      <c r="AF530" s="408"/>
      <c r="AG530" s="408"/>
      <c r="AH530" s="408"/>
      <c r="AI530" s="408"/>
      <c r="AJ530" s="408"/>
      <c r="AK530" s="408"/>
      <c r="AL530" s="408"/>
      <c r="AM530" s="289">
        <f>SUM(Y530:AL530)</f>
        <v>0</v>
      </c>
    </row>
    <row r="531" spans="1:39" ht="15.5" hidden="1" outlineLevel="1">
      <c r="A531" s="523"/>
      <c r="B531" s="424" t="s">
        <v>308</v>
      </c>
      <c r="C531" s="284" t="s">
        <v>163</v>
      </c>
      <c r="D531" s="730"/>
      <c r="E531" s="730"/>
      <c r="F531" s="730"/>
      <c r="G531" s="730"/>
      <c r="H531" s="730"/>
      <c r="I531" s="730"/>
      <c r="J531" s="730"/>
      <c r="K531" s="730"/>
      <c r="L531" s="730"/>
      <c r="M531" s="730"/>
      <c r="N531" s="288">
        <f>N530</f>
        <v>12</v>
      </c>
      <c r="O531" s="730"/>
      <c r="P531" s="730"/>
      <c r="Q531" s="730"/>
      <c r="R531" s="288"/>
      <c r="S531" s="288"/>
      <c r="T531" s="288"/>
      <c r="U531" s="288"/>
      <c r="V531" s="288"/>
      <c r="W531" s="288"/>
      <c r="X531" s="288"/>
      <c r="Y531" s="404">
        <f t="shared" ref="Y531:AL531" si="160">Y530</f>
        <v>0</v>
      </c>
      <c r="Z531" s="404">
        <f t="shared" si="160"/>
        <v>0</v>
      </c>
      <c r="AA531" s="404">
        <f t="shared" si="160"/>
        <v>0</v>
      </c>
      <c r="AB531" s="404">
        <f t="shared" si="160"/>
        <v>0</v>
      </c>
      <c r="AC531" s="404">
        <f t="shared" si="160"/>
        <v>0</v>
      </c>
      <c r="AD531" s="404">
        <f t="shared" si="160"/>
        <v>0</v>
      </c>
      <c r="AE531" s="404">
        <f t="shared" si="160"/>
        <v>0</v>
      </c>
      <c r="AF531" s="404">
        <f t="shared" si="160"/>
        <v>0</v>
      </c>
      <c r="AG531" s="404">
        <f t="shared" si="160"/>
        <v>0</v>
      </c>
      <c r="AH531" s="404">
        <f t="shared" si="160"/>
        <v>0</v>
      </c>
      <c r="AI531" s="404">
        <f t="shared" si="160"/>
        <v>0</v>
      </c>
      <c r="AJ531" s="404">
        <f t="shared" si="160"/>
        <v>0</v>
      </c>
      <c r="AK531" s="404">
        <f t="shared" si="160"/>
        <v>0</v>
      </c>
      <c r="AL531" s="404">
        <f t="shared" si="160"/>
        <v>0</v>
      </c>
      <c r="AM531" s="299"/>
    </row>
    <row r="532" spans="1:39" ht="15.5" hidden="1" outlineLevel="1">
      <c r="A532" s="523"/>
      <c r="B532" s="421"/>
      <c r="C532" s="284"/>
      <c r="D532" s="729"/>
      <c r="E532" s="729"/>
      <c r="F532" s="729"/>
      <c r="G532" s="729"/>
      <c r="H532" s="729"/>
      <c r="I532" s="729"/>
      <c r="J532" s="729"/>
      <c r="K532" s="729"/>
      <c r="L532" s="729"/>
      <c r="M532" s="729"/>
      <c r="N532" s="284"/>
      <c r="O532" s="729"/>
      <c r="P532" s="729"/>
      <c r="Q532" s="729"/>
      <c r="R532" s="284"/>
      <c r="S532" s="284"/>
      <c r="T532" s="284"/>
      <c r="U532" s="284"/>
      <c r="V532" s="284"/>
      <c r="W532" s="284"/>
      <c r="X532" s="284"/>
      <c r="Y532" s="405"/>
      <c r="Z532" s="418"/>
      <c r="AA532" s="418"/>
      <c r="AB532" s="418"/>
      <c r="AC532" s="418"/>
      <c r="AD532" s="418"/>
      <c r="AE532" s="418"/>
      <c r="AF532" s="418"/>
      <c r="AG532" s="418"/>
      <c r="AH532" s="418"/>
      <c r="AI532" s="418"/>
      <c r="AJ532" s="418"/>
      <c r="AK532" s="418"/>
      <c r="AL532" s="418"/>
      <c r="AM532" s="299"/>
    </row>
    <row r="533" spans="1:39" ht="31" hidden="1" outlineLevel="1">
      <c r="A533" s="523">
        <v>40</v>
      </c>
      <c r="B533" s="421" t="s">
        <v>132</v>
      </c>
      <c r="C533" s="284" t="s">
        <v>25</v>
      </c>
      <c r="D533" s="730"/>
      <c r="E533" s="730"/>
      <c r="F533" s="730"/>
      <c r="G533" s="730"/>
      <c r="H533" s="730"/>
      <c r="I533" s="730"/>
      <c r="J533" s="730"/>
      <c r="K533" s="730"/>
      <c r="L533" s="730"/>
      <c r="M533" s="730"/>
      <c r="N533" s="288">
        <v>12</v>
      </c>
      <c r="O533" s="730"/>
      <c r="P533" s="730"/>
      <c r="Q533" s="730"/>
      <c r="R533" s="288"/>
      <c r="S533" s="288"/>
      <c r="T533" s="288"/>
      <c r="U533" s="288"/>
      <c r="V533" s="288"/>
      <c r="W533" s="288"/>
      <c r="X533" s="288"/>
      <c r="Y533" s="419"/>
      <c r="Z533" s="403"/>
      <c r="AA533" s="403"/>
      <c r="AB533" s="403"/>
      <c r="AC533" s="403"/>
      <c r="AD533" s="403"/>
      <c r="AE533" s="403"/>
      <c r="AF533" s="408"/>
      <c r="AG533" s="408"/>
      <c r="AH533" s="408"/>
      <c r="AI533" s="408"/>
      <c r="AJ533" s="408"/>
      <c r="AK533" s="408"/>
      <c r="AL533" s="408"/>
      <c r="AM533" s="289">
        <f>SUM(Y533:AL533)</f>
        <v>0</v>
      </c>
    </row>
    <row r="534" spans="1:39" ht="15.5" hidden="1" outlineLevel="1">
      <c r="A534" s="523"/>
      <c r="B534" s="424" t="s">
        <v>308</v>
      </c>
      <c r="C534" s="284" t="s">
        <v>163</v>
      </c>
      <c r="D534" s="730"/>
      <c r="E534" s="730"/>
      <c r="F534" s="730"/>
      <c r="G534" s="730"/>
      <c r="H534" s="730"/>
      <c r="I534" s="730"/>
      <c r="J534" s="730"/>
      <c r="K534" s="730"/>
      <c r="L534" s="730"/>
      <c r="M534" s="730"/>
      <c r="N534" s="288">
        <f>N533</f>
        <v>12</v>
      </c>
      <c r="O534" s="730"/>
      <c r="P534" s="730"/>
      <c r="Q534" s="730"/>
      <c r="R534" s="288"/>
      <c r="S534" s="288"/>
      <c r="T534" s="288"/>
      <c r="U534" s="288"/>
      <c r="V534" s="288"/>
      <c r="W534" s="288"/>
      <c r="X534" s="288"/>
      <c r="Y534" s="404">
        <f t="shared" ref="Y534:AL534" si="161">Y533</f>
        <v>0</v>
      </c>
      <c r="Z534" s="404">
        <f t="shared" si="161"/>
        <v>0</v>
      </c>
      <c r="AA534" s="404">
        <f t="shared" si="161"/>
        <v>0</v>
      </c>
      <c r="AB534" s="404">
        <f t="shared" si="161"/>
        <v>0</v>
      </c>
      <c r="AC534" s="404">
        <f t="shared" si="161"/>
        <v>0</v>
      </c>
      <c r="AD534" s="404">
        <f t="shared" si="161"/>
        <v>0</v>
      </c>
      <c r="AE534" s="404">
        <f t="shared" si="161"/>
        <v>0</v>
      </c>
      <c r="AF534" s="404">
        <f t="shared" si="161"/>
        <v>0</v>
      </c>
      <c r="AG534" s="404">
        <f t="shared" si="161"/>
        <v>0</v>
      </c>
      <c r="AH534" s="404">
        <f t="shared" si="161"/>
        <v>0</v>
      </c>
      <c r="AI534" s="404">
        <f t="shared" si="161"/>
        <v>0</v>
      </c>
      <c r="AJ534" s="404">
        <f t="shared" si="161"/>
        <v>0</v>
      </c>
      <c r="AK534" s="404">
        <f t="shared" si="161"/>
        <v>0</v>
      </c>
      <c r="AL534" s="404">
        <f t="shared" si="161"/>
        <v>0</v>
      </c>
      <c r="AM534" s="299"/>
    </row>
    <row r="535" spans="1:39" ht="15.5" hidden="1" outlineLevel="1">
      <c r="A535" s="523"/>
      <c r="B535" s="421"/>
      <c r="C535" s="284"/>
      <c r="D535" s="729"/>
      <c r="E535" s="729"/>
      <c r="F535" s="729"/>
      <c r="G535" s="729"/>
      <c r="H535" s="729"/>
      <c r="I535" s="729"/>
      <c r="J535" s="729"/>
      <c r="K535" s="729"/>
      <c r="L535" s="729"/>
      <c r="M535" s="729"/>
      <c r="N535" s="284"/>
      <c r="O535" s="729"/>
      <c r="P535" s="729"/>
      <c r="Q535" s="729"/>
      <c r="R535" s="284"/>
      <c r="S535" s="284"/>
      <c r="T535" s="284"/>
      <c r="U535" s="284"/>
      <c r="V535" s="284"/>
      <c r="W535" s="284"/>
      <c r="X535" s="284"/>
      <c r="Y535" s="405"/>
      <c r="Z535" s="418"/>
      <c r="AA535" s="418"/>
      <c r="AB535" s="418"/>
      <c r="AC535" s="418"/>
      <c r="AD535" s="418"/>
      <c r="AE535" s="418"/>
      <c r="AF535" s="418"/>
      <c r="AG535" s="418"/>
      <c r="AH535" s="418"/>
      <c r="AI535" s="418"/>
      <c r="AJ535" s="418"/>
      <c r="AK535" s="418"/>
      <c r="AL535" s="418"/>
      <c r="AM535" s="299"/>
    </row>
    <row r="536" spans="1:39" ht="46.5" hidden="1" outlineLevel="1">
      <c r="A536" s="523">
        <v>41</v>
      </c>
      <c r="B536" s="421" t="s">
        <v>133</v>
      </c>
      <c r="C536" s="284" t="s">
        <v>25</v>
      </c>
      <c r="D536" s="730"/>
      <c r="E536" s="730"/>
      <c r="F536" s="730"/>
      <c r="G536" s="730"/>
      <c r="H536" s="730"/>
      <c r="I536" s="730"/>
      <c r="J536" s="730"/>
      <c r="K536" s="730"/>
      <c r="L536" s="730"/>
      <c r="M536" s="730"/>
      <c r="N536" s="288">
        <v>12</v>
      </c>
      <c r="O536" s="730"/>
      <c r="P536" s="730"/>
      <c r="Q536" s="730"/>
      <c r="R536" s="288"/>
      <c r="S536" s="288"/>
      <c r="T536" s="288"/>
      <c r="U536" s="288"/>
      <c r="V536" s="288"/>
      <c r="W536" s="288"/>
      <c r="X536" s="288"/>
      <c r="Y536" s="419"/>
      <c r="Z536" s="403"/>
      <c r="AA536" s="403"/>
      <c r="AB536" s="403"/>
      <c r="AC536" s="403"/>
      <c r="AD536" s="403"/>
      <c r="AE536" s="403"/>
      <c r="AF536" s="408"/>
      <c r="AG536" s="408"/>
      <c r="AH536" s="408"/>
      <c r="AI536" s="408"/>
      <c r="AJ536" s="408"/>
      <c r="AK536" s="408"/>
      <c r="AL536" s="408"/>
      <c r="AM536" s="289">
        <f>SUM(Y536:AL536)</f>
        <v>0</v>
      </c>
    </row>
    <row r="537" spans="1:39" ht="15.5" hidden="1" outlineLevel="1">
      <c r="A537" s="523"/>
      <c r="B537" s="424" t="s">
        <v>308</v>
      </c>
      <c r="C537" s="284" t="s">
        <v>163</v>
      </c>
      <c r="D537" s="730"/>
      <c r="E537" s="730"/>
      <c r="F537" s="730"/>
      <c r="G537" s="730"/>
      <c r="H537" s="730"/>
      <c r="I537" s="730"/>
      <c r="J537" s="730"/>
      <c r="K537" s="730"/>
      <c r="L537" s="730"/>
      <c r="M537" s="730"/>
      <c r="N537" s="288">
        <f>N536</f>
        <v>12</v>
      </c>
      <c r="O537" s="730"/>
      <c r="P537" s="730"/>
      <c r="Q537" s="730"/>
      <c r="R537" s="288"/>
      <c r="S537" s="288"/>
      <c r="T537" s="288"/>
      <c r="U537" s="288"/>
      <c r="V537" s="288"/>
      <c r="W537" s="288"/>
      <c r="X537" s="288"/>
      <c r="Y537" s="404">
        <f t="shared" ref="Y537:AL537" si="162">Y536</f>
        <v>0</v>
      </c>
      <c r="Z537" s="404">
        <f t="shared" si="162"/>
        <v>0</v>
      </c>
      <c r="AA537" s="404">
        <f t="shared" si="162"/>
        <v>0</v>
      </c>
      <c r="AB537" s="404">
        <f t="shared" si="162"/>
        <v>0</v>
      </c>
      <c r="AC537" s="404">
        <f t="shared" si="162"/>
        <v>0</v>
      </c>
      <c r="AD537" s="404">
        <f t="shared" si="162"/>
        <v>0</v>
      </c>
      <c r="AE537" s="404">
        <f t="shared" si="162"/>
        <v>0</v>
      </c>
      <c r="AF537" s="404">
        <f t="shared" si="162"/>
        <v>0</v>
      </c>
      <c r="AG537" s="404">
        <f t="shared" si="162"/>
        <v>0</v>
      </c>
      <c r="AH537" s="404">
        <f t="shared" si="162"/>
        <v>0</v>
      </c>
      <c r="AI537" s="404">
        <f t="shared" si="162"/>
        <v>0</v>
      </c>
      <c r="AJ537" s="404">
        <f t="shared" si="162"/>
        <v>0</v>
      </c>
      <c r="AK537" s="404">
        <f t="shared" si="162"/>
        <v>0</v>
      </c>
      <c r="AL537" s="404">
        <f t="shared" si="162"/>
        <v>0</v>
      </c>
      <c r="AM537" s="299"/>
    </row>
    <row r="538" spans="1:39" ht="15.5" hidden="1" outlineLevel="1">
      <c r="A538" s="523"/>
      <c r="B538" s="421"/>
      <c r="C538" s="284"/>
      <c r="D538" s="729"/>
      <c r="E538" s="729"/>
      <c r="F538" s="729"/>
      <c r="G538" s="729"/>
      <c r="H538" s="729"/>
      <c r="I538" s="729"/>
      <c r="J538" s="729"/>
      <c r="K538" s="729"/>
      <c r="L538" s="729"/>
      <c r="M538" s="729"/>
      <c r="N538" s="284"/>
      <c r="O538" s="729"/>
      <c r="P538" s="729"/>
      <c r="Q538" s="729"/>
      <c r="R538" s="284"/>
      <c r="S538" s="284"/>
      <c r="T538" s="284"/>
      <c r="U538" s="284"/>
      <c r="V538" s="284"/>
      <c r="W538" s="284"/>
      <c r="X538" s="284"/>
      <c r="Y538" s="405"/>
      <c r="Z538" s="418"/>
      <c r="AA538" s="418"/>
      <c r="AB538" s="418"/>
      <c r="AC538" s="418"/>
      <c r="AD538" s="418"/>
      <c r="AE538" s="418"/>
      <c r="AF538" s="418"/>
      <c r="AG538" s="418"/>
      <c r="AH538" s="418"/>
      <c r="AI538" s="418"/>
      <c r="AJ538" s="418"/>
      <c r="AK538" s="418"/>
      <c r="AL538" s="418"/>
      <c r="AM538" s="299"/>
    </row>
    <row r="539" spans="1:39" ht="31" hidden="1" outlineLevel="1">
      <c r="A539" s="523">
        <v>42</v>
      </c>
      <c r="B539" s="421" t="s">
        <v>134</v>
      </c>
      <c r="C539" s="284" t="s">
        <v>25</v>
      </c>
      <c r="D539" s="730"/>
      <c r="E539" s="730"/>
      <c r="F539" s="730"/>
      <c r="G539" s="730"/>
      <c r="H539" s="730"/>
      <c r="I539" s="730"/>
      <c r="J539" s="730"/>
      <c r="K539" s="730"/>
      <c r="L539" s="730"/>
      <c r="M539" s="730"/>
      <c r="N539" s="284"/>
      <c r="O539" s="730"/>
      <c r="P539" s="730"/>
      <c r="Q539" s="730"/>
      <c r="R539" s="288"/>
      <c r="S539" s="288"/>
      <c r="T539" s="288"/>
      <c r="U539" s="288"/>
      <c r="V539" s="288"/>
      <c r="W539" s="288"/>
      <c r="X539" s="288"/>
      <c r="Y539" s="419"/>
      <c r="Z539" s="403"/>
      <c r="AA539" s="403"/>
      <c r="AB539" s="403"/>
      <c r="AC539" s="403"/>
      <c r="AD539" s="403"/>
      <c r="AE539" s="403"/>
      <c r="AF539" s="408"/>
      <c r="AG539" s="408"/>
      <c r="AH539" s="408"/>
      <c r="AI539" s="408"/>
      <c r="AJ539" s="408"/>
      <c r="AK539" s="408"/>
      <c r="AL539" s="408"/>
      <c r="AM539" s="289">
        <f>SUM(Y539:AL539)</f>
        <v>0</v>
      </c>
    </row>
    <row r="540" spans="1:39" ht="15.5" hidden="1" outlineLevel="1">
      <c r="A540" s="523"/>
      <c r="B540" s="424" t="s">
        <v>308</v>
      </c>
      <c r="C540" s="284" t="s">
        <v>163</v>
      </c>
      <c r="D540" s="730"/>
      <c r="E540" s="730"/>
      <c r="F540" s="730"/>
      <c r="G540" s="730"/>
      <c r="H540" s="730"/>
      <c r="I540" s="730"/>
      <c r="J540" s="730"/>
      <c r="K540" s="730"/>
      <c r="L540" s="730"/>
      <c r="M540" s="730"/>
      <c r="N540" s="460"/>
      <c r="O540" s="730"/>
      <c r="P540" s="730"/>
      <c r="Q540" s="730"/>
      <c r="R540" s="288"/>
      <c r="S540" s="288"/>
      <c r="T540" s="288"/>
      <c r="U540" s="288"/>
      <c r="V540" s="288"/>
      <c r="W540" s="288"/>
      <c r="X540" s="288"/>
      <c r="Y540" s="404">
        <f t="shared" ref="Y540:AL540" si="163">Y539</f>
        <v>0</v>
      </c>
      <c r="Z540" s="404">
        <f t="shared" si="163"/>
        <v>0</v>
      </c>
      <c r="AA540" s="404">
        <f t="shared" si="163"/>
        <v>0</v>
      </c>
      <c r="AB540" s="404">
        <f t="shared" si="163"/>
        <v>0</v>
      </c>
      <c r="AC540" s="404">
        <f t="shared" si="163"/>
        <v>0</v>
      </c>
      <c r="AD540" s="404">
        <f t="shared" si="163"/>
        <v>0</v>
      </c>
      <c r="AE540" s="404">
        <f t="shared" si="163"/>
        <v>0</v>
      </c>
      <c r="AF540" s="404">
        <f t="shared" si="163"/>
        <v>0</v>
      </c>
      <c r="AG540" s="404">
        <f t="shared" si="163"/>
        <v>0</v>
      </c>
      <c r="AH540" s="404">
        <f t="shared" si="163"/>
        <v>0</v>
      </c>
      <c r="AI540" s="404">
        <f t="shared" si="163"/>
        <v>0</v>
      </c>
      <c r="AJ540" s="404">
        <f t="shared" si="163"/>
        <v>0</v>
      </c>
      <c r="AK540" s="404">
        <f t="shared" si="163"/>
        <v>0</v>
      </c>
      <c r="AL540" s="404">
        <f t="shared" si="163"/>
        <v>0</v>
      </c>
      <c r="AM540" s="299"/>
    </row>
    <row r="541" spans="1:39" ht="15.5" hidden="1" outlineLevel="1">
      <c r="A541" s="523"/>
      <c r="B541" s="421"/>
      <c r="C541" s="284"/>
      <c r="D541" s="729"/>
      <c r="E541" s="729"/>
      <c r="F541" s="729"/>
      <c r="G541" s="729"/>
      <c r="H541" s="729"/>
      <c r="I541" s="729"/>
      <c r="J541" s="729"/>
      <c r="K541" s="729"/>
      <c r="L541" s="729"/>
      <c r="M541" s="729"/>
      <c r="N541" s="284"/>
      <c r="O541" s="729"/>
      <c r="P541" s="729"/>
      <c r="Q541" s="729"/>
      <c r="R541" s="284"/>
      <c r="S541" s="284"/>
      <c r="T541" s="284"/>
      <c r="U541" s="284"/>
      <c r="V541" s="284"/>
      <c r="W541" s="284"/>
      <c r="X541" s="284"/>
      <c r="Y541" s="405"/>
      <c r="Z541" s="418"/>
      <c r="AA541" s="418"/>
      <c r="AB541" s="418"/>
      <c r="AC541" s="418"/>
      <c r="AD541" s="418"/>
      <c r="AE541" s="418"/>
      <c r="AF541" s="418"/>
      <c r="AG541" s="418"/>
      <c r="AH541" s="418"/>
      <c r="AI541" s="418"/>
      <c r="AJ541" s="418"/>
      <c r="AK541" s="418"/>
      <c r="AL541" s="418"/>
      <c r="AM541" s="299"/>
    </row>
    <row r="542" spans="1:39" ht="15.5" hidden="1" outlineLevel="1">
      <c r="A542" s="523">
        <v>43</v>
      </c>
      <c r="B542" s="421" t="s">
        <v>135</v>
      </c>
      <c r="C542" s="284" t="s">
        <v>25</v>
      </c>
      <c r="D542" s="730"/>
      <c r="E542" s="730"/>
      <c r="F542" s="730"/>
      <c r="G542" s="730"/>
      <c r="H542" s="730"/>
      <c r="I542" s="730"/>
      <c r="J542" s="730"/>
      <c r="K542" s="730"/>
      <c r="L542" s="730"/>
      <c r="M542" s="730"/>
      <c r="N542" s="288">
        <v>12</v>
      </c>
      <c r="O542" s="730"/>
      <c r="P542" s="730"/>
      <c r="Q542" s="730"/>
      <c r="R542" s="288"/>
      <c r="S542" s="288"/>
      <c r="T542" s="288"/>
      <c r="U542" s="288"/>
      <c r="V542" s="288"/>
      <c r="W542" s="288"/>
      <c r="X542" s="288"/>
      <c r="Y542" s="419"/>
      <c r="Z542" s="403"/>
      <c r="AA542" s="403"/>
      <c r="AB542" s="403"/>
      <c r="AC542" s="403"/>
      <c r="AD542" s="403"/>
      <c r="AE542" s="403"/>
      <c r="AF542" s="408"/>
      <c r="AG542" s="408"/>
      <c r="AH542" s="408"/>
      <c r="AI542" s="408"/>
      <c r="AJ542" s="408"/>
      <c r="AK542" s="408"/>
      <c r="AL542" s="408"/>
      <c r="AM542" s="289">
        <f>SUM(Y542:AL542)</f>
        <v>0</v>
      </c>
    </row>
    <row r="543" spans="1:39" ht="15.5" hidden="1" outlineLevel="1">
      <c r="A543" s="523"/>
      <c r="B543" s="424" t="s">
        <v>308</v>
      </c>
      <c r="C543" s="284" t="s">
        <v>163</v>
      </c>
      <c r="D543" s="730"/>
      <c r="E543" s="730"/>
      <c r="F543" s="730"/>
      <c r="G543" s="730"/>
      <c r="H543" s="730"/>
      <c r="I543" s="730"/>
      <c r="J543" s="730"/>
      <c r="K543" s="730"/>
      <c r="L543" s="730"/>
      <c r="M543" s="730"/>
      <c r="N543" s="288">
        <f>N542</f>
        <v>12</v>
      </c>
      <c r="O543" s="730"/>
      <c r="P543" s="730"/>
      <c r="Q543" s="730"/>
      <c r="R543" s="288"/>
      <c r="S543" s="288"/>
      <c r="T543" s="288"/>
      <c r="U543" s="288"/>
      <c r="V543" s="288"/>
      <c r="W543" s="288"/>
      <c r="X543" s="288"/>
      <c r="Y543" s="404">
        <f t="shared" ref="Y543:AL543" si="164">Y542</f>
        <v>0</v>
      </c>
      <c r="Z543" s="404">
        <f t="shared" si="164"/>
        <v>0</v>
      </c>
      <c r="AA543" s="404">
        <f t="shared" si="164"/>
        <v>0</v>
      </c>
      <c r="AB543" s="404">
        <f t="shared" si="164"/>
        <v>0</v>
      </c>
      <c r="AC543" s="404">
        <f t="shared" si="164"/>
        <v>0</v>
      </c>
      <c r="AD543" s="404">
        <f t="shared" si="164"/>
        <v>0</v>
      </c>
      <c r="AE543" s="404">
        <f t="shared" si="164"/>
        <v>0</v>
      </c>
      <c r="AF543" s="404">
        <f t="shared" si="164"/>
        <v>0</v>
      </c>
      <c r="AG543" s="404">
        <f t="shared" si="164"/>
        <v>0</v>
      </c>
      <c r="AH543" s="404">
        <f t="shared" si="164"/>
        <v>0</v>
      </c>
      <c r="AI543" s="404">
        <f t="shared" si="164"/>
        <v>0</v>
      </c>
      <c r="AJ543" s="404">
        <f t="shared" si="164"/>
        <v>0</v>
      </c>
      <c r="AK543" s="404">
        <f t="shared" si="164"/>
        <v>0</v>
      </c>
      <c r="AL543" s="404">
        <f t="shared" si="164"/>
        <v>0</v>
      </c>
      <c r="AM543" s="299"/>
    </row>
    <row r="544" spans="1:39" ht="15.5" hidden="1" outlineLevel="1">
      <c r="A544" s="523"/>
      <c r="B544" s="421"/>
      <c r="C544" s="284"/>
      <c r="D544" s="729"/>
      <c r="E544" s="729"/>
      <c r="F544" s="729"/>
      <c r="G544" s="729"/>
      <c r="H544" s="729"/>
      <c r="I544" s="729"/>
      <c r="J544" s="729"/>
      <c r="K544" s="729"/>
      <c r="L544" s="729"/>
      <c r="M544" s="729"/>
      <c r="N544" s="284"/>
      <c r="O544" s="729"/>
      <c r="P544" s="729"/>
      <c r="Q544" s="729"/>
      <c r="R544" s="284"/>
      <c r="S544" s="284"/>
      <c r="T544" s="284"/>
      <c r="U544" s="284"/>
      <c r="V544" s="284"/>
      <c r="W544" s="284"/>
      <c r="X544" s="284"/>
      <c r="Y544" s="405"/>
      <c r="Z544" s="418"/>
      <c r="AA544" s="418"/>
      <c r="AB544" s="418"/>
      <c r="AC544" s="418"/>
      <c r="AD544" s="418"/>
      <c r="AE544" s="418"/>
      <c r="AF544" s="418"/>
      <c r="AG544" s="418"/>
      <c r="AH544" s="418"/>
      <c r="AI544" s="418"/>
      <c r="AJ544" s="418"/>
      <c r="AK544" s="418"/>
      <c r="AL544" s="418"/>
      <c r="AM544" s="299"/>
    </row>
    <row r="545" spans="1:39" ht="46.5" hidden="1" outlineLevel="1">
      <c r="A545" s="523">
        <v>44</v>
      </c>
      <c r="B545" s="421" t="s">
        <v>136</v>
      </c>
      <c r="C545" s="284" t="s">
        <v>25</v>
      </c>
      <c r="D545" s="730"/>
      <c r="E545" s="730"/>
      <c r="F545" s="730"/>
      <c r="G545" s="730"/>
      <c r="H545" s="730"/>
      <c r="I545" s="730"/>
      <c r="J545" s="730"/>
      <c r="K545" s="730"/>
      <c r="L545" s="730"/>
      <c r="M545" s="730"/>
      <c r="N545" s="288">
        <v>12</v>
      </c>
      <c r="O545" s="730"/>
      <c r="P545" s="730"/>
      <c r="Q545" s="730"/>
      <c r="R545" s="288"/>
      <c r="S545" s="288"/>
      <c r="T545" s="288"/>
      <c r="U545" s="288"/>
      <c r="V545" s="288"/>
      <c r="W545" s="288"/>
      <c r="X545" s="288"/>
      <c r="Y545" s="419"/>
      <c r="Z545" s="403"/>
      <c r="AA545" s="403"/>
      <c r="AB545" s="403"/>
      <c r="AC545" s="403"/>
      <c r="AD545" s="403"/>
      <c r="AE545" s="403"/>
      <c r="AF545" s="408"/>
      <c r="AG545" s="408"/>
      <c r="AH545" s="408"/>
      <c r="AI545" s="408"/>
      <c r="AJ545" s="408"/>
      <c r="AK545" s="408"/>
      <c r="AL545" s="408"/>
      <c r="AM545" s="289">
        <f>SUM(Y545:AL545)</f>
        <v>0</v>
      </c>
    </row>
    <row r="546" spans="1:39" ht="15.5" hidden="1" outlineLevel="1">
      <c r="A546" s="523"/>
      <c r="B546" s="424" t="s">
        <v>308</v>
      </c>
      <c r="C546" s="284" t="s">
        <v>163</v>
      </c>
      <c r="D546" s="730"/>
      <c r="E546" s="730"/>
      <c r="F546" s="730"/>
      <c r="G546" s="730"/>
      <c r="H546" s="730"/>
      <c r="I546" s="730"/>
      <c r="J546" s="730"/>
      <c r="K546" s="730"/>
      <c r="L546" s="730"/>
      <c r="M546" s="730"/>
      <c r="N546" s="288">
        <f>N545</f>
        <v>12</v>
      </c>
      <c r="O546" s="730"/>
      <c r="P546" s="730"/>
      <c r="Q546" s="730"/>
      <c r="R546" s="288"/>
      <c r="S546" s="288"/>
      <c r="T546" s="288"/>
      <c r="U546" s="288"/>
      <c r="V546" s="288"/>
      <c r="W546" s="288"/>
      <c r="X546" s="288"/>
      <c r="Y546" s="404">
        <f t="shared" ref="Y546:AL546" si="165">Y545</f>
        <v>0</v>
      </c>
      <c r="Z546" s="404">
        <f t="shared" si="165"/>
        <v>0</v>
      </c>
      <c r="AA546" s="404">
        <f t="shared" si="165"/>
        <v>0</v>
      </c>
      <c r="AB546" s="404">
        <f t="shared" si="165"/>
        <v>0</v>
      </c>
      <c r="AC546" s="404">
        <f t="shared" si="165"/>
        <v>0</v>
      </c>
      <c r="AD546" s="404">
        <f t="shared" si="165"/>
        <v>0</v>
      </c>
      <c r="AE546" s="404">
        <f t="shared" si="165"/>
        <v>0</v>
      </c>
      <c r="AF546" s="404">
        <f t="shared" si="165"/>
        <v>0</v>
      </c>
      <c r="AG546" s="404">
        <f t="shared" si="165"/>
        <v>0</v>
      </c>
      <c r="AH546" s="404">
        <f t="shared" si="165"/>
        <v>0</v>
      </c>
      <c r="AI546" s="404">
        <f t="shared" si="165"/>
        <v>0</v>
      </c>
      <c r="AJ546" s="404">
        <f t="shared" si="165"/>
        <v>0</v>
      </c>
      <c r="AK546" s="404">
        <f t="shared" si="165"/>
        <v>0</v>
      </c>
      <c r="AL546" s="404">
        <f t="shared" si="165"/>
        <v>0</v>
      </c>
      <c r="AM546" s="299"/>
    </row>
    <row r="547" spans="1:39" ht="15.5" hidden="1" outlineLevel="1">
      <c r="A547" s="523"/>
      <c r="B547" s="421"/>
      <c r="C547" s="284"/>
      <c r="D547" s="729"/>
      <c r="E547" s="729"/>
      <c r="F547" s="729"/>
      <c r="G547" s="729"/>
      <c r="H547" s="729"/>
      <c r="I547" s="729"/>
      <c r="J547" s="729"/>
      <c r="K547" s="729"/>
      <c r="L547" s="729"/>
      <c r="M547" s="729"/>
      <c r="N547" s="284"/>
      <c r="O547" s="729"/>
      <c r="P547" s="729"/>
      <c r="Q547" s="729"/>
      <c r="R547" s="284"/>
      <c r="S547" s="284"/>
      <c r="T547" s="284"/>
      <c r="U547" s="284"/>
      <c r="V547" s="284"/>
      <c r="W547" s="284"/>
      <c r="X547" s="284"/>
      <c r="Y547" s="405"/>
      <c r="Z547" s="418"/>
      <c r="AA547" s="418"/>
      <c r="AB547" s="418"/>
      <c r="AC547" s="418"/>
      <c r="AD547" s="418"/>
      <c r="AE547" s="418"/>
      <c r="AF547" s="418"/>
      <c r="AG547" s="418"/>
      <c r="AH547" s="418"/>
      <c r="AI547" s="418"/>
      <c r="AJ547" s="418"/>
      <c r="AK547" s="418"/>
      <c r="AL547" s="418"/>
      <c r="AM547" s="299"/>
    </row>
    <row r="548" spans="1:39" ht="31" hidden="1" outlineLevel="1">
      <c r="A548" s="523">
        <v>45</v>
      </c>
      <c r="B548" s="421" t="s">
        <v>137</v>
      </c>
      <c r="C548" s="284" t="s">
        <v>25</v>
      </c>
      <c r="D548" s="730"/>
      <c r="E548" s="730"/>
      <c r="F548" s="730"/>
      <c r="G548" s="730"/>
      <c r="H548" s="730"/>
      <c r="I548" s="730"/>
      <c r="J548" s="730"/>
      <c r="K548" s="730"/>
      <c r="L548" s="730"/>
      <c r="M548" s="730"/>
      <c r="N548" s="288">
        <v>12</v>
      </c>
      <c r="O548" s="730"/>
      <c r="P548" s="730"/>
      <c r="Q548" s="730"/>
      <c r="R548" s="288"/>
      <c r="S548" s="288"/>
      <c r="T548" s="288"/>
      <c r="U548" s="288"/>
      <c r="V548" s="288"/>
      <c r="W548" s="288"/>
      <c r="X548" s="288"/>
      <c r="Y548" s="419"/>
      <c r="Z548" s="403"/>
      <c r="AA548" s="403"/>
      <c r="AB548" s="403"/>
      <c r="AC548" s="403"/>
      <c r="AD548" s="403"/>
      <c r="AE548" s="403"/>
      <c r="AF548" s="408"/>
      <c r="AG548" s="408"/>
      <c r="AH548" s="408"/>
      <c r="AI548" s="408"/>
      <c r="AJ548" s="408"/>
      <c r="AK548" s="408"/>
      <c r="AL548" s="408"/>
      <c r="AM548" s="289">
        <f>SUM(Y548:AL548)</f>
        <v>0</v>
      </c>
    </row>
    <row r="549" spans="1:39" ht="15.5" hidden="1" outlineLevel="1">
      <c r="A549" s="523"/>
      <c r="B549" s="424" t="s">
        <v>308</v>
      </c>
      <c r="C549" s="284" t="s">
        <v>163</v>
      </c>
      <c r="D549" s="730"/>
      <c r="E549" s="730"/>
      <c r="F549" s="730"/>
      <c r="G549" s="730"/>
      <c r="H549" s="730"/>
      <c r="I549" s="730"/>
      <c r="J549" s="730"/>
      <c r="K549" s="730"/>
      <c r="L549" s="730"/>
      <c r="M549" s="730"/>
      <c r="N549" s="288">
        <f>N548</f>
        <v>12</v>
      </c>
      <c r="O549" s="730"/>
      <c r="P549" s="730"/>
      <c r="Q549" s="730"/>
      <c r="R549" s="288"/>
      <c r="S549" s="288"/>
      <c r="T549" s="288"/>
      <c r="U549" s="288"/>
      <c r="V549" s="288"/>
      <c r="W549" s="288"/>
      <c r="X549" s="288"/>
      <c r="Y549" s="404">
        <f t="shared" ref="Y549:AL549" si="166">Y548</f>
        <v>0</v>
      </c>
      <c r="Z549" s="404">
        <f t="shared" si="166"/>
        <v>0</v>
      </c>
      <c r="AA549" s="404">
        <f t="shared" si="166"/>
        <v>0</v>
      </c>
      <c r="AB549" s="404">
        <f t="shared" si="166"/>
        <v>0</v>
      </c>
      <c r="AC549" s="404">
        <f t="shared" si="166"/>
        <v>0</v>
      </c>
      <c r="AD549" s="404">
        <f t="shared" si="166"/>
        <v>0</v>
      </c>
      <c r="AE549" s="404">
        <f t="shared" si="166"/>
        <v>0</v>
      </c>
      <c r="AF549" s="404">
        <f t="shared" si="166"/>
        <v>0</v>
      </c>
      <c r="AG549" s="404">
        <f t="shared" si="166"/>
        <v>0</v>
      </c>
      <c r="AH549" s="404">
        <f t="shared" si="166"/>
        <v>0</v>
      </c>
      <c r="AI549" s="404">
        <f t="shared" si="166"/>
        <v>0</v>
      </c>
      <c r="AJ549" s="404">
        <f t="shared" si="166"/>
        <v>0</v>
      </c>
      <c r="AK549" s="404">
        <f t="shared" si="166"/>
        <v>0</v>
      </c>
      <c r="AL549" s="404">
        <f t="shared" si="166"/>
        <v>0</v>
      </c>
      <c r="AM549" s="299"/>
    </row>
    <row r="550" spans="1:39" ht="15.5" hidden="1" outlineLevel="1">
      <c r="A550" s="523"/>
      <c r="B550" s="421"/>
      <c r="C550" s="284"/>
      <c r="D550" s="729"/>
      <c r="E550" s="729"/>
      <c r="F550" s="729"/>
      <c r="G550" s="729"/>
      <c r="H550" s="729"/>
      <c r="I550" s="729"/>
      <c r="J550" s="729"/>
      <c r="K550" s="729"/>
      <c r="L550" s="729"/>
      <c r="M550" s="729"/>
      <c r="N550" s="284"/>
      <c r="O550" s="729"/>
      <c r="P550" s="729"/>
      <c r="Q550" s="729"/>
      <c r="R550" s="284"/>
      <c r="S550" s="284"/>
      <c r="T550" s="284"/>
      <c r="U550" s="284"/>
      <c r="V550" s="284"/>
      <c r="W550" s="284"/>
      <c r="X550" s="284"/>
      <c r="Y550" s="405"/>
      <c r="Z550" s="418"/>
      <c r="AA550" s="418"/>
      <c r="AB550" s="418"/>
      <c r="AC550" s="418"/>
      <c r="AD550" s="418"/>
      <c r="AE550" s="418"/>
      <c r="AF550" s="418"/>
      <c r="AG550" s="418"/>
      <c r="AH550" s="418"/>
      <c r="AI550" s="418"/>
      <c r="AJ550" s="418"/>
      <c r="AK550" s="418"/>
      <c r="AL550" s="418"/>
      <c r="AM550" s="299"/>
    </row>
    <row r="551" spans="1:39" ht="31" hidden="1" outlineLevel="1">
      <c r="A551" s="523">
        <v>46</v>
      </c>
      <c r="B551" s="421" t="s">
        <v>138</v>
      </c>
      <c r="C551" s="284" t="s">
        <v>25</v>
      </c>
      <c r="D551" s="730"/>
      <c r="E551" s="730"/>
      <c r="F551" s="730"/>
      <c r="G551" s="730"/>
      <c r="H551" s="730"/>
      <c r="I551" s="730"/>
      <c r="J551" s="730"/>
      <c r="K551" s="730"/>
      <c r="L551" s="730"/>
      <c r="M551" s="730"/>
      <c r="N551" s="288">
        <v>12</v>
      </c>
      <c r="O551" s="730"/>
      <c r="P551" s="730"/>
      <c r="Q551" s="730"/>
      <c r="R551" s="288"/>
      <c r="S551" s="288"/>
      <c r="T551" s="288"/>
      <c r="U551" s="288"/>
      <c r="V551" s="288"/>
      <c r="W551" s="288"/>
      <c r="X551" s="288"/>
      <c r="Y551" s="419"/>
      <c r="Z551" s="403"/>
      <c r="AA551" s="403"/>
      <c r="AB551" s="403"/>
      <c r="AC551" s="403"/>
      <c r="AD551" s="403"/>
      <c r="AE551" s="403"/>
      <c r="AF551" s="408"/>
      <c r="AG551" s="408"/>
      <c r="AH551" s="408"/>
      <c r="AI551" s="408"/>
      <c r="AJ551" s="408"/>
      <c r="AK551" s="408"/>
      <c r="AL551" s="408"/>
      <c r="AM551" s="289">
        <f>SUM(Y551:AL551)</f>
        <v>0</v>
      </c>
    </row>
    <row r="552" spans="1:39" ht="15.5" hidden="1" outlineLevel="1">
      <c r="A552" s="523"/>
      <c r="B552" s="424" t="s">
        <v>308</v>
      </c>
      <c r="C552" s="284" t="s">
        <v>163</v>
      </c>
      <c r="D552" s="730"/>
      <c r="E552" s="730"/>
      <c r="F552" s="730"/>
      <c r="G552" s="730"/>
      <c r="H552" s="730"/>
      <c r="I552" s="730"/>
      <c r="J552" s="730"/>
      <c r="K552" s="730"/>
      <c r="L552" s="730"/>
      <c r="M552" s="730"/>
      <c r="N552" s="288">
        <f>N551</f>
        <v>12</v>
      </c>
      <c r="O552" s="730"/>
      <c r="P552" s="730"/>
      <c r="Q552" s="730"/>
      <c r="R552" s="288"/>
      <c r="S552" s="288"/>
      <c r="T552" s="288"/>
      <c r="U552" s="288"/>
      <c r="V552" s="288"/>
      <c r="W552" s="288"/>
      <c r="X552" s="288"/>
      <c r="Y552" s="404">
        <f t="shared" ref="Y552:AL552" si="167">Y551</f>
        <v>0</v>
      </c>
      <c r="Z552" s="404">
        <f t="shared" si="167"/>
        <v>0</v>
      </c>
      <c r="AA552" s="404">
        <f t="shared" si="167"/>
        <v>0</v>
      </c>
      <c r="AB552" s="404">
        <f t="shared" si="167"/>
        <v>0</v>
      </c>
      <c r="AC552" s="404">
        <f t="shared" si="167"/>
        <v>0</v>
      </c>
      <c r="AD552" s="404">
        <f t="shared" si="167"/>
        <v>0</v>
      </c>
      <c r="AE552" s="404">
        <f t="shared" si="167"/>
        <v>0</v>
      </c>
      <c r="AF552" s="404">
        <f t="shared" si="167"/>
        <v>0</v>
      </c>
      <c r="AG552" s="404">
        <f t="shared" si="167"/>
        <v>0</v>
      </c>
      <c r="AH552" s="404">
        <f t="shared" si="167"/>
        <v>0</v>
      </c>
      <c r="AI552" s="404">
        <f t="shared" si="167"/>
        <v>0</v>
      </c>
      <c r="AJ552" s="404">
        <f t="shared" si="167"/>
        <v>0</v>
      </c>
      <c r="AK552" s="404">
        <f t="shared" si="167"/>
        <v>0</v>
      </c>
      <c r="AL552" s="404">
        <f t="shared" si="167"/>
        <v>0</v>
      </c>
      <c r="AM552" s="299"/>
    </row>
    <row r="553" spans="1:39" ht="15.5" hidden="1" outlineLevel="1">
      <c r="A553" s="523"/>
      <c r="B553" s="421"/>
      <c r="C553" s="284"/>
      <c r="D553" s="729"/>
      <c r="E553" s="729"/>
      <c r="F553" s="729"/>
      <c r="G553" s="729"/>
      <c r="H553" s="729"/>
      <c r="I553" s="729"/>
      <c r="J553" s="729"/>
      <c r="K553" s="729"/>
      <c r="L553" s="729"/>
      <c r="M553" s="729"/>
      <c r="N553" s="284"/>
      <c r="O553" s="729"/>
      <c r="P553" s="729"/>
      <c r="Q553" s="729"/>
      <c r="R553" s="284"/>
      <c r="S553" s="284"/>
      <c r="T553" s="284"/>
      <c r="U553" s="284"/>
      <c r="V553" s="284"/>
      <c r="W553" s="284"/>
      <c r="X553" s="284"/>
      <c r="Y553" s="405"/>
      <c r="Z553" s="418"/>
      <c r="AA553" s="418"/>
      <c r="AB553" s="418"/>
      <c r="AC553" s="418"/>
      <c r="AD553" s="418"/>
      <c r="AE553" s="418"/>
      <c r="AF553" s="418"/>
      <c r="AG553" s="418"/>
      <c r="AH553" s="418"/>
      <c r="AI553" s="418"/>
      <c r="AJ553" s="418"/>
      <c r="AK553" s="418"/>
      <c r="AL553" s="418"/>
      <c r="AM553" s="299"/>
    </row>
    <row r="554" spans="1:39" ht="31" hidden="1" outlineLevel="1">
      <c r="A554" s="523">
        <v>47</v>
      </c>
      <c r="B554" s="421" t="s">
        <v>139</v>
      </c>
      <c r="C554" s="284" t="s">
        <v>25</v>
      </c>
      <c r="D554" s="730"/>
      <c r="E554" s="730"/>
      <c r="F554" s="730"/>
      <c r="G554" s="730"/>
      <c r="H554" s="730"/>
      <c r="I554" s="730"/>
      <c r="J554" s="730"/>
      <c r="K554" s="730"/>
      <c r="L554" s="730"/>
      <c r="M554" s="730"/>
      <c r="N554" s="288">
        <v>12</v>
      </c>
      <c r="O554" s="730"/>
      <c r="P554" s="730"/>
      <c r="Q554" s="730"/>
      <c r="R554" s="288"/>
      <c r="S554" s="288"/>
      <c r="T554" s="288"/>
      <c r="U554" s="288"/>
      <c r="V554" s="288"/>
      <c r="W554" s="288"/>
      <c r="X554" s="288"/>
      <c r="Y554" s="419"/>
      <c r="Z554" s="403"/>
      <c r="AA554" s="403"/>
      <c r="AB554" s="403"/>
      <c r="AC554" s="403"/>
      <c r="AD554" s="403"/>
      <c r="AE554" s="403"/>
      <c r="AF554" s="408"/>
      <c r="AG554" s="408"/>
      <c r="AH554" s="408"/>
      <c r="AI554" s="408"/>
      <c r="AJ554" s="408"/>
      <c r="AK554" s="408"/>
      <c r="AL554" s="408"/>
      <c r="AM554" s="289">
        <f>SUM(Y554:AL554)</f>
        <v>0</v>
      </c>
    </row>
    <row r="555" spans="1:39" ht="15.5" hidden="1" outlineLevel="1">
      <c r="A555" s="523"/>
      <c r="B555" s="424" t="s">
        <v>308</v>
      </c>
      <c r="C555" s="284" t="s">
        <v>163</v>
      </c>
      <c r="D555" s="730"/>
      <c r="E555" s="730"/>
      <c r="F555" s="730"/>
      <c r="G555" s="730"/>
      <c r="H555" s="730"/>
      <c r="I555" s="730"/>
      <c r="J555" s="730"/>
      <c r="K555" s="730"/>
      <c r="L555" s="730"/>
      <c r="M555" s="730"/>
      <c r="N555" s="288">
        <f>N554</f>
        <v>12</v>
      </c>
      <c r="O555" s="730"/>
      <c r="P555" s="730"/>
      <c r="Q555" s="730"/>
      <c r="R555" s="288"/>
      <c r="S555" s="288"/>
      <c r="T555" s="288"/>
      <c r="U555" s="288"/>
      <c r="V555" s="288"/>
      <c r="W555" s="288"/>
      <c r="X555" s="288"/>
      <c r="Y555" s="404">
        <f t="shared" ref="Y555:AL555" si="168">Y554</f>
        <v>0</v>
      </c>
      <c r="Z555" s="404">
        <f t="shared" si="168"/>
        <v>0</v>
      </c>
      <c r="AA555" s="404">
        <f t="shared" si="168"/>
        <v>0</v>
      </c>
      <c r="AB555" s="404">
        <f t="shared" si="168"/>
        <v>0</v>
      </c>
      <c r="AC555" s="404">
        <f t="shared" si="168"/>
        <v>0</v>
      </c>
      <c r="AD555" s="404">
        <f t="shared" si="168"/>
        <v>0</v>
      </c>
      <c r="AE555" s="404">
        <f t="shared" si="168"/>
        <v>0</v>
      </c>
      <c r="AF555" s="404">
        <f t="shared" si="168"/>
        <v>0</v>
      </c>
      <c r="AG555" s="404">
        <f t="shared" si="168"/>
        <v>0</v>
      </c>
      <c r="AH555" s="404">
        <f t="shared" si="168"/>
        <v>0</v>
      </c>
      <c r="AI555" s="404">
        <f t="shared" si="168"/>
        <v>0</v>
      </c>
      <c r="AJ555" s="404">
        <f t="shared" si="168"/>
        <v>0</v>
      </c>
      <c r="AK555" s="404">
        <f t="shared" si="168"/>
        <v>0</v>
      </c>
      <c r="AL555" s="404">
        <f t="shared" si="168"/>
        <v>0</v>
      </c>
      <c r="AM555" s="299"/>
    </row>
    <row r="556" spans="1:39" ht="15.5" hidden="1" outlineLevel="1">
      <c r="A556" s="523"/>
      <c r="B556" s="421"/>
      <c r="C556" s="284"/>
      <c r="D556" s="729"/>
      <c r="E556" s="729"/>
      <c r="F556" s="729"/>
      <c r="G556" s="729"/>
      <c r="H556" s="729"/>
      <c r="I556" s="729"/>
      <c r="J556" s="729"/>
      <c r="K556" s="729"/>
      <c r="L556" s="729"/>
      <c r="M556" s="729"/>
      <c r="N556" s="284"/>
      <c r="O556" s="729"/>
      <c r="P556" s="729"/>
      <c r="Q556" s="729"/>
      <c r="R556" s="284"/>
      <c r="S556" s="284"/>
      <c r="T556" s="284"/>
      <c r="U556" s="284"/>
      <c r="V556" s="284"/>
      <c r="W556" s="284"/>
      <c r="X556" s="284"/>
      <c r="Y556" s="405"/>
      <c r="Z556" s="418"/>
      <c r="AA556" s="418"/>
      <c r="AB556" s="418"/>
      <c r="AC556" s="418"/>
      <c r="AD556" s="418"/>
      <c r="AE556" s="418"/>
      <c r="AF556" s="418"/>
      <c r="AG556" s="418"/>
      <c r="AH556" s="418"/>
      <c r="AI556" s="418"/>
      <c r="AJ556" s="418"/>
      <c r="AK556" s="418"/>
      <c r="AL556" s="418"/>
      <c r="AM556" s="299"/>
    </row>
    <row r="557" spans="1:39" ht="31" hidden="1" outlineLevel="1">
      <c r="A557" s="523">
        <v>48</v>
      </c>
      <c r="B557" s="421" t="s">
        <v>140</v>
      </c>
      <c r="C557" s="284" t="s">
        <v>25</v>
      </c>
      <c r="D557" s="730"/>
      <c r="E557" s="730"/>
      <c r="F557" s="730"/>
      <c r="G557" s="730"/>
      <c r="H557" s="730"/>
      <c r="I557" s="730"/>
      <c r="J557" s="730"/>
      <c r="K557" s="730"/>
      <c r="L557" s="730"/>
      <c r="M557" s="730"/>
      <c r="N557" s="288">
        <v>12</v>
      </c>
      <c r="O557" s="730"/>
      <c r="P557" s="730"/>
      <c r="Q557" s="730"/>
      <c r="R557" s="288"/>
      <c r="S557" s="288"/>
      <c r="T557" s="288"/>
      <c r="U557" s="288"/>
      <c r="V557" s="288"/>
      <c r="W557" s="288"/>
      <c r="X557" s="288"/>
      <c r="Y557" s="419"/>
      <c r="Z557" s="403"/>
      <c r="AA557" s="403"/>
      <c r="AB557" s="403"/>
      <c r="AC557" s="403"/>
      <c r="AD557" s="403"/>
      <c r="AE557" s="403"/>
      <c r="AF557" s="408"/>
      <c r="AG557" s="408"/>
      <c r="AH557" s="408"/>
      <c r="AI557" s="408"/>
      <c r="AJ557" s="408"/>
      <c r="AK557" s="408"/>
      <c r="AL557" s="408"/>
      <c r="AM557" s="289">
        <f>SUM(Y557:AL557)</f>
        <v>0</v>
      </c>
    </row>
    <row r="558" spans="1:39" ht="15.5" hidden="1" outlineLevel="1">
      <c r="A558" s="523"/>
      <c r="B558" s="424" t="s">
        <v>308</v>
      </c>
      <c r="C558" s="284" t="s">
        <v>163</v>
      </c>
      <c r="D558" s="730"/>
      <c r="E558" s="730"/>
      <c r="F558" s="730"/>
      <c r="G558" s="730"/>
      <c r="H558" s="730"/>
      <c r="I558" s="730"/>
      <c r="J558" s="730"/>
      <c r="K558" s="730"/>
      <c r="L558" s="730"/>
      <c r="M558" s="730"/>
      <c r="N558" s="288">
        <f>N557</f>
        <v>12</v>
      </c>
      <c r="O558" s="730"/>
      <c r="P558" s="730"/>
      <c r="Q558" s="730"/>
      <c r="R558" s="288"/>
      <c r="S558" s="288"/>
      <c r="T558" s="288"/>
      <c r="U558" s="288"/>
      <c r="V558" s="288"/>
      <c r="W558" s="288"/>
      <c r="X558" s="288"/>
      <c r="Y558" s="404">
        <f t="shared" ref="Y558:AL558" si="169">Y557</f>
        <v>0</v>
      </c>
      <c r="Z558" s="404">
        <f t="shared" si="169"/>
        <v>0</v>
      </c>
      <c r="AA558" s="404">
        <f t="shared" si="169"/>
        <v>0</v>
      </c>
      <c r="AB558" s="404">
        <f t="shared" si="169"/>
        <v>0</v>
      </c>
      <c r="AC558" s="404">
        <f t="shared" si="169"/>
        <v>0</v>
      </c>
      <c r="AD558" s="404">
        <f t="shared" si="169"/>
        <v>0</v>
      </c>
      <c r="AE558" s="404">
        <f t="shared" si="169"/>
        <v>0</v>
      </c>
      <c r="AF558" s="404">
        <f t="shared" si="169"/>
        <v>0</v>
      </c>
      <c r="AG558" s="404">
        <f t="shared" si="169"/>
        <v>0</v>
      </c>
      <c r="AH558" s="404">
        <f t="shared" si="169"/>
        <v>0</v>
      </c>
      <c r="AI558" s="404">
        <f t="shared" si="169"/>
        <v>0</v>
      </c>
      <c r="AJ558" s="404">
        <f t="shared" si="169"/>
        <v>0</v>
      </c>
      <c r="AK558" s="404">
        <f t="shared" si="169"/>
        <v>0</v>
      </c>
      <c r="AL558" s="404">
        <f t="shared" si="169"/>
        <v>0</v>
      </c>
      <c r="AM558" s="299"/>
    </row>
    <row r="559" spans="1:39" ht="15.5" hidden="1" outlineLevel="1">
      <c r="A559" s="523"/>
      <c r="B559" s="421"/>
      <c r="C559" s="284"/>
      <c r="D559" s="729"/>
      <c r="E559" s="729"/>
      <c r="F559" s="729"/>
      <c r="G559" s="729"/>
      <c r="H559" s="729"/>
      <c r="I559" s="729"/>
      <c r="J559" s="729"/>
      <c r="K559" s="729"/>
      <c r="L559" s="729"/>
      <c r="M559" s="729"/>
      <c r="N559" s="284"/>
      <c r="O559" s="729"/>
      <c r="P559" s="729"/>
      <c r="Q559" s="729"/>
      <c r="R559" s="284"/>
      <c r="S559" s="284"/>
      <c r="T559" s="284"/>
      <c r="U559" s="284"/>
      <c r="V559" s="284"/>
      <c r="W559" s="284"/>
      <c r="X559" s="284"/>
      <c r="Y559" s="405"/>
      <c r="Z559" s="418"/>
      <c r="AA559" s="418"/>
      <c r="AB559" s="418"/>
      <c r="AC559" s="418"/>
      <c r="AD559" s="418"/>
      <c r="AE559" s="418"/>
      <c r="AF559" s="418"/>
      <c r="AG559" s="418"/>
      <c r="AH559" s="418"/>
      <c r="AI559" s="418"/>
      <c r="AJ559" s="418"/>
      <c r="AK559" s="418"/>
      <c r="AL559" s="418"/>
      <c r="AM559" s="299"/>
    </row>
    <row r="560" spans="1:39" ht="31" hidden="1" outlineLevel="1">
      <c r="A560" s="523">
        <v>49</v>
      </c>
      <c r="B560" s="421" t="s">
        <v>141</v>
      </c>
      <c r="C560" s="284" t="s">
        <v>25</v>
      </c>
      <c r="D560" s="730"/>
      <c r="E560" s="730"/>
      <c r="F560" s="730"/>
      <c r="G560" s="730"/>
      <c r="H560" s="730"/>
      <c r="I560" s="730"/>
      <c r="J560" s="730"/>
      <c r="K560" s="730"/>
      <c r="L560" s="730"/>
      <c r="M560" s="730"/>
      <c r="N560" s="288">
        <v>12</v>
      </c>
      <c r="O560" s="730"/>
      <c r="P560" s="730"/>
      <c r="Q560" s="730"/>
      <c r="R560" s="288"/>
      <c r="S560" s="288"/>
      <c r="T560" s="288"/>
      <c r="U560" s="288"/>
      <c r="V560" s="288"/>
      <c r="W560" s="288"/>
      <c r="X560" s="288"/>
      <c r="Y560" s="419"/>
      <c r="Z560" s="403"/>
      <c r="AA560" s="403"/>
      <c r="AB560" s="403"/>
      <c r="AC560" s="403"/>
      <c r="AD560" s="403"/>
      <c r="AE560" s="403"/>
      <c r="AF560" s="408"/>
      <c r="AG560" s="408"/>
      <c r="AH560" s="408"/>
      <c r="AI560" s="408"/>
      <c r="AJ560" s="408"/>
      <c r="AK560" s="408"/>
      <c r="AL560" s="408"/>
      <c r="AM560" s="289">
        <f>SUM(Y560:AL560)</f>
        <v>0</v>
      </c>
    </row>
    <row r="561" spans="1:39" ht="15.5" hidden="1" outlineLevel="1">
      <c r="A561" s="523"/>
      <c r="B561" s="424" t="s">
        <v>308</v>
      </c>
      <c r="C561" s="284" t="s">
        <v>163</v>
      </c>
      <c r="D561" s="730"/>
      <c r="E561" s="730"/>
      <c r="F561" s="730"/>
      <c r="G561" s="730"/>
      <c r="H561" s="730"/>
      <c r="I561" s="730"/>
      <c r="J561" s="730"/>
      <c r="K561" s="730"/>
      <c r="L561" s="730"/>
      <c r="M561" s="730"/>
      <c r="N561" s="288">
        <f>N560</f>
        <v>12</v>
      </c>
      <c r="O561" s="730"/>
      <c r="P561" s="730"/>
      <c r="Q561" s="730"/>
      <c r="R561" s="288"/>
      <c r="S561" s="288"/>
      <c r="T561" s="288"/>
      <c r="U561" s="288"/>
      <c r="V561" s="288"/>
      <c r="W561" s="288"/>
      <c r="X561" s="288"/>
      <c r="Y561" s="404">
        <f t="shared" ref="Y561:AL561" si="170">Y560</f>
        <v>0</v>
      </c>
      <c r="Z561" s="404">
        <f t="shared" si="170"/>
        <v>0</v>
      </c>
      <c r="AA561" s="404">
        <f t="shared" si="170"/>
        <v>0</v>
      </c>
      <c r="AB561" s="404">
        <f t="shared" si="170"/>
        <v>0</v>
      </c>
      <c r="AC561" s="404">
        <f t="shared" si="170"/>
        <v>0</v>
      </c>
      <c r="AD561" s="404">
        <f t="shared" si="170"/>
        <v>0</v>
      </c>
      <c r="AE561" s="404">
        <f t="shared" si="170"/>
        <v>0</v>
      </c>
      <c r="AF561" s="404">
        <f t="shared" si="170"/>
        <v>0</v>
      </c>
      <c r="AG561" s="404">
        <f t="shared" si="170"/>
        <v>0</v>
      </c>
      <c r="AH561" s="404">
        <f t="shared" si="170"/>
        <v>0</v>
      </c>
      <c r="AI561" s="404">
        <f t="shared" si="170"/>
        <v>0</v>
      </c>
      <c r="AJ561" s="404">
        <f t="shared" si="170"/>
        <v>0</v>
      </c>
      <c r="AK561" s="404">
        <f t="shared" si="170"/>
        <v>0</v>
      </c>
      <c r="AL561" s="404">
        <f t="shared" si="170"/>
        <v>0</v>
      </c>
      <c r="AM561" s="299"/>
    </row>
    <row r="562" spans="1:39" ht="15.5" hidden="1" outlineLevel="1">
      <c r="A562" s="523"/>
      <c r="B562" s="424"/>
      <c r="C562" s="298"/>
      <c r="D562" s="729"/>
      <c r="E562" s="729"/>
      <c r="F562" s="729"/>
      <c r="G562" s="729"/>
      <c r="H562" s="729"/>
      <c r="I562" s="729"/>
      <c r="J562" s="729"/>
      <c r="K562" s="729"/>
      <c r="L562" s="729"/>
      <c r="M562" s="729"/>
      <c r="N562" s="284"/>
      <c r="O562" s="284"/>
      <c r="P562" s="284"/>
      <c r="Q562" s="284"/>
      <c r="R562" s="284"/>
      <c r="S562" s="284"/>
      <c r="T562" s="284"/>
      <c r="U562" s="284"/>
      <c r="V562" s="284"/>
      <c r="W562" s="284"/>
      <c r="X562" s="284"/>
      <c r="Y562" s="294"/>
      <c r="Z562" s="294"/>
      <c r="AA562" s="294"/>
      <c r="AB562" s="294"/>
      <c r="AC562" s="294"/>
      <c r="AD562" s="294"/>
      <c r="AE562" s="294"/>
      <c r="AF562" s="294"/>
      <c r="AG562" s="294"/>
      <c r="AH562" s="294"/>
      <c r="AI562" s="294"/>
      <c r="AJ562" s="294"/>
      <c r="AK562" s="294"/>
      <c r="AL562" s="294"/>
      <c r="AM562" s="299"/>
    </row>
    <row r="563" spans="1:39" ht="15.5" collapsed="1">
      <c r="B563" s="320" t="s">
        <v>292</v>
      </c>
      <c r="C563" s="322"/>
      <c r="D563" s="807">
        <f>SUM(D406:D561)</f>
        <v>16387248</v>
      </c>
      <c r="E563" s="807">
        <f t="shared" ref="E563:M563" si="171">SUM(E406:E561)</f>
        <v>15261381</v>
      </c>
      <c r="F563" s="807">
        <f t="shared" si="171"/>
        <v>15084685</v>
      </c>
      <c r="G563" s="807">
        <f t="shared" si="171"/>
        <v>15051708</v>
      </c>
      <c r="H563" s="807">
        <f t="shared" si="171"/>
        <v>14941638</v>
      </c>
      <c r="I563" s="807">
        <f t="shared" si="171"/>
        <v>14164205</v>
      </c>
      <c r="J563" s="807">
        <f t="shared" si="171"/>
        <v>14112518</v>
      </c>
      <c r="K563" s="807">
        <f t="shared" si="171"/>
        <v>14075129</v>
      </c>
      <c r="L563" s="807">
        <f t="shared" si="171"/>
        <v>13887751</v>
      </c>
      <c r="M563" s="807">
        <f t="shared" si="171"/>
        <v>13843727</v>
      </c>
      <c r="N563" s="322"/>
      <c r="O563" s="322">
        <f>SUM(O406:O561)</f>
        <v>2809</v>
      </c>
      <c r="P563" s="322">
        <f>SUM(P406:P561)</f>
        <v>2894</v>
      </c>
      <c r="Q563" s="322">
        <f t="shared" ref="Q563:X563" si="172">SUM(Q406:Q561)</f>
        <v>2875</v>
      </c>
      <c r="R563" s="322">
        <f t="shared" si="172"/>
        <v>2872</v>
      </c>
      <c r="S563" s="322">
        <f t="shared" si="172"/>
        <v>2858</v>
      </c>
      <c r="T563" s="322">
        <f t="shared" si="172"/>
        <v>2658</v>
      </c>
      <c r="U563" s="322">
        <f t="shared" si="172"/>
        <v>2649</v>
      </c>
      <c r="V563" s="322">
        <f t="shared" si="172"/>
        <v>2641</v>
      </c>
      <c r="W563" s="322">
        <f t="shared" si="172"/>
        <v>2627</v>
      </c>
      <c r="X563" s="322">
        <f t="shared" si="172"/>
        <v>2617</v>
      </c>
      <c r="Y563" s="322">
        <f>IF(Y404="kWh",SUMPRODUCT(D406:D561,Y406:Y561))</f>
        <v>6907766</v>
      </c>
      <c r="Z563" s="322">
        <f>IF(Z404="kWh",SUMPRODUCT(D406:D561,Z406:Z561))</f>
        <v>2454006</v>
      </c>
      <c r="AA563" s="322">
        <f>IF(AA404="kw",SUMPRODUCT(N406:N561,O406:O561,AA406:AA561),SUMPRODUCT(D406:D561,AA406:AA561))</f>
        <v>21868.32</v>
      </c>
      <c r="AB563" s="322">
        <f>IF(AB404="kw",SUMPRODUCT(N406:N561,O406:O561,AB406:AB561),SUMPRODUCT(D406:D561,AB406:AB561))</f>
        <v>0</v>
      </c>
      <c r="AC563" s="322">
        <f>IF(AC404="kw",SUMPRODUCT(N406:N561,O406:O561,AC406:AC561),SUMPRODUCT(D406:D561,AC406:AC561))</f>
        <v>0</v>
      </c>
      <c r="AD563" s="322">
        <f>IF(AD404="kw",SUMPRODUCT(N406:N561,O406:O561,AD406:AD561),SUMPRODUCT(D406:D561,AD406:AD561))</f>
        <v>0</v>
      </c>
      <c r="AE563" s="322">
        <f>IF(AE404="kw",SUMPRODUCT(N406:N561,O406:O561,AE406:AE561),SUMPRODUCT(D406:D561,AE406:AE561))</f>
        <v>0</v>
      </c>
      <c r="AF563" s="322">
        <f>IF(AF404="kw",SUMPRODUCT(N406:N561,O406:O561,AF406:AF561),SUMPRODUCT(D406:D561,AF406:AF561))</f>
        <v>0</v>
      </c>
      <c r="AG563" s="322">
        <f>IF(AG404="kw",SUMPRODUCT(N406:N561,O406:O561,AG406:AG561),SUMPRODUCT(D406:D561,AG406:AG561))</f>
        <v>0</v>
      </c>
      <c r="AH563" s="322">
        <f>IF(AH404="kw",SUMPRODUCT(N406:N561,O406:O561,AH406:AH561),SUMPRODUCT(D406:D561,AH406:AH561))</f>
        <v>0</v>
      </c>
      <c r="AI563" s="322">
        <f>IF(AI404="kw",SUMPRODUCT(N406:N561,O406:O561,AI406:AI561),SUMPRODUCT(D406:D561,AI406:AI561))</f>
        <v>0</v>
      </c>
      <c r="AJ563" s="322">
        <f>IF(AJ404="kw",SUMPRODUCT(N406:N561,O406:O561,AJ406:AJ561),SUMPRODUCT(D406:D561,AJ406:AJ561))</f>
        <v>0</v>
      </c>
      <c r="AK563" s="322">
        <f>IF(AK404="kw",SUMPRODUCT(N406:N561,O406:O561,AK406:AK561),SUMPRODUCT(D406:D561,AK406:AK561))</f>
        <v>0</v>
      </c>
      <c r="AL563" s="322">
        <f>IF(AL404="kw",SUMPRODUCT(N406:N561,O406:O561,AL406:AL561),SUMPRODUCT(D406:D561,AL406:AL561))</f>
        <v>0</v>
      </c>
      <c r="AM563" s="323"/>
    </row>
    <row r="564" spans="1:39" ht="15.5">
      <c r="B564" s="384" t="s">
        <v>293</v>
      </c>
      <c r="C564" s="385"/>
      <c r="D564" s="806"/>
      <c r="E564" s="806"/>
      <c r="F564" s="806"/>
      <c r="G564" s="806"/>
      <c r="H564" s="806"/>
      <c r="I564" s="806"/>
      <c r="J564" s="806"/>
      <c r="K564" s="806"/>
      <c r="L564" s="806"/>
      <c r="M564" s="806"/>
      <c r="N564" s="385"/>
      <c r="O564" s="385"/>
      <c r="P564" s="385"/>
      <c r="Q564" s="385"/>
      <c r="R564" s="385"/>
      <c r="S564" s="385"/>
      <c r="T564" s="385"/>
      <c r="U564" s="385"/>
      <c r="V564" s="385"/>
      <c r="W564" s="385"/>
      <c r="X564" s="385"/>
      <c r="Y564" s="385">
        <f>HLOOKUP(Y219,'2. LRAMVA Threshold'!$B$42:$Q$53,9,FALSE)</f>
        <v>0</v>
      </c>
      <c r="Z564" s="385">
        <f>HLOOKUP(Z219,'2. LRAMVA Threshold'!$B$42:$Q$53,9,FALSE)</f>
        <v>0</v>
      </c>
      <c r="AA564" s="385">
        <f>HLOOKUP(AA219,'2. LRAMVA Threshold'!$B$42:$Q$53,9,FALSE)</f>
        <v>0</v>
      </c>
      <c r="AB564" s="385">
        <f>HLOOKUP(AB219,'2. LRAMVA Threshold'!$B$42:$Q$53,9,FALSE)</f>
        <v>0</v>
      </c>
      <c r="AC564" s="385">
        <f>HLOOKUP(AC219,'2. LRAMVA Threshold'!$B$42:$Q$53,9,FALSE)</f>
        <v>0</v>
      </c>
      <c r="AD564" s="385">
        <f>HLOOKUP(AD219,'2. LRAMVA Threshold'!$B$42:$Q$53,9,FALSE)</f>
        <v>0</v>
      </c>
      <c r="AE564" s="385">
        <f>HLOOKUP(AE219,'2. LRAMVA Threshold'!$B$42:$Q$53,9,FALSE)</f>
        <v>0</v>
      </c>
      <c r="AF564" s="385">
        <f>HLOOKUP(AF219,'2. LRAMVA Threshold'!$B$42:$Q$53,9,FALSE)</f>
        <v>0</v>
      </c>
      <c r="AG564" s="385">
        <f>HLOOKUP(AG219,'2. LRAMVA Threshold'!$B$42:$Q$53,9,FALSE)</f>
        <v>0</v>
      </c>
      <c r="AH564" s="385">
        <f>HLOOKUP(AH219,'2. LRAMVA Threshold'!$B$42:$Q$53,9,FALSE)</f>
        <v>0</v>
      </c>
      <c r="AI564" s="385">
        <f>HLOOKUP(AI219,'2. LRAMVA Threshold'!$B$42:$Q$53,9,FALSE)</f>
        <v>0</v>
      </c>
      <c r="AJ564" s="385">
        <f>HLOOKUP(AJ219,'2. LRAMVA Threshold'!$B$42:$Q$53,9,FALSE)</f>
        <v>0</v>
      </c>
      <c r="AK564" s="385">
        <f>HLOOKUP(AK219,'2. LRAMVA Threshold'!$B$42:$Q$53,9,FALSE)</f>
        <v>0</v>
      </c>
      <c r="AL564" s="385">
        <f>HLOOKUP(AL219,'2. LRAMVA Threshold'!$B$42:$Q$53,9,FALSE)</f>
        <v>0</v>
      </c>
      <c r="AM564" s="386"/>
    </row>
    <row r="565" spans="1:39" ht="15.5">
      <c r="B565" s="387"/>
      <c r="C565" s="425"/>
      <c r="D565" s="425"/>
      <c r="E565" s="425"/>
      <c r="F565" s="425"/>
      <c r="G565" s="425"/>
      <c r="H565" s="425"/>
      <c r="I565" s="425"/>
      <c r="J565" s="425"/>
      <c r="K565" s="425"/>
      <c r="L565" s="425"/>
      <c r="M565" s="425"/>
      <c r="N565" s="426"/>
      <c r="O565" s="427"/>
      <c r="P565" s="426"/>
      <c r="Q565" s="426"/>
      <c r="R565" s="426"/>
      <c r="S565" s="428"/>
      <c r="T565" s="428"/>
      <c r="U565" s="428"/>
      <c r="V565" s="428"/>
      <c r="W565" s="426"/>
      <c r="X565" s="426"/>
      <c r="Y565" s="429"/>
      <c r="Z565" s="429"/>
      <c r="AA565" s="429"/>
      <c r="AB565" s="429"/>
      <c r="AC565" s="429"/>
      <c r="AD565" s="429"/>
      <c r="AE565" s="429"/>
      <c r="AF565" s="392"/>
      <c r="AG565" s="392"/>
      <c r="AH565" s="392"/>
      <c r="AI565" s="392"/>
      <c r="AJ565" s="392"/>
      <c r="AK565" s="392"/>
      <c r="AL565" s="392"/>
      <c r="AM565" s="393"/>
    </row>
    <row r="566" spans="1:39" ht="15.5">
      <c r="B566" s="317" t="s">
        <v>294</v>
      </c>
      <c r="C566" s="331"/>
      <c r="D566" s="805"/>
      <c r="E566" s="293"/>
      <c r="F566" s="293"/>
      <c r="G566" s="293"/>
      <c r="H566" s="293"/>
      <c r="I566" s="293"/>
      <c r="J566" s="293"/>
      <c r="K566" s="293"/>
      <c r="L566" s="293"/>
      <c r="M566" s="293"/>
      <c r="N566" s="369"/>
      <c r="O566" s="284"/>
      <c r="P566" s="333"/>
      <c r="Q566" s="333"/>
      <c r="R566" s="333"/>
      <c r="S566" s="332"/>
      <c r="T566" s="332"/>
      <c r="U566" s="332"/>
      <c r="V566" s="332"/>
      <c r="W566" s="333"/>
      <c r="X566" s="333"/>
      <c r="Y566" s="334">
        <f>HLOOKUP(Y$35,'3.  Distribution Rates'!$C$122:$P$133,9,FALSE)</f>
        <v>0</v>
      </c>
      <c r="Z566" s="334">
        <f>HLOOKUP(Z$35,'3.  Distribution Rates'!$C$122:$P$133,9,FALSE)</f>
        <v>0</v>
      </c>
      <c r="AA566" s="334">
        <f>HLOOKUP(AA$35,'3.  Distribution Rates'!$C$122:$P$133,9,FALSE)</f>
        <v>0</v>
      </c>
      <c r="AB566" s="334">
        <f>HLOOKUP(AB$35,'3.  Distribution Rates'!$C$122:$P$133,9,FALSE)</f>
        <v>0</v>
      </c>
      <c r="AC566" s="334">
        <f>HLOOKUP(AC$35,'3.  Distribution Rates'!$C$122:$P$133,9,FALSE)</f>
        <v>0</v>
      </c>
      <c r="AD566" s="334">
        <f>HLOOKUP(AD$35,'3.  Distribution Rates'!$C$122:$P$133,9,FALSE)</f>
        <v>0</v>
      </c>
      <c r="AE566" s="334">
        <f>HLOOKUP(AE$35,'3.  Distribution Rates'!$C$122:$P$133,9,FALSE)</f>
        <v>0</v>
      </c>
      <c r="AF566" s="334">
        <f>HLOOKUP(AF$35,'3.  Distribution Rates'!$C$122:$P$133,9,FALSE)</f>
        <v>0</v>
      </c>
      <c r="AG566" s="334">
        <f>HLOOKUP(AG$35,'3.  Distribution Rates'!$C$122:$P$133,9,FALSE)</f>
        <v>0</v>
      </c>
      <c r="AH566" s="334">
        <f>HLOOKUP(AH$35,'3.  Distribution Rates'!$C$122:$P$133,9,FALSE)</f>
        <v>0</v>
      </c>
      <c r="AI566" s="334">
        <f>HLOOKUP(AI$35,'3.  Distribution Rates'!$C$122:$P$133,9,FALSE)</f>
        <v>0</v>
      </c>
      <c r="AJ566" s="334">
        <f>HLOOKUP(AJ$35,'3.  Distribution Rates'!$C$122:$P$133,9,FALSE)</f>
        <v>0</v>
      </c>
      <c r="AK566" s="334">
        <f>HLOOKUP(AK$35,'3.  Distribution Rates'!$C$122:$P$133,9,FALSE)</f>
        <v>0</v>
      </c>
      <c r="AL566" s="334">
        <f>HLOOKUP(AL$35,'3.  Distribution Rates'!$C$122:$P$133,9,FALSE)</f>
        <v>0</v>
      </c>
      <c r="AM566" s="433"/>
    </row>
    <row r="567" spans="1:39" ht="15.5">
      <c r="B567" s="317" t="s">
        <v>295</v>
      </c>
      <c r="C567" s="338"/>
      <c r="D567" s="804"/>
      <c r="E567" s="733"/>
      <c r="F567" s="733"/>
      <c r="G567" s="733"/>
      <c r="H567" s="733"/>
      <c r="I567" s="733"/>
      <c r="J567" s="733"/>
      <c r="K567" s="733"/>
      <c r="L567" s="733"/>
      <c r="M567" s="733"/>
      <c r="N567" s="272"/>
      <c r="O567" s="284"/>
      <c r="P567" s="272"/>
      <c r="Q567" s="272"/>
      <c r="R567" s="272"/>
      <c r="S567" s="302"/>
      <c r="T567" s="302"/>
      <c r="U567" s="302"/>
      <c r="V567" s="302"/>
      <c r="W567" s="272"/>
      <c r="X567" s="272"/>
      <c r="Y567" s="371">
        <f>'4.  2011-2014 LRAM'!Y140*Y566</f>
        <v>0</v>
      </c>
      <c r="Z567" s="371">
        <f>'4.  2011-2014 LRAM'!Z140*Z566</f>
        <v>0</v>
      </c>
      <c r="AA567" s="371">
        <f>'4.  2011-2014 LRAM'!AA140*AA566</f>
        <v>0</v>
      </c>
      <c r="AB567" s="371">
        <f>'4.  2011-2014 LRAM'!AB140*AB566</f>
        <v>0</v>
      </c>
      <c r="AC567" s="371">
        <f>'4.  2011-2014 LRAM'!AC140*AC566</f>
        <v>0</v>
      </c>
      <c r="AD567" s="371">
        <f>'4.  2011-2014 LRAM'!AD140*AD566</f>
        <v>0</v>
      </c>
      <c r="AE567" s="371">
        <f>'4.  2011-2014 LRAM'!AE140*AE566</f>
        <v>0</v>
      </c>
      <c r="AF567" s="371">
        <f>'4.  2011-2014 LRAM'!AF140*AF566</f>
        <v>0</v>
      </c>
      <c r="AG567" s="371">
        <f>'4.  2011-2014 LRAM'!AG140*AG566</f>
        <v>0</v>
      </c>
      <c r="AH567" s="371">
        <f>'4.  2011-2014 LRAM'!AH140*AH566</f>
        <v>0</v>
      </c>
      <c r="AI567" s="371">
        <f>'4.  2011-2014 LRAM'!AI140*AI566</f>
        <v>0</v>
      </c>
      <c r="AJ567" s="371">
        <f>'4.  2011-2014 LRAM'!AJ140*AJ566</f>
        <v>0</v>
      </c>
      <c r="AK567" s="371">
        <f>'4.  2011-2014 LRAM'!AK140*AK566</f>
        <v>0</v>
      </c>
      <c r="AL567" s="371">
        <f>'4.  2011-2014 LRAM'!AL140*AL566</f>
        <v>0</v>
      </c>
      <c r="AM567" s="616">
        <f t="shared" ref="AM567:AM573" si="173">SUM(Y567:AL567)</f>
        <v>0</v>
      </c>
    </row>
    <row r="568" spans="1:39" ht="15.5">
      <c r="B568" s="317" t="s">
        <v>296</v>
      </c>
      <c r="C568" s="338"/>
      <c r="D568" s="804"/>
      <c r="E568" s="733"/>
      <c r="F568" s="733"/>
      <c r="G568" s="733"/>
      <c r="H568" s="733"/>
      <c r="I568" s="733"/>
      <c r="J568" s="733"/>
      <c r="K568" s="733"/>
      <c r="L568" s="733"/>
      <c r="M568" s="733"/>
      <c r="N568" s="272"/>
      <c r="O568" s="284"/>
      <c r="P568" s="272"/>
      <c r="Q568" s="272"/>
      <c r="R568" s="272"/>
      <c r="S568" s="302"/>
      <c r="T568" s="302"/>
      <c r="U568" s="302"/>
      <c r="V568" s="302"/>
      <c r="W568" s="272"/>
      <c r="X568" s="272"/>
      <c r="Y568" s="371">
        <f>'4.  2011-2014 LRAM'!Y269*Y566</f>
        <v>0</v>
      </c>
      <c r="Z568" s="371">
        <f>'4.  2011-2014 LRAM'!Z269*Z566</f>
        <v>0</v>
      </c>
      <c r="AA568" s="371">
        <f>'4.  2011-2014 LRAM'!AA269*AA566</f>
        <v>0</v>
      </c>
      <c r="AB568" s="371">
        <f>'4.  2011-2014 LRAM'!AB269*AB566</f>
        <v>0</v>
      </c>
      <c r="AC568" s="371">
        <f>'4.  2011-2014 LRAM'!AC269*AC566</f>
        <v>0</v>
      </c>
      <c r="AD568" s="371">
        <f>'4.  2011-2014 LRAM'!AD269*AD566</f>
        <v>0</v>
      </c>
      <c r="AE568" s="371">
        <f>'4.  2011-2014 LRAM'!AE269*AE566</f>
        <v>0</v>
      </c>
      <c r="AF568" s="371">
        <f>'4.  2011-2014 LRAM'!AF269*AF566</f>
        <v>0</v>
      </c>
      <c r="AG568" s="371">
        <f>'4.  2011-2014 LRAM'!AG269*AG566</f>
        <v>0</v>
      </c>
      <c r="AH568" s="371">
        <f>'4.  2011-2014 LRAM'!AH269*AH566</f>
        <v>0</v>
      </c>
      <c r="AI568" s="371">
        <f>'4.  2011-2014 LRAM'!AI269*AI566</f>
        <v>0</v>
      </c>
      <c r="AJ568" s="371">
        <f>'4.  2011-2014 LRAM'!AJ269*AJ566</f>
        <v>0</v>
      </c>
      <c r="AK568" s="371">
        <f>'4.  2011-2014 LRAM'!AK269*AK566</f>
        <v>0</v>
      </c>
      <c r="AL568" s="371">
        <f>'4.  2011-2014 LRAM'!AL269*AL566</f>
        <v>0</v>
      </c>
      <c r="AM568" s="616">
        <f t="shared" si="173"/>
        <v>0</v>
      </c>
    </row>
    <row r="569" spans="1:39" ht="15.5">
      <c r="B569" s="317" t="s">
        <v>297</v>
      </c>
      <c r="C569" s="338"/>
      <c r="D569" s="804"/>
      <c r="E569" s="733"/>
      <c r="F569" s="733"/>
      <c r="G569" s="733"/>
      <c r="H569" s="733"/>
      <c r="I569" s="733"/>
      <c r="J569" s="733"/>
      <c r="K569" s="733"/>
      <c r="L569" s="733"/>
      <c r="M569" s="733"/>
      <c r="N569" s="272"/>
      <c r="O569" s="284"/>
      <c r="P569" s="272"/>
      <c r="Q569" s="272"/>
      <c r="R569" s="272"/>
      <c r="S569" s="302"/>
      <c r="T569" s="302"/>
      <c r="U569" s="302"/>
      <c r="V569" s="302"/>
      <c r="W569" s="272"/>
      <c r="X569" s="272"/>
      <c r="Y569" s="371">
        <f>'4.  2011-2014 LRAM'!Y398*Y566</f>
        <v>0</v>
      </c>
      <c r="Z569" s="371">
        <f>'4.  2011-2014 LRAM'!Z398*Z566</f>
        <v>0</v>
      </c>
      <c r="AA569" s="371">
        <f>'4.  2011-2014 LRAM'!AA398*AA566</f>
        <v>0</v>
      </c>
      <c r="AB569" s="371">
        <f>'4.  2011-2014 LRAM'!AB398*AB566</f>
        <v>0</v>
      </c>
      <c r="AC569" s="371">
        <f>'4.  2011-2014 LRAM'!AC398*AC566</f>
        <v>0</v>
      </c>
      <c r="AD569" s="371">
        <f>'4.  2011-2014 LRAM'!AD398*AD566</f>
        <v>0</v>
      </c>
      <c r="AE569" s="371">
        <f>'4.  2011-2014 LRAM'!AE398*AE566</f>
        <v>0</v>
      </c>
      <c r="AF569" s="371">
        <f>'4.  2011-2014 LRAM'!AF398*AF566</f>
        <v>0</v>
      </c>
      <c r="AG569" s="371">
        <f>'4.  2011-2014 LRAM'!AG398*AG566</f>
        <v>0</v>
      </c>
      <c r="AH569" s="371">
        <f>'4.  2011-2014 LRAM'!AH398*AH566</f>
        <v>0</v>
      </c>
      <c r="AI569" s="371">
        <f>'4.  2011-2014 LRAM'!AI398*AI566</f>
        <v>0</v>
      </c>
      <c r="AJ569" s="371">
        <f>'4.  2011-2014 LRAM'!AJ398*AJ566</f>
        <v>0</v>
      </c>
      <c r="AK569" s="371">
        <f>'4.  2011-2014 LRAM'!AK398*AK566</f>
        <v>0</v>
      </c>
      <c r="AL569" s="371">
        <f>'4.  2011-2014 LRAM'!AL398*AL566</f>
        <v>0</v>
      </c>
      <c r="AM569" s="616">
        <f t="shared" si="173"/>
        <v>0</v>
      </c>
    </row>
    <row r="570" spans="1:39" ht="15.5">
      <c r="B570" s="317" t="s">
        <v>298</v>
      </c>
      <c r="C570" s="338"/>
      <c r="D570" s="804"/>
      <c r="E570" s="733"/>
      <c r="F570" s="733"/>
      <c r="G570" s="733"/>
      <c r="H570" s="733"/>
      <c r="I570" s="733"/>
      <c r="J570" s="733"/>
      <c r="K570" s="733"/>
      <c r="L570" s="733"/>
      <c r="M570" s="733"/>
      <c r="N570" s="272"/>
      <c r="O570" s="284"/>
      <c r="P570" s="272"/>
      <c r="Q570" s="272"/>
      <c r="R570" s="272"/>
      <c r="S570" s="302"/>
      <c r="T570" s="302"/>
      <c r="U570" s="302"/>
      <c r="V570" s="302"/>
      <c r="W570" s="272"/>
      <c r="X570" s="272"/>
      <c r="Y570" s="371">
        <f>'4.  2011-2014 LRAM'!Y528*Y566</f>
        <v>0</v>
      </c>
      <c r="Z570" s="371">
        <f>'4.  2011-2014 LRAM'!Z528*Z566</f>
        <v>0</v>
      </c>
      <c r="AA570" s="371">
        <f>'4.  2011-2014 LRAM'!AA528*AA566</f>
        <v>0</v>
      </c>
      <c r="AB570" s="371">
        <f>'4.  2011-2014 LRAM'!AB528*AB566</f>
        <v>0</v>
      </c>
      <c r="AC570" s="371">
        <f>'4.  2011-2014 LRAM'!AC528*AC566</f>
        <v>0</v>
      </c>
      <c r="AD570" s="371">
        <f>'4.  2011-2014 LRAM'!AD528*AD566</f>
        <v>0</v>
      </c>
      <c r="AE570" s="371">
        <f>'4.  2011-2014 LRAM'!AE528*AE566</f>
        <v>0</v>
      </c>
      <c r="AF570" s="371">
        <f>'4.  2011-2014 LRAM'!AF528*AF566</f>
        <v>0</v>
      </c>
      <c r="AG570" s="371">
        <f>'4.  2011-2014 LRAM'!AG528*AG566</f>
        <v>0</v>
      </c>
      <c r="AH570" s="371">
        <f>'4.  2011-2014 LRAM'!AH528*AH566</f>
        <v>0</v>
      </c>
      <c r="AI570" s="371">
        <f>'4.  2011-2014 LRAM'!AI528*AI566</f>
        <v>0</v>
      </c>
      <c r="AJ570" s="371">
        <f>'4.  2011-2014 LRAM'!AJ528*AJ566</f>
        <v>0</v>
      </c>
      <c r="AK570" s="371">
        <f>'4.  2011-2014 LRAM'!AK528*AK566</f>
        <v>0</v>
      </c>
      <c r="AL570" s="371">
        <f>'4.  2011-2014 LRAM'!AL528*AL566</f>
        <v>0</v>
      </c>
      <c r="AM570" s="616">
        <f t="shared" si="173"/>
        <v>0</v>
      </c>
    </row>
    <row r="571" spans="1:39" ht="15.5">
      <c r="B571" s="317" t="s">
        <v>299</v>
      </c>
      <c r="C571" s="338"/>
      <c r="D571" s="804"/>
      <c r="E571" s="733"/>
      <c r="F571" s="733"/>
      <c r="G571" s="733"/>
      <c r="H571" s="733"/>
      <c r="I571" s="733"/>
      <c r="J571" s="733"/>
      <c r="K571" s="733"/>
      <c r="L571" s="733"/>
      <c r="M571" s="733"/>
      <c r="N571" s="272"/>
      <c r="O571" s="284"/>
      <c r="P571" s="272"/>
      <c r="Q571" s="272"/>
      <c r="R571" s="272"/>
      <c r="S571" s="302"/>
      <c r="T571" s="302"/>
      <c r="U571" s="302"/>
      <c r="V571" s="302"/>
      <c r="W571" s="272"/>
      <c r="X571" s="272"/>
      <c r="Y571" s="371">
        <f t="shared" ref="Y571:AL571" si="174">Y209*Y566</f>
        <v>0</v>
      </c>
      <c r="Z571" s="371">
        <f t="shared" si="174"/>
        <v>0</v>
      </c>
      <c r="AA571" s="371">
        <f t="shared" si="174"/>
        <v>0</v>
      </c>
      <c r="AB571" s="371">
        <f>AB209*AB566</f>
        <v>0</v>
      </c>
      <c r="AC571" s="371">
        <f t="shared" si="174"/>
        <v>0</v>
      </c>
      <c r="AD571" s="371">
        <f t="shared" si="174"/>
        <v>0</v>
      </c>
      <c r="AE571" s="371">
        <f t="shared" si="174"/>
        <v>0</v>
      </c>
      <c r="AF571" s="371">
        <f t="shared" si="174"/>
        <v>0</v>
      </c>
      <c r="AG571" s="371">
        <f t="shared" si="174"/>
        <v>0</v>
      </c>
      <c r="AH571" s="371">
        <f t="shared" si="174"/>
        <v>0</v>
      </c>
      <c r="AI571" s="371">
        <f t="shared" si="174"/>
        <v>0</v>
      </c>
      <c r="AJ571" s="371">
        <f t="shared" si="174"/>
        <v>0</v>
      </c>
      <c r="AK571" s="371">
        <f t="shared" si="174"/>
        <v>0</v>
      </c>
      <c r="AL571" s="371">
        <f t="shared" si="174"/>
        <v>0</v>
      </c>
      <c r="AM571" s="616">
        <f t="shared" si="173"/>
        <v>0</v>
      </c>
    </row>
    <row r="572" spans="1:39" ht="15.5">
      <c r="B572" s="317" t="s">
        <v>300</v>
      </c>
      <c r="C572" s="338"/>
      <c r="D572" s="804"/>
      <c r="E572" s="733"/>
      <c r="F572" s="733"/>
      <c r="G572" s="733"/>
      <c r="H572" s="733"/>
      <c r="I572" s="733"/>
      <c r="J572" s="733"/>
      <c r="K572" s="733"/>
      <c r="L572" s="733"/>
      <c r="M572" s="733"/>
      <c r="N572" s="272"/>
      <c r="O572" s="284"/>
      <c r="P572" s="272"/>
      <c r="Q572" s="272"/>
      <c r="R572" s="272"/>
      <c r="S572" s="302"/>
      <c r="T572" s="302"/>
      <c r="U572" s="302"/>
      <c r="V572" s="302"/>
      <c r="W572" s="272"/>
      <c r="X572" s="272"/>
      <c r="Y572" s="371">
        <f>Y393*Y566</f>
        <v>0</v>
      </c>
      <c r="Z572" s="371">
        <f>Z393*Z566</f>
        <v>0</v>
      </c>
      <c r="AA572" s="371">
        <f t="shared" ref="AA572:AL572" si="175">AA393*AA566</f>
        <v>0</v>
      </c>
      <c r="AB572" s="371">
        <f>AB393*AB566</f>
        <v>0</v>
      </c>
      <c r="AC572" s="371">
        <f t="shared" si="175"/>
        <v>0</v>
      </c>
      <c r="AD572" s="371">
        <f t="shared" si="175"/>
        <v>0</v>
      </c>
      <c r="AE572" s="371">
        <f t="shared" si="175"/>
        <v>0</v>
      </c>
      <c r="AF572" s="371">
        <f t="shared" si="175"/>
        <v>0</v>
      </c>
      <c r="AG572" s="371">
        <f t="shared" si="175"/>
        <v>0</v>
      </c>
      <c r="AH572" s="371">
        <f t="shared" si="175"/>
        <v>0</v>
      </c>
      <c r="AI572" s="371">
        <f t="shared" si="175"/>
        <v>0</v>
      </c>
      <c r="AJ572" s="371">
        <f t="shared" si="175"/>
        <v>0</v>
      </c>
      <c r="AK572" s="371">
        <f t="shared" si="175"/>
        <v>0</v>
      </c>
      <c r="AL572" s="371">
        <f t="shared" si="175"/>
        <v>0</v>
      </c>
      <c r="AM572" s="616">
        <f t="shared" si="173"/>
        <v>0</v>
      </c>
    </row>
    <row r="573" spans="1:39" ht="15.5">
      <c r="B573" s="317" t="s">
        <v>301</v>
      </c>
      <c r="C573" s="338"/>
      <c r="D573" s="804"/>
      <c r="E573" s="733"/>
      <c r="F573" s="733"/>
      <c r="G573" s="733"/>
      <c r="H573" s="733"/>
      <c r="I573" s="733"/>
      <c r="J573" s="733"/>
      <c r="K573" s="733"/>
      <c r="L573" s="733"/>
      <c r="M573" s="733"/>
      <c r="N573" s="272"/>
      <c r="O573" s="284"/>
      <c r="P573" s="272"/>
      <c r="Q573" s="272"/>
      <c r="R573" s="272"/>
      <c r="S573" s="302"/>
      <c r="T573" s="302"/>
      <c r="U573" s="302"/>
      <c r="V573" s="302"/>
      <c r="W573" s="272"/>
      <c r="X573" s="272"/>
      <c r="Y573" s="371">
        <f>Y563*Y566</f>
        <v>0</v>
      </c>
      <c r="Z573" s="371">
        <f t="shared" ref="Z573:AL573" si="176">Z563*Z566</f>
        <v>0</v>
      </c>
      <c r="AA573" s="371">
        <f t="shared" si="176"/>
        <v>0</v>
      </c>
      <c r="AB573" s="371">
        <f t="shared" si="176"/>
        <v>0</v>
      </c>
      <c r="AC573" s="371">
        <f t="shared" si="176"/>
        <v>0</v>
      </c>
      <c r="AD573" s="371">
        <f t="shared" si="176"/>
        <v>0</v>
      </c>
      <c r="AE573" s="371">
        <f t="shared" si="176"/>
        <v>0</v>
      </c>
      <c r="AF573" s="371">
        <f t="shared" si="176"/>
        <v>0</v>
      </c>
      <c r="AG573" s="371">
        <f t="shared" si="176"/>
        <v>0</v>
      </c>
      <c r="AH573" s="371">
        <f t="shared" si="176"/>
        <v>0</v>
      </c>
      <c r="AI573" s="371">
        <f t="shared" si="176"/>
        <v>0</v>
      </c>
      <c r="AJ573" s="371">
        <f t="shared" si="176"/>
        <v>0</v>
      </c>
      <c r="AK573" s="371">
        <f t="shared" si="176"/>
        <v>0</v>
      </c>
      <c r="AL573" s="371">
        <f t="shared" si="176"/>
        <v>0</v>
      </c>
      <c r="AM573" s="616">
        <f t="shared" si="173"/>
        <v>0</v>
      </c>
    </row>
    <row r="574" spans="1:39" ht="15.5">
      <c r="B574" s="342" t="s">
        <v>302</v>
      </c>
      <c r="C574" s="338"/>
      <c r="D574" s="803"/>
      <c r="E574" s="326"/>
      <c r="F574" s="326"/>
      <c r="G574" s="326"/>
      <c r="H574" s="326"/>
      <c r="I574" s="326"/>
      <c r="J574" s="326"/>
      <c r="K574" s="326"/>
      <c r="L574" s="326"/>
      <c r="M574" s="326"/>
      <c r="N574" s="327"/>
      <c r="O574" s="293"/>
      <c r="P574" s="327"/>
      <c r="Q574" s="327"/>
      <c r="R574" s="327"/>
      <c r="S574" s="329"/>
      <c r="T574" s="329"/>
      <c r="U574" s="329"/>
      <c r="V574" s="329"/>
      <c r="W574" s="327"/>
      <c r="X574" s="327"/>
      <c r="Y574" s="339">
        <f t="shared" ref="Y574:AM574" si="177">SUM(Y567:Y573)</f>
        <v>0</v>
      </c>
      <c r="Z574" s="339">
        <f t="shared" si="177"/>
        <v>0</v>
      </c>
      <c r="AA574" s="339">
        <f t="shared" si="177"/>
        <v>0</v>
      </c>
      <c r="AB574" s="339">
        <f t="shared" si="177"/>
        <v>0</v>
      </c>
      <c r="AC574" s="339">
        <f t="shared" si="177"/>
        <v>0</v>
      </c>
      <c r="AD574" s="339">
        <f t="shared" si="177"/>
        <v>0</v>
      </c>
      <c r="AE574" s="339">
        <f t="shared" si="177"/>
        <v>0</v>
      </c>
      <c r="AF574" s="339">
        <f t="shared" si="177"/>
        <v>0</v>
      </c>
      <c r="AG574" s="339">
        <f t="shared" si="177"/>
        <v>0</v>
      </c>
      <c r="AH574" s="339">
        <f t="shared" si="177"/>
        <v>0</v>
      </c>
      <c r="AI574" s="339">
        <f t="shared" si="177"/>
        <v>0</v>
      </c>
      <c r="AJ574" s="339">
        <f t="shared" si="177"/>
        <v>0</v>
      </c>
      <c r="AK574" s="339">
        <f t="shared" si="177"/>
        <v>0</v>
      </c>
      <c r="AL574" s="339">
        <f t="shared" si="177"/>
        <v>0</v>
      </c>
      <c r="AM574" s="400">
        <f t="shared" si="177"/>
        <v>0</v>
      </c>
    </row>
    <row r="575" spans="1:39" ht="15.5">
      <c r="B575" s="342" t="s">
        <v>303</v>
      </c>
      <c r="C575" s="338"/>
      <c r="D575" s="803"/>
      <c r="E575" s="326"/>
      <c r="F575" s="326"/>
      <c r="G575" s="326"/>
      <c r="H575" s="326"/>
      <c r="I575" s="326"/>
      <c r="J575" s="326"/>
      <c r="K575" s="326"/>
      <c r="L575" s="326"/>
      <c r="M575" s="326"/>
      <c r="N575" s="327"/>
      <c r="O575" s="293"/>
      <c r="P575" s="327"/>
      <c r="Q575" s="327"/>
      <c r="R575" s="327"/>
      <c r="S575" s="329"/>
      <c r="T575" s="329"/>
      <c r="U575" s="329"/>
      <c r="V575" s="329"/>
      <c r="W575" s="327"/>
      <c r="X575" s="327"/>
      <c r="Y575" s="340">
        <f>Y564*Y566</f>
        <v>0</v>
      </c>
      <c r="Z575" s="340">
        <f t="shared" ref="Z575:AE575" si="178">Z564*Z566</f>
        <v>0</v>
      </c>
      <c r="AA575" s="340">
        <f t="shared" si="178"/>
        <v>0</v>
      </c>
      <c r="AB575" s="340">
        <f t="shared" si="178"/>
        <v>0</v>
      </c>
      <c r="AC575" s="340">
        <f t="shared" si="178"/>
        <v>0</v>
      </c>
      <c r="AD575" s="340">
        <f>AD564*AD566</f>
        <v>0</v>
      </c>
      <c r="AE575" s="340">
        <f t="shared" si="178"/>
        <v>0</v>
      </c>
      <c r="AF575" s="340">
        <f>AF564*AF566</f>
        <v>0</v>
      </c>
      <c r="AG575" s="340">
        <f t="shared" ref="AG575:AL575" si="179">AG564*AG566</f>
        <v>0</v>
      </c>
      <c r="AH575" s="340">
        <f t="shared" si="179"/>
        <v>0</v>
      </c>
      <c r="AI575" s="340">
        <f t="shared" si="179"/>
        <v>0</v>
      </c>
      <c r="AJ575" s="340">
        <f>AJ564*AJ566</f>
        <v>0</v>
      </c>
      <c r="AK575" s="340">
        <f>AK564*AK566</f>
        <v>0</v>
      </c>
      <c r="AL575" s="340">
        <f t="shared" si="179"/>
        <v>0</v>
      </c>
      <c r="AM575" s="400">
        <f>SUM(Y575:AL575)</f>
        <v>0</v>
      </c>
    </row>
    <row r="576" spans="1:39" ht="15.5">
      <c r="B576" s="342" t="s">
        <v>304</v>
      </c>
      <c r="C576" s="338"/>
      <c r="D576" s="803"/>
      <c r="E576" s="326"/>
      <c r="F576" s="326"/>
      <c r="G576" s="326"/>
      <c r="H576" s="326"/>
      <c r="I576" s="326"/>
      <c r="J576" s="326"/>
      <c r="K576" s="326"/>
      <c r="L576" s="326"/>
      <c r="M576" s="326"/>
      <c r="N576" s="327"/>
      <c r="O576" s="293"/>
      <c r="P576" s="327"/>
      <c r="Q576" s="327"/>
      <c r="R576" s="327"/>
      <c r="S576" s="343"/>
      <c r="T576" s="343"/>
      <c r="U576" s="343"/>
      <c r="V576" s="343"/>
      <c r="W576" s="327"/>
      <c r="X576" s="327"/>
      <c r="Y576" s="344"/>
      <c r="Z576" s="344"/>
      <c r="AA576" s="344"/>
      <c r="AB576" s="344"/>
      <c r="AC576" s="344"/>
      <c r="AD576" s="344"/>
      <c r="AE576" s="344"/>
      <c r="AF576" s="344"/>
      <c r="AG576" s="344"/>
      <c r="AH576" s="344"/>
      <c r="AI576" s="344"/>
      <c r="AJ576" s="344"/>
      <c r="AK576" s="344"/>
      <c r="AL576" s="344"/>
      <c r="AM576" s="400">
        <f>AM574-AM575</f>
        <v>0</v>
      </c>
    </row>
    <row r="577" spans="1:39" ht="15.5">
      <c r="B577" s="317"/>
      <c r="C577" s="343"/>
      <c r="D577" s="803"/>
      <c r="E577" s="326"/>
      <c r="F577" s="326"/>
      <c r="G577" s="326"/>
      <c r="H577" s="326"/>
      <c r="I577" s="326"/>
      <c r="J577" s="326"/>
      <c r="K577" s="326"/>
      <c r="L577" s="326"/>
      <c r="M577" s="326"/>
      <c r="N577" s="327"/>
      <c r="O577" s="293"/>
      <c r="P577" s="327"/>
      <c r="Q577" s="327"/>
      <c r="R577" s="327"/>
      <c r="S577" s="343"/>
      <c r="T577" s="338"/>
      <c r="U577" s="343"/>
      <c r="V577" s="343"/>
      <c r="W577" s="327"/>
      <c r="X577" s="327"/>
      <c r="Y577" s="345"/>
      <c r="Z577" s="345"/>
      <c r="AA577" s="345"/>
      <c r="AB577" s="345"/>
      <c r="AC577" s="345"/>
      <c r="AD577" s="345"/>
      <c r="AE577" s="345"/>
      <c r="AF577" s="345"/>
      <c r="AG577" s="345"/>
      <c r="AH577" s="345"/>
      <c r="AI577" s="345"/>
      <c r="AJ577" s="345"/>
      <c r="AK577" s="345"/>
      <c r="AL577" s="345"/>
      <c r="AM577" s="341"/>
    </row>
    <row r="578" spans="1:39" ht="15.5">
      <c r="B578" s="432" t="s">
        <v>305</v>
      </c>
      <c r="C578" s="297"/>
      <c r="D578" s="733"/>
      <c r="E578" s="733"/>
      <c r="F578" s="733"/>
      <c r="G578" s="733"/>
      <c r="H578" s="733"/>
      <c r="I578" s="733"/>
      <c r="J578" s="733"/>
      <c r="K578" s="733"/>
      <c r="L578" s="733"/>
      <c r="M578" s="733"/>
      <c r="N578" s="272"/>
      <c r="O578" s="350"/>
      <c r="P578" s="272"/>
      <c r="Q578" s="272"/>
      <c r="R578" s="272"/>
      <c r="S578" s="297"/>
      <c r="T578" s="302"/>
      <c r="U578" s="302"/>
      <c r="V578" s="272"/>
      <c r="W578" s="272"/>
      <c r="X578" s="302"/>
      <c r="Y578" s="284">
        <f>SUMPRODUCT(E406:E561,Y406:Y561)</f>
        <v>5438859</v>
      </c>
      <c r="Z578" s="284">
        <f>SUMPRODUCT(E406:E561,Z406:Z561)</f>
        <v>2491740.4</v>
      </c>
      <c r="AA578" s="284">
        <f>IF(AA404="kw",SUMPRODUCT($N$406:$N$561,$P$406:$P$561,AA406:AA561),SUMPRODUCT($E$406:$E$561,AA406:AA561))</f>
        <v>23822.760000000002</v>
      </c>
      <c r="AB578" s="284">
        <f>IF(AB404="kw",SUMPRODUCT($N$406:$N$561,$P$406:$P$561,AB406:AB561),SUMPRODUCT($E$406:$E$561,AB406:AB561))</f>
        <v>0</v>
      </c>
      <c r="AC578" s="284">
        <f>IF(AC404="kw",SUMPRODUCT($N$406:$N$561,$P$406:$P$561,AC406:AC561),SUMPRODUCT($E$406:$E$561,AC406:AC561))</f>
        <v>0</v>
      </c>
      <c r="AD578" s="284">
        <f t="shared" ref="AD578:AL578" si="180">IF(AD404="kw",SUMPRODUCT($N$406:$N$561,$P$406:$P$561,AD406:AD561),SUMPRODUCT($E$406:$E$561,AD406:AD561))</f>
        <v>0</v>
      </c>
      <c r="AE578" s="284">
        <f t="shared" si="180"/>
        <v>0</v>
      </c>
      <c r="AF578" s="284">
        <f t="shared" si="180"/>
        <v>0</v>
      </c>
      <c r="AG578" s="284">
        <f t="shared" si="180"/>
        <v>0</v>
      </c>
      <c r="AH578" s="284">
        <f t="shared" si="180"/>
        <v>0</v>
      </c>
      <c r="AI578" s="284">
        <f t="shared" si="180"/>
        <v>0</v>
      </c>
      <c r="AJ578" s="284">
        <f t="shared" si="180"/>
        <v>0</v>
      </c>
      <c r="AK578" s="284">
        <f t="shared" si="180"/>
        <v>0</v>
      </c>
      <c r="AL578" s="284">
        <f t="shared" si="180"/>
        <v>0</v>
      </c>
      <c r="AM578" s="330"/>
    </row>
    <row r="579" spans="1:39" ht="15.5">
      <c r="B579" s="432" t="s">
        <v>306</v>
      </c>
      <c r="C579" s="297"/>
      <c r="D579" s="733"/>
      <c r="E579" s="733"/>
      <c r="F579" s="733"/>
      <c r="G579" s="733"/>
      <c r="H579" s="733"/>
      <c r="I579" s="733"/>
      <c r="J579" s="733"/>
      <c r="K579" s="733"/>
      <c r="L579" s="733"/>
      <c r="M579" s="733"/>
      <c r="N579" s="272"/>
      <c r="O579" s="350"/>
      <c r="P579" s="272"/>
      <c r="Q579" s="272"/>
      <c r="R579" s="272"/>
      <c r="S579" s="297"/>
      <c r="T579" s="302"/>
      <c r="U579" s="302"/>
      <c r="V579" s="272"/>
      <c r="W579" s="272"/>
      <c r="X579" s="302"/>
      <c r="Y579" s="284">
        <f>SUMPRODUCT(F406:F561,Y406:Y561)</f>
        <v>5438859</v>
      </c>
      <c r="Z579" s="284">
        <f>SUMPRODUCT(F406:F561,Z406:Z561)</f>
        <v>2488235.4</v>
      </c>
      <c r="AA579" s="284">
        <f t="shared" ref="AA579:AL579" si="181">IF(AA404="kw",SUMPRODUCT($N$406:$N$561,$Q$406:$Q$561,AA406:AA561),SUMPRODUCT($F$406:$F$561,AA406:AA561))</f>
        <v>23594.760000000002</v>
      </c>
      <c r="AB579" s="284">
        <f t="shared" si="181"/>
        <v>0</v>
      </c>
      <c r="AC579" s="284">
        <f>IF(AC404="kw",SUMPRODUCT($N$406:$N$561,$Q$406:$Q$561,AC406:AC561),SUMPRODUCT($F$406:$F$561,AC406:AC561))</f>
        <v>0</v>
      </c>
      <c r="AD579" s="284">
        <f t="shared" si="181"/>
        <v>0</v>
      </c>
      <c r="AE579" s="284">
        <f t="shared" si="181"/>
        <v>0</v>
      </c>
      <c r="AF579" s="284">
        <f t="shared" si="181"/>
        <v>0</v>
      </c>
      <c r="AG579" s="284">
        <f t="shared" si="181"/>
        <v>0</v>
      </c>
      <c r="AH579" s="284">
        <f t="shared" si="181"/>
        <v>0</v>
      </c>
      <c r="AI579" s="284">
        <f t="shared" si="181"/>
        <v>0</v>
      </c>
      <c r="AJ579" s="284">
        <f t="shared" si="181"/>
        <v>0</v>
      </c>
      <c r="AK579" s="284">
        <f t="shared" si="181"/>
        <v>0</v>
      </c>
      <c r="AL579" s="284">
        <f t="shared" si="181"/>
        <v>0</v>
      </c>
      <c r="AM579" s="330"/>
    </row>
    <row r="580" spans="1:39" ht="15.5">
      <c r="B580" s="794" t="s">
        <v>307</v>
      </c>
      <c r="C580" s="732"/>
      <c r="D580" s="733"/>
      <c r="E580" s="733"/>
      <c r="F580" s="733"/>
      <c r="G580" s="733"/>
      <c r="H580" s="733"/>
      <c r="I580" s="733"/>
      <c r="J580" s="733"/>
      <c r="K580" s="733"/>
      <c r="L580" s="733"/>
      <c r="M580" s="733"/>
      <c r="N580" s="272"/>
      <c r="O580" s="350"/>
      <c r="P580" s="272"/>
      <c r="Q580" s="272"/>
      <c r="R580" s="272"/>
      <c r="S580" s="732"/>
      <c r="T580" s="302"/>
      <c r="U580" s="302"/>
      <c r="V580" s="272"/>
      <c r="W580" s="272"/>
      <c r="X580" s="302"/>
      <c r="Y580" s="729">
        <f>SUMPRODUCT(G406:G561,Y406:Y561)</f>
        <v>5438859</v>
      </c>
      <c r="Z580" s="729">
        <f>SUMPRODUCT(G406:G561,Z406:Z561)</f>
        <v>2456564.4</v>
      </c>
      <c r="AA580" s="729">
        <f t="shared" ref="AA580:AL581" si="182">IF(AA404="kw",SUMPRODUCT($N$406:$N$561,$R$406:$R$561,AA406:AA561),SUMPRODUCT($G$406:$G$561,AA406:AA561))</f>
        <v>23594.760000000002</v>
      </c>
      <c r="AB580" s="729">
        <f t="shared" si="182"/>
        <v>0</v>
      </c>
      <c r="AC580" s="729">
        <f>IF(AC404="kw",SUMPRODUCT($N$406:$N$561,$R$406:$R$561,AC406:AC561),SUMPRODUCT($G$406:$G$561,AC406:AC561))</f>
        <v>0</v>
      </c>
      <c r="AD580" s="729">
        <f t="shared" si="182"/>
        <v>0</v>
      </c>
      <c r="AE580" s="729">
        <f t="shared" si="182"/>
        <v>0</v>
      </c>
      <c r="AF580" s="729">
        <f t="shared" si="182"/>
        <v>0</v>
      </c>
      <c r="AG580" s="729">
        <f t="shared" si="182"/>
        <v>0</v>
      </c>
      <c r="AH580" s="729">
        <f t="shared" si="182"/>
        <v>0</v>
      </c>
      <c r="AI580" s="729">
        <f t="shared" si="182"/>
        <v>0</v>
      </c>
      <c r="AJ580" s="729">
        <f t="shared" si="182"/>
        <v>0</v>
      </c>
      <c r="AK580" s="729">
        <f t="shared" si="182"/>
        <v>0</v>
      </c>
      <c r="AL580" s="729">
        <f t="shared" si="182"/>
        <v>0</v>
      </c>
      <c r="AM580" s="293"/>
    </row>
    <row r="581" spans="1:39" ht="15.5">
      <c r="B581" s="859" t="s">
        <v>789</v>
      </c>
      <c r="C581" s="732"/>
      <c r="D581" s="733"/>
      <c r="E581" s="733"/>
      <c r="F581" s="733"/>
      <c r="G581" s="733"/>
      <c r="H581" s="733"/>
      <c r="I581" s="733"/>
      <c r="J581" s="733"/>
      <c r="K581" s="733"/>
      <c r="L581" s="733"/>
      <c r="M581" s="733"/>
      <c r="N581" s="272"/>
      <c r="O581" s="350"/>
      <c r="P581" s="272"/>
      <c r="Q581" s="272"/>
      <c r="R581" s="272"/>
      <c r="S581" s="732"/>
      <c r="T581" s="302"/>
      <c r="U581" s="302"/>
      <c r="V581" s="272"/>
      <c r="W581" s="272"/>
      <c r="X581" s="302"/>
      <c r="Y581" s="729">
        <f>SUMPRODUCT(G406:G561,Y406:Y561)</f>
        <v>5438859</v>
      </c>
      <c r="Z581" s="729">
        <f>SUMPRODUCT(G406:G561,Z406:Z561)</f>
        <v>2456564.4</v>
      </c>
      <c r="AA581" s="729">
        <f>IF(AA404="kw",SUMPRODUCT($N$406:$N$561,$R$406:$R$561,AA406:AA561),SUMPRODUCT($G$406:$G$561,AA406:AA561))</f>
        <v>23594.760000000002</v>
      </c>
      <c r="AB581" s="729">
        <f t="shared" si="182"/>
        <v>0</v>
      </c>
      <c r="AC581" s="729">
        <f>IF(AC405="kw",SUMPRODUCT($N$406:$N$561,$R$406:$R$561,AC407:AC562),SUMPRODUCT($G$406:$G$561,AC407:AC562))</f>
        <v>0</v>
      </c>
      <c r="AD581" s="729">
        <f t="shared" si="182"/>
        <v>0</v>
      </c>
      <c r="AE581" s="729">
        <f t="shared" si="182"/>
        <v>0</v>
      </c>
      <c r="AF581" s="729">
        <f t="shared" si="182"/>
        <v>0</v>
      </c>
      <c r="AG581" s="729">
        <f t="shared" si="182"/>
        <v>0</v>
      </c>
      <c r="AH581" s="729">
        <f t="shared" si="182"/>
        <v>0</v>
      </c>
      <c r="AI581" s="729">
        <f t="shared" si="182"/>
        <v>0</v>
      </c>
      <c r="AJ581" s="729">
        <f t="shared" si="182"/>
        <v>0</v>
      </c>
      <c r="AK581" s="729">
        <f t="shared" si="182"/>
        <v>0</v>
      </c>
      <c r="AL581" s="729">
        <f t="shared" si="182"/>
        <v>0</v>
      </c>
      <c r="AM581" s="293"/>
    </row>
    <row r="582" spans="1:39" ht="22.5" customHeight="1">
      <c r="B582" s="361" t="s">
        <v>591</v>
      </c>
      <c r="C582" s="380"/>
      <c r="D582" s="363"/>
      <c r="E582" s="363"/>
      <c r="F582" s="363"/>
      <c r="G582" s="363"/>
      <c r="H582" s="363"/>
      <c r="I582" s="363"/>
      <c r="J582" s="363"/>
      <c r="K582" s="363"/>
      <c r="L582" s="363"/>
      <c r="M582" s="363"/>
      <c r="N582" s="381"/>
      <c r="O582" s="381"/>
      <c r="P582" s="381"/>
      <c r="Q582" s="381"/>
      <c r="R582" s="381"/>
      <c r="S582" s="364"/>
      <c r="T582" s="365"/>
      <c r="U582" s="381"/>
      <c r="V582" s="381"/>
      <c r="W582" s="381"/>
      <c r="X582" s="381"/>
      <c r="Y582" s="402"/>
      <c r="Z582" s="402"/>
      <c r="AA582" s="402"/>
      <c r="AB582" s="402"/>
      <c r="AC582" s="402"/>
      <c r="AD582" s="402"/>
      <c r="AE582" s="402"/>
      <c r="AF582" s="402"/>
      <c r="AG582" s="402"/>
      <c r="AH582" s="402"/>
      <c r="AI582" s="402"/>
      <c r="AJ582" s="402"/>
      <c r="AK582" s="402"/>
      <c r="AL582" s="402"/>
      <c r="AM582" s="382"/>
    </row>
    <row r="585" spans="1:39" ht="15.5">
      <c r="B585" s="273" t="s">
        <v>309</v>
      </c>
      <c r="C585" s="274"/>
      <c r="D585" s="809" t="s">
        <v>524</v>
      </c>
      <c r="E585" s="268"/>
      <c r="F585" s="809"/>
      <c r="G585" s="268"/>
      <c r="H585" s="268"/>
      <c r="I585" s="268"/>
      <c r="J585" s="268"/>
      <c r="K585" s="268"/>
      <c r="L585" s="268"/>
      <c r="M585" s="268"/>
      <c r="N585" s="246"/>
      <c r="O585" s="274"/>
      <c r="P585" s="246"/>
      <c r="Q585" s="246"/>
      <c r="R585" s="246"/>
      <c r="S585" s="246"/>
      <c r="T585" s="246"/>
      <c r="U585" s="246"/>
      <c r="V585" s="246"/>
      <c r="W585" s="246"/>
      <c r="X585" s="246"/>
      <c r="Y585" s="263"/>
      <c r="Z585" s="260"/>
      <c r="AA585" s="260"/>
      <c r="AB585" s="260"/>
      <c r="AC585" s="260"/>
      <c r="AD585" s="260"/>
      <c r="AE585" s="260"/>
      <c r="AF585" s="260"/>
      <c r="AG585" s="260"/>
      <c r="AH585" s="260"/>
      <c r="AI585" s="260"/>
      <c r="AJ585" s="260"/>
      <c r="AK585" s="260"/>
      <c r="AL585" s="260"/>
    </row>
    <row r="586" spans="1:39" ht="33.75" customHeight="1">
      <c r="B586" s="942" t="s">
        <v>211</v>
      </c>
      <c r="C586" s="944" t="s">
        <v>33</v>
      </c>
      <c r="D586" s="808" t="s">
        <v>420</v>
      </c>
      <c r="E586" s="946" t="s">
        <v>209</v>
      </c>
      <c r="F586" s="947"/>
      <c r="G586" s="947"/>
      <c r="H586" s="947"/>
      <c r="I586" s="947"/>
      <c r="J586" s="947"/>
      <c r="K586" s="947"/>
      <c r="L586" s="947"/>
      <c r="M586" s="948"/>
      <c r="N586" s="949" t="s">
        <v>213</v>
      </c>
      <c r="O586" s="277" t="s">
        <v>421</v>
      </c>
      <c r="P586" s="946" t="s">
        <v>212</v>
      </c>
      <c r="Q586" s="947"/>
      <c r="R586" s="947"/>
      <c r="S586" s="947"/>
      <c r="T586" s="947"/>
      <c r="U586" s="947"/>
      <c r="V586" s="947"/>
      <c r="W586" s="947"/>
      <c r="X586" s="948"/>
      <c r="Y586" s="939" t="s">
        <v>243</v>
      </c>
      <c r="Z586" s="940"/>
      <c r="AA586" s="940"/>
      <c r="AB586" s="940"/>
      <c r="AC586" s="940"/>
      <c r="AD586" s="940"/>
      <c r="AE586" s="940"/>
      <c r="AF586" s="940"/>
      <c r="AG586" s="940"/>
      <c r="AH586" s="940"/>
      <c r="AI586" s="940"/>
      <c r="AJ586" s="940"/>
      <c r="AK586" s="940"/>
      <c r="AL586" s="940"/>
      <c r="AM586" s="941"/>
    </row>
    <row r="587" spans="1:39" ht="68.25" customHeight="1">
      <c r="B587" s="943"/>
      <c r="C587" s="945"/>
      <c r="D587" s="278">
        <v>2018</v>
      </c>
      <c r="E587" s="278">
        <v>2019</v>
      </c>
      <c r="F587" s="278">
        <v>2020</v>
      </c>
      <c r="G587" s="278">
        <v>2021</v>
      </c>
      <c r="H587" s="278">
        <v>2022</v>
      </c>
      <c r="I587" s="278">
        <v>2023</v>
      </c>
      <c r="J587" s="278">
        <v>2024</v>
      </c>
      <c r="K587" s="278">
        <v>2025</v>
      </c>
      <c r="L587" s="278">
        <v>2026</v>
      </c>
      <c r="M587" s="278">
        <v>2027</v>
      </c>
      <c r="N587" s="950"/>
      <c r="O587" s="278">
        <v>2018</v>
      </c>
      <c r="P587" s="278">
        <v>2019</v>
      </c>
      <c r="Q587" s="278">
        <v>2020</v>
      </c>
      <c r="R587" s="278">
        <v>2021</v>
      </c>
      <c r="S587" s="278">
        <v>2022</v>
      </c>
      <c r="T587" s="278">
        <v>2023</v>
      </c>
      <c r="U587" s="278">
        <v>2024</v>
      </c>
      <c r="V587" s="278">
        <v>2025</v>
      </c>
      <c r="W587" s="278">
        <v>2026</v>
      </c>
      <c r="X587" s="278">
        <v>2027</v>
      </c>
      <c r="Y587" s="278" t="str">
        <f>'1.  LRAMVA Summary'!D52</f>
        <v>Residential</v>
      </c>
      <c r="Z587" s="278" t="str">
        <f>'1.  LRAMVA Summary'!E52</f>
        <v>GS&lt;50 kW</v>
      </c>
      <c r="AA587" s="278" t="str">
        <f>'1.  LRAMVA Summary'!F52</f>
        <v>GS&gt;50 kW</v>
      </c>
      <c r="AB587" s="278" t="str">
        <f>'1.  LRAMVA Summary'!G52</f>
        <v/>
      </c>
      <c r="AC587" s="278" t="str">
        <f>'1.  LRAMVA Summary'!H52</f>
        <v/>
      </c>
      <c r="AD587" s="278" t="str">
        <f>'1.  LRAMVA Summary'!I52</f>
        <v/>
      </c>
      <c r="AE587" s="278" t="str">
        <f>'1.  LRAMVA Summary'!J52</f>
        <v/>
      </c>
      <c r="AF587" s="278" t="str">
        <f>'1.  LRAMVA Summary'!K52</f>
        <v/>
      </c>
      <c r="AG587" s="278" t="str">
        <f>'1.  LRAMVA Summary'!L52</f>
        <v/>
      </c>
      <c r="AH587" s="278" t="str">
        <f>'1.  LRAMVA Summary'!M52</f>
        <v/>
      </c>
      <c r="AI587" s="278" t="str">
        <f>'1.  LRAMVA Summary'!N52</f>
        <v/>
      </c>
      <c r="AJ587" s="278" t="str">
        <f>'1.  LRAMVA Summary'!O52</f>
        <v/>
      </c>
      <c r="AK587" s="278" t="str">
        <f>'1.  LRAMVA Summary'!P52</f>
        <v/>
      </c>
      <c r="AL587" s="278" t="str">
        <f>'1.  LRAMVA Summary'!Q52</f>
        <v/>
      </c>
      <c r="AM587" s="280" t="str">
        <f>'1.  LRAMVA Summary'!R52</f>
        <v>Total</v>
      </c>
    </row>
    <row r="588" spans="1:39" ht="15.75" customHeight="1">
      <c r="A588" s="523"/>
      <c r="B588" s="509" t="s">
        <v>502</v>
      </c>
      <c r="C588" s="282"/>
      <c r="D588" s="338"/>
      <c r="E588" s="338"/>
      <c r="F588" s="338"/>
      <c r="G588" s="338"/>
      <c r="H588" s="338"/>
      <c r="I588" s="338"/>
      <c r="J588" s="338"/>
      <c r="K588" s="338"/>
      <c r="L588" s="338"/>
      <c r="M588" s="338"/>
      <c r="N588" s="283"/>
      <c r="O588" s="282"/>
      <c r="P588" s="282"/>
      <c r="Q588" s="282"/>
      <c r="R588" s="282"/>
      <c r="S588" s="282"/>
      <c r="T588" s="282"/>
      <c r="U588" s="282"/>
      <c r="V588" s="282"/>
      <c r="W588" s="282"/>
      <c r="X588" s="282"/>
      <c r="Y588" s="284" t="str">
        <f>'1.  LRAMVA Summary'!D53</f>
        <v>kWh</v>
      </c>
      <c r="Z588" s="284" t="str">
        <f>'1.  LRAMVA Summary'!E53</f>
        <v>kWh</v>
      </c>
      <c r="AA588" s="284" t="str">
        <f>'1.  LRAMVA Summary'!F53</f>
        <v>kW</v>
      </c>
      <c r="AB588" s="284">
        <f>'1.  LRAMVA Summary'!G53</f>
        <v>0</v>
      </c>
      <c r="AC588" s="284">
        <f>'1.  LRAMVA Summary'!H53</f>
        <v>0</v>
      </c>
      <c r="AD588" s="284">
        <f>'1.  LRAMVA Summary'!I53</f>
        <v>0</v>
      </c>
      <c r="AE588" s="284">
        <f>'1.  LRAMVA Summary'!J53</f>
        <v>0</v>
      </c>
      <c r="AF588" s="284">
        <f>'1.  LRAMVA Summary'!K53</f>
        <v>0</v>
      </c>
      <c r="AG588" s="284">
        <f>'1.  LRAMVA Summary'!L53</f>
        <v>0</v>
      </c>
      <c r="AH588" s="284">
        <f>'1.  LRAMVA Summary'!M53</f>
        <v>0</v>
      </c>
      <c r="AI588" s="284">
        <f>'1.  LRAMVA Summary'!N53</f>
        <v>0</v>
      </c>
      <c r="AJ588" s="284">
        <f>'1.  LRAMVA Summary'!O53</f>
        <v>0</v>
      </c>
      <c r="AK588" s="284">
        <f>'1.  LRAMVA Summary'!P53</f>
        <v>0</v>
      </c>
      <c r="AL588" s="284">
        <f>'1.  LRAMVA Summary'!Q53</f>
        <v>0</v>
      </c>
      <c r="AM588" s="285"/>
    </row>
    <row r="589" spans="1:39" ht="15.5" hidden="1" outlineLevel="1">
      <c r="A589" s="523"/>
      <c r="B589" s="496" t="s">
        <v>495</v>
      </c>
      <c r="C589" s="282"/>
      <c r="D589" s="338"/>
      <c r="E589" s="338"/>
      <c r="F589" s="338"/>
      <c r="G589" s="338"/>
      <c r="H589" s="338"/>
      <c r="I589" s="338"/>
      <c r="J589" s="338"/>
      <c r="K589" s="338"/>
      <c r="L589" s="338"/>
      <c r="M589" s="338"/>
      <c r="N589" s="283"/>
      <c r="O589" s="282"/>
      <c r="P589" s="282"/>
      <c r="Q589" s="282"/>
      <c r="R589" s="282"/>
      <c r="S589" s="282"/>
      <c r="T589" s="282"/>
      <c r="U589" s="282"/>
      <c r="V589" s="282"/>
      <c r="W589" s="282"/>
      <c r="X589" s="282"/>
      <c r="Y589" s="284"/>
      <c r="Z589" s="284"/>
      <c r="AA589" s="284"/>
      <c r="AB589" s="284"/>
      <c r="AC589" s="284"/>
      <c r="AD589" s="284"/>
      <c r="AE589" s="284"/>
      <c r="AF589" s="284"/>
      <c r="AG589" s="284"/>
      <c r="AH589" s="284"/>
      <c r="AI589" s="284"/>
      <c r="AJ589" s="284"/>
      <c r="AK589" s="284"/>
      <c r="AL589" s="284"/>
      <c r="AM589" s="285"/>
    </row>
    <row r="590" spans="1:39" ht="15.5" hidden="1" outlineLevel="1">
      <c r="A590" s="523">
        <v>1</v>
      </c>
      <c r="B590" s="421" t="s">
        <v>95</v>
      </c>
      <c r="C590" s="284" t="s">
        <v>25</v>
      </c>
      <c r="D590" s="730"/>
      <c r="E590" s="730"/>
      <c r="F590" s="730"/>
      <c r="G590" s="730"/>
      <c r="H590" s="730"/>
      <c r="I590" s="730"/>
      <c r="J590" s="730"/>
      <c r="K590" s="730"/>
      <c r="L590" s="730"/>
      <c r="M590" s="730"/>
      <c r="N590" s="284"/>
      <c r="O590" s="288"/>
      <c r="P590" s="288"/>
      <c r="Q590" s="288"/>
      <c r="R590" s="288"/>
      <c r="S590" s="288"/>
      <c r="T590" s="288"/>
      <c r="U590" s="288"/>
      <c r="V590" s="288"/>
      <c r="W590" s="288"/>
      <c r="X590" s="288"/>
      <c r="Y590" s="403"/>
      <c r="Z590" s="403"/>
      <c r="AA590" s="403"/>
      <c r="AB590" s="403"/>
      <c r="AC590" s="403"/>
      <c r="AD590" s="403"/>
      <c r="AE590" s="403"/>
      <c r="AF590" s="403"/>
      <c r="AG590" s="403"/>
      <c r="AH590" s="403"/>
      <c r="AI590" s="403"/>
      <c r="AJ590" s="403"/>
      <c r="AK590" s="403"/>
      <c r="AL590" s="403"/>
      <c r="AM590" s="289">
        <f>SUM(Y590:AL590)</f>
        <v>0</v>
      </c>
    </row>
    <row r="591" spans="1:39" ht="15.5" hidden="1" outlineLevel="1">
      <c r="A591" s="523"/>
      <c r="B591" s="287" t="s">
        <v>310</v>
      </c>
      <c r="C591" s="284" t="s">
        <v>163</v>
      </c>
      <c r="D591" s="730"/>
      <c r="E591" s="730"/>
      <c r="F591" s="730"/>
      <c r="G591" s="730"/>
      <c r="H591" s="730"/>
      <c r="I591" s="730"/>
      <c r="J591" s="730"/>
      <c r="K591" s="730"/>
      <c r="L591" s="730"/>
      <c r="M591" s="730"/>
      <c r="N591" s="460"/>
      <c r="O591" s="288"/>
      <c r="P591" s="288"/>
      <c r="Q591" s="288"/>
      <c r="R591" s="288"/>
      <c r="S591" s="288"/>
      <c r="T591" s="288"/>
      <c r="U591" s="288"/>
      <c r="V591" s="288"/>
      <c r="W591" s="288"/>
      <c r="X591" s="288"/>
      <c r="Y591" s="404">
        <f t="shared" ref="Y591:AL591" si="183">Y590</f>
        <v>0</v>
      </c>
      <c r="Z591" s="404">
        <f t="shared" si="183"/>
        <v>0</v>
      </c>
      <c r="AA591" s="404">
        <f t="shared" si="183"/>
        <v>0</v>
      </c>
      <c r="AB591" s="404">
        <f t="shared" si="183"/>
        <v>0</v>
      </c>
      <c r="AC591" s="404">
        <f t="shared" si="183"/>
        <v>0</v>
      </c>
      <c r="AD591" s="404">
        <f t="shared" si="183"/>
        <v>0</v>
      </c>
      <c r="AE591" s="404">
        <f t="shared" si="183"/>
        <v>0</v>
      </c>
      <c r="AF591" s="404">
        <f t="shared" si="183"/>
        <v>0</v>
      </c>
      <c r="AG591" s="404">
        <f t="shared" si="183"/>
        <v>0</v>
      </c>
      <c r="AH591" s="404">
        <f t="shared" si="183"/>
        <v>0</v>
      </c>
      <c r="AI591" s="404">
        <f t="shared" si="183"/>
        <v>0</v>
      </c>
      <c r="AJ591" s="404">
        <f t="shared" si="183"/>
        <v>0</v>
      </c>
      <c r="AK591" s="404">
        <f t="shared" si="183"/>
        <v>0</v>
      </c>
      <c r="AL591" s="404">
        <f t="shared" si="183"/>
        <v>0</v>
      </c>
      <c r="AM591" s="290"/>
    </row>
    <row r="592" spans="1:39" ht="15.5" hidden="1" outlineLevel="1">
      <c r="A592" s="523"/>
      <c r="B592" s="291"/>
      <c r="C592" s="292"/>
      <c r="D592" s="731"/>
      <c r="E592" s="731"/>
      <c r="F592" s="731"/>
      <c r="G592" s="731"/>
      <c r="H592" s="731"/>
      <c r="I592" s="731"/>
      <c r="J592" s="731"/>
      <c r="K592" s="731"/>
      <c r="L592" s="731"/>
      <c r="M592" s="731"/>
      <c r="N592" s="293"/>
      <c r="O592" s="292"/>
      <c r="P592" s="292"/>
      <c r="Q592" s="292"/>
      <c r="R592" s="292"/>
      <c r="S592" s="292"/>
      <c r="T592" s="292"/>
      <c r="U592" s="292"/>
      <c r="V592" s="292"/>
      <c r="W592" s="292"/>
      <c r="X592" s="292"/>
      <c r="Y592" s="405"/>
      <c r="Z592" s="406"/>
      <c r="AA592" s="406"/>
      <c r="AB592" s="406"/>
      <c r="AC592" s="406"/>
      <c r="AD592" s="406"/>
      <c r="AE592" s="406"/>
      <c r="AF592" s="406"/>
      <c r="AG592" s="406"/>
      <c r="AH592" s="406"/>
      <c r="AI592" s="406"/>
      <c r="AJ592" s="406"/>
      <c r="AK592" s="406"/>
      <c r="AL592" s="406"/>
      <c r="AM592" s="295"/>
    </row>
    <row r="593" spans="1:39" ht="15.5" hidden="1" outlineLevel="1">
      <c r="A593" s="523">
        <v>2</v>
      </c>
      <c r="B593" s="421" t="s">
        <v>96</v>
      </c>
      <c r="C593" s="284" t="s">
        <v>25</v>
      </c>
      <c r="D593" s="730"/>
      <c r="E593" s="730"/>
      <c r="F593" s="730"/>
      <c r="G593" s="730"/>
      <c r="H593" s="730"/>
      <c r="I593" s="730"/>
      <c r="J593" s="730"/>
      <c r="K593" s="730"/>
      <c r="L593" s="730"/>
      <c r="M593" s="730"/>
      <c r="N593" s="284"/>
      <c r="O593" s="288"/>
      <c r="P593" s="288"/>
      <c r="Q593" s="288"/>
      <c r="R593" s="288"/>
      <c r="S593" s="288"/>
      <c r="T593" s="288"/>
      <c r="U593" s="288"/>
      <c r="V593" s="288"/>
      <c r="W593" s="288"/>
      <c r="X593" s="288"/>
      <c r="Y593" s="403"/>
      <c r="Z593" s="403"/>
      <c r="AA593" s="403"/>
      <c r="AB593" s="403"/>
      <c r="AC593" s="403"/>
      <c r="AD593" s="403"/>
      <c r="AE593" s="403"/>
      <c r="AF593" s="403"/>
      <c r="AG593" s="403"/>
      <c r="AH593" s="403"/>
      <c r="AI593" s="403"/>
      <c r="AJ593" s="403"/>
      <c r="AK593" s="403"/>
      <c r="AL593" s="403"/>
      <c r="AM593" s="289">
        <f>SUM(Y593:AL593)</f>
        <v>0</v>
      </c>
    </row>
    <row r="594" spans="1:39" ht="15.5" hidden="1" outlineLevel="1">
      <c r="A594" s="523"/>
      <c r="B594" s="287" t="s">
        <v>310</v>
      </c>
      <c r="C594" s="284" t="s">
        <v>163</v>
      </c>
      <c r="D594" s="730"/>
      <c r="E594" s="730"/>
      <c r="F594" s="730"/>
      <c r="G594" s="730"/>
      <c r="H594" s="730"/>
      <c r="I594" s="730"/>
      <c r="J594" s="730"/>
      <c r="K594" s="730"/>
      <c r="L594" s="730"/>
      <c r="M594" s="730"/>
      <c r="N594" s="460"/>
      <c r="O594" s="288"/>
      <c r="P594" s="288"/>
      <c r="Q594" s="288"/>
      <c r="R594" s="288"/>
      <c r="S594" s="288"/>
      <c r="T594" s="288"/>
      <c r="U594" s="288"/>
      <c r="V594" s="288"/>
      <c r="W594" s="288"/>
      <c r="X594" s="288"/>
      <c r="Y594" s="404">
        <f t="shared" ref="Y594:AL594" si="184">Y593</f>
        <v>0</v>
      </c>
      <c r="Z594" s="404">
        <f t="shared" si="184"/>
        <v>0</v>
      </c>
      <c r="AA594" s="404">
        <f t="shared" si="184"/>
        <v>0</v>
      </c>
      <c r="AB594" s="404">
        <f t="shared" si="184"/>
        <v>0</v>
      </c>
      <c r="AC594" s="404">
        <f t="shared" si="184"/>
        <v>0</v>
      </c>
      <c r="AD594" s="404">
        <f t="shared" si="184"/>
        <v>0</v>
      </c>
      <c r="AE594" s="404">
        <f t="shared" si="184"/>
        <v>0</v>
      </c>
      <c r="AF594" s="404">
        <f t="shared" si="184"/>
        <v>0</v>
      </c>
      <c r="AG594" s="404">
        <f t="shared" si="184"/>
        <v>0</v>
      </c>
      <c r="AH594" s="404">
        <f t="shared" si="184"/>
        <v>0</v>
      </c>
      <c r="AI594" s="404">
        <f t="shared" si="184"/>
        <v>0</v>
      </c>
      <c r="AJ594" s="404">
        <f t="shared" si="184"/>
        <v>0</v>
      </c>
      <c r="AK594" s="404">
        <f t="shared" si="184"/>
        <v>0</v>
      </c>
      <c r="AL594" s="404">
        <f t="shared" si="184"/>
        <v>0</v>
      </c>
      <c r="AM594" s="290"/>
    </row>
    <row r="595" spans="1:39" ht="15.5" hidden="1" outlineLevel="1">
      <c r="A595" s="523"/>
      <c r="B595" s="291"/>
      <c r="C595" s="292"/>
      <c r="D595" s="732"/>
      <c r="E595" s="732"/>
      <c r="F595" s="732"/>
      <c r="G595" s="732"/>
      <c r="H595" s="732"/>
      <c r="I595" s="732"/>
      <c r="J595" s="732"/>
      <c r="K595" s="732"/>
      <c r="L595" s="732"/>
      <c r="M595" s="732"/>
      <c r="N595" s="293"/>
      <c r="O595" s="297"/>
      <c r="P595" s="297"/>
      <c r="Q595" s="297"/>
      <c r="R595" s="297"/>
      <c r="S595" s="297"/>
      <c r="T595" s="297"/>
      <c r="U595" s="297"/>
      <c r="V595" s="297"/>
      <c r="W595" s="297"/>
      <c r="X595" s="297"/>
      <c r="Y595" s="405"/>
      <c r="Z595" s="406"/>
      <c r="AA595" s="406"/>
      <c r="AB595" s="406"/>
      <c r="AC595" s="406"/>
      <c r="AD595" s="406"/>
      <c r="AE595" s="406"/>
      <c r="AF595" s="406"/>
      <c r="AG595" s="406"/>
      <c r="AH595" s="406"/>
      <c r="AI595" s="406"/>
      <c r="AJ595" s="406"/>
      <c r="AK595" s="406"/>
      <c r="AL595" s="406"/>
      <c r="AM595" s="295"/>
    </row>
    <row r="596" spans="1:39" ht="15.5" hidden="1" outlineLevel="1">
      <c r="A596" s="523">
        <v>3</v>
      </c>
      <c r="B596" s="421" t="s">
        <v>97</v>
      </c>
      <c r="C596" s="284" t="s">
        <v>25</v>
      </c>
      <c r="D596" s="730"/>
      <c r="E596" s="730"/>
      <c r="F596" s="730"/>
      <c r="G596" s="730"/>
      <c r="H596" s="730"/>
      <c r="I596" s="730"/>
      <c r="J596" s="730"/>
      <c r="K596" s="730"/>
      <c r="L596" s="730"/>
      <c r="M596" s="730"/>
      <c r="N596" s="284"/>
      <c r="O596" s="288"/>
      <c r="P596" s="288"/>
      <c r="Q596" s="288"/>
      <c r="R596" s="288"/>
      <c r="S596" s="288"/>
      <c r="T596" s="288"/>
      <c r="U596" s="288"/>
      <c r="V596" s="288"/>
      <c r="W596" s="288"/>
      <c r="X596" s="288"/>
      <c r="Y596" s="403"/>
      <c r="Z596" s="403"/>
      <c r="AA596" s="403"/>
      <c r="AB596" s="403"/>
      <c r="AC596" s="403"/>
      <c r="AD596" s="403"/>
      <c r="AE596" s="403"/>
      <c r="AF596" s="403"/>
      <c r="AG596" s="403"/>
      <c r="AH596" s="403"/>
      <c r="AI596" s="403"/>
      <c r="AJ596" s="403"/>
      <c r="AK596" s="403"/>
      <c r="AL596" s="403"/>
      <c r="AM596" s="289">
        <f>SUM(Y596:AL596)</f>
        <v>0</v>
      </c>
    </row>
    <row r="597" spans="1:39" ht="15.5" hidden="1" outlineLevel="1">
      <c r="A597" s="523"/>
      <c r="B597" s="287" t="s">
        <v>310</v>
      </c>
      <c r="C597" s="284" t="s">
        <v>163</v>
      </c>
      <c r="D597" s="730"/>
      <c r="E597" s="730"/>
      <c r="F597" s="730"/>
      <c r="G597" s="730"/>
      <c r="H597" s="730"/>
      <c r="I597" s="730"/>
      <c r="J597" s="730"/>
      <c r="K597" s="730"/>
      <c r="L597" s="730"/>
      <c r="M597" s="730"/>
      <c r="N597" s="460"/>
      <c r="O597" s="288"/>
      <c r="P597" s="288"/>
      <c r="Q597" s="288"/>
      <c r="R597" s="288"/>
      <c r="S597" s="288"/>
      <c r="T597" s="288"/>
      <c r="U597" s="288"/>
      <c r="V597" s="288"/>
      <c r="W597" s="288"/>
      <c r="X597" s="288"/>
      <c r="Y597" s="404">
        <f t="shared" ref="Y597:AL597" si="185">Y596</f>
        <v>0</v>
      </c>
      <c r="Z597" s="404">
        <f t="shared" si="185"/>
        <v>0</v>
      </c>
      <c r="AA597" s="404">
        <f t="shared" si="185"/>
        <v>0</v>
      </c>
      <c r="AB597" s="404">
        <f t="shared" si="185"/>
        <v>0</v>
      </c>
      <c r="AC597" s="404">
        <f t="shared" si="185"/>
        <v>0</v>
      </c>
      <c r="AD597" s="404">
        <f t="shared" si="185"/>
        <v>0</v>
      </c>
      <c r="AE597" s="404">
        <f t="shared" si="185"/>
        <v>0</v>
      </c>
      <c r="AF597" s="404">
        <f t="shared" si="185"/>
        <v>0</v>
      </c>
      <c r="AG597" s="404">
        <f t="shared" si="185"/>
        <v>0</v>
      </c>
      <c r="AH597" s="404">
        <f t="shared" si="185"/>
        <v>0</v>
      </c>
      <c r="AI597" s="404">
        <f t="shared" si="185"/>
        <v>0</v>
      </c>
      <c r="AJ597" s="404">
        <f t="shared" si="185"/>
        <v>0</v>
      </c>
      <c r="AK597" s="404">
        <f t="shared" si="185"/>
        <v>0</v>
      </c>
      <c r="AL597" s="404">
        <f t="shared" si="185"/>
        <v>0</v>
      </c>
      <c r="AM597" s="290"/>
    </row>
    <row r="598" spans="1:39" ht="15.5" hidden="1" outlineLevel="1">
      <c r="A598" s="523"/>
      <c r="B598" s="287"/>
      <c r="C598" s="298"/>
      <c r="D598" s="729"/>
      <c r="E598" s="729"/>
      <c r="F598" s="729"/>
      <c r="G598" s="729"/>
      <c r="H598" s="729"/>
      <c r="I598" s="729"/>
      <c r="J598" s="729"/>
      <c r="K598" s="729"/>
      <c r="L598" s="729"/>
      <c r="M598" s="729"/>
      <c r="N598" s="284"/>
      <c r="O598" s="284"/>
      <c r="P598" s="284"/>
      <c r="Q598" s="284"/>
      <c r="R598" s="284"/>
      <c r="S598" s="284"/>
      <c r="T598" s="284"/>
      <c r="U598" s="284"/>
      <c r="V598" s="284"/>
      <c r="W598" s="284"/>
      <c r="X598" s="284"/>
      <c r="Y598" s="405"/>
      <c r="Z598" s="405"/>
      <c r="AA598" s="405"/>
      <c r="AB598" s="405"/>
      <c r="AC598" s="405"/>
      <c r="AD598" s="405"/>
      <c r="AE598" s="405"/>
      <c r="AF598" s="405"/>
      <c r="AG598" s="405"/>
      <c r="AH598" s="405"/>
      <c r="AI598" s="405"/>
      <c r="AJ598" s="405"/>
      <c r="AK598" s="405"/>
      <c r="AL598" s="405"/>
      <c r="AM598" s="299"/>
    </row>
    <row r="599" spans="1:39" ht="15.5" hidden="1" outlineLevel="1">
      <c r="A599" s="523">
        <v>4</v>
      </c>
      <c r="B599" s="511" t="s">
        <v>681</v>
      </c>
      <c r="C599" s="284" t="s">
        <v>25</v>
      </c>
      <c r="D599" s="730"/>
      <c r="E599" s="730"/>
      <c r="F599" s="730"/>
      <c r="G599" s="730"/>
      <c r="H599" s="730"/>
      <c r="I599" s="730"/>
      <c r="J599" s="730"/>
      <c r="K599" s="730"/>
      <c r="L599" s="730"/>
      <c r="M599" s="730"/>
      <c r="N599" s="284"/>
      <c r="O599" s="288"/>
      <c r="P599" s="288"/>
      <c r="Q599" s="288"/>
      <c r="R599" s="288"/>
      <c r="S599" s="288"/>
      <c r="T599" s="288"/>
      <c r="U599" s="288"/>
      <c r="V599" s="288"/>
      <c r="W599" s="288"/>
      <c r="X599" s="288"/>
      <c r="Y599" s="403"/>
      <c r="Z599" s="403"/>
      <c r="AA599" s="403"/>
      <c r="AB599" s="403"/>
      <c r="AC599" s="403"/>
      <c r="AD599" s="403"/>
      <c r="AE599" s="403"/>
      <c r="AF599" s="403"/>
      <c r="AG599" s="403"/>
      <c r="AH599" s="403"/>
      <c r="AI599" s="403"/>
      <c r="AJ599" s="403"/>
      <c r="AK599" s="403"/>
      <c r="AL599" s="403"/>
      <c r="AM599" s="289">
        <f>SUM(Y599:AL599)</f>
        <v>0</v>
      </c>
    </row>
    <row r="600" spans="1:39" ht="15.5" hidden="1" outlineLevel="1">
      <c r="A600" s="523"/>
      <c r="B600" s="287" t="s">
        <v>310</v>
      </c>
      <c r="C600" s="284" t="s">
        <v>163</v>
      </c>
      <c r="D600" s="730"/>
      <c r="E600" s="730"/>
      <c r="F600" s="730"/>
      <c r="G600" s="730"/>
      <c r="H600" s="730"/>
      <c r="I600" s="730"/>
      <c r="J600" s="730"/>
      <c r="K600" s="730"/>
      <c r="L600" s="730"/>
      <c r="M600" s="730"/>
      <c r="N600" s="460"/>
      <c r="O600" s="288"/>
      <c r="P600" s="288"/>
      <c r="Q600" s="288"/>
      <c r="R600" s="288"/>
      <c r="S600" s="288"/>
      <c r="T600" s="288"/>
      <c r="U600" s="288"/>
      <c r="V600" s="288"/>
      <c r="W600" s="288"/>
      <c r="X600" s="288"/>
      <c r="Y600" s="404">
        <f t="shared" ref="Y600:AL600" si="186">Y599</f>
        <v>0</v>
      </c>
      <c r="Z600" s="404">
        <f t="shared" si="186"/>
        <v>0</v>
      </c>
      <c r="AA600" s="404">
        <f t="shared" si="186"/>
        <v>0</v>
      </c>
      <c r="AB600" s="404">
        <f t="shared" si="186"/>
        <v>0</v>
      </c>
      <c r="AC600" s="404">
        <f t="shared" si="186"/>
        <v>0</v>
      </c>
      <c r="AD600" s="404">
        <f t="shared" si="186"/>
        <v>0</v>
      </c>
      <c r="AE600" s="404">
        <f t="shared" si="186"/>
        <v>0</v>
      </c>
      <c r="AF600" s="404">
        <f t="shared" si="186"/>
        <v>0</v>
      </c>
      <c r="AG600" s="404">
        <f t="shared" si="186"/>
        <v>0</v>
      </c>
      <c r="AH600" s="404">
        <f t="shared" si="186"/>
        <v>0</v>
      </c>
      <c r="AI600" s="404">
        <f t="shared" si="186"/>
        <v>0</v>
      </c>
      <c r="AJ600" s="404">
        <f t="shared" si="186"/>
        <v>0</v>
      </c>
      <c r="AK600" s="404">
        <f t="shared" si="186"/>
        <v>0</v>
      </c>
      <c r="AL600" s="404">
        <f t="shared" si="186"/>
        <v>0</v>
      </c>
      <c r="AM600" s="290"/>
    </row>
    <row r="601" spans="1:39" ht="15.5" hidden="1" outlineLevel="1">
      <c r="A601" s="523"/>
      <c r="B601" s="287"/>
      <c r="C601" s="298"/>
      <c r="D601" s="732"/>
      <c r="E601" s="732"/>
      <c r="F601" s="732"/>
      <c r="G601" s="732"/>
      <c r="H601" s="732"/>
      <c r="I601" s="732"/>
      <c r="J601" s="732"/>
      <c r="K601" s="732"/>
      <c r="L601" s="732"/>
      <c r="M601" s="732"/>
      <c r="N601" s="284"/>
      <c r="O601" s="297"/>
      <c r="P601" s="297"/>
      <c r="Q601" s="297"/>
      <c r="R601" s="297"/>
      <c r="S601" s="297"/>
      <c r="T601" s="297"/>
      <c r="U601" s="297"/>
      <c r="V601" s="297"/>
      <c r="W601" s="297"/>
      <c r="X601" s="297"/>
      <c r="Y601" s="405"/>
      <c r="Z601" s="405"/>
      <c r="AA601" s="405"/>
      <c r="AB601" s="405"/>
      <c r="AC601" s="405"/>
      <c r="AD601" s="405"/>
      <c r="AE601" s="405"/>
      <c r="AF601" s="405"/>
      <c r="AG601" s="405"/>
      <c r="AH601" s="405"/>
      <c r="AI601" s="405"/>
      <c r="AJ601" s="405"/>
      <c r="AK601" s="405"/>
      <c r="AL601" s="405"/>
      <c r="AM601" s="299"/>
    </row>
    <row r="602" spans="1:39" ht="15.75" hidden="1" customHeight="1" outlineLevel="1">
      <c r="A602" s="523">
        <v>5</v>
      </c>
      <c r="B602" s="421" t="s">
        <v>98</v>
      </c>
      <c r="C602" s="284" t="s">
        <v>25</v>
      </c>
      <c r="D602" s="730"/>
      <c r="E602" s="730"/>
      <c r="F602" s="730"/>
      <c r="G602" s="730"/>
      <c r="H602" s="730"/>
      <c r="I602" s="730"/>
      <c r="J602" s="730"/>
      <c r="K602" s="730"/>
      <c r="L602" s="730"/>
      <c r="M602" s="730"/>
      <c r="N602" s="284"/>
      <c r="O602" s="288"/>
      <c r="P602" s="288"/>
      <c r="Q602" s="288"/>
      <c r="R602" s="288"/>
      <c r="S602" s="288"/>
      <c r="T602" s="288"/>
      <c r="U602" s="288"/>
      <c r="V602" s="288"/>
      <c r="W602" s="288"/>
      <c r="X602" s="288"/>
      <c r="Y602" s="403"/>
      <c r="Z602" s="403"/>
      <c r="AA602" s="403"/>
      <c r="AB602" s="403"/>
      <c r="AC602" s="403"/>
      <c r="AD602" s="403"/>
      <c r="AE602" s="403"/>
      <c r="AF602" s="403"/>
      <c r="AG602" s="403"/>
      <c r="AH602" s="403"/>
      <c r="AI602" s="403"/>
      <c r="AJ602" s="403"/>
      <c r="AK602" s="403"/>
      <c r="AL602" s="403"/>
      <c r="AM602" s="289">
        <f>SUM(Y602:AL602)</f>
        <v>0</v>
      </c>
    </row>
    <row r="603" spans="1:39" ht="15.5" hidden="1" outlineLevel="1">
      <c r="A603" s="523"/>
      <c r="B603" s="287" t="s">
        <v>310</v>
      </c>
      <c r="C603" s="284" t="s">
        <v>163</v>
      </c>
      <c r="D603" s="730"/>
      <c r="E603" s="730"/>
      <c r="F603" s="730"/>
      <c r="G603" s="730"/>
      <c r="H603" s="730"/>
      <c r="I603" s="730"/>
      <c r="J603" s="730"/>
      <c r="K603" s="730"/>
      <c r="L603" s="730"/>
      <c r="M603" s="730"/>
      <c r="N603" s="460"/>
      <c r="O603" s="288"/>
      <c r="P603" s="288"/>
      <c r="Q603" s="288"/>
      <c r="R603" s="288"/>
      <c r="S603" s="288"/>
      <c r="T603" s="288"/>
      <c r="U603" s="288"/>
      <c r="V603" s="288"/>
      <c r="W603" s="288"/>
      <c r="X603" s="288"/>
      <c r="Y603" s="404">
        <f t="shared" ref="Y603:AL603" si="187">Y602</f>
        <v>0</v>
      </c>
      <c r="Z603" s="404">
        <f t="shared" si="187"/>
        <v>0</v>
      </c>
      <c r="AA603" s="404">
        <f t="shared" si="187"/>
        <v>0</v>
      </c>
      <c r="AB603" s="404">
        <f t="shared" si="187"/>
        <v>0</v>
      </c>
      <c r="AC603" s="404">
        <f t="shared" si="187"/>
        <v>0</v>
      </c>
      <c r="AD603" s="404">
        <f t="shared" si="187"/>
        <v>0</v>
      </c>
      <c r="AE603" s="404">
        <f t="shared" si="187"/>
        <v>0</v>
      </c>
      <c r="AF603" s="404">
        <f t="shared" si="187"/>
        <v>0</v>
      </c>
      <c r="AG603" s="404">
        <f t="shared" si="187"/>
        <v>0</v>
      </c>
      <c r="AH603" s="404">
        <f t="shared" si="187"/>
        <v>0</v>
      </c>
      <c r="AI603" s="404">
        <f t="shared" si="187"/>
        <v>0</v>
      </c>
      <c r="AJ603" s="404">
        <f t="shared" si="187"/>
        <v>0</v>
      </c>
      <c r="AK603" s="404">
        <f t="shared" si="187"/>
        <v>0</v>
      </c>
      <c r="AL603" s="404">
        <f t="shared" si="187"/>
        <v>0</v>
      </c>
      <c r="AM603" s="290"/>
    </row>
    <row r="604" spans="1:39" ht="15.5" hidden="1" outlineLevel="1">
      <c r="A604" s="523"/>
      <c r="B604" s="287"/>
      <c r="C604" s="284"/>
      <c r="D604" s="729"/>
      <c r="E604" s="729"/>
      <c r="F604" s="729"/>
      <c r="G604" s="729"/>
      <c r="H604" s="729"/>
      <c r="I604" s="729"/>
      <c r="J604" s="729"/>
      <c r="K604" s="729"/>
      <c r="L604" s="729"/>
      <c r="M604" s="729"/>
      <c r="N604" s="284"/>
      <c r="O604" s="284"/>
      <c r="P604" s="284"/>
      <c r="Q604" s="284"/>
      <c r="R604" s="284"/>
      <c r="S604" s="284"/>
      <c r="T604" s="284"/>
      <c r="U604" s="284"/>
      <c r="V604" s="284"/>
      <c r="W604" s="284"/>
      <c r="X604" s="284"/>
      <c r="Y604" s="415"/>
      <c r="Z604" s="416"/>
      <c r="AA604" s="416"/>
      <c r="AB604" s="416"/>
      <c r="AC604" s="416"/>
      <c r="AD604" s="416"/>
      <c r="AE604" s="416"/>
      <c r="AF604" s="416"/>
      <c r="AG604" s="416"/>
      <c r="AH604" s="416"/>
      <c r="AI604" s="416"/>
      <c r="AJ604" s="416"/>
      <c r="AK604" s="416"/>
      <c r="AL604" s="416"/>
      <c r="AM604" s="290"/>
    </row>
    <row r="605" spans="1:39" ht="15.5" hidden="1" outlineLevel="1">
      <c r="A605" s="523"/>
      <c r="B605" s="312" t="s">
        <v>496</v>
      </c>
      <c r="C605" s="282"/>
      <c r="D605" s="338"/>
      <c r="E605" s="338"/>
      <c r="F605" s="338"/>
      <c r="G605" s="338"/>
      <c r="H605" s="338"/>
      <c r="I605" s="338"/>
      <c r="J605" s="338"/>
      <c r="K605" s="338"/>
      <c r="L605" s="338"/>
      <c r="M605" s="338"/>
      <c r="N605" s="283"/>
      <c r="O605" s="282"/>
      <c r="P605" s="282"/>
      <c r="Q605" s="282"/>
      <c r="R605" s="282"/>
      <c r="S605" s="282"/>
      <c r="T605" s="282"/>
      <c r="U605" s="282"/>
      <c r="V605" s="282"/>
      <c r="W605" s="282"/>
      <c r="X605" s="282"/>
      <c r="Y605" s="407"/>
      <c r="Z605" s="407"/>
      <c r="AA605" s="407"/>
      <c r="AB605" s="407"/>
      <c r="AC605" s="407"/>
      <c r="AD605" s="407"/>
      <c r="AE605" s="407"/>
      <c r="AF605" s="407"/>
      <c r="AG605" s="407"/>
      <c r="AH605" s="407"/>
      <c r="AI605" s="407"/>
      <c r="AJ605" s="407"/>
      <c r="AK605" s="407"/>
      <c r="AL605" s="407"/>
      <c r="AM605" s="285"/>
    </row>
    <row r="606" spans="1:39" ht="15.5" hidden="1" outlineLevel="1">
      <c r="A606" s="523">
        <v>6</v>
      </c>
      <c r="B606" s="421" t="s">
        <v>99</v>
      </c>
      <c r="C606" s="284" t="s">
        <v>25</v>
      </c>
      <c r="D606" s="730"/>
      <c r="E606" s="730"/>
      <c r="F606" s="730"/>
      <c r="G606" s="730"/>
      <c r="H606" s="730"/>
      <c r="I606" s="730"/>
      <c r="J606" s="730"/>
      <c r="K606" s="730"/>
      <c r="L606" s="730"/>
      <c r="M606" s="730"/>
      <c r="N606" s="288">
        <v>12</v>
      </c>
      <c r="O606" s="288"/>
      <c r="P606" s="288"/>
      <c r="Q606" s="288"/>
      <c r="R606" s="288"/>
      <c r="S606" s="288"/>
      <c r="T606" s="288"/>
      <c r="U606" s="288"/>
      <c r="V606" s="288"/>
      <c r="W606" s="288"/>
      <c r="X606" s="288"/>
      <c r="Y606" s="408"/>
      <c r="Z606" s="403"/>
      <c r="AA606" s="403"/>
      <c r="AB606" s="403"/>
      <c r="AC606" s="403"/>
      <c r="AD606" s="403"/>
      <c r="AE606" s="403"/>
      <c r="AF606" s="408"/>
      <c r="AG606" s="408"/>
      <c r="AH606" s="408"/>
      <c r="AI606" s="408"/>
      <c r="AJ606" s="408"/>
      <c r="AK606" s="408"/>
      <c r="AL606" s="408"/>
      <c r="AM606" s="289">
        <f>SUM(Y606:AL606)</f>
        <v>0</v>
      </c>
    </row>
    <row r="607" spans="1:39" ht="15.5" hidden="1" outlineLevel="1">
      <c r="A607" s="523"/>
      <c r="B607" s="287" t="s">
        <v>310</v>
      </c>
      <c r="C607" s="284" t="s">
        <v>163</v>
      </c>
      <c r="D607" s="730"/>
      <c r="E607" s="730"/>
      <c r="F607" s="730"/>
      <c r="G607" s="730"/>
      <c r="H607" s="730"/>
      <c r="I607" s="730"/>
      <c r="J607" s="730"/>
      <c r="K607" s="730"/>
      <c r="L607" s="730"/>
      <c r="M607" s="730"/>
      <c r="N607" s="288">
        <f>N606</f>
        <v>12</v>
      </c>
      <c r="O607" s="288"/>
      <c r="P607" s="288"/>
      <c r="Q607" s="288"/>
      <c r="R607" s="288"/>
      <c r="S607" s="288"/>
      <c r="T607" s="288"/>
      <c r="U607" s="288"/>
      <c r="V607" s="288"/>
      <c r="W607" s="288"/>
      <c r="X607" s="288"/>
      <c r="Y607" s="404">
        <f t="shared" ref="Y607:AL607" si="188">Y606</f>
        <v>0</v>
      </c>
      <c r="Z607" s="404">
        <f t="shared" si="188"/>
        <v>0</v>
      </c>
      <c r="AA607" s="404">
        <f t="shared" si="188"/>
        <v>0</v>
      </c>
      <c r="AB607" s="404">
        <f t="shared" si="188"/>
        <v>0</v>
      </c>
      <c r="AC607" s="404">
        <f t="shared" si="188"/>
        <v>0</v>
      </c>
      <c r="AD607" s="404">
        <f t="shared" si="188"/>
        <v>0</v>
      </c>
      <c r="AE607" s="404">
        <f t="shared" si="188"/>
        <v>0</v>
      </c>
      <c r="AF607" s="404">
        <f t="shared" si="188"/>
        <v>0</v>
      </c>
      <c r="AG607" s="404">
        <f t="shared" si="188"/>
        <v>0</v>
      </c>
      <c r="AH607" s="404">
        <f t="shared" si="188"/>
        <v>0</v>
      </c>
      <c r="AI607" s="404">
        <f t="shared" si="188"/>
        <v>0</v>
      </c>
      <c r="AJ607" s="404">
        <f t="shared" si="188"/>
        <v>0</v>
      </c>
      <c r="AK607" s="404">
        <f t="shared" si="188"/>
        <v>0</v>
      </c>
      <c r="AL607" s="404">
        <f t="shared" si="188"/>
        <v>0</v>
      </c>
      <c r="AM607" s="304"/>
    </row>
    <row r="608" spans="1:39" ht="15.5" hidden="1" outlineLevel="1">
      <c r="A608" s="523"/>
      <c r="B608" s="303"/>
      <c r="C608" s="305"/>
      <c r="D608" s="729"/>
      <c r="E608" s="729"/>
      <c r="F608" s="729"/>
      <c r="G608" s="729"/>
      <c r="H608" s="729"/>
      <c r="I608" s="729"/>
      <c r="J608" s="729"/>
      <c r="K608" s="729"/>
      <c r="L608" s="729"/>
      <c r="M608" s="729"/>
      <c r="N608" s="284"/>
      <c r="O608" s="284"/>
      <c r="P608" s="284"/>
      <c r="Q608" s="284"/>
      <c r="R608" s="284"/>
      <c r="S608" s="284"/>
      <c r="T608" s="284"/>
      <c r="U608" s="284"/>
      <c r="V608" s="284"/>
      <c r="W608" s="284"/>
      <c r="X608" s="284"/>
      <c r="Y608" s="409"/>
      <c r="Z608" s="409"/>
      <c r="AA608" s="409"/>
      <c r="AB608" s="409"/>
      <c r="AC608" s="409"/>
      <c r="AD608" s="409"/>
      <c r="AE608" s="409"/>
      <c r="AF608" s="409"/>
      <c r="AG608" s="409"/>
      <c r="AH608" s="409"/>
      <c r="AI608" s="409"/>
      <c r="AJ608" s="409"/>
      <c r="AK608" s="409"/>
      <c r="AL608" s="409"/>
      <c r="AM608" s="306"/>
    </row>
    <row r="609" spans="1:39" ht="31" hidden="1" outlineLevel="1">
      <c r="A609" s="523">
        <v>7</v>
      </c>
      <c r="B609" s="421" t="s">
        <v>100</v>
      </c>
      <c r="C609" s="284" t="s">
        <v>25</v>
      </c>
      <c r="D609" s="730"/>
      <c r="E609" s="730"/>
      <c r="F609" s="730"/>
      <c r="G609" s="730"/>
      <c r="H609" s="730"/>
      <c r="I609" s="730"/>
      <c r="J609" s="730"/>
      <c r="K609" s="730"/>
      <c r="L609" s="730"/>
      <c r="M609" s="730"/>
      <c r="N609" s="288">
        <v>12</v>
      </c>
      <c r="O609" s="288"/>
      <c r="P609" s="288"/>
      <c r="Q609" s="288"/>
      <c r="R609" s="288"/>
      <c r="S609" s="288"/>
      <c r="T609" s="288"/>
      <c r="U609" s="288"/>
      <c r="V609" s="288"/>
      <c r="W609" s="288"/>
      <c r="X609" s="288"/>
      <c r="Y609" s="408"/>
      <c r="Z609" s="403"/>
      <c r="AA609" s="403"/>
      <c r="AB609" s="403"/>
      <c r="AC609" s="403"/>
      <c r="AD609" s="403"/>
      <c r="AE609" s="403"/>
      <c r="AF609" s="408"/>
      <c r="AG609" s="408"/>
      <c r="AH609" s="408"/>
      <c r="AI609" s="408"/>
      <c r="AJ609" s="408"/>
      <c r="AK609" s="408"/>
      <c r="AL609" s="408"/>
      <c r="AM609" s="289">
        <f>SUM(Y609:AL609)</f>
        <v>0</v>
      </c>
    </row>
    <row r="610" spans="1:39" ht="15.5" hidden="1" outlineLevel="1">
      <c r="A610" s="523"/>
      <c r="B610" s="287" t="s">
        <v>310</v>
      </c>
      <c r="C610" s="284" t="s">
        <v>163</v>
      </c>
      <c r="D610" s="730"/>
      <c r="E610" s="730"/>
      <c r="F610" s="730"/>
      <c r="G610" s="730"/>
      <c r="H610" s="730"/>
      <c r="I610" s="730"/>
      <c r="J610" s="730"/>
      <c r="K610" s="730"/>
      <c r="L610" s="730"/>
      <c r="M610" s="730"/>
      <c r="N610" s="288">
        <f>N609</f>
        <v>12</v>
      </c>
      <c r="O610" s="288"/>
      <c r="P610" s="288"/>
      <c r="Q610" s="288"/>
      <c r="R610" s="288"/>
      <c r="S610" s="288"/>
      <c r="T610" s="288"/>
      <c r="U610" s="288"/>
      <c r="V610" s="288"/>
      <c r="W610" s="288"/>
      <c r="X610" s="288"/>
      <c r="Y610" s="404">
        <f t="shared" ref="Y610:AL610" si="189">Y609</f>
        <v>0</v>
      </c>
      <c r="Z610" s="404">
        <f t="shared" si="189"/>
        <v>0</v>
      </c>
      <c r="AA610" s="404">
        <f t="shared" si="189"/>
        <v>0</v>
      </c>
      <c r="AB610" s="404">
        <f t="shared" si="189"/>
        <v>0</v>
      </c>
      <c r="AC610" s="404">
        <f t="shared" si="189"/>
        <v>0</v>
      </c>
      <c r="AD610" s="404">
        <f t="shared" si="189"/>
        <v>0</v>
      </c>
      <c r="AE610" s="404">
        <f t="shared" si="189"/>
        <v>0</v>
      </c>
      <c r="AF610" s="404">
        <f t="shared" si="189"/>
        <v>0</v>
      </c>
      <c r="AG610" s="404">
        <f t="shared" si="189"/>
        <v>0</v>
      </c>
      <c r="AH610" s="404">
        <f t="shared" si="189"/>
        <v>0</v>
      </c>
      <c r="AI610" s="404">
        <f t="shared" si="189"/>
        <v>0</v>
      </c>
      <c r="AJ610" s="404">
        <f t="shared" si="189"/>
        <v>0</v>
      </c>
      <c r="AK610" s="404">
        <f t="shared" si="189"/>
        <v>0</v>
      </c>
      <c r="AL610" s="404">
        <f t="shared" si="189"/>
        <v>0</v>
      </c>
      <c r="AM610" s="304"/>
    </row>
    <row r="611" spans="1:39" ht="15.5" hidden="1" outlineLevel="1">
      <c r="A611" s="523"/>
      <c r="B611" s="307"/>
      <c r="C611" s="305"/>
      <c r="D611" s="729"/>
      <c r="E611" s="729"/>
      <c r="F611" s="729"/>
      <c r="G611" s="729"/>
      <c r="H611" s="729"/>
      <c r="I611" s="729"/>
      <c r="J611" s="729"/>
      <c r="K611" s="729"/>
      <c r="L611" s="729"/>
      <c r="M611" s="729"/>
      <c r="N611" s="284"/>
      <c r="O611" s="284"/>
      <c r="P611" s="284"/>
      <c r="Q611" s="284"/>
      <c r="R611" s="284"/>
      <c r="S611" s="284"/>
      <c r="T611" s="284"/>
      <c r="U611" s="284"/>
      <c r="V611" s="284"/>
      <c r="W611" s="284"/>
      <c r="X611" s="284"/>
      <c r="Y611" s="409"/>
      <c r="Z611" s="410"/>
      <c r="AA611" s="409"/>
      <c r="AB611" s="409"/>
      <c r="AC611" s="409"/>
      <c r="AD611" s="409"/>
      <c r="AE611" s="409"/>
      <c r="AF611" s="409"/>
      <c r="AG611" s="409"/>
      <c r="AH611" s="409"/>
      <c r="AI611" s="409"/>
      <c r="AJ611" s="409"/>
      <c r="AK611" s="409"/>
      <c r="AL611" s="409"/>
      <c r="AM611" s="306"/>
    </row>
    <row r="612" spans="1:39" ht="31" hidden="1" outlineLevel="1">
      <c r="A612" s="523">
        <v>8</v>
      </c>
      <c r="B612" s="421" t="s">
        <v>101</v>
      </c>
      <c r="C612" s="284" t="s">
        <v>25</v>
      </c>
      <c r="D612" s="730"/>
      <c r="E612" s="730"/>
      <c r="F612" s="730"/>
      <c r="G612" s="730"/>
      <c r="H612" s="730"/>
      <c r="I612" s="730"/>
      <c r="J612" s="730"/>
      <c r="K612" s="730"/>
      <c r="L612" s="730"/>
      <c r="M612" s="730"/>
      <c r="N612" s="288">
        <v>12</v>
      </c>
      <c r="O612" s="288"/>
      <c r="P612" s="288"/>
      <c r="Q612" s="288"/>
      <c r="R612" s="288"/>
      <c r="S612" s="288"/>
      <c r="T612" s="288"/>
      <c r="U612" s="288"/>
      <c r="V612" s="288"/>
      <c r="W612" s="288"/>
      <c r="X612" s="288"/>
      <c r="Y612" s="408"/>
      <c r="Z612" s="403"/>
      <c r="AA612" s="403"/>
      <c r="AB612" s="403"/>
      <c r="AC612" s="403"/>
      <c r="AD612" s="403"/>
      <c r="AE612" s="403"/>
      <c r="AF612" s="408"/>
      <c r="AG612" s="408"/>
      <c r="AH612" s="408"/>
      <c r="AI612" s="408"/>
      <c r="AJ612" s="408"/>
      <c r="AK612" s="408"/>
      <c r="AL612" s="408"/>
      <c r="AM612" s="289">
        <f>SUM(Y612:AL612)</f>
        <v>0</v>
      </c>
    </row>
    <row r="613" spans="1:39" ht="15.5" hidden="1" outlineLevel="1">
      <c r="A613" s="523"/>
      <c r="B613" s="287" t="s">
        <v>310</v>
      </c>
      <c r="C613" s="284" t="s">
        <v>163</v>
      </c>
      <c r="D613" s="730"/>
      <c r="E613" s="730"/>
      <c r="F613" s="730"/>
      <c r="G613" s="730"/>
      <c r="H613" s="730"/>
      <c r="I613" s="730"/>
      <c r="J613" s="730"/>
      <c r="K613" s="730"/>
      <c r="L613" s="730"/>
      <c r="M613" s="730"/>
      <c r="N613" s="288">
        <f>N612</f>
        <v>12</v>
      </c>
      <c r="O613" s="288"/>
      <c r="P613" s="288"/>
      <c r="Q613" s="288"/>
      <c r="R613" s="288"/>
      <c r="S613" s="288"/>
      <c r="T613" s="288"/>
      <c r="U613" s="288"/>
      <c r="V613" s="288"/>
      <c r="W613" s="288"/>
      <c r="X613" s="288"/>
      <c r="Y613" s="404">
        <f t="shared" ref="Y613:AL613" si="190">Y612</f>
        <v>0</v>
      </c>
      <c r="Z613" s="404">
        <f t="shared" si="190"/>
        <v>0</v>
      </c>
      <c r="AA613" s="404">
        <f t="shared" si="190"/>
        <v>0</v>
      </c>
      <c r="AB613" s="404">
        <f t="shared" si="190"/>
        <v>0</v>
      </c>
      <c r="AC613" s="404">
        <f t="shared" si="190"/>
        <v>0</v>
      </c>
      <c r="AD613" s="404">
        <f t="shared" si="190"/>
        <v>0</v>
      </c>
      <c r="AE613" s="404">
        <f t="shared" si="190"/>
        <v>0</v>
      </c>
      <c r="AF613" s="404">
        <f t="shared" si="190"/>
        <v>0</v>
      </c>
      <c r="AG613" s="404">
        <f t="shared" si="190"/>
        <v>0</v>
      </c>
      <c r="AH613" s="404">
        <f t="shared" si="190"/>
        <v>0</v>
      </c>
      <c r="AI613" s="404">
        <f t="shared" si="190"/>
        <v>0</v>
      </c>
      <c r="AJ613" s="404">
        <f t="shared" si="190"/>
        <v>0</v>
      </c>
      <c r="AK613" s="404">
        <f t="shared" si="190"/>
        <v>0</v>
      </c>
      <c r="AL613" s="404">
        <f t="shared" si="190"/>
        <v>0</v>
      </c>
      <c r="AM613" s="304"/>
    </row>
    <row r="614" spans="1:39" ht="15.5" hidden="1" outlineLevel="1">
      <c r="A614" s="523"/>
      <c r="B614" s="307"/>
      <c r="C614" s="305"/>
      <c r="D614" s="733"/>
      <c r="E614" s="733"/>
      <c r="F614" s="733"/>
      <c r="G614" s="733"/>
      <c r="H614" s="733"/>
      <c r="I614" s="733"/>
      <c r="J614" s="733"/>
      <c r="K614" s="733"/>
      <c r="L614" s="733"/>
      <c r="M614" s="733"/>
      <c r="N614" s="284"/>
      <c r="O614" s="309"/>
      <c r="P614" s="309"/>
      <c r="Q614" s="309"/>
      <c r="R614" s="309"/>
      <c r="S614" s="309"/>
      <c r="T614" s="309"/>
      <c r="U614" s="309"/>
      <c r="V614" s="309"/>
      <c r="W614" s="309"/>
      <c r="X614" s="309"/>
      <c r="Y614" s="409"/>
      <c r="Z614" s="410"/>
      <c r="AA614" s="409"/>
      <c r="AB614" s="409"/>
      <c r="AC614" s="409"/>
      <c r="AD614" s="409"/>
      <c r="AE614" s="409"/>
      <c r="AF614" s="409"/>
      <c r="AG614" s="409"/>
      <c r="AH614" s="409"/>
      <c r="AI614" s="409"/>
      <c r="AJ614" s="409"/>
      <c r="AK614" s="409"/>
      <c r="AL614" s="409"/>
      <c r="AM614" s="306"/>
    </row>
    <row r="615" spans="1:39" ht="31" hidden="1" outlineLevel="1">
      <c r="A615" s="523">
        <v>9</v>
      </c>
      <c r="B615" s="421" t="s">
        <v>102</v>
      </c>
      <c r="C615" s="284" t="s">
        <v>25</v>
      </c>
      <c r="D615" s="730"/>
      <c r="E615" s="730"/>
      <c r="F615" s="730"/>
      <c r="G615" s="730"/>
      <c r="H615" s="730"/>
      <c r="I615" s="730"/>
      <c r="J615" s="730"/>
      <c r="K615" s="730"/>
      <c r="L615" s="730"/>
      <c r="M615" s="730"/>
      <c r="N615" s="288">
        <v>12</v>
      </c>
      <c r="O615" s="288"/>
      <c r="P615" s="288"/>
      <c r="Q615" s="288"/>
      <c r="R615" s="288"/>
      <c r="S615" s="288"/>
      <c r="T615" s="288"/>
      <c r="U615" s="288"/>
      <c r="V615" s="288"/>
      <c r="W615" s="288"/>
      <c r="X615" s="288"/>
      <c r="Y615" s="408"/>
      <c r="Z615" s="403"/>
      <c r="AA615" s="403"/>
      <c r="AB615" s="403"/>
      <c r="AC615" s="403"/>
      <c r="AD615" s="403"/>
      <c r="AE615" s="403"/>
      <c r="AF615" s="408"/>
      <c r="AG615" s="408"/>
      <c r="AH615" s="408"/>
      <c r="AI615" s="408"/>
      <c r="AJ615" s="408"/>
      <c r="AK615" s="408"/>
      <c r="AL615" s="408"/>
      <c r="AM615" s="289">
        <f>SUM(Y615:AL615)</f>
        <v>0</v>
      </c>
    </row>
    <row r="616" spans="1:39" ht="15.5" hidden="1" outlineLevel="1">
      <c r="A616" s="523"/>
      <c r="B616" s="287" t="s">
        <v>310</v>
      </c>
      <c r="C616" s="284" t="s">
        <v>163</v>
      </c>
      <c r="D616" s="730"/>
      <c r="E616" s="730"/>
      <c r="F616" s="730"/>
      <c r="G616" s="730"/>
      <c r="H616" s="730"/>
      <c r="I616" s="730"/>
      <c r="J616" s="730"/>
      <c r="K616" s="730"/>
      <c r="L616" s="730"/>
      <c r="M616" s="730"/>
      <c r="N616" s="288">
        <f>N615</f>
        <v>12</v>
      </c>
      <c r="O616" s="288"/>
      <c r="P616" s="288"/>
      <c r="Q616" s="288"/>
      <c r="R616" s="288"/>
      <c r="S616" s="288"/>
      <c r="T616" s="288"/>
      <c r="U616" s="288"/>
      <c r="V616" s="288"/>
      <c r="W616" s="288"/>
      <c r="X616" s="288"/>
      <c r="Y616" s="404">
        <f t="shared" ref="Y616:AL616" si="191">Y615</f>
        <v>0</v>
      </c>
      <c r="Z616" s="404">
        <f t="shared" si="191"/>
        <v>0</v>
      </c>
      <c r="AA616" s="404">
        <f t="shared" si="191"/>
        <v>0</v>
      </c>
      <c r="AB616" s="404">
        <f t="shared" si="191"/>
        <v>0</v>
      </c>
      <c r="AC616" s="404">
        <f t="shared" si="191"/>
        <v>0</v>
      </c>
      <c r="AD616" s="404">
        <f t="shared" si="191"/>
        <v>0</v>
      </c>
      <c r="AE616" s="404">
        <f t="shared" si="191"/>
        <v>0</v>
      </c>
      <c r="AF616" s="404">
        <f t="shared" si="191"/>
        <v>0</v>
      </c>
      <c r="AG616" s="404">
        <f t="shared" si="191"/>
        <v>0</v>
      </c>
      <c r="AH616" s="404">
        <f t="shared" si="191"/>
        <v>0</v>
      </c>
      <c r="AI616" s="404">
        <f t="shared" si="191"/>
        <v>0</v>
      </c>
      <c r="AJ616" s="404">
        <f t="shared" si="191"/>
        <v>0</v>
      </c>
      <c r="AK616" s="404">
        <f t="shared" si="191"/>
        <v>0</v>
      </c>
      <c r="AL616" s="404">
        <f t="shared" si="191"/>
        <v>0</v>
      </c>
      <c r="AM616" s="304"/>
    </row>
    <row r="617" spans="1:39" ht="15.5" hidden="1" outlineLevel="1">
      <c r="A617" s="523"/>
      <c r="B617" s="307"/>
      <c r="C617" s="305"/>
      <c r="D617" s="733"/>
      <c r="E617" s="733"/>
      <c r="F617" s="733"/>
      <c r="G617" s="733"/>
      <c r="H617" s="733"/>
      <c r="I617" s="733"/>
      <c r="J617" s="733"/>
      <c r="K617" s="733"/>
      <c r="L617" s="733"/>
      <c r="M617" s="733"/>
      <c r="N617" s="284"/>
      <c r="O617" s="309"/>
      <c r="P617" s="309"/>
      <c r="Q617" s="309"/>
      <c r="R617" s="309"/>
      <c r="S617" s="309"/>
      <c r="T617" s="309"/>
      <c r="U617" s="309"/>
      <c r="V617" s="309"/>
      <c r="W617" s="309"/>
      <c r="X617" s="309"/>
      <c r="Y617" s="409"/>
      <c r="Z617" s="409"/>
      <c r="AA617" s="409"/>
      <c r="AB617" s="409"/>
      <c r="AC617" s="409"/>
      <c r="AD617" s="409"/>
      <c r="AE617" s="409"/>
      <c r="AF617" s="409"/>
      <c r="AG617" s="409"/>
      <c r="AH617" s="409"/>
      <c r="AI617" s="409"/>
      <c r="AJ617" s="409"/>
      <c r="AK617" s="409"/>
      <c r="AL617" s="409"/>
      <c r="AM617" s="306"/>
    </row>
    <row r="618" spans="1:39" ht="31" hidden="1" outlineLevel="1">
      <c r="A618" s="523">
        <v>10</v>
      </c>
      <c r="B618" s="421" t="s">
        <v>103</v>
      </c>
      <c r="C618" s="284" t="s">
        <v>25</v>
      </c>
      <c r="D618" s="730"/>
      <c r="E618" s="730"/>
      <c r="F618" s="730"/>
      <c r="G618" s="730"/>
      <c r="H618" s="730"/>
      <c r="I618" s="730"/>
      <c r="J618" s="730"/>
      <c r="K618" s="730"/>
      <c r="L618" s="730"/>
      <c r="M618" s="730"/>
      <c r="N618" s="288">
        <v>3</v>
      </c>
      <c r="O618" s="288"/>
      <c r="P618" s="288"/>
      <c r="Q618" s="288"/>
      <c r="R618" s="288"/>
      <c r="S618" s="288"/>
      <c r="T618" s="288"/>
      <c r="U618" s="288"/>
      <c r="V618" s="288"/>
      <c r="W618" s="288"/>
      <c r="X618" s="288"/>
      <c r="Y618" s="408"/>
      <c r="Z618" s="403"/>
      <c r="AA618" s="403"/>
      <c r="AB618" s="403"/>
      <c r="AC618" s="403"/>
      <c r="AD618" s="403"/>
      <c r="AE618" s="403"/>
      <c r="AF618" s="408"/>
      <c r="AG618" s="408"/>
      <c r="AH618" s="408"/>
      <c r="AI618" s="408"/>
      <c r="AJ618" s="408"/>
      <c r="AK618" s="408"/>
      <c r="AL618" s="408"/>
      <c r="AM618" s="289">
        <f>SUM(Y618:AL618)</f>
        <v>0</v>
      </c>
    </row>
    <row r="619" spans="1:39" ht="15.5" hidden="1" outlineLevel="1">
      <c r="A619" s="523"/>
      <c r="B619" s="287" t="s">
        <v>310</v>
      </c>
      <c r="C619" s="284" t="s">
        <v>163</v>
      </c>
      <c r="D619" s="730"/>
      <c r="E619" s="730"/>
      <c r="F619" s="730"/>
      <c r="G619" s="730"/>
      <c r="H619" s="730"/>
      <c r="I619" s="730"/>
      <c r="J619" s="730"/>
      <c r="K619" s="730"/>
      <c r="L619" s="730"/>
      <c r="M619" s="730"/>
      <c r="N619" s="288">
        <f>N618</f>
        <v>3</v>
      </c>
      <c r="O619" s="288"/>
      <c r="P619" s="288"/>
      <c r="Q619" s="288"/>
      <c r="R619" s="288"/>
      <c r="S619" s="288"/>
      <c r="T619" s="288"/>
      <c r="U619" s="288"/>
      <c r="V619" s="288"/>
      <c r="W619" s="288"/>
      <c r="X619" s="288"/>
      <c r="Y619" s="404">
        <f t="shared" ref="Y619:AL619" si="192">Y618</f>
        <v>0</v>
      </c>
      <c r="Z619" s="404">
        <f t="shared" si="192"/>
        <v>0</v>
      </c>
      <c r="AA619" s="404">
        <f t="shared" si="192"/>
        <v>0</v>
      </c>
      <c r="AB619" s="404">
        <f t="shared" si="192"/>
        <v>0</v>
      </c>
      <c r="AC619" s="404">
        <f t="shared" si="192"/>
        <v>0</v>
      </c>
      <c r="AD619" s="404">
        <f t="shared" si="192"/>
        <v>0</v>
      </c>
      <c r="AE619" s="404">
        <f t="shared" si="192"/>
        <v>0</v>
      </c>
      <c r="AF619" s="404">
        <f t="shared" si="192"/>
        <v>0</v>
      </c>
      <c r="AG619" s="404">
        <f t="shared" si="192"/>
        <v>0</v>
      </c>
      <c r="AH619" s="404">
        <f t="shared" si="192"/>
        <v>0</v>
      </c>
      <c r="AI619" s="404">
        <f t="shared" si="192"/>
        <v>0</v>
      </c>
      <c r="AJ619" s="404">
        <f t="shared" si="192"/>
        <v>0</v>
      </c>
      <c r="AK619" s="404">
        <f t="shared" si="192"/>
        <v>0</v>
      </c>
      <c r="AL619" s="404">
        <f t="shared" si="192"/>
        <v>0</v>
      </c>
      <c r="AM619" s="304"/>
    </row>
    <row r="620" spans="1:39" ht="15.5" hidden="1" outlineLevel="1">
      <c r="A620" s="523"/>
      <c r="B620" s="307"/>
      <c r="C620" s="305"/>
      <c r="D620" s="733"/>
      <c r="E620" s="733"/>
      <c r="F620" s="733"/>
      <c r="G620" s="733"/>
      <c r="H620" s="733"/>
      <c r="I620" s="733"/>
      <c r="J620" s="733"/>
      <c r="K620" s="733"/>
      <c r="L620" s="733"/>
      <c r="M620" s="733"/>
      <c r="N620" s="284"/>
      <c r="O620" s="309"/>
      <c r="P620" s="309"/>
      <c r="Q620" s="309"/>
      <c r="R620" s="309"/>
      <c r="S620" s="309"/>
      <c r="T620" s="309"/>
      <c r="U620" s="309"/>
      <c r="V620" s="309"/>
      <c r="W620" s="309"/>
      <c r="X620" s="309"/>
      <c r="Y620" s="409"/>
      <c r="Z620" s="410"/>
      <c r="AA620" s="409"/>
      <c r="AB620" s="409"/>
      <c r="AC620" s="409"/>
      <c r="AD620" s="409"/>
      <c r="AE620" s="409"/>
      <c r="AF620" s="409"/>
      <c r="AG620" s="409"/>
      <c r="AH620" s="409"/>
      <c r="AI620" s="409"/>
      <c r="AJ620" s="409"/>
      <c r="AK620" s="409"/>
      <c r="AL620" s="409"/>
      <c r="AM620" s="306"/>
    </row>
    <row r="621" spans="1:39" ht="15.5" hidden="1" outlineLevel="1">
      <c r="A621" s="523"/>
      <c r="B621" s="281" t="s">
        <v>10</v>
      </c>
      <c r="C621" s="282"/>
      <c r="D621" s="338"/>
      <c r="E621" s="338"/>
      <c r="F621" s="338"/>
      <c r="G621" s="338"/>
      <c r="H621" s="338"/>
      <c r="I621" s="338"/>
      <c r="J621" s="338"/>
      <c r="K621" s="338"/>
      <c r="L621" s="338"/>
      <c r="M621" s="338"/>
      <c r="N621" s="283"/>
      <c r="O621" s="282"/>
      <c r="P621" s="282"/>
      <c r="Q621" s="282"/>
      <c r="R621" s="282"/>
      <c r="S621" s="282"/>
      <c r="T621" s="282"/>
      <c r="U621" s="282"/>
      <c r="V621" s="282"/>
      <c r="W621" s="282"/>
      <c r="X621" s="282"/>
      <c r="Y621" s="407"/>
      <c r="Z621" s="407"/>
      <c r="AA621" s="407"/>
      <c r="AB621" s="407"/>
      <c r="AC621" s="407"/>
      <c r="AD621" s="407"/>
      <c r="AE621" s="407"/>
      <c r="AF621" s="407"/>
      <c r="AG621" s="407"/>
      <c r="AH621" s="407"/>
      <c r="AI621" s="407"/>
      <c r="AJ621" s="407"/>
      <c r="AK621" s="407"/>
      <c r="AL621" s="407"/>
      <c r="AM621" s="285"/>
    </row>
    <row r="622" spans="1:39" ht="31" hidden="1" outlineLevel="1">
      <c r="A622" s="523">
        <v>11</v>
      </c>
      <c r="B622" s="421" t="s">
        <v>104</v>
      </c>
      <c r="C622" s="284" t="s">
        <v>25</v>
      </c>
      <c r="D622" s="730"/>
      <c r="E622" s="730"/>
      <c r="F622" s="730"/>
      <c r="G622" s="730"/>
      <c r="H622" s="730"/>
      <c r="I622" s="730"/>
      <c r="J622" s="730"/>
      <c r="K622" s="730"/>
      <c r="L622" s="730"/>
      <c r="M622" s="730"/>
      <c r="N622" s="288">
        <v>12</v>
      </c>
      <c r="O622" s="288"/>
      <c r="P622" s="288"/>
      <c r="Q622" s="288"/>
      <c r="R622" s="288"/>
      <c r="S622" s="288"/>
      <c r="T622" s="288"/>
      <c r="U622" s="288"/>
      <c r="V622" s="288"/>
      <c r="W622" s="288"/>
      <c r="X622" s="288"/>
      <c r="Y622" s="419"/>
      <c r="Z622" s="403"/>
      <c r="AA622" s="403"/>
      <c r="AB622" s="403"/>
      <c r="AC622" s="403"/>
      <c r="AD622" s="403"/>
      <c r="AE622" s="403"/>
      <c r="AF622" s="408"/>
      <c r="AG622" s="408"/>
      <c r="AH622" s="408"/>
      <c r="AI622" s="408"/>
      <c r="AJ622" s="408"/>
      <c r="AK622" s="408"/>
      <c r="AL622" s="408"/>
      <c r="AM622" s="289">
        <f>SUM(Y622:AL622)</f>
        <v>0</v>
      </c>
    </row>
    <row r="623" spans="1:39" ht="15.5" hidden="1" outlineLevel="1">
      <c r="A623" s="523"/>
      <c r="B623" s="287" t="s">
        <v>310</v>
      </c>
      <c r="C623" s="284" t="s">
        <v>163</v>
      </c>
      <c r="D623" s="730"/>
      <c r="E623" s="730"/>
      <c r="F623" s="730"/>
      <c r="G623" s="730"/>
      <c r="H623" s="730"/>
      <c r="I623" s="730"/>
      <c r="J623" s="730"/>
      <c r="K623" s="730"/>
      <c r="L623" s="730"/>
      <c r="M623" s="730"/>
      <c r="N623" s="288">
        <f>N622</f>
        <v>12</v>
      </c>
      <c r="O623" s="288"/>
      <c r="P623" s="288"/>
      <c r="Q623" s="288"/>
      <c r="R623" s="288"/>
      <c r="S623" s="288"/>
      <c r="T623" s="288"/>
      <c r="U623" s="288"/>
      <c r="V623" s="288"/>
      <c r="W623" s="288"/>
      <c r="X623" s="288"/>
      <c r="Y623" s="404">
        <f t="shared" ref="Y623:AL623" si="193">Y622</f>
        <v>0</v>
      </c>
      <c r="Z623" s="404">
        <f t="shared" si="193"/>
        <v>0</v>
      </c>
      <c r="AA623" s="404">
        <f t="shared" si="193"/>
        <v>0</v>
      </c>
      <c r="AB623" s="404">
        <f t="shared" si="193"/>
        <v>0</v>
      </c>
      <c r="AC623" s="404">
        <f t="shared" si="193"/>
        <v>0</v>
      </c>
      <c r="AD623" s="404">
        <f t="shared" si="193"/>
        <v>0</v>
      </c>
      <c r="AE623" s="404">
        <f t="shared" si="193"/>
        <v>0</v>
      </c>
      <c r="AF623" s="404">
        <f t="shared" si="193"/>
        <v>0</v>
      </c>
      <c r="AG623" s="404">
        <f t="shared" si="193"/>
        <v>0</v>
      </c>
      <c r="AH623" s="404">
        <f t="shared" si="193"/>
        <v>0</v>
      </c>
      <c r="AI623" s="404">
        <f t="shared" si="193"/>
        <v>0</v>
      </c>
      <c r="AJ623" s="404">
        <f t="shared" si="193"/>
        <v>0</v>
      </c>
      <c r="AK623" s="404">
        <f t="shared" si="193"/>
        <v>0</v>
      </c>
      <c r="AL623" s="404">
        <f t="shared" si="193"/>
        <v>0</v>
      </c>
      <c r="AM623" s="290"/>
    </row>
    <row r="624" spans="1:39" ht="15.5" hidden="1" outlineLevel="1">
      <c r="A624" s="523"/>
      <c r="B624" s="308"/>
      <c r="C624" s="298"/>
      <c r="D624" s="729"/>
      <c r="E624" s="729"/>
      <c r="F624" s="729"/>
      <c r="G624" s="729"/>
      <c r="H624" s="729"/>
      <c r="I624" s="729"/>
      <c r="J624" s="729"/>
      <c r="K624" s="729"/>
      <c r="L624" s="729"/>
      <c r="M624" s="729"/>
      <c r="N624" s="284"/>
      <c r="O624" s="284"/>
      <c r="P624" s="284"/>
      <c r="Q624" s="284"/>
      <c r="R624" s="284"/>
      <c r="S624" s="284"/>
      <c r="T624" s="284"/>
      <c r="U624" s="284"/>
      <c r="V624" s="284"/>
      <c r="W624" s="284"/>
      <c r="X624" s="284"/>
      <c r="Y624" s="405"/>
      <c r="Z624" s="414"/>
      <c r="AA624" s="414"/>
      <c r="AB624" s="414"/>
      <c r="AC624" s="414"/>
      <c r="AD624" s="414"/>
      <c r="AE624" s="414"/>
      <c r="AF624" s="414"/>
      <c r="AG624" s="414"/>
      <c r="AH624" s="414"/>
      <c r="AI624" s="414"/>
      <c r="AJ624" s="414"/>
      <c r="AK624" s="414"/>
      <c r="AL624" s="414"/>
      <c r="AM624" s="299"/>
    </row>
    <row r="625" spans="1:40" ht="31" hidden="1" outlineLevel="1">
      <c r="A625" s="523">
        <v>12</v>
      </c>
      <c r="B625" s="421" t="s">
        <v>105</v>
      </c>
      <c r="C625" s="284" t="s">
        <v>25</v>
      </c>
      <c r="D625" s="730"/>
      <c r="E625" s="730"/>
      <c r="F625" s="730"/>
      <c r="G625" s="730"/>
      <c r="H625" s="730"/>
      <c r="I625" s="730"/>
      <c r="J625" s="730"/>
      <c r="K625" s="730"/>
      <c r="L625" s="730"/>
      <c r="M625" s="730"/>
      <c r="N625" s="288">
        <v>12</v>
      </c>
      <c r="O625" s="288"/>
      <c r="P625" s="288"/>
      <c r="Q625" s="288"/>
      <c r="R625" s="288"/>
      <c r="S625" s="288"/>
      <c r="T625" s="288"/>
      <c r="U625" s="288"/>
      <c r="V625" s="288"/>
      <c r="W625" s="288"/>
      <c r="X625" s="288"/>
      <c r="Y625" s="403"/>
      <c r="Z625" s="403"/>
      <c r="AA625" s="403"/>
      <c r="AB625" s="403"/>
      <c r="AC625" s="403"/>
      <c r="AD625" s="403"/>
      <c r="AE625" s="403"/>
      <c r="AF625" s="408"/>
      <c r="AG625" s="408"/>
      <c r="AH625" s="408"/>
      <c r="AI625" s="408"/>
      <c r="AJ625" s="408"/>
      <c r="AK625" s="408"/>
      <c r="AL625" s="408"/>
      <c r="AM625" s="289">
        <f>SUM(Y625:AL625)</f>
        <v>0</v>
      </c>
    </row>
    <row r="626" spans="1:40" ht="15.5" hidden="1" outlineLevel="1">
      <c r="A626" s="523"/>
      <c r="B626" s="287" t="s">
        <v>310</v>
      </c>
      <c r="C626" s="284" t="s">
        <v>163</v>
      </c>
      <c r="D626" s="730"/>
      <c r="E626" s="730"/>
      <c r="F626" s="730"/>
      <c r="G626" s="730"/>
      <c r="H626" s="730"/>
      <c r="I626" s="730"/>
      <c r="J626" s="730"/>
      <c r="K626" s="730"/>
      <c r="L626" s="730"/>
      <c r="M626" s="730"/>
      <c r="N626" s="288">
        <f>N625</f>
        <v>12</v>
      </c>
      <c r="O626" s="288"/>
      <c r="P626" s="288"/>
      <c r="Q626" s="288"/>
      <c r="R626" s="288"/>
      <c r="S626" s="288"/>
      <c r="T626" s="288"/>
      <c r="U626" s="288"/>
      <c r="V626" s="288"/>
      <c r="W626" s="288"/>
      <c r="X626" s="288"/>
      <c r="Y626" s="404">
        <f t="shared" ref="Y626:AL626" si="194">Y625</f>
        <v>0</v>
      </c>
      <c r="Z626" s="404">
        <f t="shared" si="194"/>
        <v>0</v>
      </c>
      <c r="AA626" s="404">
        <f t="shared" si="194"/>
        <v>0</v>
      </c>
      <c r="AB626" s="404">
        <f t="shared" si="194"/>
        <v>0</v>
      </c>
      <c r="AC626" s="404">
        <f t="shared" si="194"/>
        <v>0</v>
      </c>
      <c r="AD626" s="404">
        <f t="shared" si="194"/>
        <v>0</v>
      </c>
      <c r="AE626" s="404">
        <f t="shared" si="194"/>
        <v>0</v>
      </c>
      <c r="AF626" s="404">
        <f t="shared" si="194"/>
        <v>0</v>
      </c>
      <c r="AG626" s="404">
        <f t="shared" si="194"/>
        <v>0</v>
      </c>
      <c r="AH626" s="404">
        <f t="shared" si="194"/>
        <v>0</v>
      </c>
      <c r="AI626" s="404">
        <f t="shared" si="194"/>
        <v>0</v>
      </c>
      <c r="AJ626" s="404">
        <f t="shared" si="194"/>
        <v>0</v>
      </c>
      <c r="AK626" s="404">
        <f t="shared" si="194"/>
        <v>0</v>
      </c>
      <c r="AL626" s="404">
        <f t="shared" si="194"/>
        <v>0</v>
      </c>
      <c r="AM626" s="290"/>
    </row>
    <row r="627" spans="1:40" ht="15.5" hidden="1" outlineLevel="1">
      <c r="A627" s="523"/>
      <c r="B627" s="308"/>
      <c r="C627" s="298"/>
      <c r="D627" s="729"/>
      <c r="E627" s="729"/>
      <c r="F627" s="729"/>
      <c r="G627" s="729"/>
      <c r="H627" s="729"/>
      <c r="I627" s="729"/>
      <c r="J627" s="729"/>
      <c r="K627" s="729"/>
      <c r="L627" s="729"/>
      <c r="M627" s="729"/>
      <c r="N627" s="284"/>
      <c r="O627" s="284"/>
      <c r="P627" s="284"/>
      <c r="Q627" s="284"/>
      <c r="R627" s="284"/>
      <c r="S627" s="284"/>
      <c r="T627" s="284"/>
      <c r="U627" s="284"/>
      <c r="V627" s="284"/>
      <c r="W627" s="284"/>
      <c r="X627" s="284"/>
      <c r="Y627" s="415"/>
      <c r="Z627" s="415"/>
      <c r="AA627" s="405"/>
      <c r="AB627" s="405"/>
      <c r="AC627" s="405"/>
      <c r="AD627" s="405"/>
      <c r="AE627" s="405"/>
      <c r="AF627" s="405"/>
      <c r="AG627" s="405"/>
      <c r="AH627" s="405"/>
      <c r="AI627" s="405"/>
      <c r="AJ627" s="405"/>
      <c r="AK627" s="405"/>
      <c r="AL627" s="405"/>
      <c r="AM627" s="299"/>
    </row>
    <row r="628" spans="1:40" ht="31" hidden="1" outlineLevel="1">
      <c r="A628" s="523">
        <v>13</v>
      </c>
      <c r="B628" s="421" t="s">
        <v>106</v>
      </c>
      <c r="C628" s="284" t="s">
        <v>25</v>
      </c>
      <c r="D628" s="730"/>
      <c r="E628" s="730"/>
      <c r="F628" s="730"/>
      <c r="G628" s="730"/>
      <c r="H628" s="730"/>
      <c r="I628" s="730"/>
      <c r="J628" s="730"/>
      <c r="K628" s="730"/>
      <c r="L628" s="730"/>
      <c r="M628" s="730"/>
      <c r="N628" s="288">
        <v>12</v>
      </c>
      <c r="O628" s="288"/>
      <c r="P628" s="288"/>
      <c r="Q628" s="288"/>
      <c r="R628" s="288"/>
      <c r="S628" s="288"/>
      <c r="T628" s="288"/>
      <c r="U628" s="288"/>
      <c r="V628" s="288"/>
      <c r="W628" s="288"/>
      <c r="X628" s="288"/>
      <c r="Y628" s="403"/>
      <c r="Z628" s="403"/>
      <c r="AA628" s="403"/>
      <c r="AB628" s="403"/>
      <c r="AC628" s="403"/>
      <c r="AD628" s="403"/>
      <c r="AE628" s="403"/>
      <c r="AF628" s="408"/>
      <c r="AG628" s="408"/>
      <c r="AH628" s="408"/>
      <c r="AI628" s="408"/>
      <c r="AJ628" s="408"/>
      <c r="AK628" s="408"/>
      <c r="AL628" s="408"/>
      <c r="AM628" s="289">
        <f>SUM(Y628:AL628)</f>
        <v>0</v>
      </c>
    </row>
    <row r="629" spans="1:40" ht="15.5" hidden="1" outlineLevel="1">
      <c r="A629" s="523"/>
      <c r="B629" s="287" t="s">
        <v>310</v>
      </c>
      <c r="C629" s="284" t="s">
        <v>163</v>
      </c>
      <c r="D629" s="730"/>
      <c r="E629" s="730"/>
      <c r="F629" s="730"/>
      <c r="G629" s="730"/>
      <c r="H629" s="730"/>
      <c r="I629" s="730"/>
      <c r="J629" s="730"/>
      <c r="K629" s="730"/>
      <c r="L629" s="730"/>
      <c r="M629" s="730"/>
      <c r="N629" s="288">
        <f>N628</f>
        <v>12</v>
      </c>
      <c r="O629" s="288"/>
      <c r="P629" s="288"/>
      <c r="Q629" s="288"/>
      <c r="R629" s="288"/>
      <c r="S629" s="288"/>
      <c r="T629" s="288"/>
      <c r="U629" s="288"/>
      <c r="V629" s="288"/>
      <c r="W629" s="288"/>
      <c r="X629" s="288"/>
      <c r="Y629" s="404">
        <f t="shared" ref="Y629:AL629" si="195">Y628</f>
        <v>0</v>
      </c>
      <c r="Z629" s="404">
        <f t="shared" si="195"/>
        <v>0</v>
      </c>
      <c r="AA629" s="404">
        <f t="shared" si="195"/>
        <v>0</v>
      </c>
      <c r="AB629" s="404">
        <f t="shared" si="195"/>
        <v>0</v>
      </c>
      <c r="AC629" s="404">
        <f t="shared" si="195"/>
        <v>0</v>
      </c>
      <c r="AD629" s="404">
        <f t="shared" si="195"/>
        <v>0</v>
      </c>
      <c r="AE629" s="404">
        <f t="shared" si="195"/>
        <v>0</v>
      </c>
      <c r="AF629" s="404">
        <f t="shared" si="195"/>
        <v>0</v>
      </c>
      <c r="AG629" s="404">
        <f t="shared" si="195"/>
        <v>0</v>
      </c>
      <c r="AH629" s="404">
        <f t="shared" si="195"/>
        <v>0</v>
      </c>
      <c r="AI629" s="404">
        <f t="shared" si="195"/>
        <v>0</v>
      </c>
      <c r="AJ629" s="404">
        <f t="shared" si="195"/>
        <v>0</v>
      </c>
      <c r="AK629" s="404">
        <f t="shared" si="195"/>
        <v>0</v>
      </c>
      <c r="AL629" s="404">
        <f t="shared" si="195"/>
        <v>0</v>
      </c>
      <c r="AM629" s="299"/>
    </row>
    <row r="630" spans="1:40" ht="15.5" hidden="1" outlineLevel="1">
      <c r="A630" s="523"/>
      <c r="B630" s="308"/>
      <c r="C630" s="298"/>
      <c r="D630" s="729"/>
      <c r="E630" s="729"/>
      <c r="F630" s="729"/>
      <c r="G630" s="729"/>
      <c r="H630" s="729"/>
      <c r="I630" s="729"/>
      <c r="J630" s="729"/>
      <c r="K630" s="729"/>
      <c r="L630" s="729"/>
      <c r="M630" s="729"/>
      <c r="N630" s="284"/>
      <c r="O630" s="284"/>
      <c r="P630" s="284"/>
      <c r="Q630" s="284"/>
      <c r="R630" s="284"/>
      <c r="S630" s="284"/>
      <c r="T630" s="284"/>
      <c r="U630" s="284"/>
      <c r="V630" s="284"/>
      <c r="W630" s="284"/>
      <c r="X630" s="284"/>
      <c r="Y630" s="405"/>
      <c r="Z630" s="405"/>
      <c r="AA630" s="405"/>
      <c r="AB630" s="405"/>
      <c r="AC630" s="405"/>
      <c r="AD630" s="405"/>
      <c r="AE630" s="405"/>
      <c r="AF630" s="405"/>
      <c r="AG630" s="405"/>
      <c r="AH630" s="405"/>
      <c r="AI630" s="405"/>
      <c r="AJ630" s="405"/>
      <c r="AK630" s="405"/>
      <c r="AL630" s="405"/>
      <c r="AM630" s="299"/>
    </row>
    <row r="631" spans="1:40" ht="15.5" hidden="1" outlineLevel="1">
      <c r="A631" s="523"/>
      <c r="B631" s="281" t="s">
        <v>107</v>
      </c>
      <c r="C631" s="282"/>
      <c r="D631" s="293"/>
      <c r="E631" s="293"/>
      <c r="F631" s="293"/>
      <c r="G631" s="293"/>
      <c r="H631" s="293"/>
      <c r="I631" s="293"/>
      <c r="J631" s="293"/>
      <c r="K631" s="293"/>
      <c r="L631" s="293"/>
      <c r="M631" s="293"/>
      <c r="N631" s="283"/>
      <c r="O631" s="283"/>
      <c r="P631" s="282"/>
      <c r="Q631" s="282"/>
      <c r="R631" s="282"/>
      <c r="S631" s="282"/>
      <c r="T631" s="282"/>
      <c r="U631" s="282"/>
      <c r="V631" s="282"/>
      <c r="W631" s="282"/>
      <c r="X631" s="282"/>
      <c r="Y631" s="407"/>
      <c r="Z631" s="407"/>
      <c r="AA631" s="407"/>
      <c r="AB631" s="407"/>
      <c r="AC631" s="407"/>
      <c r="AD631" s="407"/>
      <c r="AE631" s="407"/>
      <c r="AF631" s="407"/>
      <c r="AG631" s="407"/>
      <c r="AH631" s="407"/>
      <c r="AI631" s="407"/>
      <c r="AJ631" s="407"/>
      <c r="AK631" s="407"/>
      <c r="AL631" s="407"/>
      <c r="AM631" s="285"/>
    </row>
    <row r="632" spans="1:40" ht="15.5" hidden="1" outlineLevel="1">
      <c r="A632" s="523">
        <v>14</v>
      </c>
      <c r="B632" s="308" t="s">
        <v>108</v>
      </c>
      <c r="C632" s="284" t="s">
        <v>25</v>
      </c>
      <c r="D632" s="730"/>
      <c r="E632" s="730"/>
      <c r="F632" s="730"/>
      <c r="G632" s="730"/>
      <c r="H632" s="730"/>
      <c r="I632" s="730"/>
      <c r="J632" s="730"/>
      <c r="K632" s="730"/>
      <c r="L632" s="730"/>
      <c r="M632" s="730"/>
      <c r="N632" s="288">
        <v>12</v>
      </c>
      <c r="O632" s="288"/>
      <c r="P632" s="288"/>
      <c r="Q632" s="288"/>
      <c r="R632" s="288"/>
      <c r="S632" s="288"/>
      <c r="T632" s="288"/>
      <c r="U632" s="288"/>
      <c r="V632" s="288"/>
      <c r="W632" s="288"/>
      <c r="X632" s="288"/>
      <c r="Y632" s="403"/>
      <c r="Z632" s="403"/>
      <c r="AA632" s="403"/>
      <c r="AB632" s="403"/>
      <c r="AC632" s="403"/>
      <c r="AD632" s="403"/>
      <c r="AE632" s="403"/>
      <c r="AF632" s="403"/>
      <c r="AG632" s="403"/>
      <c r="AH632" s="403"/>
      <c r="AI632" s="403"/>
      <c r="AJ632" s="403"/>
      <c r="AK632" s="403"/>
      <c r="AL632" s="403"/>
      <c r="AM632" s="289">
        <f>SUM(Y632:AL632)</f>
        <v>0</v>
      </c>
    </row>
    <row r="633" spans="1:40" ht="15.5" hidden="1" outlineLevel="1">
      <c r="A633" s="523"/>
      <c r="B633" s="287" t="s">
        <v>310</v>
      </c>
      <c r="C633" s="284" t="s">
        <v>163</v>
      </c>
      <c r="D633" s="730"/>
      <c r="E633" s="730"/>
      <c r="F633" s="730"/>
      <c r="G633" s="730"/>
      <c r="H633" s="730"/>
      <c r="I633" s="730"/>
      <c r="J633" s="730"/>
      <c r="K633" s="730"/>
      <c r="L633" s="730"/>
      <c r="M633" s="730"/>
      <c r="N633" s="288">
        <f>N632</f>
        <v>12</v>
      </c>
      <c r="O633" s="288"/>
      <c r="P633" s="288"/>
      <c r="Q633" s="288"/>
      <c r="R633" s="288"/>
      <c r="S633" s="288"/>
      <c r="T633" s="288"/>
      <c r="U633" s="288"/>
      <c r="V633" s="288"/>
      <c r="W633" s="288"/>
      <c r="X633" s="288"/>
      <c r="Y633" s="404">
        <f t="shared" ref="Y633:AL633" si="196">Y632</f>
        <v>0</v>
      </c>
      <c r="Z633" s="404">
        <f t="shared" si="196"/>
        <v>0</v>
      </c>
      <c r="AA633" s="404">
        <f t="shared" si="196"/>
        <v>0</v>
      </c>
      <c r="AB633" s="404">
        <f t="shared" si="196"/>
        <v>0</v>
      </c>
      <c r="AC633" s="404">
        <f t="shared" si="196"/>
        <v>0</v>
      </c>
      <c r="AD633" s="404">
        <f t="shared" si="196"/>
        <v>0</v>
      </c>
      <c r="AE633" s="404">
        <f t="shared" si="196"/>
        <v>0</v>
      </c>
      <c r="AF633" s="404">
        <f t="shared" si="196"/>
        <v>0</v>
      </c>
      <c r="AG633" s="404">
        <f t="shared" si="196"/>
        <v>0</v>
      </c>
      <c r="AH633" s="404">
        <f t="shared" si="196"/>
        <v>0</v>
      </c>
      <c r="AI633" s="404">
        <f t="shared" si="196"/>
        <v>0</v>
      </c>
      <c r="AJ633" s="404">
        <f t="shared" si="196"/>
        <v>0</v>
      </c>
      <c r="AK633" s="404">
        <f t="shared" si="196"/>
        <v>0</v>
      </c>
      <c r="AL633" s="404">
        <f t="shared" si="196"/>
        <v>0</v>
      </c>
      <c r="AM633" s="507"/>
      <c r="AN633" s="617"/>
    </row>
    <row r="634" spans="1:40" ht="15.5" hidden="1" outlineLevel="1">
      <c r="A634" s="523"/>
      <c r="B634" s="308"/>
      <c r="C634" s="298"/>
      <c r="D634" s="729"/>
      <c r="E634" s="729"/>
      <c r="F634" s="729"/>
      <c r="G634" s="729"/>
      <c r="H634" s="729"/>
      <c r="I634" s="729"/>
      <c r="J634" s="729"/>
      <c r="K634" s="729"/>
      <c r="L634" s="729"/>
      <c r="M634" s="729"/>
      <c r="N634" s="460"/>
      <c r="O634" s="284"/>
      <c r="P634" s="284"/>
      <c r="Q634" s="284"/>
      <c r="R634" s="284"/>
      <c r="S634" s="284"/>
      <c r="T634" s="284"/>
      <c r="U634" s="284"/>
      <c r="V634" s="284"/>
      <c r="W634" s="284"/>
      <c r="X634" s="284"/>
      <c r="Y634" s="405"/>
      <c r="Z634" s="405"/>
      <c r="AA634" s="405"/>
      <c r="AB634" s="405"/>
      <c r="AC634" s="405"/>
      <c r="AD634" s="405"/>
      <c r="AE634" s="405"/>
      <c r="AF634" s="405"/>
      <c r="AG634" s="405"/>
      <c r="AH634" s="405"/>
      <c r="AI634" s="405"/>
      <c r="AJ634" s="405"/>
      <c r="AK634" s="405"/>
      <c r="AL634" s="405"/>
      <c r="AM634" s="294"/>
      <c r="AN634" s="617"/>
    </row>
    <row r="635" spans="1:40" s="302" customFormat="1" ht="15.5" hidden="1" outlineLevel="1">
      <c r="A635" s="523"/>
      <c r="B635" s="281" t="s">
        <v>488</v>
      </c>
      <c r="C635" s="284"/>
      <c r="D635" s="729"/>
      <c r="E635" s="729"/>
      <c r="F635" s="729"/>
      <c r="G635" s="729"/>
      <c r="H635" s="729"/>
      <c r="I635" s="729"/>
      <c r="J635" s="729"/>
      <c r="K635" s="729"/>
      <c r="L635" s="729"/>
      <c r="M635" s="729"/>
      <c r="N635" s="284"/>
      <c r="O635" s="284"/>
      <c r="P635" s="284"/>
      <c r="Q635" s="284"/>
      <c r="R635" s="284"/>
      <c r="S635" s="284"/>
      <c r="T635" s="284"/>
      <c r="U635" s="284"/>
      <c r="V635" s="284"/>
      <c r="W635" s="284"/>
      <c r="X635" s="284"/>
      <c r="Y635" s="405"/>
      <c r="Z635" s="405"/>
      <c r="AA635" s="405"/>
      <c r="AB635" s="405"/>
      <c r="AC635" s="405"/>
      <c r="AD635" s="405"/>
      <c r="AE635" s="409"/>
      <c r="AF635" s="409"/>
      <c r="AG635" s="409"/>
      <c r="AH635" s="409"/>
      <c r="AI635" s="409"/>
      <c r="AJ635" s="409"/>
      <c r="AK635" s="409"/>
      <c r="AL635" s="409"/>
      <c r="AM635" s="508"/>
      <c r="AN635" s="618"/>
    </row>
    <row r="636" spans="1:40" ht="15.5" hidden="1" outlineLevel="1">
      <c r="A636" s="523">
        <v>15</v>
      </c>
      <c r="B636" s="287" t="s">
        <v>493</v>
      </c>
      <c r="C636" s="284" t="s">
        <v>25</v>
      </c>
      <c r="D636" s="730"/>
      <c r="E636" s="730"/>
      <c r="F636" s="730"/>
      <c r="G636" s="730"/>
      <c r="H636" s="730"/>
      <c r="I636" s="730"/>
      <c r="J636" s="730"/>
      <c r="K636" s="730"/>
      <c r="L636" s="730"/>
      <c r="M636" s="730"/>
      <c r="N636" s="288">
        <v>0</v>
      </c>
      <c r="O636" s="288"/>
      <c r="P636" s="288"/>
      <c r="Q636" s="288"/>
      <c r="R636" s="288"/>
      <c r="S636" s="288"/>
      <c r="T636" s="288"/>
      <c r="U636" s="288"/>
      <c r="V636" s="288"/>
      <c r="W636" s="288"/>
      <c r="X636" s="288"/>
      <c r="Y636" s="403"/>
      <c r="Z636" s="403"/>
      <c r="AA636" s="403"/>
      <c r="AB636" s="403"/>
      <c r="AC636" s="403"/>
      <c r="AD636" s="403"/>
      <c r="AE636" s="403"/>
      <c r="AF636" s="403"/>
      <c r="AG636" s="403"/>
      <c r="AH636" s="403"/>
      <c r="AI636" s="403"/>
      <c r="AJ636" s="403"/>
      <c r="AK636" s="403"/>
      <c r="AL636" s="403"/>
      <c r="AM636" s="289">
        <f>SUM(Y636:AL636)</f>
        <v>0</v>
      </c>
    </row>
    <row r="637" spans="1:40" ht="15.5" hidden="1" outlineLevel="1">
      <c r="A637" s="523"/>
      <c r="B637" s="287" t="s">
        <v>310</v>
      </c>
      <c r="C637" s="284" t="s">
        <v>163</v>
      </c>
      <c r="D637" s="730"/>
      <c r="E637" s="730"/>
      <c r="F637" s="730"/>
      <c r="G637" s="730"/>
      <c r="H637" s="730"/>
      <c r="I637" s="730"/>
      <c r="J637" s="730"/>
      <c r="K637" s="730"/>
      <c r="L637" s="730"/>
      <c r="M637" s="730"/>
      <c r="N637" s="288">
        <f>N636</f>
        <v>0</v>
      </c>
      <c r="O637" s="288"/>
      <c r="P637" s="288"/>
      <c r="Q637" s="288"/>
      <c r="R637" s="288"/>
      <c r="S637" s="288"/>
      <c r="T637" s="288"/>
      <c r="U637" s="288"/>
      <c r="V637" s="288"/>
      <c r="W637" s="288"/>
      <c r="X637" s="288"/>
      <c r="Y637" s="404">
        <f>Y636</f>
        <v>0</v>
      </c>
      <c r="Z637" s="404">
        <f t="shared" ref="Z637:AL637" si="197">Z636</f>
        <v>0</v>
      </c>
      <c r="AA637" s="404">
        <f t="shared" si="197"/>
        <v>0</v>
      </c>
      <c r="AB637" s="404">
        <f t="shared" si="197"/>
        <v>0</v>
      </c>
      <c r="AC637" s="404">
        <f t="shared" si="197"/>
        <v>0</v>
      </c>
      <c r="AD637" s="404">
        <f t="shared" si="197"/>
        <v>0</v>
      </c>
      <c r="AE637" s="404">
        <f t="shared" si="197"/>
        <v>0</v>
      </c>
      <c r="AF637" s="404">
        <f t="shared" si="197"/>
        <v>0</v>
      </c>
      <c r="AG637" s="404">
        <f t="shared" si="197"/>
        <v>0</v>
      </c>
      <c r="AH637" s="404">
        <f t="shared" si="197"/>
        <v>0</v>
      </c>
      <c r="AI637" s="404">
        <f t="shared" si="197"/>
        <v>0</v>
      </c>
      <c r="AJ637" s="404">
        <f t="shared" si="197"/>
        <v>0</v>
      </c>
      <c r="AK637" s="404">
        <f t="shared" si="197"/>
        <v>0</v>
      </c>
      <c r="AL637" s="404">
        <f t="shared" si="197"/>
        <v>0</v>
      </c>
      <c r="AM637" s="290"/>
    </row>
    <row r="638" spans="1:40" ht="15.5" hidden="1" outlineLevel="1">
      <c r="A638" s="523"/>
      <c r="B638" s="308"/>
      <c r="C638" s="298"/>
      <c r="D638" s="729"/>
      <c r="E638" s="729"/>
      <c r="F638" s="729"/>
      <c r="G638" s="729"/>
      <c r="H638" s="729"/>
      <c r="I638" s="729"/>
      <c r="J638" s="729"/>
      <c r="K638" s="729"/>
      <c r="L638" s="729"/>
      <c r="M638" s="729"/>
      <c r="N638" s="284"/>
      <c r="O638" s="284"/>
      <c r="P638" s="284"/>
      <c r="Q638" s="284"/>
      <c r="R638" s="284"/>
      <c r="S638" s="284"/>
      <c r="T638" s="284"/>
      <c r="U638" s="284"/>
      <c r="V638" s="284"/>
      <c r="W638" s="284"/>
      <c r="X638" s="284"/>
      <c r="Y638" s="405"/>
      <c r="Z638" s="405"/>
      <c r="AA638" s="405"/>
      <c r="AB638" s="405"/>
      <c r="AC638" s="405"/>
      <c r="AD638" s="405"/>
      <c r="AE638" s="405"/>
      <c r="AF638" s="405"/>
      <c r="AG638" s="405"/>
      <c r="AH638" s="405"/>
      <c r="AI638" s="405"/>
      <c r="AJ638" s="405"/>
      <c r="AK638" s="405"/>
      <c r="AL638" s="405"/>
      <c r="AM638" s="299"/>
    </row>
    <row r="639" spans="1:40" s="276" customFormat="1" ht="15.5" hidden="1" outlineLevel="1">
      <c r="A639" s="523">
        <v>16</v>
      </c>
      <c r="B639" s="317" t="s">
        <v>489</v>
      </c>
      <c r="C639" s="284" t="s">
        <v>25</v>
      </c>
      <c r="D639" s="730"/>
      <c r="E639" s="730"/>
      <c r="F639" s="730"/>
      <c r="G639" s="730"/>
      <c r="H639" s="730"/>
      <c r="I639" s="730"/>
      <c r="J639" s="730"/>
      <c r="K639" s="730"/>
      <c r="L639" s="730"/>
      <c r="M639" s="730"/>
      <c r="N639" s="288">
        <v>0</v>
      </c>
      <c r="O639" s="288"/>
      <c r="P639" s="288"/>
      <c r="Q639" s="288"/>
      <c r="R639" s="288"/>
      <c r="S639" s="288"/>
      <c r="T639" s="288"/>
      <c r="U639" s="288"/>
      <c r="V639" s="288"/>
      <c r="W639" s="288"/>
      <c r="X639" s="288"/>
      <c r="Y639" s="403"/>
      <c r="Z639" s="403"/>
      <c r="AA639" s="403"/>
      <c r="AB639" s="403"/>
      <c r="AC639" s="403"/>
      <c r="AD639" s="403"/>
      <c r="AE639" s="403"/>
      <c r="AF639" s="403"/>
      <c r="AG639" s="403"/>
      <c r="AH639" s="403"/>
      <c r="AI639" s="403"/>
      <c r="AJ639" s="403"/>
      <c r="AK639" s="403"/>
      <c r="AL639" s="403"/>
      <c r="AM639" s="289">
        <f>SUM(Y639:AL639)</f>
        <v>0</v>
      </c>
    </row>
    <row r="640" spans="1:40" s="276" customFormat="1" ht="15.5" hidden="1" outlineLevel="1">
      <c r="A640" s="523"/>
      <c r="B640" s="287" t="s">
        <v>310</v>
      </c>
      <c r="C640" s="284" t="s">
        <v>163</v>
      </c>
      <c r="D640" s="730"/>
      <c r="E640" s="730"/>
      <c r="F640" s="730"/>
      <c r="G640" s="730"/>
      <c r="H640" s="730"/>
      <c r="I640" s="730"/>
      <c r="J640" s="730"/>
      <c r="K640" s="730"/>
      <c r="L640" s="730"/>
      <c r="M640" s="730"/>
      <c r="N640" s="288">
        <f>N639</f>
        <v>0</v>
      </c>
      <c r="O640" s="288"/>
      <c r="P640" s="288"/>
      <c r="Q640" s="288"/>
      <c r="R640" s="288"/>
      <c r="S640" s="288"/>
      <c r="T640" s="288"/>
      <c r="U640" s="288"/>
      <c r="V640" s="288"/>
      <c r="W640" s="288"/>
      <c r="X640" s="288"/>
      <c r="Y640" s="404">
        <f>Y639</f>
        <v>0</v>
      </c>
      <c r="Z640" s="404">
        <f t="shared" ref="Z640:AL640" si="198">Z639</f>
        <v>0</v>
      </c>
      <c r="AA640" s="404">
        <f t="shared" si="198"/>
        <v>0</v>
      </c>
      <c r="AB640" s="404">
        <f t="shared" si="198"/>
        <v>0</v>
      </c>
      <c r="AC640" s="404">
        <f t="shared" si="198"/>
        <v>0</v>
      </c>
      <c r="AD640" s="404">
        <f t="shared" si="198"/>
        <v>0</v>
      </c>
      <c r="AE640" s="404">
        <f t="shared" si="198"/>
        <v>0</v>
      </c>
      <c r="AF640" s="404">
        <f t="shared" si="198"/>
        <v>0</v>
      </c>
      <c r="AG640" s="404">
        <f t="shared" si="198"/>
        <v>0</v>
      </c>
      <c r="AH640" s="404">
        <f t="shared" si="198"/>
        <v>0</v>
      </c>
      <c r="AI640" s="404">
        <f t="shared" si="198"/>
        <v>0</v>
      </c>
      <c r="AJ640" s="404">
        <f t="shared" si="198"/>
        <v>0</v>
      </c>
      <c r="AK640" s="404">
        <f t="shared" si="198"/>
        <v>0</v>
      </c>
      <c r="AL640" s="404">
        <f t="shared" si="198"/>
        <v>0</v>
      </c>
      <c r="AM640" s="290"/>
    </row>
    <row r="641" spans="1:39" s="276" customFormat="1" ht="15.5" hidden="1" outlineLevel="1">
      <c r="A641" s="523"/>
      <c r="B641" s="317"/>
      <c r="C641" s="284"/>
      <c r="D641" s="729"/>
      <c r="E641" s="729"/>
      <c r="F641" s="729"/>
      <c r="G641" s="729"/>
      <c r="H641" s="729"/>
      <c r="I641" s="729"/>
      <c r="J641" s="729"/>
      <c r="K641" s="729"/>
      <c r="L641" s="729"/>
      <c r="M641" s="729"/>
      <c r="N641" s="284"/>
      <c r="O641" s="284"/>
      <c r="P641" s="284"/>
      <c r="Q641" s="284"/>
      <c r="R641" s="284"/>
      <c r="S641" s="284"/>
      <c r="T641" s="284"/>
      <c r="U641" s="284"/>
      <c r="V641" s="284"/>
      <c r="W641" s="284"/>
      <c r="X641" s="284"/>
      <c r="Y641" s="405"/>
      <c r="Z641" s="405"/>
      <c r="AA641" s="405"/>
      <c r="AB641" s="405"/>
      <c r="AC641" s="405"/>
      <c r="AD641" s="405"/>
      <c r="AE641" s="409"/>
      <c r="AF641" s="409"/>
      <c r="AG641" s="409"/>
      <c r="AH641" s="409"/>
      <c r="AI641" s="409"/>
      <c r="AJ641" s="409"/>
      <c r="AK641" s="409"/>
      <c r="AL641" s="409"/>
      <c r="AM641" s="306"/>
    </row>
    <row r="642" spans="1:39" ht="15.5" hidden="1" outlineLevel="1">
      <c r="A642" s="523"/>
      <c r="B642" s="510" t="s">
        <v>494</v>
      </c>
      <c r="C642" s="313"/>
      <c r="D642" s="293"/>
      <c r="E642" s="338"/>
      <c r="F642" s="338"/>
      <c r="G642" s="338"/>
      <c r="H642" s="338"/>
      <c r="I642" s="338"/>
      <c r="J642" s="338"/>
      <c r="K642" s="338"/>
      <c r="L642" s="338"/>
      <c r="M642" s="338"/>
      <c r="N642" s="283"/>
      <c r="O642" s="282"/>
      <c r="P642" s="282"/>
      <c r="Q642" s="282"/>
      <c r="R642" s="282"/>
      <c r="S642" s="282"/>
      <c r="T642" s="282"/>
      <c r="U642" s="282"/>
      <c r="V642" s="282"/>
      <c r="W642" s="282"/>
      <c r="X642" s="282"/>
      <c r="Y642" s="407"/>
      <c r="Z642" s="407"/>
      <c r="AA642" s="407"/>
      <c r="AB642" s="407"/>
      <c r="AC642" s="407"/>
      <c r="AD642" s="407"/>
      <c r="AE642" s="407"/>
      <c r="AF642" s="407"/>
      <c r="AG642" s="407"/>
      <c r="AH642" s="407"/>
      <c r="AI642" s="407"/>
      <c r="AJ642" s="407"/>
      <c r="AK642" s="407"/>
      <c r="AL642" s="407"/>
      <c r="AM642" s="285"/>
    </row>
    <row r="643" spans="1:39" ht="15.5" hidden="1" outlineLevel="1">
      <c r="A643" s="523">
        <v>17</v>
      </c>
      <c r="B643" s="421" t="s">
        <v>112</v>
      </c>
      <c r="C643" s="284" t="s">
        <v>25</v>
      </c>
      <c r="D643" s="730"/>
      <c r="E643" s="730"/>
      <c r="F643" s="730"/>
      <c r="G643" s="730"/>
      <c r="H643" s="730"/>
      <c r="I643" s="730"/>
      <c r="J643" s="730"/>
      <c r="K643" s="730"/>
      <c r="L643" s="730"/>
      <c r="M643" s="730"/>
      <c r="N643" s="288">
        <v>12</v>
      </c>
      <c r="O643" s="288"/>
      <c r="P643" s="288"/>
      <c r="Q643" s="288"/>
      <c r="R643" s="288"/>
      <c r="S643" s="288"/>
      <c r="T643" s="288"/>
      <c r="U643" s="288"/>
      <c r="V643" s="288"/>
      <c r="W643" s="288"/>
      <c r="X643" s="288"/>
      <c r="Y643" s="419"/>
      <c r="Z643" s="403"/>
      <c r="AA643" s="403"/>
      <c r="AB643" s="403"/>
      <c r="AC643" s="403"/>
      <c r="AD643" s="403"/>
      <c r="AE643" s="403"/>
      <c r="AF643" s="408"/>
      <c r="AG643" s="408"/>
      <c r="AH643" s="408"/>
      <c r="AI643" s="408"/>
      <c r="AJ643" s="408"/>
      <c r="AK643" s="408"/>
      <c r="AL643" s="408"/>
      <c r="AM643" s="289">
        <f>SUM(Y643:AL643)</f>
        <v>0</v>
      </c>
    </row>
    <row r="644" spans="1:39" ht="15.5" hidden="1" outlineLevel="1">
      <c r="A644" s="523"/>
      <c r="B644" s="287" t="s">
        <v>310</v>
      </c>
      <c r="C644" s="284" t="s">
        <v>163</v>
      </c>
      <c r="D644" s="730"/>
      <c r="E644" s="730"/>
      <c r="F644" s="730"/>
      <c r="G644" s="730"/>
      <c r="H644" s="730"/>
      <c r="I644" s="730"/>
      <c r="J644" s="730"/>
      <c r="K644" s="730"/>
      <c r="L644" s="730"/>
      <c r="M644" s="730"/>
      <c r="N644" s="288">
        <f>N643</f>
        <v>12</v>
      </c>
      <c r="O644" s="288"/>
      <c r="P644" s="288"/>
      <c r="Q644" s="288"/>
      <c r="R644" s="288"/>
      <c r="S644" s="288"/>
      <c r="T644" s="288"/>
      <c r="U644" s="288"/>
      <c r="V644" s="288"/>
      <c r="W644" s="288"/>
      <c r="X644" s="288"/>
      <c r="Y644" s="404">
        <f>Y643</f>
        <v>0</v>
      </c>
      <c r="Z644" s="404">
        <f t="shared" ref="Z644:AL644" si="199">Z643</f>
        <v>0</v>
      </c>
      <c r="AA644" s="404">
        <f t="shared" si="199"/>
        <v>0</v>
      </c>
      <c r="AB644" s="404">
        <f t="shared" si="199"/>
        <v>0</v>
      </c>
      <c r="AC644" s="404">
        <f t="shared" si="199"/>
        <v>0</v>
      </c>
      <c r="AD644" s="404">
        <f t="shared" si="199"/>
        <v>0</v>
      </c>
      <c r="AE644" s="404">
        <f t="shared" si="199"/>
        <v>0</v>
      </c>
      <c r="AF644" s="404">
        <f t="shared" si="199"/>
        <v>0</v>
      </c>
      <c r="AG644" s="404">
        <f t="shared" si="199"/>
        <v>0</v>
      </c>
      <c r="AH644" s="404">
        <f t="shared" si="199"/>
        <v>0</v>
      </c>
      <c r="AI644" s="404">
        <f t="shared" si="199"/>
        <v>0</v>
      </c>
      <c r="AJ644" s="404">
        <f t="shared" si="199"/>
        <v>0</v>
      </c>
      <c r="AK644" s="404">
        <f t="shared" si="199"/>
        <v>0</v>
      </c>
      <c r="AL644" s="404">
        <f t="shared" si="199"/>
        <v>0</v>
      </c>
      <c r="AM644" s="299"/>
    </row>
    <row r="645" spans="1:39" ht="15.5" hidden="1" outlineLevel="1">
      <c r="A645" s="523"/>
      <c r="B645" s="287"/>
      <c r="C645" s="284"/>
      <c r="D645" s="729"/>
      <c r="E645" s="729"/>
      <c r="F645" s="729"/>
      <c r="G645" s="729"/>
      <c r="H645" s="729"/>
      <c r="I645" s="729"/>
      <c r="J645" s="729"/>
      <c r="K645" s="729"/>
      <c r="L645" s="729"/>
      <c r="M645" s="729"/>
      <c r="N645" s="284"/>
      <c r="O645" s="284"/>
      <c r="P645" s="284"/>
      <c r="Q645" s="284"/>
      <c r="R645" s="284"/>
      <c r="S645" s="284"/>
      <c r="T645" s="284"/>
      <c r="U645" s="284"/>
      <c r="V645" s="284"/>
      <c r="W645" s="284"/>
      <c r="X645" s="284"/>
      <c r="Y645" s="415"/>
      <c r="Z645" s="418"/>
      <c r="AA645" s="418"/>
      <c r="AB645" s="418"/>
      <c r="AC645" s="418"/>
      <c r="AD645" s="418"/>
      <c r="AE645" s="418"/>
      <c r="AF645" s="418"/>
      <c r="AG645" s="418"/>
      <c r="AH645" s="418"/>
      <c r="AI645" s="418"/>
      <c r="AJ645" s="418"/>
      <c r="AK645" s="418"/>
      <c r="AL645" s="418"/>
      <c r="AM645" s="299"/>
    </row>
    <row r="646" spans="1:39" ht="15.5" hidden="1" outlineLevel="1">
      <c r="A646" s="523">
        <v>18</v>
      </c>
      <c r="B646" s="421" t="s">
        <v>109</v>
      </c>
      <c r="C646" s="284" t="s">
        <v>25</v>
      </c>
      <c r="D646" s="730"/>
      <c r="E646" s="730"/>
      <c r="F646" s="730"/>
      <c r="G646" s="730"/>
      <c r="H646" s="730"/>
      <c r="I646" s="730"/>
      <c r="J646" s="730"/>
      <c r="K646" s="730"/>
      <c r="L646" s="730"/>
      <c r="M646" s="730"/>
      <c r="N646" s="288">
        <v>12</v>
      </c>
      <c r="O646" s="288"/>
      <c r="P646" s="288"/>
      <c r="Q646" s="288"/>
      <c r="R646" s="288"/>
      <c r="S646" s="288"/>
      <c r="T646" s="288"/>
      <c r="U646" s="288"/>
      <c r="V646" s="288"/>
      <c r="W646" s="288"/>
      <c r="X646" s="288"/>
      <c r="Y646" s="419"/>
      <c r="Z646" s="403"/>
      <c r="AA646" s="403"/>
      <c r="AB646" s="403"/>
      <c r="AC646" s="403"/>
      <c r="AD646" s="403"/>
      <c r="AE646" s="403"/>
      <c r="AF646" s="408"/>
      <c r="AG646" s="408"/>
      <c r="AH646" s="408"/>
      <c r="AI646" s="408"/>
      <c r="AJ646" s="408"/>
      <c r="AK646" s="408"/>
      <c r="AL646" s="408"/>
      <c r="AM646" s="289">
        <f>SUM(Y646:AL646)</f>
        <v>0</v>
      </c>
    </row>
    <row r="647" spans="1:39" ht="15.5" hidden="1" outlineLevel="1">
      <c r="A647" s="523"/>
      <c r="B647" s="287" t="s">
        <v>310</v>
      </c>
      <c r="C647" s="284" t="s">
        <v>163</v>
      </c>
      <c r="D647" s="730"/>
      <c r="E647" s="730"/>
      <c r="F647" s="730"/>
      <c r="G647" s="730"/>
      <c r="H647" s="730"/>
      <c r="I647" s="730"/>
      <c r="J647" s="730"/>
      <c r="K647" s="730"/>
      <c r="L647" s="730"/>
      <c r="M647" s="730"/>
      <c r="N647" s="288">
        <f>N646</f>
        <v>12</v>
      </c>
      <c r="O647" s="288"/>
      <c r="P647" s="288"/>
      <c r="Q647" s="288"/>
      <c r="R647" s="288"/>
      <c r="S647" s="288"/>
      <c r="T647" s="288"/>
      <c r="U647" s="288"/>
      <c r="V647" s="288"/>
      <c r="W647" s="288"/>
      <c r="X647" s="288"/>
      <c r="Y647" s="404">
        <f>Y646</f>
        <v>0</v>
      </c>
      <c r="Z647" s="404">
        <f t="shared" ref="Z647:AL647" si="200">Z646</f>
        <v>0</v>
      </c>
      <c r="AA647" s="404">
        <f t="shared" si="200"/>
        <v>0</v>
      </c>
      <c r="AB647" s="404">
        <f t="shared" si="200"/>
        <v>0</v>
      </c>
      <c r="AC647" s="404">
        <f t="shared" si="200"/>
        <v>0</v>
      </c>
      <c r="AD647" s="404">
        <f t="shared" si="200"/>
        <v>0</v>
      </c>
      <c r="AE647" s="404">
        <f t="shared" si="200"/>
        <v>0</v>
      </c>
      <c r="AF647" s="404">
        <f t="shared" si="200"/>
        <v>0</v>
      </c>
      <c r="AG647" s="404">
        <f t="shared" si="200"/>
        <v>0</v>
      </c>
      <c r="AH647" s="404">
        <f t="shared" si="200"/>
        <v>0</v>
      </c>
      <c r="AI647" s="404">
        <f t="shared" si="200"/>
        <v>0</v>
      </c>
      <c r="AJ647" s="404">
        <f t="shared" si="200"/>
        <v>0</v>
      </c>
      <c r="AK647" s="404">
        <f t="shared" si="200"/>
        <v>0</v>
      </c>
      <c r="AL647" s="404">
        <f t="shared" si="200"/>
        <v>0</v>
      </c>
      <c r="AM647" s="299"/>
    </row>
    <row r="648" spans="1:39" ht="15.5" hidden="1" outlineLevel="1">
      <c r="A648" s="523"/>
      <c r="B648" s="315"/>
      <c r="C648" s="284"/>
      <c r="D648" s="729"/>
      <c r="E648" s="729"/>
      <c r="F648" s="729"/>
      <c r="G648" s="729"/>
      <c r="H648" s="729"/>
      <c r="I648" s="729"/>
      <c r="J648" s="729"/>
      <c r="K648" s="729"/>
      <c r="L648" s="729"/>
      <c r="M648" s="729"/>
      <c r="N648" s="284"/>
      <c r="O648" s="284"/>
      <c r="P648" s="284"/>
      <c r="Q648" s="284"/>
      <c r="R648" s="284"/>
      <c r="S648" s="284"/>
      <c r="T648" s="284"/>
      <c r="U648" s="284"/>
      <c r="V648" s="284"/>
      <c r="W648" s="284"/>
      <c r="X648" s="284"/>
      <c r="Y648" s="416"/>
      <c r="Z648" s="417"/>
      <c r="AA648" s="417"/>
      <c r="AB648" s="417"/>
      <c r="AC648" s="417"/>
      <c r="AD648" s="417"/>
      <c r="AE648" s="417"/>
      <c r="AF648" s="417"/>
      <c r="AG648" s="417"/>
      <c r="AH648" s="417"/>
      <c r="AI648" s="417"/>
      <c r="AJ648" s="417"/>
      <c r="AK648" s="417"/>
      <c r="AL648" s="417"/>
      <c r="AM648" s="290"/>
    </row>
    <row r="649" spans="1:39" ht="15.5" hidden="1" outlineLevel="1">
      <c r="A649" s="523">
        <v>19</v>
      </c>
      <c r="B649" s="421" t="s">
        <v>111</v>
      </c>
      <c r="C649" s="284" t="s">
        <v>25</v>
      </c>
      <c r="D649" s="730"/>
      <c r="E649" s="730"/>
      <c r="F649" s="730"/>
      <c r="G649" s="730"/>
      <c r="H649" s="730"/>
      <c r="I649" s="730"/>
      <c r="J649" s="730"/>
      <c r="K649" s="730"/>
      <c r="L649" s="730"/>
      <c r="M649" s="730"/>
      <c r="N649" s="288">
        <v>12</v>
      </c>
      <c r="O649" s="288"/>
      <c r="P649" s="288"/>
      <c r="Q649" s="288"/>
      <c r="R649" s="288"/>
      <c r="S649" s="288"/>
      <c r="T649" s="288"/>
      <c r="U649" s="288"/>
      <c r="V649" s="288"/>
      <c r="W649" s="288"/>
      <c r="X649" s="288"/>
      <c r="Y649" s="419"/>
      <c r="Z649" s="403"/>
      <c r="AA649" s="403"/>
      <c r="AB649" s="403"/>
      <c r="AC649" s="403"/>
      <c r="AD649" s="403"/>
      <c r="AE649" s="403"/>
      <c r="AF649" s="408"/>
      <c r="AG649" s="408"/>
      <c r="AH649" s="408"/>
      <c r="AI649" s="408"/>
      <c r="AJ649" s="408"/>
      <c r="AK649" s="408"/>
      <c r="AL649" s="408"/>
      <c r="AM649" s="289">
        <f>SUM(Y649:AL649)</f>
        <v>0</v>
      </c>
    </row>
    <row r="650" spans="1:39" ht="15.5" hidden="1" outlineLevel="1">
      <c r="A650" s="523"/>
      <c r="B650" s="287" t="s">
        <v>310</v>
      </c>
      <c r="C650" s="284" t="s">
        <v>163</v>
      </c>
      <c r="D650" s="730"/>
      <c r="E650" s="730"/>
      <c r="F650" s="730"/>
      <c r="G650" s="730"/>
      <c r="H650" s="730"/>
      <c r="I650" s="730"/>
      <c r="J650" s="730"/>
      <c r="K650" s="730"/>
      <c r="L650" s="730"/>
      <c r="M650" s="730"/>
      <c r="N650" s="288">
        <f>N649</f>
        <v>12</v>
      </c>
      <c r="O650" s="288"/>
      <c r="P650" s="288"/>
      <c r="Q650" s="288"/>
      <c r="R650" s="288"/>
      <c r="S650" s="288"/>
      <c r="T650" s="288"/>
      <c r="U650" s="288"/>
      <c r="V650" s="288"/>
      <c r="W650" s="288"/>
      <c r="X650" s="288"/>
      <c r="Y650" s="404">
        <f>Y649</f>
        <v>0</v>
      </c>
      <c r="Z650" s="404">
        <f t="shared" ref="Z650:AL650" si="201">Z649</f>
        <v>0</v>
      </c>
      <c r="AA650" s="404">
        <f t="shared" si="201"/>
        <v>0</v>
      </c>
      <c r="AB650" s="404">
        <f t="shared" si="201"/>
        <v>0</v>
      </c>
      <c r="AC650" s="404">
        <f t="shared" si="201"/>
        <v>0</v>
      </c>
      <c r="AD650" s="404">
        <f t="shared" si="201"/>
        <v>0</v>
      </c>
      <c r="AE650" s="404">
        <f t="shared" si="201"/>
        <v>0</v>
      </c>
      <c r="AF650" s="404">
        <f t="shared" si="201"/>
        <v>0</v>
      </c>
      <c r="AG650" s="404">
        <f t="shared" si="201"/>
        <v>0</v>
      </c>
      <c r="AH650" s="404">
        <f t="shared" si="201"/>
        <v>0</v>
      </c>
      <c r="AI650" s="404">
        <f t="shared" si="201"/>
        <v>0</v>
      </c>
      <c r="AJ650" s="404">
        <f t="shared" si="201"/>
        <v>0</v>
      </c>
      <c r="AK650" s="404">
        <f t="shared" si="201"/>
        <v>0</v>
      </c>
      <c r="AL650" s="404">
        <f t="shared" si="201"/>
        <v>0</v>
      </c>
      <c r="AM650" s="290"/>
    </row>
    <row r="651" spans="1:39" ht="15.5" hidden="1" outlineLevel="1">
      <c r="A651" s="523"/>
      <c r="B651" s="315"/>
      <c r="C651" s="284"/>
      <c r="D651" s="729"/>
      <c r="E651" s="729"/>
      <c r="F651" s="729"/>
      <c r="G651" s="729"/>
      <c r="H651" s="729"/>
      <c r="I651" s="729"/>
      <c r="J651" s="729"/>
      <c r="K651" s="729"/>
      <c r="L651" s="729"/>
      <c r="M651" s="729"/>
      <c r="N651" s="284"/>
      <c r="O651" s="284"/>
      <c r="P651" s="284"/>
      <c r="Q651" s="284"/>
      <c r="R651" s="284"/>
      <c r="S651" s="284"/>
      <c r="T651" s="284"/>
      <c r="U651" s="284"/>
      <c r="V651" s="284"/>
      <c r="W651" s="284"/>
      <c r="X651" s="284"/>
      <c r="Y651" s="405"/>
      <c r="Z651" s="405"/>
      <c r="AA651" s="405"/>
      <c r="AB651" s="405"/>
      <c r="AC651" s="405"/>
      <c r="AD651" s="405"/>
      <c r="AE651" s="405"/>
      <c r="AF651" s="405"/>
      <c r="AG651" s="405"/>
      <c r="AH651" s="405"/>
      <c r="AI651" s="405"/>
      <c r="AJ651" s="405"/>
      <c r="AK651" s="405"/>
      <c r="AL651" s="405"/>
      <c r="AM651" s="299"/>
    </row>
    <row r="652" spans="1:39" ht="15.5" hidden="1" outlineLevel="1">
      <c r="A652" s="523">
        <v>20</v>
      </c>
      <c r="B652" s="421" t="s">
        <v>110</v>
      </c>
      <c r="C652" s="284" t="s">
        <v>25</v>
      </c>
      <c r="D652" s="730"/>
      <c r="E652" s="730"/>
      <c r="F652" s="730"/>
      <c r="G652" s="730"/>
      <c r="H652" s="730"/>
      <c r="I652" s="730"/>
      <c r="J652" s="730"/>
      <c r="K652" s="730"/>
      <c r="L652" s="730"/>
      <c r="M652" s="730"/>
      <c r="N652" s="288">
        <v>12</v>
      </c>
      <c r="O652" s="288"/>
      <c r="P652" s="288"/>
      <c r="Q652" s="288"/>
      <c r="R652" s="288"/>
      <c r="S652" s="288"/>
      <c r="T652" s="288"/>
      <c r="U652" s="288"/>
      <c r="V652" s="288"/>
      <c r="W652" s="288"/>
      <c r="X652" s="288"/>
      <c r="Y652" s="419"/>
      <c r="Z652" s="403"/>
      <c r="AA652" s="403"/>
      <c r="AB652" s="403"/>
      <c r="AC652" s="403"/>
      <c r="AD652" s="403"/>
      <c r="AE652" s="403"/>
      <c r="AF652" s="408"/>
      <c r="AG652" s="408"/>
      <c r="AH652" s="408"/>
      <c r="AI652" s="408"/>
      <c r="AJ652" s="408"/>
      <c r="AK652" s="408"/>
      <c r="AL652" s="408"/>
      <c r="AM652" s="289">
        <f>SUM(Y652:AL652)</f>
        <v>0</v>
      </c>
    </row>
    <row r="653" spans="1:39" ht="15.5" hidden="1" outlineLevel="1">
      <c r="A653" s="523"/>
      <c r="B653" s="287" t="s">
        <v>310</v>
      </c>
      <c r="C653" s="284" t="s">
        <v>163</v>
      </c>
      <c r="D653" s="730"/>
      <c r="E653" s="730"/>
      <c r="F653" s="730"/>
      <c r="G653" s="730"/>
      <c r="H653" s="730"/>
      <c r="I653" s="730"/>
      <c r="J653" s="730"/>
      <c r="K653" s="730"/>
      <c r="L653" s="730"/>
      <c r="M653" s="730"/>
      <c r="N653" s="288">
        <f>N652</f>
        <v>12</v>
      </c>
      <c r="O653" s="288"/>
      <c r="P653" s="288"/>
      <c r="Q653" s="288"/>
      <c r="R653" s="288"/>
      <c r="S653" s="288"/>
      <c r="T653" s="288"/>
      <c r="U653" s="288"/>
      <c r="V653" s="288"/>
      <c r="W653" s="288"/>
      <c r="X653" s="288"/>
      <c r="Y653" s="404">
        <f>Y652</f>
        <v>0</v>
      </c>
      <c r="Z653" s="404">
        <f t="shared" ref="Z653:AL653" si="202">Z652</f>
        <v>0</v>
      </c>
      <c r="AA653" s="404">
        <f t="shared" si="202"/>
        <v>0</v>
      </c>
      <c r="AB653" s="404">
        <f t="shared" si="202"/>
        <v>0</v>
      </c>
      <c r="AC653" s="404">
        <f t="shared" si="202"/>
        <v>0</v>
      </c>
      <c r="AD653" s="404">
        <f t="shared" si="202"/>
        <v>0</v>
      </c>
      <c r="AE653" s="404">
        <f t="shared" si="202"/>
        <v>0</v>
      </c>
      <c r="AF653" s="404">
        <f t="shared" si="202"/>
        <v>0</v>
      </c>
      <c r="AG653" s="404">
        <f t="shared" si="202"/>
        <v>0</v>
      </c>
      <c r="AH653" s="404">
        <f t="shared" si="202"/>
        <v>0</v>
      </c>
      <c r="AI653" s="404">
        <f t="shared" si="202"/>
        <v>0</v>
      </c>
      <c r="AJ653" s="404">
        <f t="shared" si="202"/>
        <v>0</v>
      </c>
      <c r="AK653" s="404">
        <f t="shared" si="202"/>
        <v>0</v>
      </c>
      <c r="AL653" s="404">
        <f t="shared" si="202"/>
        <v>0</v>
      </c>
      <c r="AM653" s="299"/>
    </row>
    <row r="654" spans="1:39" ht="15.5" hidden="1" outlineLevel="1">
      <c r="A654" s="523"/>
      <c r="B654" s="316"/>
      <c r="C654" s="293"/>
      <c r="D654" s="729"/>
      <c r="E654" s="729"/>
      <c r="F654" s="729"/>
      <c r="G654" s="729"/>
      <c r="H654" s="729"/>
      <c r="I654" s="729"/>
      <c r="J654" s="729"/>
      <c r="K654" s="729"/>
      <c r="L654" s="729"/>
      <c r="M654" s="729"/>
      <c r="N654" s="293"/>
      <c r="O654" s="284"/>
      <c r="P654" s="284"/>
      <c r="Q654" s="284"/>
      <c r="R654" s="284"/>
      <c r="S654" s="284"/>
      <c r="T654" s="284"/>
      <c r="U654" s="284"/>
      <c r="V654" s="284"/>
      <c r="W654" s="284"/>
      <c r="X654" s="284"/>
      <c r="Y654" s="405"/>
      <c r="Z654" s="405"/>
      <c r="AA654" s="405"/>
      <c r="AB654" s="405"/>
      <c r="AC654" s="405"/>
      <c r="AD654" s="405"/>
      <c r="AE654" s="405"/>
      <c r="AF654" s="405"/>
      <c r="AG654" s="405"/>
      <c r="AH654" s="405"/>
      <c r="AI654" s="405"/>
      <c r="AJ654" s="405"/>
      <c r="AK654" s="405"/>
      <c r="AL654" s="405"/>
      <c r="AM654" s="299"/>
    </row>
    <row r="655" spans="1:39" ht="15.5" hidden="1" outlineLevel="1">
      <c r="A655" s="523"/>
      <c r="B655" s="509" t="s">
        <v>501</v>
      </c>
      <c r="C655" s="284"/>
      <c r="D655" s="729"/>
      <c r="E655" s="729"/>
      <c r="F655" s="729"/>
      <c r="G655" s="729"/>
      <c r="H655" s="729"/>
      <c r="I655" s="729"/>
      <c r="J655" s="729"/>
      <c r="K655" s="729"/>
      <c r="L655" s="729"/>
      <c r="M655" s="729"/>
      <c r="N655" s="284"/>
      <c r="O655" s="284"/>
      <c r="P655" s="284"/>
      <c r="Q655" s="284"/>
      <c r="R655" s="284"/>
      <c r="S655" s="284"/>
      <c r="T655" s="284"/>
      <c r="U655" s="284"/>
      <c r="V655" s="284"/>
      <c r="W655" s="284"/>
      <c r="X655" s="284"/>
      <c r="Y655" s="415"/>
      <c r="Z655" s="418"/>
      <c r="AA655" s="418"/>
      <c r="AB655" s="418"/>
      <c r="AC655" s="418"/>
      <c r="AD655" s="418"/>
      <c r="AE655" s="418"/>
      <c r="AF655" s="418"/>
      <c r="AG655" s="418"/>
      <c r="AH655" s="418"/>
      <c r="AI655" s="418"/>
      <c r="AJ655" s="418"/>
      <c r="AK655" s="418"/>
      <c r="AL655" s="418"/>
      <c r="AM655" s="299"/>
    </row>
    <row r="656" spans="1:39" ht="15.5" hidden="1" outlineLevel="1">
      <c r="A656" s="523"/>
      <c r="B656" s="496" t="s">
        <v>497</v>
      </c>
      <c r="C656" s="284"/>
      <c r="D656" s="729"/>
      <c r="E656" s="729"/>
      <c r="F656" s="729"/>
      <c r="G656" s="729"/>
      <c r="H656" s="729"/>
      <c r="I656" s="729"/>
      <c r="J656" s="729"/>
      <c r="K656" s="729"/>
      <c r="L656" s="729"/>
      <c r="M656" s="729"/>
      <c r="N656" s="284"/>
      <c r="O656" s="284"/>
      <c r="P656" s="284"/>
      <c r="Q656" s="284"/>
      <c r="R656" s="284"/>
      <c r="S656" s="284"/>
      <c r="T656" s="284"/>
      <c r="U656" s="284"/>
      <c r="V656" s="284"/>
      <c r="W656" s="284"/>
      <c r="X656" s="284"/>
      <c r="Y656" s="415"/>
      <c r="Z656" s="418"/>
      <c r="AA656" s="418"/>
      <c r="AB656" s="418"/>
      <c r="AC656" s="418"/>
      <c r="AD656" s="418"/>
      <c r="AE656" s="418"/>
      <c r="AF656" s="418"/>
      <c r="AG656" s="418"/>
      <c r="AH656" s="418"/>
      <c r="AI656" s="418"/>
      <c r="AJ656" s="418"/>
      <c r="AK656" s="418"/>
      <c r="AL656" s="418"/>
      <c r="AM656" s="299"/>
    </row>
    <row r="657" spans="1:39" ht="15.5" hidden="1" outlineLevel="1">
      <c r="A657" s="523">
        <v>21</v>
      </c>
      <c r="B657" s="421" t="s">
        <v>113</v>
      </c>
      <c r="C657" s="284" t="s">
        <v>25</v>
      </c>
      <c r="D657" s="730"/>
      <c r="E657" s="730"/>
      <c r="F657" s="730"/>
      <c r="G657" s="730"/>
      <c r="H657" s="730"/>
      <c r="I657" s="730"/>
      <c r="J657" s="730"/>
      <c r="K657" s="730"/>
      <c r="L657" s="730"/>
      <c r="M657" s="730"/>
      <c r="N657" s="284"/>
      <c r="O657" s="288"/>
      <c r="P657" s="288"/>
      <c r="Q657" s="288"/>
      <c r="R657" s="288"/>
      <c r="S657" s="288"/>
      <c r="T657" s="288"/>
      <c r="U657" s="288"/>
      <c r="V657" s="288"/>
      <c r="W657" s="288"/>
      <c r="X657" s="288"/>
      <c r="Y657" s="403"/>
      <c r="Z657" s="403"/>
      <c r="AA657" s="403"/>
      <c r="AB657" s="403"/>
      <c r="AC657" s="403"/>
      <c r="AD657" s="403"/>
      <c r="AE657" s="403"/>
      <c r="AF657" s="403"/>
      <c r="AG657" s="403"/>
      <c r="AH657" s="403"/>
      <c r="AI657" s="403"/>
      <c r="AJ657" s="403"/>
      <c r="AK657" s="403"/>
      <c r="AL657" s="403"/>
      <c r="AM657" s="289">
        <f>SUM(Y657:AL657)</f>
        <v>0</v>
      </c>
    </row>
    <row r="658" spans="1:39" ht="15.5" hidden="1" outlineLevel="1">
      <c r="A658" s="523"/>
      <c r="B658" s="287" t="s">
        <v>310</v>
      </c>
      <c r="C658" s="284" t="s">
        <v>163</v>
      </c>
      <c r="D658" s="730"/>
      <c r="E658" s="730"/>
      <c r="F658" s="730"/>
      <c r="G658" s="730"/>
      <c r="H658" s="730"/>
      <c r="I658" s="730"/>
      <c r="J658" s="730"/>
      <c r="K658" s="730"/>
      <c r="L658" s="730"/>
      <c r="M658" s="730"/>
      <c r="N658" s="284"/>
      <c r="O658" s="288"/>
      <c r="P658" s="288"/>
      <c r="Q658" s="288"/>
      <c r="R658" s="288"/>
      <c r="S658" s="288"/>
      <c r="T658" s="288"/>
      <c r="U658" s="288"/>
      <c r="V658" s="288"/>
      <c r="W658" s="288"/>
      <c r="X658" s="288"/>
      <c r="Y658" s="404">
        <f t="shared" ref="Y658:AL658" si="203">Y657</f>
        <v>0</v>
      </c>
      <c r="Z658" s="404">
        <f t="shared" si="203"/>
        <v>0</v>
      </c>
      <c r="AA658" s="404">
        <f t="shared" si="203"/>
        <v>0</v>
      </c>
      <c r="AB658" s="404">
        <f t="shared" si="203"/>
        <v>0</v>
      </c>
      <c r="AC658" s="404">
        <f t="shared" si="203"/>
        <v>0</v>
      </c>
      <c r="AD658" s="404">
        <f t="shared" si="203"/>
        <v>0</v>
      </c>
      <c r="AE658" s="404">
        <f t="shared" si="203"/>
        <v>0</v>
      </c>
      <c r="AF658" s="404">
        <f t="shared" si="203"/>
        <v>0</v>
      </c>
      <c r="AG658" s="404">
        <f t="shared" si="203"/>
        <v>0</v>
      </c>
      <c r="AH658" s="404">
        <f t="shared" si="203"/>
        <v>0</v>
      </c>
      <c r="AI658" s="404">
        <f t="shared" si="203"/>
        <v>0</v>
      </c>
      <c r="AJ658" s="404">
        <f t="shared" si="203"/>
        <v>0</v>
      </c>
      <c r="AK658" s="404">
        <f t="shared" si="203"/>
        <v>0</v>
      </c>
      <c r="AL658" s="404">
        <f t="shared" si="203"/>
        <v>0</v>
      </c>
      <c r="AM658" s="299"/>
    </row>
    <row r="659" spans="1:39" ht="15.5" hidden="1" outlineLevel="1">
      <c r="A659" s="523"/>
      <c r="B659" s="421"/>
      <c r="C659" s="284"/>
      <c r="D659" s="729"/>
      <c r="E659" s="729"/>
      <c r="F659" s="729"/>
      <c r="G659" s="729"/>
      <c r="H659" s="729"/>
      <c r="I659" s="729"/>
      <c r="J659" s="729"/>
      <c r="K659" s="729"/>
      <c r="L659" s="729"/>
      <c r="M659" s="729"/>
      <c r="N659" s="284"/>
      <c r="O659" s="284"/>
      <c r="P659" s="284"/>
      <c r="Q659" s="284"/>
      <c r="R659" s="284"/>
      <c r="S659" s="284"/>
      <c r="T659" s="284"/>
      <c r="U659" s="284"/>
      <c r="V659" s="284"/>
      <c r="W659" s="284"/>
      <c r="X659" s="284"/>
      <c r="Y659" s="415"/>
      <c r="Z659" s="418"/>
      <c r="AA659" s="418"/>
      <c r="AB659" s="418"/>
      <c r="AC659" s="418"/>
      <c r="AD659" s="418"/>
      <c r="AE659" s="418"/>
      <c r="AF659" s="418"/>
      <c r="AG659" s="418"/>
      <c r="AH659" s="418"/>
      <c r="AI659" s="418"/>
      <c r="AJ659" s="418"/>
      <c r="AK659" s="418"/>
      <c r="AL659" s="418"/>
      <c r="AM659" s="299"/>
    </row>
    <row r="660" spans="1:39" ht="31" hidden="1" outlineLevel="1">
      <c r="A660" s="523">
        <v>22</v>
      </c>
      <c r="B660" s="421" t="s">
        <v>114</v>
      </c>
      <c r="C660" s="333" t="s">
        <v>817</v>
      </c>
      <c r="D660" s="861">
        <v>225907.74092999997</v>
      </c>
      <c r="E660" s="862">
        <f>(D660+F660)/2</f>
        <v>225907.74092999997</v>
      </c>
      <c r="F660" s="861">
        <v>225907.74092999997</v>
      </c>
      <c r="G660" s="862">
        <f>H473/G473*F660</f>
        <v>225907.74092999997</v>
      </c>
      <c r="H660" s="730"/>
      <c r="I660" s="730"/>
      <c r="J660" s="730"/>
      <c r="K660" s="730"/>
      <c r="L660" s="730"/>
      <c r="M660" s="730"/>
      <c r="N660" s="284"/>
      <c r="O660" s="862">
        <f>O476/D476*D660</f>
        <v>65.37028475676135</v>
      </c>
      <c r="P660" s="862">
        <f>P476/E476*E660</f>
        <v>65.37028475676135</v>
      </c>
      <c r="Q660" s="862">
        <f>Q476/F476*F660</f>
        <v>65.37028475676135</v>
      </c>
      <c r="R660" s="862">
        <f>R476/G476*G660</f>
        <v>65.37028475676135</v>
      </c>
      <c r="S660" s="730"/>
      <c r="T660" s="288"/>
      <c r="U660" s="288"/>
      <c r="V660" s="288"/>
      <c r="W660" s="288"/>
      <c r="X660" s="288"/>
      <c r="Y660" s="403">
        <v>1</v>
      </c>
      <c r="Z660" s="403"/>
      <c r="AA660" s="403"/>
      <c r="AB660" s="403"/>
      <c r="AC660" s="403"/>
      <c r="AD660" s="403"/>
      <c r="AE660" s="403"/>
      <c r="AF660" s="403"/>
      <c r="AG660" s="403"/>
      <c r="AH660" s="403"/>
      <c r="AI660" s="403"/>
      <c r="AJ660" s="403"/>
      <c r="AK660" s="403"/>
      <c r="AL660" s="403"/>
      <c r="AM660" s="289">
        <f>SUM(Y660:AL660)</f>
        <v>1</v>
      </c>
    </row>
    <row r="661" spans="1:39" ht="15.5" hidden="1" outlineLevel="1">
      <c r="A661" s="523"/>
      <c r="B661" s="421" t="s">
        <v>310</v>
      </c>
      <c r="C661" s="284" t="s">
        <v>163</v>
      </c>
      <c r="D661" s="730"/>
      <c r="E661" s="730"/>
      <c r="F661" s="730"/>
      <c r="G661" s="730"/>
      <c r="H661" s="730"/>
      <c r="I661" s="730"/>
      <c r="J661" s="730"/>
      <c r="K661" s="730"/>
      <c r="L661" s="730"/>
      <c r="M661" s="730"/>
      <c r="N661" s="284"/>
      <c r="O661" s="288"/>
      <c r="P661" s="288"/>
      <c r="Q661" s="288"/>
      <c r="R661" s="288"/>
      <c r="S661" s="288"/>
      <c r="T661" s="288"/>
      <c r="U661" s="288"/>
      <c r="V661" s="288"/>
      <c r="W661" s="288"/>
      <c r="X661" s="288"/>
      <c r="Y661" s="404">
        <f t="shared" ref="Y661:AL661" si="204">Y660</f>
        <v>1</v>
      </c>
      <c r="Z661" s="404">
        <f t="shared" si="204"/>
        <v>0</v>
      </c>
      <c r="AA661" s="404">
        <f t="shared" si="204"/>
        <v>0</v>
      </c>
      <c r="AB661" s="404">
        <f t="shared" si="204"/>
        <v>0</v>
      </c>
      <c r="AC661" s="404">
        <f t="shared" si="204"/>
        <v>0</v>
      </c>
      <c r="AD661" s="404">
        <f t="shared" si="204"/>
        <v>0</v>
      </c>
      <c r="AE661" s="404">
        <f t="shared" si="204"/>
        <v>0</v>
      </c>
      <c r="AF661" s="404">
        <f t="shared" si="204"/>
        <v>0</v>
      </c>
      <c r="AG661" s="404">
        <f t="shared" si="204"/>
        <v>0</v>
      </c>
      <c r="AH661" s="404">
        <f t="shared" si="204"/>
        <v>0</v>
      </c>
      <c r="AI661" s="404">
        <f t="shared" si="204"/>
        <v>0</v>
      </c>
      <c r="AJ661" s="404">
        <f t="shared" si="204"/>
        <v>0</v>
      </c>
      <c r="AK661" s="404">
        <f t="shared" si="204"/>
        <v>0</v>
      </c>
      <c r="AL661" s="404">
        <f t="shared" si="204"/>
        <v>0</v>
      </c>
      <c r="AM661" s="299"/>
    </row>
    <row r="662" spans="1:39" ht="15.5" hidden="1" outlineLevel="1">
      <c r="A662" s="523"/>
      <c r="B662" s="421"/>
      <c r="C662" s="284"/>
      <c r="D662" s="729"/>
      <c r="E662" s="729"/>
      <c r="F662" s="729"/>
      <c r="G662" s="729"/>
      <c r="H662" s="729"/>
      <c r="I662" s="729"/>
      <c r="J662" s="729"/>
      <c r="K662" s="729"/>
      <c r="L662" s="729"/>
      <c r="M662" s="729"/>
      <c r="N662" s="284"/>
      <c r="O662" s="284"/>
      <c r="P662" s="284"/>
      <c r="Q662" s="284"/>
      <c r="R662" s="284"/>
      <c r="S662" s="284"/>
      <c r="T662" s="284"/>
      <c r="U662" s="284"/>
      <c r="V662" s="284"/>
      <c r="W662" s="284"/>
      <c r="X662" s="284"/>
      <c r="Y662" s="415"/>
      <c r="Z662" s="418"/>
      <c r="AA662" s="418"/>
      <c r="AB662" s="418"/>
      <c r="AC662" s="418"/>
      <c r="AD662" s="418"/>
      <c r="AE662" s="418"/>
      <c r="AF662" s="418"/>
      <c r="AG662" s="418"/>
      <c r="AH662" s="418"/>
      <c r="AI662" s="418"/>
      <c r="AJ662" s="418"/>
      <c r="AK662" s="418"/>
      <c r="AL662" s="418"/>
      <c r="AM662" s="299"/>
    </row>
    <row r="663" spans="1:39" ht="15.5" hidden="1" outlineLevel="1">
      <c r="A663" s="523">
        <v>23</v>
      </c>
      <c r="B663" s="421" t="s">
        <v>768</v>
      </c>
      <c r="C663" s="333" t="s">
        <v>817</v>
      </c>
      <c r="D663" s="861">
        <v>1274558.2697369694</v>
      </c>
      <c r="E663" s="862">
        <f>(D663+F663)/2</f>
        <v>1269319.427257749</v>
      </c>
      <c r="F663" s="861">
        <v>1264080.5847785287</v>
      </c>
      <c r="G663" s="862">
        <f>H479/G479*F663</f>
        <v>1264080.5847785287</v>
      </c>
      <c r="H663" s="730"/>
      <c r="I663" s="730"/>
      <c r="J663" s="730"/>
      <c r="K663" s="730"/>
      <c r="L663" s="730"/>
      <c r="M663" s="730"/>
      <c r="N663" s="284"/>
      <c r="O663" s="862">
        <f>O479/D479*D663</f>
        <v>87.437929678480018</v>
      </c>
      <c r="P663" s="862">
        <f>P479/E479*E663</f>
        <v>87.824512504349755</v>
      </c>
      <c r="Q663" s="862">
        <f>Q479/F479*F663</f>
        <v>87.462035749527985</v>
      </c>
      <c r="R663" s="862">
        <f>R479/G479*G663</f>
        <v>87.462035749527985</v>
      </c>
      <c r="S663" s="288"/>
      <c r="T663" s="288"/>
      <c r="U663" s="288"/>
      <c r="V663" s="288"/>
      <c r="W663" s="288"/>
      <c r="X663" s="288"/>
      <c r="Y663" s="403">
        <v>1</v>
      </c>
      <c r="Z663" s="403"/>
      <c r="AA663" s="403"/>
      <c r="AB663" s="403"/>
      <c r="AC663" s="403"/>
      <c r="AD663" s="403"/>
      <c r="AE663" s="403"/>
      <c r="AF663" s="403"/>
      <c r="AG663" s="403"/>
      <c r="AH663" s="403"/>
      <c r="AI663" s="403"/>
      <c r="AJ663" s="403"/>
      <c r="AK663" s="403"/>
      <c r="AL663" s="403"/>
      <c r="AM663" s="289">
        <f>SUM(Y663:AL663)</f>
        <v>1</v>
      </c>
    </row>
    <row r="664" spans="1:39" ht="15.5" hidden="1" outlineLevel="1">
      <c r="A664" s="523"/>
      <c r="B664" s="421" t="s">
        <v>310</v>
      </c>
      <c r="C664" s="729" t="s">
        <v>163</v>
      </c>
      <c r="D664" s="730"/>
      <c r="E664" s="730"/>
      <c r="F664" s="730"/>
      <c r="G664" s="730"/>
      <c r="H664" s="730"/>
      <c r="I664" s="730"/>
      <c r="J664" s="730"/>
      <c r="K664" s="730"/>
      <c r="L664" s="730"/>
      <c r="M664" s="730"/>
      <c r="N664" s="284"/>
      <c r="O664" s="288"/>
      <c r="P664" s="288"/>
      <c r="Q664" s="288"/>
      <c r="R664" s="288"/>
      <c r="S664" s="288"/>
      <c r="T664" s="288"/>
      <c r="U664" s="288"/>
      <c r="V664" s="288"/>
      <c r="W664" s="288"/>
      <c r="X664" s="288"/>
      <c r="Y664" s="404">
        <f t="shared" ref="Y664:AL664" si="205">Y663</f>
        <v>1</v>
      </c>
      <c r="Z664" s="404">
        <f t="shared" si="205"/>
        <v>0</v>
      </c>
      <c r="AA664" s="404">
        <f t="shared" si="205"/>
        <v>0</v>
      </c>
      <c r="AB664" s="404">
        <f t="shared" si="205"/>
        <v>0</v>
      </c>
      <c r="AC664" s="404">
        <f t="shared" si="205"/>
        <v>0</v>
      </c>
      <c r="AD664" s="404">
        <f t="shared" si="205"/>
        <v>0</v>
      </c>
      <c r="AE664" s="404">
        <f t="shared" si="205"/>
        <v>0</v>
      </c>
      <c r="AF664" s="404">
        <f t="shared" si="205"/>
        <v>0</v>
      </c>
      <c r="AG664" s="404">
        <f t="shared" si="205"/>
        <v>0</v>
      </c>
      <c r="AH664" s="404">
        <f t="shared" si="205"/>
        <v>0</v>
      </c>
      <c r="AI664" s="404">
        <f t="shared" si="205"/>
        <v>0</v>
      </c>
      <c r="AJ664" s="404">
        <f t="shared" si="205"/>
        <v>0</v>
      </c>
      <c r="AK664" s="404">
        <f t="shared" si="205"/>
        <v>0</v>
      </c>
      <c r="AL664" s="404">
        <f t="shared" si="205"/>
        <v>0</v>
      </c>
      <c r="AM664" s="299"/>
    </row>
    <row r="665" spans="1:39" ht="15.5" hidden="1" outlineLevel="1">
      <c r="A665" s="523"/>
      <c r="B665" s="421"/>
      <c r="C665" s="284"/>
      <c r="D665" s="729"/>
      <c r="E665" s="729"/>
      <c r="F665" s="729"/>
      <c r="G665" s="729"/>
      <c r="H665" s="729"/>
      <c r="I665" s="729"/>
      <c r="J665" s="729"/>
      <c r="K665" s="729"/>
      <c r="L665" s="729"/>
      <c r="M665" s="729"/>
      <c r="N665" s="284"/>
      <c r="O665" s="284"/>
      <c r="P665" s="284"/>
      <c r="Q665" s="284"/>
      <c r="R665" s="284"/>
      <c r="S665" s="284"/>
      <c r="T665" s="284"/>
      <c r="U665" s="284"/>
      <c r="V665" s="284"/>
      <c r="W665" s="284"/>
      <c r="X665" s="284"/>
      <c r="Y665" s="415"/>
      <c r="Z665" s="418"/>
      <c r="AA665" s="418"/>
      <c r="AB665" s="418"/>
      <c r="AC665" s="418"/>
      <c r="AD665" s="418"/>
      <c r="AE665" s="418"/>
      <c r="AF665" s="418"/>
      <c r="AG665" s="418"/>
      <c r="AH665" s="418"/>
      <c r="AI665" s="418"/>
      <c r="AJ665" s="418"/>
      <c r="AK665" s="418"/>
      <c r="AL665" s="418"/>
      <c r="AM665" s="299"/>
    </row>
    <row r="666" spans="1:39" ht="31" hidden="1" outlineLevel="1">
      <c r="A666" s="523">
        <v>24</v>
      </c>
      <c r="B666" s="421" t="s">
        <v>772</v>
      </c>
      <c r="C666" s="333" t="s">
        <v>817</v>
      </c>
      <c r="D666" s="861">
        <v>44081.299999999908</v>
      </c>
      <c r="E666" s="862">
        <f>(D666+F666)/2</f>
        <v>44081.299999999908</v>
      </c>
      <c r="F666" s="861">
        <v>44081.299999999908</v>
      </c>
      <c r="G666" s="862">
        <f>F666</f>
        <v>44081.299999999908</v>
      </c>
      <c r="H666" s="730"/>
      <c r="I666" s="730"/>
      <c r="J666" s="730"/>
      <c r="K666" s="730"/>
      <c r="L666" s="730"/>
      <c r="M666" s="730"/>
      <c r="N666" s="284"/>
      <c r="O666" s="862">
        <v>3</v>
      </c>
      <c r="P666" s="862">
        <v>3</v>
      </c>
      <c r="Q666" s="862">
        <v>3</v>
      </c>
      <c r="R666" s="862">
        <v>3</v>
      </c>
      <c r="S666" s="288"/>
      <c r="T666" s="288"/>
      <c r="U666" s="288"/>
      <c r="V666" s="288"/>
      <c r="W666" s="288"/>
      <c r="X666" s="288"/>
      <c r="Y666" s="403">
        <v>1</v>
      </c>
      <c r="Z666" s="403"/>
      <c r="AA666" s="403"/>
      <c r="AB666" s="403"/>
      <c r="AC666" s="403"/>
      <c r="AD666" s="403"/>
      <c r="AE666" s="403"/>
      <c r="AF666" s="403"/>
      <c r="AG666" s="403"/>
      <c r="AH666" s="403"/>
      <c r="AI666" s="403"/>
      <c r="AJ666" s="403"/>
      <c r="AK666" s="403"/>
      <c r="AL666" s="403"/>
      <c r="AM666" s="289">
        <f>SUM(Y666:AL666)</f>
        <v>1</v>
      </c>
    </row>
    <row r="667" spans="1:39" ht="15.5" hidden="1" outlineLevel="1">
      <c r="A667" s="523"/>
      <c r="B667" s="421" t="s">
        <v>310</v>
      </c>
      <c r="C667" s="729" t="s">
        <v>163</v>
      </c>
      <c r="D667" s="730"/>
      <c r="E667" s="730"/>
      <c r="F667" s="730"/>
      <c r="G667" s="730"/>
      <c r="H667" s="730"/>
      <c r="I667" s="730"/>
      <c r="J667" s="730"/>
      <c r="K667" s="730"/>
      <c r="L667" s="730"/>
      <c r="M667" s="730"/>
      <c r="N667" s="284"/>
      <c r="O667" s="288"/>
      <c r="P667" s="288"/>
      <c r="Q667" s="288"/>
      <c r="R667" s="288"/>
      <c r="S667" s="288"/>
      <c r="T667" s="288"/>
      <c r="U667" s="288"/>
      <c r="V667" s="288"/>
      <c r="W667" s="288"/>
      <c r="X667" s="288"/>
      <c r="Y667" s="404">
        <f t="shared" ref="Y667:AL667" si="206">Y666</f>
        <v>1</v>
      </c>
      <c r="Z667" s="404">
        <f t="shared" si="206"/>
        <v>0</v>
      </c>
      <c r="AA667" s="404">
        <f t="shared" si="206"/>
        <v>0</v>
      </c>
      <c r="AB667" s="404">
        <f t="shared" si="206"/>
        <v>0</v>
      </c>
      <c r="AC667" s="404">
        <f t="shared" si="206"/>
        <v>0</v>
      </c>
      <c r="AD667" s="404">
        <f t="shared" si="206"/>
        <v>0</v>
      </c>
      <c r="AE667" s="404">
        <f t="shared" si="206"/>
        <v>0</v>
      </c>
      <c r="AF667" s="404">
        <f t="shared" si="206"/>
        <v>0</v>
      </c>
      <c r="AG667" s="404">
        <f t="shared" si="206"/>
        <v>0</v>
      </c>
      <c r="AH667" s="404">
        <f t="shared" si="206"/>
        <v>0</v>
      </c>
      <c r="AI667" s="404">
        <f t="shared" si="206"/>
        <v>0</v>
      </c>
      <c r="AJ667" s="404">
        <f t="shared" si="206"/>
        <v>0</v>
      </c>
      <c r="AK667" s="404">
        <f t="shared" si="206"/>
        <v>0</v>
      </c>
      <c r="AL667" s="404">
        <f t="shared" si="206"/>
        <v>0</v>
      </c>
      <c r="AM667" s="299"/>
    </row>
    <row r="668" spans="1:39" ht="15.5" hidden="1" outlineLevel="1">
      <c r="A668" s="523"/>
      <c r="B668" s="421"/>
      <c r="C668" s="284"/>
      <c r="D668" s="729"/>
      <c r="E668" s="729"/>
      <c r="F668" s="729"/>
      <c r="G668" s="729"/>
      <c r="H668" s="729"/>
      <c r="I668" s="729"/>
      <c r="J668" s="729"/>
      <c r="K668" s="729"/>
      <c r="L668" s="729"/>
      <c r="M668" s="729"/>
      <c r="N668" s="284"/>
      <c r="O668" s="284"/>
      <c r="P668" s="284"/>
      <c r="Q668" s="284"/>
      <c r="R668" s="284"/>
      <c r="S668" s="284"/>
      <c r="T668" s="284"/>
      <c r="U668" s="284"/>
      <c r="V668" s="284"/>
      <c r="W668" s="284"/>
      <c r="X668" s="284"/>
      <c r="Y668" s="405"/>
      <c r="Z668" s="418"/>
      <c r="AA668" s="418"/>
      <c r="AB668" s="418"/>
      <c r="AC668" s="418"/>
      <c r="AD668" s="418"/>
      <c r="AE668" s="418"/>
      <c r="AF668" s="418"/>
      <c r="AG668" s="418"/>
      <c r="AH668" s="418"/>
      <c r="AI668" s="418"/>
      <c r="AJ668" s="418"/>
      <c r="AK668" s="418"/>
      <c r="AL668" s="418"/>
      <c r="AM668" s="299"/>
    </row>
    <row r="669" spans="1:39" ht="15.5" hidden="1" outlineLevel="1">
      <c r="A669" s="523"/>
      <c r="B669" s="281" t="s">
        <v>498</v>
      </c>
      <c r="C669" s="284"/>
      <c r="D669" s="729"/>
      <c r="E669" s="729"/>
      <c r="F669" s="729"/>
      <c r="G669" s="729"/>
      <c r="H669" s="729"/>
      <c r="I669" s="729"/>
      <c r="J669" s="729"/>
      <c r="K669" s="729"/>
      <c r="L669" s="729"/>
      <c r="M669" s="729"/>
      <c r="N669" s="284"/>
      <c r="O669" s="284"/>
      <c r="P669" s="284"/>
      <c r="Q669" s="284"/>
      <c r="R669" s="284"/>
      <c r="S669" s="284"/>
      <c r="T669" s="284"/>
      <c r="U669" s="284"/>
      <c r="V669" s="284"/>
      <c r="W669" s="284"/>
      <c r="X669" s="284"/>
      <c r="Y669" s="405"/>
      <c r="Z669" s="418"/>
      <c r="AA669" s="418"/>
      <c r="AB669" s="418"/>
      <c r="AC669" s="418"/>
      <c r="AD669" s="418"/>
      <c r="AE669" s="418"/>
      <c r="AF669" s="418"/>
      <c r="AG669" s="418"/>
      <c r="AH669" s="418"/>
      <c r="AI669" s="418"/>
      <c r="AJ669" s="418"/>
      <c r="AK669" s="418"/>
      <c r="AL669" s="418"/>
      <c r="AM669" s="299"/>
    </row>
    <row r="670" spans="1:39" ht="15.5" hidden="1" outlineLevel="1">
      <c r="A670" s="523">
        <v>25</v>
      </c>
      <c r="B670" s="421" t="s">
        <v>117</v>
      </c>
      <c r="C670" s="284" t="s">
        <v>25</v>
      </c>
      <c r="D670" s="730"/>
      <c r="E670" s="730"/>
      <c r="F670" s="730"/>
      <c r="G670" s="730"/>
      <c r="H670" s="730"/>
      <c r="I670" s="730"/>
      <c r="J670" s="730"/>
      <c r="K670" s="730"/>
      <c r="L670" s="730"/>
      <c r="M670" s="730"/>
      <c r="N670" s="288">
        <v>12</v>
      </c>
      <c r="O670" s="288"/>
      <c r="P670" s="288"/>
      <c r="Q670" s="288"/>
      <c r="R670" s="288"/>
      <c r="S670" s="288"/>
      <c r="T670" s="288"/>
      <c r="U670" s="288"/>
      <c r="V670" s="288"/>
      <c r="W670" s="288"/>
      <c r="X670" s="288"/>
      <c r="Y670" s="419"/>
      <c r="Z670" s="403"/>
      <c r="AA670" s="403"/>
      <c r="AB670" s="403"/>
      <c r="AC670" s="403"/>
      <c r="AD670" s="403"/>
      <c r="AE670" s="403"/>
      <c r="AF670" s="408"/>
      <c r="AG670" s="408"/>
      <c r="AH670" s="408"/>
      <c r="AI670" s="408"/>
      <c r="AJ670" s="408"/>
      <c r="AK670" s="408"/>
      <c r="AL670" s="408"/>
      <c r="AM670" s="289">
        <f>SUM(Y670:AL670)</f>
        <v>0</v>
      </c>
    </row>
    <row r="671" spans="1:39" ht="15.5" hidden="1" outlineLevel="1">
      <c r="A671" s="523"/>
      <c r="B671" s="287" t="s">
        <v>310</v>
      </c>
      <c r="C671" s="284" t="s">
        <v>163</v>
      </c>
      <c r="D671" s="730"/>
      <c r="E671" s="730"/>
      <c r="F671" s="730"/>
      <c r="G671" s="730"/>
      <c r="H671" s="730"/>
      <c r="I671" s="730"/>
      <c r="J671" s="730"/>
      <c r="K671" s="730"/>
      <c r="L671" s="730"/>
      <c r="M671" s="730"/>
      <c r="N671" s="288">
        <f>N670</f>
        <v>12</v>
      </c>
      <c r="O671" s="288"/>
      <c r="P671" s="288"/>
      <c r="Q671" s="288"/>
      <c r="R671" s="288"/>
      <c r="S671" s="288"/>
      <c r="T671" s="288"/>
      <c r="U671" s="288"/>
      <c r="V671" s="288"/>
      <c r="W671" s="288"/>
      <c r="X671" s="288"/>
      <c r="Y671" s="404">
        <f t="shared" ref="Y671:AL671" si="207">Y670</f>
        <v>0</v>
      </c>
      <c r="Z671" s="404">
        <f t="shared" si="207"/>
        <v>0</v>
      </c>
      <c r="AA671" s="404">
        <f t="shared" si="207"/>
        <v>0</v>
      </c>
      <c r="AB671" s="404">
        <f t="shared" si="207"/>
        <v>0</v>
      </c>
      <c r="AC671" s="404">
        <f t="shared" si="207"/>
        <v>0</v>
      </c>
      <c r="AD671" s="404">
        <f t="shared" si="207"/>
        <v>0</v>
      </c>
      <c r="AE671" s="404">
        <f t="shared" si="207"/>
        <v>0</v>
      </c>
      <c r="AF671" s="404">
        <f t="shared" si="207"/>
        <v>0</v>
      </c>
      <c r="AG671" s="404">
        <f t="shared" si="207"/>
        <v>0</v>
      </c>
      <c r="AH671" s="404">
        <f t="shared" si="207"/>
        <v>0</v>
      </c>
      <c r="AI671" s="404">
        <f t="shared" si="207"/>
        <v>0</v>
      </c>
      <c r="AJ671" s="404">
        <f t="shared" si="207"/>
        <v>0</v>
      </c>
      <c r="AK671" s="404">
        <f t="shared" si="207"/>
        <v>0</v>
      </c>
      <c r="AL671" s="404">
        <f t="shared" si="207"/>
        <v>0</v>
      </c>
      <c r="AM671" s="299"/>
    </row>
    <row r="672" spans="1:39" ht="15.5" hidden="1" outlineLevel="1">
      <c r="A672" s="523"/>
      <c r="B672" s="287"/>
      <c r="C672" s="284"/>
      <c r="D672" s="729"/>
      <c r="E672" s="729"/>
      <c r="F672" s="729"/>
      <c r="G672" s="729"/>
      <c r="H672" s="729"/>
      <c r="I672" s="729"/>
      <c r="J672" s="729"/>
      <c r="K672" s="729"/>
      <c r="L672" s="729"/>
      <c r="M672" s="729"/>
      <c r="N672" s="284"/>
      <c r="O672" s="284"/>
      <c r="P672" s="284"/>
      <c r="Q672" s="284"/>
      <c r="R672" s="284"/>
      <c r="S672" s="284"/>
      <c r="T672" s="284"/>
      <c r="U672" s="284"/>
      <c r="V672" s="284"/>
      <c r="W672" s="284"/>
      <c r="X672" s="284"/>
      <c r="Y672" s="405"/>
      <c r="Z672" s="418"/>
      <c r="AA672" s="418"/>
      <c r="AB672" s="418"/>
      <c r="AC672" s="418"/>
      <c r="AD672" s="418"/>
      <c r="AE672" s="418"/>
      <c r="AF672" s="418"/>
      <c r="AG672" s="418"/>
      <c r="AH672" s="418"/>
      <c r="AI672" s="418"/>
      <c r="AJ672" s="418"/>
      <c r="AK672" s="418"/>
      <c r="AL672" s="418"/>
      <c r="AM672" s="299"/>
    </row>
    <row r="673" spans="1:39" ht="15.5" hidden="1" outlineLevel="1">
      <c r="A673" s="523">
        <v>26</v>
      </c>
      <c r="B673" s="726" t="s">
        <v>118</v>
      </c>
      <c r="C673" s="333" t="s">
        <v>817</v>
      </c>
      <c r="D673" s="861">
        <v>5044740.3420807822</v>
      </c>
      <c r="E673" s="861">
        <v>5044740</v>
      </c>
      <c r="F673" s="861">
        <v>5020178.85489849</v>
      </c>
      <c r="G673" s="862">
        <f>H489/G489*F673</f>
        <v>5020178.85489849</v>
      </c>
      <c r="H673" s="730"/>
      <c r="I673" s="730"/>
      <c r="J673" s="730"/>
      <c r="K673" s="730"/>
      <c r="L673" s="730"/>
      <c r="M673" s="730"/>
      <c r="N673" s="288">
        <v>12</v>
      </c>
      <c r="O673" s="862">
        <v>925</v>
      </c>
      <c r="P673" s="862">
        <v>925</v>
      </c>
      <c r="Q673" s="862">
        <v>921</v>
      </c>
      <c r="R673" s="862">
        <v>921</v>
      </c>
      <c r="S673" s="288"/>
      <c r="T673" s="288"/>
      <c r="U673" s="288"/>
      <c r="V673" s="288"/>
      <c r="W673" s="288"/>
      <c r="X673" s="288"/>
      <c r="Y673" s="419">
        <v>0.01</v>
      </c>
      <c r="Z673" s="403">
        <v>0.17</v>
      </c>
      <c r="AA673" s="403">
        <v>0.82</v>
      </c>
      <c r="AB673" s="403"/>
      <c r="AC673" s="403"/>
      <c r="AD673" s="403"/>
      <c r="AE673" s="403"/>
      <c r="AF673" s="408"/>
      <c r="AG673" s="408"/>
      <c r="AH673" s="408"/>
      <c r="AI673" s="408"/>
      <c r="AJ673" s="408"/>
      <c r="AK673" s="408"/>
      <c r="AL673" s="408"/>
      <c r="AM673" s="289">
        <f>SUM(Y673:AL673)</f>
        <v>1</v>
      </c>
    </row>
    <row r="674" spans="1:39" ht="15.5" hidden="1" outlineLevel="1">
      <c r="A674" s="523"/>
      <c r="B674" s="421" t="s">
        <v>310</v>
      </c>
      <c r="C674" s="333" t="s">
        <v>818</v>
      </c>
      <c r="D674" s="862">
        <v>2713250</v>
      </c>
      <c r="E674" s="862">
        <f>E489/D489*D674</f>
        <v>2834397.6649138331</v>
      </c>
      <c r="F674" s="862">
        <f t="shared" ref="F674:G674" si="208">F489/E489*E674</f>
        <v>2834397.6649138331</v>
      </c>
      <c r="G674" s="862">
        <f t="shared" si="208"/>
        <v>2834397.6649138331</v>
      </c>
      <c r="H674" s="730"/>
      <c r="I674" s="730"/>
      <c r="J674" s="730"/>
      <c r="K674" s="730"/>
      <c r="L674" s="730"/>
      <c r="M674" s="730"/>
      <c r="N674" s="288">
        <f>N673</f>
        <v>12</v>
      </c>
      <c r="O674" s="862">
        <v>361</v>
      </c>
      <c r="P674" s="862">
        <f t="shared" ref="P674:R674" si="209">O674/D674*E674</f>
        <v>377.11879002447023</v>
      </c>
      <c r="Q674" s="862">
        <f t="shared" si="209"/>
        <v>377.11879002447023</v>
      </c>
      <c r="R674" s="862">
        <f t="shared" si="209"/>
        <v>377.11879002447023</v>
      </c>
      <c r="S674" s="288"/>
      <c r="T674" s="288"/>
      <c r="U674" s="288"/>
      <c r="V674" s="288"/>
      <c r="W674" s="288"/>
      <c r="X674" s="288"/>
      <c r="Y674" s="404">
        <f t="shared" ref="Y674:AL674" si="210">Y673</f>
        <v>0.01</v>
      </c>
      <c r="Z674" s="404">
        <f t="shared" si="210"/>
        <v>0.17</v>
      </c>
      <c r="AA674" s="404">
        <f t="shared" si="210"/>
        <v>0.82</v>
      </c>
      <c r="AB674" s="404">
        <f t="shared" si="210"/>
        <v>0</v>
      </c>
      <c r="AC674" s="404">
        <f t="shared" si="210"/>
        <v>0</v>
      </c>
      <c r="AD674" s="404">
        <f t="shared" si="210"/>
        <v>0</v>
      </c>
      <c r="AE674" s="404">
        <f t="shared" si="210"/>
        <v>0</v>
      </c>
      <c r="AF674" s="404">
        <f t="shared" si="210"/>
        <v>0</v>
      </c>
      <c r="AG674" s="404">
        <f t="shared" si="210"/>
        <v>0</v>
      </c>
      <c r="AH674" s="404">
        <f t="shared" si="210"/>
        <v>0</v>
      </c>
      <c r="AI674" s="404">
        <f t="shared" si="210"/>
        <v>0</v>
      </c>
      <c r="AJ674" s="404">
        <f t="shared" si="210"/>
        <v>0</v>
      </c>
      <c r="AK674" s="404">
        <f t="shared" si="210"/>
        <v>0</v>
      </c>
      <c r="AL674" s="404">
        <f t="shared" si="210"/>
        <v>0</v>
      </c>
      <c r="AM674" s="299"/>
    </row>
    <row r="675" spans="1:39" ht="15.5" hidden="1" outlineLevel="1">
      <c r="A675" s="523"/>
      <c r="B675" s="421"/>
      <c r="C675" s="284"/>
      <c r="D675" s="729"/>
      <c r="E675" s="729"/>
      <c r="F675" s="729"/>
      <c r="G675" s="729"/>
      <c r="H675" s="729"/>
      <c r="I675" s="729"/>
      <c r="J675" s="729"/>
      <c r="K675" s="729"/>
      <c r="L675" s="729"/>
      <c r="M675" s="729"/>
      <c r="N675" s="284"/>
      <c r="O675" s="284"/>
      <c r="P675" s="284"/>
      <c r="Q675" s="284"/>
      <c r="R675" s="284"/>
      <c r="S675" s="284"/>
      <c r="T675" s="284"/>
      <c r="U675" s="284"/>
      <c r="V675" s="284"/>
      <c r="W675" s="284"/>
      <c r="X675" s="284"/>
      <c r="Y675" s="405"/>
      <c r="Z675" s="418"/>
      <c r="AA675" s="418"/>
      <c r="AB675" s="418"/>
      <c r="AC675" s="418"/>
      <c r="AD675" s="418"/>
      <c r="AE675" s="418"/>
      <c r="AF675" s="418"/>
      <c r="AG675" s="418"/>
      <c r="AH675" s="418"/>
      <c r="AI675" s="418"/>
      <c r="AJ675" s="418"/>
      <c r="AK675" s="418"/>
      <c r="AL675" s="418"/>
      <c r="AM675" s="299"/>
    </row>
    <row r="676" spans="1:39" ht="31" hidden="1" outlineLevel="1">
      <c r="A676" s="523">
        <v>27</v>
      </c>
      <c r="B676" s="421" t="s">
        <v>119</v>
      </c>
      <c r="C676" s="333" t="s">
        <v>817</v>
      </c>
      <c r="D676" s="861">
        <v>221860.63322606246</v>
      </c>
      <c r="E676" s="861">
        <v>195348.58</v>
      </c>
      <c r="F676" s="861">
        <v>142653.81997420371</v>
      </c>
      <c r="G676" s="862">
        <f>G492/F492*F676</f>
        <v>131568.38949286961</v>
      </c>
      <c r="H676" s="730"/>
      <c r="I676" s="730"/>
      <c r="J676" s="730"/>
      <c r="K676" s="730"/>
      <c r="L676" s="730"/>
      <c r="M676" s="730"/>
      <c r="N676" s="288">
        <v>12</v>
      </c>
      <c r="O676" s="862">
        <v>68</v>
      </c>
      <c r="P676" s="862">
        <f>O676/D676*E676</f>
        <v>59.874089633850069</v>
      </c>
      <c r="Q676" s="862">
        <f>P676/E676*F676</f>
        <v>43.723213159504844</v>
      </c>
      <c r="R676" s="862">
        <f>Q676/F676*G676</f>
        <v>40.325542911432336</v>
      </c>
      <c r="S676" s="288"/>
      <c r="T676" s="288"/>
      <c r="U676" s="288"/>
      <c r="V676" s="288"/>
      <c r="W676" s="288"/>
      <c r="X676" s="288"/>
      <c r="Y676" s="419"/>
      <c r="Z676" s="403">
        <v>1</v>
      </c>
      <c r="AA676" s="403"/>
      <c r="AB676" s="403"/>
      <c r="AC676" s="403"/>
      <c r="AD676" s="403"/>
      <c r="AE676" s="403"/>
      <c r="AF676" s="408"/>
      <c r="AG676" s="408"/>
      <c r="AH676" s="408"/>
      <c r="AI676" s="408"/>
      <c r="AJ676" s="408"/>
      <c r="AK676" s="408"/>
      <c r="AL676" s="408"/>
      <c r="AM676" s="289">
        <f>SUM(Y676:AL676)</f>
        <v>1</v>
      </c>
    </row>
    <row r="677" spans="1:39" ht="15.5" hidden="1" outlineLevel="1">
      <c r="A677" s="523"/>
      <c r="B677" s="421" t="s">
        <v>310</v>
      </c>
      <c r="C677" s="729" t="s">
        <v>163</v>
      </c>
      <c r="D677" s="730"/>
      <c r="E677" s="730"/>
      <c r="F677" s="730"/>
      <c r="G677" s="730"/>
      <c r="H677" s="730"/>
      <c r="I677" s="730"/>
      <c r="J677" s="730"/>
      <c r="K677" s="730"/>
      <c r="L677" s="730"/>
      <c r="M677" s="730"/>
      <c r="N677" s="288">
        <f>N676</f>
        <v>12</v>
      </c>
      <c r="O677" s="288"/>
      <c r="P677" s="288"/>
      <c r="Q677" s="288"/>
      <c r="R677" s="288"/>
      <c r="S677" s="288"/>
      <c r="T677" s="288"/>
      <c r="U677" s="288"/>
      <c r="V677" s="288"/>
      <c r="W677" s="288"/>
      <c r="X677" s="288"/>
      <c r="Y677" s="404">
        <f t="shared" ref="Y677:AL677" si="211">Y676</f>
        <v>0</v>
      </c>
      <c r="Z677" s="404">
        <f t="shared" si="211"/>
        <v>1</v>
      </c>
      <c r="AA677" s="404">
        <f t="shared" si="211"/>
        <v>0</v>
      </c>
      <c r="AB677" s="404">
        <f t="shared" si="211"/>
        <v>0</v>
      </c>
      <c r="AC677" s="404">
        <f t="shared" si="211"/>
        <v>0</v>
      </c>
      <c r="AD677" s="404">
        <f t="shared" si="211"/>
        <v>0</v>
      </c>
      <c r="AE677" s="404">
        <f t="shared" si="211"/>
        <v>0</v>
      </c>
      <c r="AF677" s="404">
        <f t="shared" si="211"/>
        <v>0</v>
      </c>
      <c r="AG677" s="404">
        <f t="shared" si="211"/>
        <v>0</v>
      </c>
      <c r="AH677" s="404">
        <f t="shared" si="211"/>
        <v>0</v>
      </c>
      <c r="AI677" s="404">
        <f t="shared" si="211"/>
        <v>0</v>
      </c>
      <c r="AJ677" s="404">
        <f t="shared" si="211"/>
        <v>0</v>
      </c>
      <c r="AK677" s="404">
        <f t="shared" si="211"/>
        <v>0</v>
      </c>
      <c r="AL677" s="404">
        <f t="shared" si="211"/>
        <v>0</v>
      </c>
      <c r="AM677" s="299"/>
    </row>
    <row r="678" spans="1:39" ht="15.5" hidden="1" outlineLevel="1">
      <c r="A678" s="523"/>
      <c r="B678" s="421"/>
      <c r="C678" s="284"/>
      <c r="D678" s="729"/>
      <c r="E678" s="729"/>
      <c r="F678" s="729"/>
      <c r="G678" s="729"/>
      <c r="H678" s="729"/>
      <c r="I678" s="729"/>
      <c r="J678" s="729"/>
      <c r="K678" s="729"/>
      <c r="L678" s="729"/>
      <c r="M678" s="729"/>
      <c r="N678" s="284"/>
      <c r="O678" s="284"/>
      <c r="P678" s="284"/>
      <c r="Q678" s="284"/>
      <c r="R678" s="284"/>
      <c r="S678" s="284"/>
      <c r="T678" s="284"/>
      <c r="U678" s="284"/>
      <c r="V678" s="284"/>
      <c r="W678" s="284"/>
      <c r="X678" s="284"/>
      <c r="Y678" s="405"/>
      <c r="Z678" s="418"/>
      <c r="AA678" s="418"/>
      <c r="AB678" s="418"/>
      <c r="AC678" s="418"/>
      <c r="AD678" s="418"/>
      <c r="AE678" s="418"/>
      <c r="AF678" s="418"/>
      <c r="AG678" s="418"/>
      <c r="AH678" s="418"/>
      <c r="AI678" s="418"/>
      <c r="AJ678" s="418"/>
      <c r="AK678" s="418"/>
      <c r="AL678" s="418"/>
      <c r="AM678" s="299"/>
    </row>
    <row r="679" spans="1:39" ht="31" hidden="1" outlineLevel="1">
      <c r="A679" s="523">
        <v>28</v>
      </c>
      <c r="B679" s="421" t="s">
        <v>120</v>
      </c>
      <c r="C679" s="333" t="s">
        <v>817</v>
      </c>
      <c r="D679" s="861">
        <v>60962.672089215594</v>
      </c>
      <c r="E679" s="861">
        <v>60963</v>
      </c>
      <c r="F679" s="861">
        <v>60357.694784098705</v>
      </c>
      <c r="G679" s="862">
        <f>H495/G495*F679</f>
        <v>60357.694784098705</v>
      </c>
      <c r="H679" s="730"/>
      <c r="I679" s="730"/>
      <c r="J679" s="730"/>
      <c r="K679" s="730"/>
      <c r="L679" s="730"/>
      <c r="M679" s="730"/>
      <c r="N679" s="288">
        <v>12</v>
      </c>
      <c r="O679" s="862">
        <v>7</v>
      </c>
      <c r="P679" s="862">
        <f>O679/D679*E679</f>
        <v>7.0000376521469967</v>
      </c>
      <c r="Q679" s="862">
        <f>P679/E679*F679</f>
        <v>6.9305338662055238</v>
      </c>
      <c r="R679" s="862">
        <f>Q679/F679*G679</f>
        <v>6.9305338662055238</v>
      </c>
      <c r="S679" s="288"/>
      <c r="T679" s="288"/>
      <c r="U679" s="288"/>
      <c r="V679" s="288"/>
      <c r="W679" s="288"/>
      <c r="X679" s="288"/>
      <c r="Y679" s="419"/>
      <c r="Z679" s="403"/>
      <c r="AA679" s="403">
        <v>1</v>
      </c>
      <c r="AB679" s="403"/>
      <c r="AC679" s="403"/>
      <c r="AD679" s="403"/>
      <c r="AE679" s="403"/>
      <c r="AF679" s="408"/>
      <c r="AG679" s="408"/>
      <c r="AH679" s="408"/>
      <c r="AI679" s="408"/>
      <c r="AJ679" s="408"/>
      <c r="AK679" s="408"/>
      <c r="AL679" s="408"/>
      <c r="AM679" s="289">
        <f>SUM(Y679:AL679)</f>
        <v>1</v>
      </c>
    </row>
    <row r="680" spans="1:39" ht="15.5" hidden="1" outlineLevel="1">
      <c r="A680" s="523"/>
      <c r="B680" s="421" t="s">
        <v>310</v>
      </c>
      <c r="C680" s="729" t="s">
        <v>163</v>
      </c>
      <c r="D680" s="730"/>
      <c r="E680" s="730"/>
      <c r="F680" s="730"/>
      <c r="G680" s="730"/>
      <c r="H680" s="730"/>
      <c r="I680" s="730"/>
      <c r="J680" s="730"/>
      <c r="K680" s="730"/>
      <c r="L680" s="730"/>
      <c r="M680" s="730"/>
      <c r="N680" s="288">
        <f>N679</f>
        <v>12</v>
      </c>
      <c r="O680" s="288"/>
      <c r="P680" s="288"/>
      <c r="Q680" s="288"/>
      <c r="R680" s="288"/>
      <c r="S680" s="288"/>
      <c r="T680" s="288"/>
      <c r="U680" s="288"/>
      <c r="V680" s="288"/>
      <c r="W680" s="288"/>
      <c r="X680" s="288"/>
      <c r="Y680" s="404">
        <f t="shared" ref="Y680:AL680" si="212">Y679</f>
        <v>0</v>
      </c>
      <c r="Z680" s="404">
        <f t="shared" si="212"/>
        <v>0</v>
      </c>
      <c r="AA680" s="404">
        <f t="shared" si="212"/>
        <v>1</v>
      </c>
      <c r="AB680" s="404">
        <f t="shared" si="212"/>
        <v>0</v>
      </c>
      <c r="AC680" s="404">
        <f t="shared" si="212"/>
        <v>0</v>
      </c>
      <c r="AD680" s="404">
        <f t="shared" si="212"/>
        <v>0</v>
      </c>
      <c r="AE680" s="404">
        <f t="shared" si="212"/>
        <v>0</v>
      </c>
      <c r="AF680" s="404">
        <f t="shared" si="212"/>
        <v>0</v>
      </c>
      <c r="AG680" s="404">
        <f t="shared" si="212"/>
        <v>0</v>
      </c>
      <c r="AH680" s="404">
        <f t="shared" si="212"/>
        <v>0</v>
      </c>
      <c r="AI680" s="404">
        <f t="shared" si="212"/>
        <v>0</v>
      </c>
      <c r="AJ680" s="404">
        <f t="shared" si="212"/>
        <v>0</v>
      </c>
      <c r="AK680" s="404">
        <f t="shared" si="212"/>
        <v>0</v>
      </c>
      <c r="AL680" s="404">
        <f t="shared" si="212"/>
        <v>0</v>
      </c>
      <c r="AM680" s="299"/>
    </row>
    <row r="681" spans="1:39" ht="15.5" hidden="1" outlineLevel="1">
      <c r="A681" s="523"/>
      <c r="B681" s="421"/>
      <c r="C681" s="284"/>
      <c r="D681" s="729"/>
      <c r="E681" s="729"/>
      <c r="F681" s="729"/>
      <c r="G681" s="729"/>
      <c r="H681" s="729"/>
      <c r="I681" s="729"/>
      <c r="J681" s="729"/>
      <c r="K681" s="729"/>
      <c r="L681" s="729"/>
      <c r="M681" s="729"/>
      <c r="N681" s="284"/>
      <c r="O681" s="284"/>
      <c r="P681" s="284"/>
      <c r="Q681" s="284"/>
      <c r="R681" s="284"/>
      <c r="S681" s="284"/>
      <c r="T681" s="284"/>
      <c r="U681" s="284"/>
      <c r="V681" s="284"/>
      <c r="W681" s="284"/>
      <c r="X681" s="284"/>
      <c r="Y681" s="405"/>
      <c r="Z681" s="418"/>
      <c r="AA681" s="418"/>
      <c r="AB681" s="418"/>
      <c r="AC681" s="418"/>
      <c r="AD681" s="418"/>
      <c r="AE681" s="418"/>
      <c r="AF681" s="418"/>
      <c r="AG681" s="418"/>
      <c r="AH681" s="418"/>
      <c r="AI681" s="418"/>
      <c r="AJ681" s="418"/>
      <c r="AK681" s="418"/>
      <c r="AL681" s="418"/>
      <c r="AM681" s="299"/>
    </row>
    <row r="682" spans="1:39" ht="31" hidden="1" outlineLevel="1">
      <c r="A682" s="523">
        <v>29</v>
      </c>
      <c r="B682" s="421" t="s">
        <v>121</v>
      </c>
      <c r="C682" s="284" t="s">
        <v>25</v>
      </c>
      <c r="D682" s="730"/>
      <c r="E682" s="730"/>
      <c r="F682" s="730"/>
      <c r="G682" s="730"/>
      <c r="H682" s="730"/>
      <c r="I682" s="730"/>
      <c r="J682" s="730"/>
      <c r="K682" s="730"/>
      <c r="L682" s="730"/>
      <c r="M682" s="730"/>
      <c r="N682" s="288">
        <v>3</v>
      </c>
      <c r="O682" s="288"/>
      <c r="P682" s="288"/>
      <c r="Q682" s="288"/>
      <c r="R682" s="288"/>
      <c r="S682" s="288"/>
      <c r="T682" s="288"/>
      <c r="U682" s="288"/>
      <c r="V682" s="288"/>
      <c r="W682" s="288"/>
      <c r="X682" s="288"/>
      <c r="Y682" s="419"/>
      <c r="Z682" s="403"/>
      <c r="AA682" s="403"/>
      <c r="AB682" s="403"/>
      <c r="AC682" s="403"/>
      <c r="AD682" s="403"/>
      <c r="AE682" s="403"/>
      <c r="AF682" s="408"/>
      <c r="AG682" s="408"/>
      <c r="AH682" s="408"/>
      <c r="AI682" s="408"/>
      <c r="AJ682" s="408"/>
      <c r="AK682" s="408"/>
      <c r="AL682" s="408"/>
      <c r="AM682" s="289">
        <f>SUM(Y682:AL682)</f>
        <v>0</v>
      </c>
    </row>
    <row r="683" spans="1:39" ht="15.5" hidden="1" outlineLevel="1">
      <c r="A683" s="523"/>
      <c r="B683" s="287" t="s">
        <v>310</v>
      </c>
      <c r="C683" s="284" t="s">
        <v>163</v>
      </c>
      <c r="D683" s="730"/>
      <c r="E683" s="730"/>
      <c r="F683" s="730"/>
      <c r="G683" s="730"/>
      <c r="H683" s="730"/>
      <c r="I683" s="730"/>
      <c r="J683" s="730"/>
      <c r="K683" s="730"/>
      <c r="L683" s="730"/>
      <c r="M683" s="730"/>
      <c r="N683" s="288">
        <f>N682</f>
        <v>3</v>
      </c>
      <c r="O683" s="288"/>
      <c r="P683" s="288"/>
      <c r="Q683" s="288"/>
      <c r="R683" s="288"/>
      <c r="S683" s="288"/>
      <c r="T683" s="288"/>
      <c r="U683" s="288"/>
      <c r="V683" s="288"/>
      <c r="W683" s="288"/>
      <c r="X683" s="288"/>
      <c r="Y683" s="404">
        <f t="shared" ref="Y683:AL683" si="213">Y682</f>
        <v>0</v>
      </c>
      <c r="Z683" s="404">
        <f t="shared" si="213"/>
        <v>0</v>
      </c>
      <c r="AA683" s="404">
        <f t="shared" si="213"/>
        <v>0</v>
      </c>
      <c r="AB683" s="404">
        <f t="shared" si="213"/>
        <v>0</v>
      </c>
      <c r="AC683" s="404">
        <f t="shared" si="213"/>
        <v>0</v>
      </c>
      <c r="AD683" s="404">
        <f t="shared" si="213"/>
        <v>0</v>
      </c>
      <c r="AE683" s="404">
        <f t="shared" si="213"/>
        <v>0</v>
      </c>
      <c r="AF683" s="404">
        <f t="shared" si="213"/>
        <v>0</v>
      </c>
      <c r="AG683" s="404">
        <f t="shared" si="213"/>
        <v>0</v>
      </c>
      <c r="AH683" s="404">
        <f t="shared" si="213"/>
        <v>0</v>
      </c>
      <c r="AI683" s="404">
        <f t="shared" si="213"/>
        <v>0</v>
      </c>
      <c r="AJ683" s="404">
        <f t="shared" si="213"/>
        <v>0</v>
      </c>
      <c r="AK683" s="404">
        <f t="shared" si="213"/>
        <v>0</v>
      </c>
      <c r="AL683" s="404">
        <f t="shared" si="213"/>
        <v>0</v>
      </c>
      <c r="AM683" s="299"/>
    </row>
    <row r="684" spans="1:39" ht="15.5" hidden="1" outlineLevel="1">
      <c r="A684" s="523"/>
      <c r="B684" s="287"/>
      <c r="C684" s="284"/>
      <c r="D684" s="729"/>
      <c r="E684" s="729"/>
      <c r="F684" s="729"/>
      <c r="G684" s="729"/>
      <c r="H684" s="729"/>
      <c r="I684" s="729"/>
      <c r="J684" s="729"/>
      <c r="K684" s="729"/>
      <c r="L684" s="729"/>
      <c r="M684" s="729"/>
      <c r="N684" s="284"/>
      <c r="O684" s="284"/>
      <c r="P684" s="284"/>
      <c r="Q684" s="284"/>
      <c r="R684" s="284"/>
      <c r="S684" s="284"/>
      <c r="T684" s="284"/>
      <c r="U684" s="284"/>
      <c r="V684" s="284"/>
      <c r="W684" s="284"/>
      <c r="X684" s="284"/>
      <c r="Y684" s="405"/>
      <c r="Z684" s="418"/>
      <c r="AA684" s="418"/>
      <c r="AB684" s="418"/>
      <c r="AC684" s="418"/>
      <c r="AD684" s="418"/>
      <c r="AE684" s="418"/>
      <c r="AF684" s="418"/>
      <c r="AG684" s="418"/>
      <c r="AH684" s="418"/>
      <c r="AI684" s="418"/>
      <c r="AJ684" s="418"/>
      <c r="AK684" s="418"/>
      <c r="AL684" s="418"/>
      <c r="AM684" s="299"/>
    </row>
    <row r="685" spans="1:39" ht="31" hidden="1" outlineLevel="1">
      <c r="A685" s="523">
        <v>30</v>
      </c>
      <c r="B685" s="421" t="s">
        <v>122</v>
      </c>
      <c r="C685" s="284" t="s">
        <v>25</v>
      </c>
      <c r="D685" s="730"/>
      <c r="E685" s="730"/>
      <c r="F685" s="730"/>
      <c r="G685" s="730"/>
      <c r="H685" s="730"/>
      <c r="I685" s="730"/>
      <c r="J685" s="730"/>
      <c r="K685" s="730"/>
      <c r="L685" s="730"/>
      <c r="M685" s="730"/>
      <c r="N685" s="288">
        <v>12</v>
      </c>
      <c r="O685" s="288"/>
      <c r="P685" s="288"/>
      <c r="Q685" s="288"/>
      <c r="R685" s="288"/>
      <c r="S685" s="288"/>
      <c r="T685" s="288"/>
      <c r="U685" s="288"/>
      <c r="V685" s="288"/>
      <c r="W685" s="288"/>
      <c r="X685" s="288"/>
      <c r="Y685" s="419"/>
      <c r="Z685" s="403"/>
      <c r="AA685" s="403"/>
      <c r="AB685" s="403"/>
      <c r="AC685" s="403"/>
      <c r="AD685" s="403"/>
      <c r="AE685" s="403"/>
      <c r="AF685" s="408"/>
      <c r="AG685" s="408"/>
      <c r="AH685" s="408"/>
      <c r="AI685" s="408"/>
      <c r="AJ685" s="408"/>
      <c r="AK685" s="408"/>
      <c r="AL685" s="408"/>
      <c r="AM685" s="289">
        <f>SUM(Y685:AL685)</f>
        <v>0</v>
      </c>
    </row>
    <row r="686" spans="1:39" ht="15.5" hidden="1" outlineLevel="1">
      <c r="A686" s="523"/>
      <c r="B686" s="287" t="s">
        <v>310</v>
      </c>
      <c r="C686" s="284" t="s">
        <v>163</v>
      </c>
      <c r="D686" s="730"/>
      <c r="E686" s="730"/>
      <c r="F686" s="730"/>
      <c r="G686" s="730"/>
      <c r="H686" s="730"/>
      <c r="I686" s="730"/>
      <c r="J686" s="730"/>
      <c r="K686" s="730"/>
      <c r="L686" s="730"/>
      <c r="M686" s="730"/>
      <c r="N686" s="288">
        <f>N685</f>
        <v>12</v>
      </c>
      <c r="O686" s="288"/>
      <c r="P686" s="288"/>
      <c r="Q686" s="288"/>
      <c r="R686" s="288"/>
      <c r="S686" s="288"/>
      <c r="T686" s="288"/>
      <c r="U686" s="288"/>
      <c r="V686" s="288"/>
      <c r="W686" s="288"/>
      <c r="X686" s="288"/>
      <c r="Y686" s="404">
        <f t="shared" ref="Y686:AL686" si="214">Y685</f>
        <v>0</v>
      </c>
      <c r="Z686" s="404">
        <f t="shared" si="214"/>
        <v>0</v>
      </c>
      <c r="AA686" s="404">
        <f t="shared" si="214"/>
        <v>0</v>
      </c>
      <c r="AB686" s="404">
        <f t="shared" si="214"/>
        <v>0</v>
      </c>
      <c r="AC686" s="404">
        <f t="shared" si="214"/>
        <v>0</v>
      </c>
      <c r="AD686" s="404">
        <f t="shared" si="214"/>
        <v>0</v>
      </c>
      <c r="AE686" s="404">
        <f t="shared" si="214"/>
        <v>0</v>
      </c>
      <c r="AF686" s="404">
        <f t="shared" si="214"/>
        <v>0</v>
      </c>
      <c r="AG686" s="404">
        <f t="shared" si="214"/>
        <v>0</v>
      </c>
      <c r="AH686" s="404">
        <f t="shared" si="214"/>
        <v>0</v>
      </c>
      <c r="AI686" s="404">
        <f t="shared" si="214"/>
        <v>0</v>
      </c>
      <c r="AJ686" s="404">
        <f t="shared" si="214"/>
        <v>0</v>
      </c>
      <c r="AK686" s="404">
        <f t="shared" si="214"/>
        <v>0</v>
      </c>
      <c r="AL686" s="404">
        <f t="shared" si="214"/>
        <v>0</v>
      </c>
      <c r="AM686" s="299"/>
    </row>
    <row r="687" spans="1:39" ht="15.5" hidden="1" outlineLevel="1">
      <c r="A687" s="523"/>
      <c r="B687" s="287"/>
      <c r="C687" s="284"/>
      <c r="D687" s="729"/>
      <c r="E687" s="729"/>
      <c r="F687" s="729"/>
      <c r="G687" s="729"/>
      <c r="H687" s="729"/>
      <c r="I687" s="729"/>
      <c r="J687" s="729"/>
      <c r="K687" s="729"/>
      <c r="L687" s="729"/>
      <c r="M687" s="729"/>
      <c r="N687" s="284"/>
      <c r="O687" s="284"/>
      <c r="P687" s="284"/>
      <c r="Q687" s="284"/>
      <c r="R687" s="284"/>
      <c r="S687" s="284"/>
      <c r="T687" s="284"/>
      <c r="U687" s="284"/>
      <c r="V687" s="284"/>
      <c r="W687" s="284"/>
      <c r="X687" s="284"/>
      <c r="Y687" s="405"/>
      <c r="Z687" s="418"/>
      <c r="AA687" s="418"/>
      <c r="AB687" s="418"/>
      <c r="AC687" s="418"/>
      <c r="AD687" s="418"/>
      <c r="AE687" s="418"/>
      <c r="AF687" s="418"/>
      <c r="AG687" s="418"/>
      <c r="AH687" s="418"/>
      <c r="AI687" s="418"/>
      <c r="AJ687" s="418"/>
      <c r="AK687" s="418"/>
      <c r="AL687" s="418"/>
      <c r="AM687" s="299"/>
    </row>
    <row r="688" spans="1:39" ht="31" hidden="1" outlineLevel="1">
      <c r="A688" s="523">
        <v>31</v>
      </c>
      <c r="B688" s="421" t="s">
        <v>123</v>
      </c>
      <c r="C688" s="333" t="s">
        <v>817</v>
      </c>
      <c r="D688" s="861">
        <v>112000</v>
      </c>
      <c r="E688" s="861">
        <f>(D688+F688)/2</f>
        <v>112000</v>
      </c>
      <c r="F688" s="861">
        <v>112000</v>
      </c>
      <c r="G688" s="862">
        <f>F688</f>
        <v>112000</v>
      </c>
      <c r="H688" s="730"/>
      <c r="I688" s="730"/>
      <c r="J688" s="730"/>
      <c r="K688" s="730"/>
      <c r="L688" s="730"/>
      <c r="M688" s="730"/>
      <c r="N688" s="288">
        <v>12</v>
      </c>
      <c r="O688" s="862">
        <v>10</v>
      </c>
      <c r="P688" s="862">
        <f>O688/D688*E688</f>
        <v>10</v>
      </c>
      <c r="Q688" s="862">
        <f>P688/E688*F688</f>
        <v>10</v>
      </c>
      <c r="R688" s="862">
        <f>Q688</f>
        <v>10</v>
      </c>
      <c r="S688" s="288"/>
      <c r="T688" s="288"/>
      <c r="U688" s="288"/>
      <c r="V688" s="288"/>
      <c r="W688" s="288"/>
      <c r="X688" s="288"/>
      <c r="Y688" s="419"/>
      <c r="Z688" s="403"/>
      <c r="AA688" s="403">
        <v>1</v>
      </c>
      <c r="AB688" s="403"/>
      <c r="AC688" s="403"/>
      <c r="AD688" s="403"/>
      <c r="AE688" s="403"/>
      <c r="AF688" s="408"/>
      <c r="AG688" s="408"/>
      <c r="AH688" s="408"/>
      <c r="AI688" s="408"/>
      <c r="AJ688" s="408"/>
      <c r="AK688" s="408"/>
      <c r="AL688" s="408"/>
      <c r="AM688" s="289">
        <f>SUM(Y688:AL688)</f>
        <v>1</v>
      </c>
    </row>
    <row r="689" spans="1:39" ht="15.5" hidden="1" outlineLevel="1">
      <c r="A689" s="523"/>
      <c r="B689" s="287" t="s">
        <v>310</v>
      </c>
      <c r="C689" s="284" t="s">
        <v>163</v>
      </c>
      <c r="D689" s="730"/>
      <c r="E689" s="730"/>
      <c r="F689" s="730"/>
      <c r="G689" s="730"/>
      <c r="H689" s="730"/>
      <c r="I689" s="730"/>
      <c r="J689" s="730"/>
      <c r="K689" s="730"/>
      <c r="L689" s="730"/>
      <c r="M689" s="730"/>
      <c r="N689" s="288">
        <f>N688</f>
        <v>12</v>
      </c>
      <c r="O689" s="288"/>
      <c r="P689" s="288"/>
      <c r="Q689" s="288"/>
      <c r="R689" s="288"/>
      <c r="S689" s="288"/>
      <c r="T689" s="288"/>
      <c r="U689" s="288"/>
      <c r="V689" s="288"/>
      <c r="W689" s="288"/>
      <c r="X689" s="288"/>
      <c r="Y689" s="404">
        <f t="shared" ref="Y689:AL689" si="215">Y688</f>
        <v>0</v>
      </c>
      <c r="Z689" s="404">
        <f t="shared" si="215"/>
        <v>0</v>
      </c>
      <c r="AA689" s="404">
        <f t="shared" si="215"/>
        <v>1</v>
      </c>
      <c r="AB689" s="404">
        <f t="shared" si="215"/>
        <v>0</v>
      </c>
      <c r="AC689" s="404">
        <f t="shared" si="215"/>
        <v>0</v>
      </c>
      <c r="AD689" s="404">
        <f t="shared" si="215"/>
        <v>0</v>
      </c>
      <c r="AE689" s="404">
        <f t="shared" si="215"/>
        <v>0</v>
      </c>
      <c r="AF689" s="404">
        <f t="shared" si="215"/>
        <v>0</v>
      </c>
      <c r="AG689" s="404">
        <f t="shared" si="215"/>
        <v>0</v>
      </c>
      <c r="AH689" s="404">
        <f t="shared" si="215"/>
        <v>0</v>
      </c>
      <c r="AI689" s="404">
        <f t="shared" si="215"/>
        <v>0</v>
      </c>
      <c r="AJ689" s="404">
        <f t="shared" si="215"/>
        <v>0</v>
      </c>
      <c r="AK689" s="404">
        <f t="shared" si="215"/>
        <v>0</v>
      </c>
      <c r="AL689" s="404">
        <f t="shared" si="215"/>
        <v>0</v>
      </c>
      <c r="AM689" s="299"/>
    </row>
    <row r="690" spans="1:39" ht="15.5" hidden="1" outlineLevel="1">
      <c r="A690" s="523"/>
      <c r="B690" s="421"/>
      <c r="C690" s="284"/>
      <c r="D690" s="729"/>
      <c r="E690" s="729"/>
      <c r="F690" s="729"/>
      <c r="G690" s="729"/>
      <c r="H690" s="729"/>
      <c r="I690" s="729"/>
      <c r="J690" s="729"/>
      <c r="K690" s="729"/>
      <c r="L690" s="729"/>
      <c r="M690" s="729"/>
      <c r="N690" s="284"/>
      <c r="O690" s="284"/>
      <c r="P690" s="284"/>
      <c r="Q690" s="284"/>
      <c r="R690" s="284"/>
      <c r="S690" s="284"/>
      <c r="T690" s="284"/>
      <c r="U690" s="284"/>
      <c r="V690" s="284"/>
      <c r="W690" s="284"/>
      <c r="X690" s="284"/>
      <c r="Y690" s="405"/>
      <c r="Z690" s="418"/>
      <c r="AA690" s="418"/>
      <c r="AB690" s="418"/>
      <c r="AC690" s="418"/>
      <c r="AD690" s="418"/>
      <c r="AE690" s="418"/>
      <c r="AF690" s="418"/>
      <c r="AG690" s="418"/>
      <c r="AH690" s="418"/>
      <c r="AI690" s="418"/>
      <c r="AJ690" s="418"/>
      <c r="AK690" s="418"/>
      <c r="AL690" s="418"/>
      <c r="AM690" s="299"/>
    </row>
    <row r="691" spans="1:39" ht="15.5" hidden="1" outlineLevel="1">
      <c r="A691" s="523">
        <v>32</v>
      </c>
      <c r="B691" s="421" t="s">
        <v>124</v>
      </c>
      <c r="C691" s="284" t="s">
        <v>25</v>
      </c>
      <c r="D691" s="730"/>
      <c r="E691" s="730"/>
      <c r="F691" s="730"/>
      <c r="G691" s="730"/>
      <c r="H691" s="730"/>
      <c r="I691" s="730"/>
      <c r="J691" s="730"/>
      <c r="K691" s="730"/>
      <c r="L691" s="730"/>
      <c r="M691" s="730"/>
      <c r="N691" s="288">
        <v>12</v>
      </c>
      <c r="O691" s="288"/>
      <c r="P691" s="288"/>
      <c r="Q691" s="288"/>
      <c r="R691" s="288"/>
      <c r="S691" s="288"/>
      <c r="T691" s="288"/>
      <c r="U691" s="288"/>
      <c r="V691" s="288"/>
      <c r="W691" s="288"/>
      <c r="X691" s="288"/>
      <c r="Y691" s="419"/>
      <c r="Z691" s="403"/>
      <c r="AA691" s="403"/>
      <c r="AB691" s="403"/>
      <c r="AC691" s="403"/>
      <c r="AD691" s="403"/>
      <c r="AE691" s="403"/>
      <c r="AF691" s="408"/>
      <c r="AG691" s="408"/>
      <c r="AH691" s="408"/>
      <c r="AI691" s="408"/>
      <c r="AJ691" s="408"/>
      <c r="AK691" s="408"/>
      <c r="AL691" s="408"/>
      <c r="AM691" s="289">
        <f>SUM(Y691:AL691)</f>
        <v>0</v>
      </c>
    </row>
    <row r="692" spans="1:39" ht="15.5" hidden="1" outlineLevel="1">
      <c r="A692" s="523"/>
      <c r="B692" s="287" t="s">
        <v>310</v>
      </c>
      <c r="C692" s="284" t="s">
        <v>163</v>
      </c>
      <c r="D692" s="730"/>
      <c r="E692" s="730"/>
      <c r="F692" s="730"/>
      <c r="G692" s="730"/>
      <c r="H692" s="730"/>
      <c r="I692" s="730"/>
      <c r="J692" s="730"/>
      <c r="K692" s="730"/>
      <c r="L692" s="730"/>
      <c r="M692" s="730"/>
      <c r="N692" s="288">
        <f>N691</f>
        <v>12</v>
      </c>
      <c r="O692" s="288"/>
      <c r="P692" s="288"/>
      <c r="Q692" s="288"/>
      <c r="R692" s="288"/>
      <c r="S692" s="288"/>
      <c r="T692" s="288"/>
      <c r="U692" s="288"/>
      <c r="V692" s="288"/>
      <c r="W692" s="288"/>
      <c r="X692" s="288"/>
      <c r="Y692" s="404">
        <f t="shared" ref="Y692:AL692" si="216">Y691</f>
        <v>0</v>
      </c>
      <c r="Z692" s="404">
        <f t="shared" si="216"/>
        <v>0</v>
      </c>
      <c r="AA692" s="404">
        <f t="shared" si="216"/>
        <v>0</v>
      </c>
      <c r="AB692" s="404">
        <f t="shared" si="216"/>
        <v>0</v>
      </c>
      <c r="AC692" s="404">
        <f t="shared" si="216"/>
        <v>0</v>
      </c>
      <c r="AD692" s="404">
        <f t="shared" si="216"/>
        <v>0</v>
      </c>
      <c r="AE692" s="404">
        <f t="shared" si="216"/>
        <v>0</v>
      </c>
      <c r="AF692" s="404">
        <f t="shared" si="216"/>
        <v>0</v>
      </c>
      <c r="AG692" s="404">
        <f t="shared" si="216"/>
        <v>0</v>
      </c>
      <c r="AH692" s="404">
        <f t="shared" si="216"/>
        <v>0</v>
      </c>
      <c r="AI692" s="404">
        <f t="shared" si="216"/>
        <v>0</v>
      </c>
      <c r="AJ692" s="404">
        <f t="shared" si="216"/>
        <v>0</v>
      </c>
      <c r="AK692" s="404">
        <f t="shared" si="216"/>
        <v>0</v>
      </c>
      <c r="AL692" s="404">
        <f t="shared" si="216"/>
        <v>0</v>
      </c>
      <c r="AM692" s="299"/>
    </row>
    <row r="693" spans="1:39" ht="15.5" hidden="1" outlineLevel="1">
      <c r="A693" s="523"/>
      <c r="B693" s="421"/>
      <c r="C693" s="284"/>
      <c r="D693" s="729"/>
      <c r="E693" s="729"/>
      <c r="F693" s="729"/>
      <c r="G693" s="729"/>
      <c r="H693" s="729"/>
      <c r="I693" s="729"/>
      <c r="J693" s="729"/>
      <c r="K693" s="729"/>
      <c r="L693" s="729"/>
      <c r="M693" s="729"/>
      <c r="N693" s="284"/>
      <c r="O693" s="284"/>
      <c r="P693" s="284"/>
      <c r="Q693" s="284"/>
      <c r="R693" s="284"/>
      <c r="S693" s="284"/>
      <c r="T693" s="284"/>
      <c r="U693" s="284"/>
      <c r="V693" s="284"/>
      <c r="W693" s="284"/>
      <c r="X693" s="284"/>
      <c r="Y693" s="405"/>
      <c r="Z693" s="418"/>
      <c r="AA693" s="418"/>
      <c r="AB693" s="418"/>
      <c r="AC693" s="418"/>
      <c r="AD693" s="418"/>
      <c r="AE693" s="418"/>
      <c r="AF693" s="418"/>
      <c r="AG693" s="418"/>
      <c r="AH693" s="418"/>
      <c r="AI693" s="418"/>
      <c r="AJ693" s="418"/>
      <c r="AK693" s="418"/>
      <c r="AL693" s="418"/>
      <c r="AM693" s="299"/>
    </row>
    <row r="694" spans="1:39" ht="15.5" hidden="1" outlineLevel="1">
      <c r="A694" s="523"/>
      <c r="B694" s="281" t="s">
        <v>499</v>
      </c>
      <c r="C694" s="284"/>
      <c r="D694" s="729"/>
      <c r="E694" s="729"/>
      <c r="F694" s="729"/>
      <c r="G694" s="729"/>
      <c r="H694" s="729"/>
      <c r="I694" s="729"/>
      <c r="J694" s="729"/>
      <c r="K694" s="729"/>
      <c r="L694" s="729"/>
      <c r="M694" s="729"/>
      <c r="N694" s="284"/>
      <c r="O694" s="284"/>
      <c r="P694" s="284"/>
      <c r="Q694" s="284"/>
      <c r="R694" s="284"/>
      <c r="S694" s="284"/>
      <c r="T694" s="284"/>
      <c r="U694" s="284"/>
      <c r="V694" s="284"/>
      <c r="W694" s="284"/>
      <c r="X694" s="284"/>
      <c r="Y694" s="405"/>
      <c r="Z694" s="418"/>
      <c r="AA694" s="418"/>
      <c r="AB694" s="418"/>
      <c r="AC694" s="418"/>
      <c r="AD694" s="418"/>
      <c r="AE694" s="418"/>
      <c r="AF694" s="418"/>
      <c r="AG694" s="418"/>
      <c r="AH694" s="418"/>
      <c r="AI694" s="418"/>
      <c r="AJ694" s="418"/>
      <c r="AK694" s="418"/>
      <c r="AL694" s="418"/>
      <c r="AM694" s="299"/>
    </row>
    <row r="695" spans="1:39" ht="15.5" hidden="1" outlineLevel="1">
      <c r="A695" s="523">
        <v>33</v>
      </c>
      <c r="B695" s="421" t="s">
        <v>125</v>
      </c>
      <c r="C695" s="284" t="s">
        <v>25</v>
      </c>
      <c r="D695" s="730"/>
      <c r="E695" s="730"/>
      <c r="F695" s="730"/>
      <c r="G695" s="730"/>
      <c r="H695" s="730"/>
      <c r="I695" s="730"/>
      <c r="J695" s="730"/>
      <c r="K695" s="730"/>
      <c r="L695" s="730"/>
      <c r="M695" s="730"/>
      <c r="N695" s="288">
        <v>0</v>
      </c>
      <c r="O695" s="288"/>
      <c r="P695" s="288"/>
      <c r="Q695" s="288"/>
      <c r="R695" s="288"/>
      <c r="S695" s="288"/>
      <c r="T695" s="288"/>
      <c r="U695" s="288"/>
      <c r="V695" s="288"/>
      <c r="W695" s="288"/>
      <c r="X695" s="288"/>
      <c r="Y695" s="419"/>
      <c r="Z695" s="403"/>
      <c r="AA695" s="403"/>
      <c r="AB695" s="403"/>
      <c r="AC695" s="403"/>
      <c r="AD695" s="403"/>
      <c r="AE695" s="403"/>
      <c r="AF695" s="408"/>
      <c r="AG695" s="408"/>
      <c r="AH695" s="408"/>
      <c r="AI695" s="408"/>
      <c r="AJ695" s="408"/>
      <c r="AK695" s="408"/>
      <c r="AL695" s="408"/>
      <c r="AM695" s="289">
        <f>SUM(Y695:AL695)</f>
        <v>0</v>
      </c>
    </row>
    <row r="696" spans="1:39" ht="15.5" hidden="1" outlineLevel="1">
      <c r="A696" s="523"/>
      <c r="B696" s="287" t="s">
        <v>310</v>
      </c>
      <c r="C696" s="284" t="s">
        <v>163</v>
      </c>
      <c r="D696" s="730"/>
      <c r="E696" s="730"/>
      <c r="F696" s="730"/>
      <c r="G696" s="730"/>
      <c r="H696" s="730"/>
      <c r="I696" s="730"/>
      <c r="J696" s="730"/>
      <c r="K696" s="730"/>
      <c r="L696" s="730"/>
      <c r="M696" s="730"/>
      <c r="N696" s="288">
        <f>N695</f>
        <v>0</v>
      </c>
      <c r="O696" s="288"/>
      <c r="P696" s="288"/>
      <c r="Q696" s="288"/>
      <c r="R696" s="288"/>
      <c r="S696" s="288"/>
      <c r="T696" s="288"/>
      <c r="U696" s="288"/>
      <c r="V696" s="288"/>
      <c r="W696" s="288"/>
      <c r="X696" s="288"/>
      <c r="Y696" s="404">
        <f t="shared" ref="Y696:AL696" si="217">Y695</f>
        <v>0</v>
      </c>
      <c r="Z696" s="404">
        <f t="shared" si="217"/>
        <v>0</v>
      </c>
      <c r="AA696" s="404">
        <f t="shared" si="217"/>
        <v>0</v>
      </c>
      <c r="AB696" s="404">
        <f t="shared" si="217"/>
        <v>0</v>
      </c>
      <c r="AC696" s="404">
        <f t="shared" si="217"/>
        <v>0</v>
      </c>
      <c r="AD696" s="404">
        <f t="shared" si="217"/>
        <v>0</v>
      </c>
      <c r="AE696" s="404">
        <f t="shared" si="217"/>
        <v>0</v>
      </c>
      <c r="AF696" s="404">
        <f t="shared" si="217"/>
        <v>0</v>
      </c>
      <c r="AG696" s="404">
        <f t="shared" si="217"/>
        <v>0</v>
      </c>
      <c r="AH696" s="404">
        <f t="shared" si="217"/>
        <v>0</v>
      </c>
      <c r="AI696" s="404">
        <f t="shared" si="217"/>
        <v>0</v>
      </c>
      <c r="AJ696" s="404">
        <f t="shared" si="217"/>
        <v>0</v>
      </c>
      <c r="AK696" s="404">
        <f t="shared" si="217"/>
        <v>0</v>
      </c>
      <c r="AL696" s="404">
        <f t="shared" si="217"/>
        <v>0</v>
      </c>
      <c r="AM696" s="299"/>
    </row>
    <row r="697" spans="1:39" ht="15.5" hidden="1" outlineLevel="1">
      <c r="A697" s="523"/>
      <c r="B697" s="421"/>
      <c r="C697" s="284"/>
      <c r="D697" s="729"/>
      <c r="E697" s="729"/>
      <c r="F697" s="729"/>
      <c r="G697" s="729"/>
      <c r="H697" s="729"/>
      <c r="I697" s="729"/>
      <c r="J697" s="729"/>
      <c r="K697" s="729"/>
      <c r="L697" s="729"/>
      <c r="M697" s="729"/>
      <c r="N697" s="284"/>
      <c r="O697" s="284"/>
      <c r="P697" s="284"/>
      <c r="Q697" s="284"/>
      <c r="R697" s="284"/>
      <c r="S697" s="284"/>
      <c r="T697" s="284"/>
      <c r="U697" s="284"/>
      <c r="V697" s="284"/>
      <c r="W697" s="284"/>
      <c r="X697" s="284"/>
      <c r="Y697" s="405"/>
      <c r="Z697" s="418"/>
      <c r="AA697" s="418"/>
      <c r="AB697" s="418"/>
      <c r="AC697" s="418"/>
      <c r="AD697" s="418"/>
      <c r="AE697" s="418"/>
      <c r="AF697" s="418"/>
      <c r="AG697" s="418"/>
      <c r="AH697" s="418"/>
      <c r="AI697" s="418"/>
      <c r="AJ697" s="418"/>
      <c r="AK697" s="418"/>
      <c r="AL697" s="418"/>
      <c r="AM697" s="299"/>
    </row>
    <row r="698" spans="1:39" ht="15.5" hidden="1" outlineLevel="1">
      <c r="A698" s="523">
        <v>34</v>
      </c>
      <c r="B698" s="421" t="s">
        <v>126</v>
      </c>
      <c r="C698" s="284" t="s">
        <v>25</v>
      </c>
      <c r="D698" s="730"/>
      <c r="E698" s="730"/>
      <c r="F698" s="730"/>
      <c r="G698" s="730"/>
      <c r="H698" s="730"/>
      <c r="I698" s="730"/>
      <c r="J698" s="730"/>
      <c r="K698" s="730"/>
      <c r="L698" s="730"/>
      <c r="M698" s="730"/>
      <c r="N698" s="288">
        <v>0</v>
      </c>
      <c r="O698" s="288"/>
      <c r="P698" s="288"/>
      <c r="Q698" s="288"/>
      <c r="R698" s="288"/>
      <c r="S698" s="288"/>
      <c r="T698" s="288"/>
      <c r="U698" s="288"/>
      <c r="V698" s="288"/>
      <c r="W698" s="288"/>
      <c r="X698" s="288"/>
      <c r="Y698" s="419"/>
      <c r="Z698" s="403"/>
      <c r="AA698" s="403"/>
      <c r="AB698" s="403"/>
      <c r="AC698" s="403"/>
      <c r="AD698" s="403"/>
      <c r="AE698" s="403"/>
      <c r="AF698" s="408"/>
      <c r="AG698" s="408"/>
      <c r="AH698" s="408"/>
      <c r="AI698" s="408"/>
      <c r="AJ698" s="408"/>
      <c r="AK698" s="408"/>
      <c r="AL698" s="408"/>
      <c r="AM698" s="289">
        <f>SUM(Y698:AL698)</f>
        <v>0</v>
      </c>
    </row>
    <row r="699" spans="1:39" ht="15.5" hidden="1" outlineLevel="1">
      <c r="A699" s="523"/>
      <c r="B699" s="287" t="s">
        <v>310</v>
      </c>
      <c r="C699" s="284" t="s">
        <v>163</v>
      </c>
      <c r="D699" s="730"/>
      <c r="E699" s="730"/>
      <c r="F699" s="730"/>
      <c r="G699" s="730"/>
      <c r="H699" s="730"/>
      <c r="I699" s="730"/>
      <c r="J699" s="730"/>
      <c r="K699" s="730"/>
      <c r="L699" s="730"/>
      <c r="M699" s="730"/>
      <c r="N699" s="288">
        <f>N698</f>
        <v>0</v>
      </c>
      <c r="O699" s="288"/>
      <c r="P699" s="288"/>
      <c r="Q699" s="288"/>
      <c r="R699" s="288"/>
      <c r="S699" s="288"/>
      <c r="T699" s="288"/>
      <c r="U699" s="288"/>
      <c r="V699" s="288"/>
      <c r="W699" s="288"/>
      <c r="X699" s="288"/>
      <c r="Y699" s="404">
        <f t="shared" ref="Y699:AL699" si="218">Y698</f>
        <v>0</v>
      </c>
      <c r="Z699" s="404">
        <f t="shared" si="218"/>
        <v>0</v>
      </c>
      <c r="AA699" s="404">
        <f t="shared" si="218"/>
        <v>0</v>
      </c>
      <c r="AB699" s="404">
        <f t="shared" si="218"/>
        <v>0</v>
      </c>
      <c r="AC699" s="404">
        <f t="shared" si="218"/>
        <v>0</v>
      </c>
      <c r="AD699" s="404">
        <f t="shared" si="218"/>
        <v>0</v>
      </c>
      <c r="AE699" s="404">
        <f t="shared" si="218"/>
        <v>0</v>
      </c>
      <c r="AF699" s="404">
        <f t="shared" si="218"/>
        <v>0</v>
      </c>
      <c r="AG699" s="404">
        <f t="shared" si="218"/>
        <v>0</v>
      </c>
      <c r="AH699" s="404">
        <f t="shared" si="218"/>
        <v>0</v>
      </c>
      <c r="AI699" s="404">
        <f t="shared" si="218"/>
        <v>0</v>
      </c>
      <c r="AJ699" s="404">
        <f t="shared" si="218"/>
        <v>0</v>
      </c>
      <c r="AK699" s="404">
        <f t="shared" si="218"/>
        <v>0</v>
      </c>
      <c r="AL699" s="404">
        <f t="shared" si="218"/>
        <v>0</v>
      </c>
      <c r="AM699" s="299"/>
    </row>
    <row r="700" spans="1:39" ht="15.5" hidden="1" outlineLevel="1">
      <c r="A700" s="523"/>
      <c r="B700" s="421"/>
      <c r="C700" s="284"/>
      <c r="D700" s="729"/>
      <c r="E700" s="729"/>
      <c r="F700" s="729"/>
      <c r="G700" s="729"/>
      <c r="H700" s="729"/>
      <c r="I700" s="729"/>
      <c r="J700" s="729"/>
      <c r="K700" s="729"/>
      <c r="L700" s="729"/>
      <c r="M700" s="729"/>
      <c r="N700" s="284"/>
      <c r="O700" s="284"/>
      <c r="P700" s="284"/>
      <c r="Q700" s="284"/>
      <c r="R700" s="284"/>
      <c r="S700" s="284"/>
      <c r="T700" s="284"/>
      <c r="U700" s="284"/>
      <c r="V700" s="284"/>
      <c r="W700" s="284"/>
      <c r="X700" s="284"/>
      <c r="Y700" s="405"/>
      <c r="Z700" s="418"/>
      <c r="AA700" s="418"/>
      <c r="AB700" s="418"/>
      <c r="AC700" s="418"/>
      <c r="AD700" s="418"/>
      <c r="AE700" s="418"/>
      <c r="AF700" s="418"/>
      <c r="AG700" s="418"/>
      <c r="AH700" s="418"/>
      <c r="AI700" s="418"/>
      <c r="AJ700" s="418"/>
      <c r="AK700" s="418"/>
      <c r="AL700" s="418"/>
      <c r="AM700" s="299"/>
    </row>
    <row r="701" spans="1:39" ht="15.5" hidden="1" outlineLevel="1">
      <c r="A701" s="523">
        <v>35</v>
      </c>
      <c r="B701" s="421" t="s">
        <v>127</v>
      </c>
      <c r="C701" s="284" t="s">
        <v>25</v>
      </c>
      <c r="D701" s="730"/>
      <c r="E701" s="730"/>
      <c r="F701" s="730"/>
      <c r="G701" s="730"/>
      <c r="H701" s="730"/>
      <c r="I701" s="730"/>
      <c r="J701" s="730"/>
      <c r="K701" s="730"/>
      <c r="L701" s="730"/>
      <c r="M701" s="730"/>
      <c r="N701" s="288">
        <v>0</v>
      </c>
      <c r="O701" s="288"/>
      <c r="P701" s="288"/>
      <c r="Q701" s="288"/>
      <c r="R701" s="288"/>
      <c r="S701" s="288"/>
      <c r="T701" s="288"/>
      <c r="U701" s="288"/>
      <c r="V701" s="288"/>
      <c r="W701" s="288"/>
      <c r="X701" s="288"/>
      <c r="Y701" s="419"/>
      <c r="Z701" s="403"/>
      <c r="AA701" s="403"/>
      <c r="AB701" s="403"/>
      <c r="AC701" s="403"/>
      <c r="AD701" s="403"/>
      <c r="AE701" s="403"/>
      <c r="AF701" s="408"/>
      <c r="AG701" s="408"/>
      <c r="AH701" s="408"/>
      <c r="AI701" s="408"/>
      <c r="AJ701" s="408"/>
      <c r="AK701" s="408"/>
      <c r="AL701" s="408"/>
      <c r="AM701" s="289">
        <f>SUM(Y701:AL701)</f>
        <v>0</v>
      </c>
    </row>
    <row r="702" spans="1:39" ht="15.5" hidden="1" outlineLevel="1">
      <c r="A702" s="523"/>
      <c r="B702" s="287" t="s">
        <v>310</v>
      </c>
      <c r="C702" s="284" t="s">
        <v>163</v>
      </c>
      <c r="D702" s="730"/>
      <c r="E702" s="730"/>
      <c r="F702" s="730"/>
      <c r="G702" s="730"/>
      <c r="H702" s="730"/>
      <c r="I702" s="730"/>
      <c r="J702" s="730"/>
      <c r="K702" s="730"/>
      <c r="L702" s="730"/>
      <c r="M702" s="730"/>
      <c r="N702" s="288">
        <f>N701</f>
        <v>0</v>
      </c>
      <c r="O702" s="288"/>
      <c r="P702" s="288"/>
      <c r="Q702" s="288"/>
      <c r="R702" s="288"/>
      <c r="S702" s="288"/>
      <c r="T702" s="288"/>
      <c r="U702" s="288"/>
      <c r="V702" s="288"/>
      <c r="W702" s="288"/>
      <c r="X702" s="288"/>
      <c r="Y702" s="404">
        <f t="shared" ref="Y702:AL702" si="219">Y701</f>
        <v>0</v>
      </c>
      <c r="Z702" s="404">
        <f t="shared" si="219"/>
        <v>0</v>
      </c>
      <c r="AA702" s="404">
        <f t="shared" si="219"/>
        <v>0</v>
      </c>
      <c r="AB702" s="404">
        <f t="shared" si="219"/>
        <v>0</v>
      </c>
      <c r="AC702" s="404">
        <f t="shared" si="219"/>
        <v>0</v>
      </c>
      <c r="AD702" s="404">
        <f t="shared" si="219"/>
        <v>0</v>
      </c>
      <c r="AE702" s="404">
        <f t="shared" si="219"/>
        <v>0</v>
      </c>
      <c r="AF702" s="404">
        <f t="shared" si="219"/>
        <v>0</v>
      </c>
      <c r="AG702" s="404">
        <f t="shared" si="219"/>
        <v>0</v>
      </c>
      <c r="AH702" s="404">
        <f t="shared" si="219"/>
        <v>0</v>
      </c>
      <c r="AI702" s="404">
        <f t="shared" si="219"/>
        <v>0</v>
      </c>
      <c r="AJ702" s="404">
        <f t="shared" si="219"/>
        <v>0</v>
      </c>
      <c r="AK702" s="404">
        <f t="shared" si="219"/>
        <v>0</v>
      </c>
      <c r="AL702" s="404">
        <f t="shared" si="219"/>
        <v>0</v>
      </c>
      <c r="AM702" s="299"/>
    </row>
    <row r="703" spans="1:39" ht="15.5" hidden="1" outlineLevel="1">
      <c r="A703" s="523"/>
      <c r="B703" s="424"/>
      <c r="C703" s="284"/>
      <c r="D703" s="729"/>
      <c r="E703" s="729"/>
      <c r="F703" s="729"/>
      <c r="G703" s="729"/>
      <c r="H703" s="729"/>
      <c r="I703" s="729"/>
      <c r="J703" s="729"/>
      <c r="K703" s="729"/>
      <c r="L703" s="729"/>
      <c r="M703" s="729"/>
      <c r="N703" s="284"/>
      <c r="O703" s="284"/>
      <c r="P703" s="284"/>
      <c r="Q703" s="284"/>
      <c r="R703" s="284"/>
      <c r="S703" s="284"/>
      <c r="T703" s="284"/>
      <c r="U703" s="284"/>
      <c r="V703" s="284"/>
      <c r="W703" s="284"/>
      <c r="X703" s="284"/>
      <c r="Y703" s="405"/>
      <c r="Z703" s="418"/>
      <c r="AA703" s="418"/>
      <c r="AB703" s="418"/>
      <c r="AC703" s="418"/>
      <c r="AD703" s="418"/>
      <c r="AE703" s="418"/>
      <c r="AF703" s="418"/>
      <c r="AG703" s="418"/>
      <c r="AH703" s="418"/>
      <c r="AI703" s="418"/>
      <c r="AJ703" s="418"/>
      <c r="AK703" s="418"/>
      <c r="AL703" s="418"/>
      <c r="AM703" s="299"/>
    </row>
    <row r="704" spans="1:39" ht="15.5" hidden="1" outlineLevel="1">
      <c r="A704" s="523"/>
      <c r="B704" s="281" t="s">
        <v>500</v>
      </c>
      <c r="C704" s="284"/>
      <c r="D704" s="729"/>
      <c r="E704" s="729"/>
      <c r="F704" s="729"/>
      <c r="G704" s="729"/>
      <c r="H704" s="729"/>
      <c r="I704" s="729"/>
      <c r="J704" s="729"/>
      <c r="K704" s="729"/>
      <c r="L704" s="729"/>
      <c r="M704" s="729"/>
      <c r="N704" s="284"/>
      <c r="O704" s="284"/>
      <c r="P704" s="284"/>
      <c r="Q704" s="284"/>
      <c r="R704" s="284"/>
      <c r="S704" s="284"/>
      <c r="T704" s="284"/>
      <c r="U704" s="284"/>
      <c r="V704" s="284"/>
      <c r="W704" s="284"/>
      <c r="X704" s="284"/>
      <c r="Y704" s="405"/>
      <c r="Z704" s="418"/>
      <c r="AA704" s="418"/>
      <c r="AB704" s="418"/>
      <c r="AC704" s="418"/>
      <c r="AD704" s="418"/>
      <c r="AE704" s="418"/>
      <c r="AF704" s="418"/>
      <c r="AG704" s="418"/>
      <c r="AH704" s="418"/>
      <c r="AI704" s="418"/>
      <c r="AJ704" s="418"/>
      <c r="AK704" s="418"/>
      <c r="AL704" s="418"/>
      <c r="AM704" s="299"/>
    </row>
    <row r="705" spans="1:39" ht="46.5" hidden="1" outlineLevel="1">
      <c r="A705" s="523">
        <v>36</v>
      </c>
      <c r="B705" s="421" t="s">
        <v>128</v>
      </c>
      <c r="C705" s="284" t="s">
        <v>25</v>
      </c>
      <c r="D705" s="730"/>
      <c r="E705" s="730"/>
      <c r="F705" s="730"/>
      <c r="G705" s="730"/>
      <c r="H705" s="730"/>
      <c r="I705" s="730"/>
      <c r="J705" s="730"/>
      <c r="K705" s="730"/>
      <c r="L705" s="730"/>
      <c r="M705" s="730"/>
      <c r="N705" s="288">
        <v>12</v>
      </c>
      <c r="O705" s="288"/>
      <c r="P705" s="288"/>
      <c r="Q705" s="288"/>
      <c r="R705" s="288"/>
      <c r="S705" s="288"/>
      <c r="T705" s="288"/>
      <c r="U705" s="288"/>
      <c r="V705" s="288"/>
      <c r="W705" s="288"/>
      <c r="X705" s="288"/>
      <c r="Y705" s="419"/>
      <c r="Z705" s="403"/>
      <c r="AA705" s="403"/>
      <c r="AB705" s="403"/>
      <c r="AC705" s="403"/>
      <c r="AD705" s="403"/>
      <c r="AE705" s="403"/>
      <c r="AF705" s="408"/>
      <c r="AG705" s="408"/>
      <c r="AH705" s="408"/>
      <c r="AI705" s="408"/>
      <c r="AJ705" s="408"/>
      <c r="AK705" s="408"/>
      <c r="AL705" s="408"/>
      <c r="AM705" s="289">
        <f>SUM(Y705:AL705)</f>
        <v>0</v>
      </c>
    </row>
    <row r="706" spans="1:39" ht="15.5" hidden="1" outlineLevel="1">
      <c r="A706" s="523"/>
      <c r="B706" s="287" t="s">
        <v>310</v>
      </c>
      <c r="C706" s="284" t="s">
        <v>163</v>
      </c>
      <c r="D706" s="730"/>
      <c r="E706" s="730"/>
      <c r="F706" s="730"/>
      <c r="G706" s="730"/>
      <c r="H706" s="730"/>
      <c r="I706" s="730"/>
      <c r="J706" s="730"/>
      <c r="K706" s="730"/>
      <c r="L706" s="730"/>
      <c r="M706" s="730"/>
      <c r="N706" s="288">
        <f>N705</f>
        <v>12</v>
      </c>
      <c r="O706" s="288"/>
      <c r="P706" s="288"/>
      <c r="Q706" s="288"/>
      <c r="R706" s="288"/>
      <c r="S706" s="288"/>
      <c r="T706" s="288"/>
      <c r="U706" s="288"/>
      <c r="V706" s="288"/>
      <c r="W706" s="288"/>
      <c r="X706" s="288"/>
      <c r="Y706" s="404">
        <f t="shared" ref="Y706:AL706" si="220">Y705</f>
        <v>0</v>
      </c>
      <c r="Z706" s="404">
        <f t="shared" si="220"/>
        <v>0</v>
      </c>
      <c r="AA706" s="404">
        <f t="shared" si="220"/>
        <v>0</v>
      </c>
      <c r="AB706" s="404">
        <f t="shared" si="220"/>
        <v>0</v>
      </c>
      <c r="AC706" s="404">
        <f t="shared" si="220"/>
        <v>0</v>
      </c>
      <c r="AD706" s="404">
        <f t="shared" si="220"/>
        <v>0</v>
      </c>
      <c r="AE706" s="404">
        <f t="shared" si="220"/>
        <v>0</v>
      </c>
      <c r="AF706" s="404">
        <f t="shared" si="220"/>
        <v>0</v>
      </c>
      <c r="AG706" s="404">
        <f t="shared" si="220"/>
        <v>0</v>
      </c>
      <c r="AH706" s="404">
        <f t="shared" si="220"/>
        <v>0</v>
      </c>
      <c r="AI706" s="404">
        <f t="shared" si="220"/>
        <v>0</v>
      </c>
      <c r="AJ706" s="404">
        <f t="shared" si="220"/>
        <v>0</v>
      </c>
      <c r="AK706" s="404">
        <f t="shared" si="220"/>
        <v>0</v>
      </c>
      <c r="AL706" s="404">
        <f t="shared" si="220"/>
        <v>0</v>
      </c>
      <c r="AM706" s="299"/>
    </row>
    <row r="707" spans="1:39" ht="15.5" hidden="1" outlineLevel="1">
      <c r="A707" s="523"/>
      <c r="B707" s="421"/>
      <c r="C707" s="284"/>
      <c r="D707" s="729"/>
      <c r="E707" s="729"/>
      <c r="F707" s="729"/>
      <c r="G707" s="729"/>
      <c r="H707" s="729"/>
      <c r="I707" s="729"/>
      <c r="J707" s="729"/>
      <c r="K707" s="729"/>
      <c r="L707" s="729"/>
      <c r="M707" s="729"/>
      <c r="N707" s="284"/>
      <c r="O707" s="284"/>
      <c r="P707" s="284"/>
      <c r="Q707" s="284"/>
      <c r="R707" s="284"/>
      <c r="S707" s="284"/>
      <c r="T707" s="284"/>
      <c r="U707" s="284"/>
      <c r="V707" s="284"/>
      <c r="W707" s="284"/>
      <c r="X707" s="284"/>
      <c r="Y707" s="405"/>
      <c r="Z707" s="418"/>
      <c r="AA707" s="418"/>
      <c r="AB707" s="418"/>
      <c r="AC707" s="418"/>
      <c r="AD707" s="418"/>
      <c r="AE707" s="418"/>
      <c r="AF707" s="418"/>
      <c r="AG707" s="418"/>
      <c r="AH707" s="418"/>
      <c r="AI707" s="418"/>
      <c r="AJ707" s="418"/>
      <c r="AK707" s="418"/>
      <c r="AL707" s="418"/>
      <c r="AM707" s="299"/>
    </row>
    <row r="708" spans="1:39" ht="31" hidden="1" outlineLevel="1">
      <c r="A708" s="523">
        <v>37</v>
      </c>
      <c r="B708" s="421" t="s">
        <v>129</v>
      </c>
      <c r="C708" s="284" t="s">
        <v>25</v>
      </c>
      <c r="D708" s="730"/>
      <c r="E708" s="730"/>
      <c r="F708" s="730"/>
      <c r="G708" s="730"/>
      <c r="H708" s="730"/>
      <c r="I708" s="730"/>
      <c r="J708" s="730"/>
      <c r="K708" s="730"/>
      <c r="L708" s="730"/>
      <c r="M708" s="730"/>
      <c r="N708" s="288">
        <v>12</v>
      </c>
      <c r="O708" s="288"/>
      <c r="P708" s="288"/>
      <c r="Q708" s="288"/>
      <c r="R708" s="288"/>
      <c r="S708" s="288"/>
      <c r="T708" s="288"/>
      <c r="U708" s="288"/>
      <c r="V708" s="288"/>
      <c r="W708" s="288"/>
      <c r="X708" s="288"/>
      <c r="Y708" s="419"/>
      <c r="Z708" s="403"/>
      <c r="AA708" s="403"/>
      <c r="AB708" s="403"/>
      <c r="AC708" s="403"/>
      <c r="AD708" s="403"/>
      <c r="AE708" s="403"/>
      <c r="AF708" s="408"/>
      <c r="AG708" s="408"/>
      <c r="AH708" s="408"/>
      <c r="AI708" s="408"/>
      <c r="AJ708" s="408"/>
      <c r="AK708" s="408"/>
      <c r="AL708" s="408"/>
      <c r="AM708" s="289">
        <f>SUM(Y708:AL708)</f>
        <v>0</v>
      </c>
    </row>
    <row r="709" spans="1:39" ht="15.5" hidden="1" outlineLevel="1">
      <c r="A709" s="523"/>
      <c r="B709" s="287" t="s">
        <v>310</v>
      </c>
      <c r="C709" s="284" t="s">
        <v>163</v>
      </c>
      <c r="D709" s="730"/>
      <c r="E709" s="730"/>
      <c r="F709" s="730"/>
      <c r="G709" s="730"/>
      <c r="H709" s="730"/>
      <c r="I709" s="730"/>
      <c r="J709" s="730"/>
      <c r="K709" s="730"/>
      <c r="L709" s="730"/>
      <c r="M709" s="730"/>
      <c r="N709" s="288">
        <f>N708</f>
        <v>12</v>
      </c>
      <c r="O709" s="288"/>
      <c r="P709" s="288"/>
      <c r="Q709" s="288"/>
      <c r="R709" s="288"/>
      <c r="S709" s="288"/>
      <c r="T709" s="288"/>
      <c r="U709" s="288"/>
      <c r="V709" s="288"/>
      <c r="W709" s="288"/>
      <c r="X709" s="288"/>
      <c r="Y709" s="404">
        <f t="shared" ref="Y709:AL709" si="221">Y708</f>
        <v>0</v>
      </c>
      <c r="Z709" s="404">
        <f t="shared" si="221"/>
        <v>0</v>
      </c>
      <c r="AA709" s="404">
        <f t="shared" si="221"/>
        <v>0</v>
      </c>
      <c r="AB709" s="404">
        <f t="shared" si="221"/>
        <v>0</v>
      </c>
      <c r="AC709" s="404">
        <f t="shared" si="221"/>
        <v>0</v>
      </c>
      <c r="AD709" s="404">
        <f t="shared" si="221"/>
        <v>0</v>
      </c>
      <c r="AE709" s="404">
        <f t="shared" si="221"/>
        <v>0</v>
      </c>
      <c r="AF709" s="404">
        <f t="shared" si="221"/>
        <v>0</v>
      </c>
      <c r="AG709" s="404">
        <f t="shared" si="221"/>
        <v>0</v>
      </c>
      <c r="AH709" s="404">
        <f t="shared" si="221"/>
        <v>0</v>
      </c>
      <c r="AI709" s="404">
        <f t="shared" si="221"/>
        <v>0</v>
      </c>
      <c r="AJ709" s="404">
        <f t="shared" si="221"/>
        <v>0</v>
      </c>
      <c r="AK709" s="404">
        <f t="shared" si="221"/>
        <v>0</v>
      </c>
      <c r="AL709" s="404">
        <f t="shared" si="221"/>
        <v>0</v>
      </c>
      <c r="AM709" s="299"/>
    </row>
    <row r="710" spans="1:39" ht="15.5" hidden="1" outlineLevel="1">
      <c r="A710" s="523"/>
      <c r="B710" s="421"/>
      <c r="C710" s="284"/>
      <c r="D710" s="729"/>
      <c r="E710" s="729"/>
      <c r="F710" s="729"/>
      <c r="G710" s="729"/>
      <c r="H710" s="729"/>
      <c r="I710" s="729"/>
      <c r="J710" s="729"/>
      <c r="K710" s="729"/>
      <c r="L710" s="729"/>
      <c r="M710" s="729"/>
      <c r="N710" s="284"/>
      <c r="O710" s="284"/>
      <c r="P710" s="284"/>
      <c r="Q710" s="284"/>
      <c r="R710" s="284"/>
      <c r="S710" s="284"/>
      <c r="T710" s="284"/>
      <c r="U710" s="284"/>
      <c r="V710" s="284"/>
      <c r="W710" s="284"/>
      <c r="X710" s="284"/>
      <c r="Y710" s="405"/>
      <c r="Z710" s="418"/>
      <c r="AA710" s="418"/>
      <c r="AB710" s="418"/>
      <c r="AC710" s="418"/>
      <c r="AD710" s="418"/>
      <c r="AE710" s="418"/>
      <c r="AF710" s="418"/>
      <c r="AG710" s="418"/>
      <c r="AH710" s="418"/>
      <c r="AI710" s="418"/>
      <c r="AJ710" s="418"/>
      <c r="AK710" s="418"/>
      <c r="AL710" s="418"/>
      <c r="AM710" s="299"/>
    </row>
    <row r="711" spans="1:39" ht="15.5" hidden="1" outlineLevel="1">
      <c r="A711" s="523">
        <v>38</v>
      </c>
      <c r="B711" s="421" t="s">
        <v>130</v>
      </c>
      <c r="C711" s="284" t="s">
        <v>25</v>
      </c>
      <c r="D711" s="730"/>
      <c r="E711" s="730"/>
      <c r="F711" s="730"/>
      <c r="G711" s="730"/>
      <c r="H711" s="730"/>
      <c r="I711" s="730"/>
      <c r="J711" s="730"/>
      <c r="K711" s="730"/>
      <c r="L711" s="730"/>
      <c r="M711" s="730"/>
      <c r="N711" s="288">
        <v>12</v>
      </c>
      <c r="O711" s="288"/>
      <c r="P711" s="288"/>
      <c r="Q711" s="288"/>
      <c r="R711" s="288"/>
      <c r="S711" s="288"/>
      <c r="T711" s="288"/>
      <c r="U711" s="288"/>
      <c r="V711" s="288"/>
      <c r="W711" s="288"/>
      <c r="X711" s="288"/>
      <c r="Y711" s="419"/>
      <c r="Z711" s="403"/>
      <c r="AA711" s="403"/>
      <c r="AB711" s="403"/>
      <c r="AC711" s="403"/>
      <c r="AD711" s="403"/>
      <c r="AE711" s="403"/>
      <c r="AF711" s="408"/>
      <c r="AG711" s="408"/>
      <c r="AH711" s="408"/>
      <c r="AI711" s="408"/>
      <c r="AJ711" s="408"/>
      <c r="AK711" s="408"/>
      <c r="AL711" s="408"/>
      <c r="AM711" s="289">
        <f>SUM(Y711:AL711)</f>
        <v>0</v>
      </c>
    </row>
    <row r="712" spans="1:39" ht="15.5" hidden="1" outlineLevel="1">
      <c r="A712" s="523"/>
      <c r="B712" s="287" t="s">
        <v>310</v>
      </c>
      <c r="C712" s="284" t="s">
        <v>163</v>
      </c>
      <c r="D712" s="730"/>
      <c r="E712" s="730"/>
      <c r="F712" s="730"/>
      <c r="G712" s="730"/>
      <c r="H712" s="730"/>
      <c r="I712" s="730"/>
      <c r="J712" s="730"/>
      <c r="K712" s="730"/>
      <c r="L712" s="730"/>
      <c r="M712" s="730"/>
      <c r="N712" s="288">
        <f>N711</f>
        <v>12</v>
      </c>
      <c r="O712" s="288"/>
      <c r="P712" s="288"/>
      <c r="Q712" s="288"/>
      <c r="R712" s="288"/>
      <c r="S712" s="288"/>
      <c r="T712" s="288"/>
      <c r="U712" s="288"/>
      <c r="V712" s="288"/>
      <c r="W712" s="288"/>
      <c r="X712" s="288"/>
      <c r="Y712" s="404">
        <f t="shared" ref="Y712:AL712" si="222">Y711</f>
        <v>0</v>
      </c>
      <c r="Z712" s="404">
        <f t="shared" si="222"/>
        <v>0</v>
      </c>
      <c r="AA712" s="404">
        <f t="shared" si="222"/>
        <v>0</v>
      </c>
      <c r="AB712" s="404">
        <f t="shared" si="222"/>
        <v>0</v>
      </c>
      <c r="AC712" s="404">
        <f t="shared" si="222"/>
        <v>0</v>
      </c>
      <c r="AD712" s="404">
        <f t="shared" si="222"/>
        <v>0</v>
      </c>
      <c r="AE712" s="404">
        <f t="shared" si="222"/>
        <v>0</v>
      </c>
      <c r="AF712" s="404">
        <f t="shared" si="222"/>
        <v>0</v>
      </c>
      <c r="AG712" s="404">
        <f t="shared" si="222"/>
        <v>0</v>
      </c>
      <c r="AH712" s="404">
        <f t="shared" si="222"/>
        <v>0</v>
      </c>
      <c r="AI712" s="404">
        <f t="shared" si="222"/>
        <v>0</v>
      </c>
      <c r="AJ712" s="404">
        <f t="shared" si="222"/>
        <v>0</v>
      </c>
      <c r="AK712" s="404">
        <f t="shared" si="222"/>
        <v>0</v>
      </c>
      <c r="AL712" s="404">
        <f t="shared" si="222"/>
        <v>0</v>
      </c>
      <c r="AM712" s="299"/>
    </row>
    <row r="713" spans="1:39" ht="15.5" hidden="1" outlineLevel="1">
      <c r="A713" s="523"/>
      <c r="B713" s="421"/>
      <c r="C713" s="284"/>
      <c r="D713" s="729"/>
      <c r="E713" s="729"/>
      <c r="F713" s="729"/>
      <c r="G713" s="729"/>
      <c r="H713" s="729"/>
      <c r="I713" s="729"/>
      <c r="J713" s="729"/>
      <c r="K713" s="729"/>
      <c r="L713" s="729"/>
      <c r="M713" s="729"/>
      <c r="N713" s="284"/>
      <c r="O713" s="284"/>
      <c r="P713" s="284"/>
      <c r="Q713" s="284"/>
      <c r="R713" s="284"/>
      <c r="S713" s="284"/>
      <c r="T713" s="284"/>
      <c r="U713" s="284"/>
      <c r="V713" s="284"/>
      <c r="W713" s="284"/>
      <c r="X713" s="284"/>
      <c r="Y713" s="405"/>
      <c r="Z713" s="418"/>
      <c r="AA713" s="418"/>
      <c r="AB713" s="418"/>
      <c r="AC713" s="418"/>
      <c r="AD713" s="418"/>
      <c r="AE713" s="418"/>
      <c r="AF713" s="418"/>
      <c r="AG713" s="418"/>
      <c r="AH713" s="418"/>
      <c r="AI713" s="418"/>
      <c r="AJ713" s="418"/>
      <c r="AK713" s="418"/>
      <c r="AL713" s="418"/>
      <c r="AM713" s="299"/>
    </row>
    <row r="714" spans="1:39" ht="31" hidden="1" outlineLevel="1">
      <c r="A714" s="523">
        <v>39</v>
      </c>
      <c r="B714" s="421" t="s">
        <v>131</v>
      </c>
      <c r="C714" s="284" t="s">
        <v>25</v>
      </c>
      <c r="D714" s="730"/>
      <c r="E714" s="730"/>
      <c r="F714" s="730"/>
      <c r="G714" s="730"/>
      <c r="H714" s="730"/>
      <c r="I714" s="730"/>
      <c r="J714" s="730"/>
      <c r="K714" s="730"/>
      <c r="L714" s="730"/>
      <c r="M714" s="730"/>
      <c r="N714" s="288">
        <v>12</v>
      </c>
      <c r="O714" s="288"/>
      <c r="P714" s="288"/>
      <c r="Q714" s="288"/>
      <c r="R714" s="288"/>
      <c r="S714" s="288"/>
      <c r="T714" s="288"/>
      <c r="U714" s="288"/>
      <c r="V714" s="288"/>
      <c r="W714" s="288"/>
      <c r="X714" s="288"/>
      <c r="Y714" s="419"/>
      <c r="Z714" s="403"/>
      <c r="AA714" s="403"/>
      <c r="AB714" s="403"/>
      <c r="AC714" s="403"/>
      <c r="AD714" s="403"/>
      <c r="AE714" s="403"/>
      <c r="AF714" s="408"/>
      <c r="AG714" s="408"/>
      <c r="AH714" s="408"/>
      <c r="AI714" s="408"/>
      <c r="AJ714" s="408"/>
      <c r="AK714" s="408"/>
      <c r="AL714" s="408"/>
      <c r="AM714" s="289">
        <f>SUM(Y714:AL714)</f>
        <v>0</v>
      </c>
    </row>
    <row r="715" spans="1:39" ht="15.5" hidden="1" outlineLevel="1">
      <c r="A715" s="523"/>
      <c r="B715" s="287" t="s">
        <v>310</v>
      </c>
      <c r="C715" s="284" t="s">
        <v>163</v>
      </c>
      <c r="D715" s="730"/>
      <c r="E715" s="730"/>
      <c r="F715" s="730"/>
      <c r="G715" s="730"/>
      <c r="H715" s="730"/>
      <c r="I715" s="730"/>
      <c r="J715" s="730"/>
      <c r="K715" s="730"/>
      <c r="L715" s="730"/>
      <c r="M715" s="730"/>
      <c r="N715" s="288">
        <f>N714</f>
        <v>12</v>
      </c>
      <c r="O715" s="288"/>
      <c r="P715" s="288"/>
      <c r="Q715" s="288"/>
      <c r="R715" s="288"/>
      <c r="S715" s="288"/>
      <c r="T715" s="288"/>
      <c r="U715" s="288"/>
      <c r="V715" s="288"/>
      <c r="W715" s="288"/>
      <c r="X715" s="288"/>
      <c r="Y715" s="404">
        <f t="shared" ref="Y715:AL715" si="223">Y714</f>
        <v>0</v>
      </c>
      <c r="Z715" s="404">
        <f t="shared" si="223"/>
        <v>0</v>
      </c>
      <c r="AA715" s="404">
        <f t="shared" si="223"/>
        <v>0</v>
      </c>
      <c r="AB715" s="404">
        <f t="shared" si="223"/>
        <v>0</v>
      </c>
      <c r="AC715" s="404">
        <f t="shared" si="223"/>
        <v>0</v>
      </c>
      <c r="AD715" s="404">
        <f t="shared" si="223"/>
        <v>0</v>
      </c>
      <c r="AE715" s="404">
        <f t="shared" si="223"/>
        <v>0</v>
      </c>
      <c r="AF715" s="404">
        <f t="shared" si="223"/>
        <v>0</v>
      </c>
      <c r="AG715" s="404">
        <f t="shared" si="223"/>
        <v>0</v>
      </c>
      <c r="AH715" s="404">
        <f t="shared" si="223"/>
        <v>0</v>
      </c>
      <c r="AI715" s="404">
        <f t="shared" si="223"/>
        <v>0</v>
      </c>
      <c r="AJ715" s="404">
        <f t="shared" si="223"/>
        <v>0</v>
      </c>
      <c r="AK715" s="404">
        <f t="shared" si="223"/>
        <v>0</v>
      </c>
      <c r="AL715" s="404">
        <f t="shared" si="223"/>
        <v>0</v>
      </c>
      <c r="AM715" s="299"/>
    </row>
    <row r="716" spans="1:39" ht="15.5" hidden="1" outlineLevel="1">
      <c r="A716" s="523"/>
      <c r="B716" s="421"/>
      <c r="C716" s="284"/>
      <c r="D716" s="729"/>
      <c r="E716" s="729"/>
      <c r="F716" s="729"/>
      <c r="G716" s="729"/>
      <c r="H716" s="729"/>
      <c r="I716" s="729"/>
      <c r="J716" s="729"/>
      <c r="K716" s="729"/>
      <c r="L716" s="729"/>
      <c r="M716" s="729"/>
      <c r="N716" s="284"/>
      <c r="O716" s="284"/>
      <c r="P716" s="284"/>
      <c r="Q716" s="284"/>
      <c r="R716" s="284"/>
      <c r="S716" s="284"/>
      <c r="T716" s="284"/>
      <c r="U716" s="284"/>
      <c r="V716" s="284"/>
      <c r="W716" s="284"/>
      <c r="X716" s="284"/>
      <c r="Y716" s="405"/>
      <c r="Z716" s="418"/>
      <c r="AA716" s="418"/>
      <c r="AB716" s="418"/>
      <c r="AC716" s="418"/>
      <c r="AD716" s="418"/>
      <c r="AE716" s="418"/>
      <c r="AF716" s="418"/>
      <c r="AG716" s="418"/>
      <c r="AH716" s="418"/>
      <c r="AI716" s="418"/>
      <c r="AJ716" s="418"/>
      <c r="AK716" s="418"/>
      <c r="AL716" s="418"/>
      <c r="AM716" s="299"/>
    </row>
    <row r="717" spans="1:39" ht="31" hidden="1" outlineLevel="1">
      <c r="A717" s="523">
        <v>40</v>
      </c>
      <c r="B717" s="421" t="s">
        <v>132</v>
      </c>
      <c r="C717" s="284" t="s">
        <v>25</v>
      </c>
      <c r="D717" s="730"/>
      <c r="E717" s="730"/>
      <c r="F717" s="730"/>
      <c r="G717" s="730"/>
      <c r="H717" s="730"/>
      <c r="I717" s="730"/>
      <c r="J717" s="730"/>
      <c r="K717" s="730"/>
      <c r="L717" s="730"/>
      <c r="M717" s="730"/>
      <c r="N717" s="288">
        <v>12</v>
      </c>
      <c r="O717" s="288"/>
      <c r="P717" s="288"/>
      <c r="Q717" s="288"/>
      <c r="R717" s="288"/>
      <c r="S717" s="288"/>
      <c r="T717" s="288"/>
      <c r="U717" s="288"/>
      <c r="V717" s="288"/>
      <c r="W717" s="288"/>
      <c r="X717" s="288"/>
      <c r="Y717" s="419"/>
      <c r="Z717" s="403"/>
      <c r="AA717" s="403"/>
      <c r="AB717" s="403"/>
      <c r="AC717" s="403"/>
      <c r="AD717" s="403"/>
      <c r="AE717" s="403"/>
      <c r="AF717" s="408"/>
      <c r="AG717" s="408"/>
      <c r="AH717" s="408"/>
      <c r="AI717" s="408"/>
      <c r="AJ717" s="408"/>
      <c r="AK717" s="408"/>
      <c r="AL717" s="408"/>
      <c r="AM717" s="289">
        <f>SUM(Y717:AL717)</f>
        <v>0</v>
      </c>
    </row>
    <row r="718" spans="1:39" ht="15.5" hidden="1" outlineLevel="1">
      <c r="A718" s="523"/>
      <c r="B718" s="287" t="s">
        <v>310</v>
      </c>
      <c r="C718" s="284" t="s">
        <v>163</v>
      </c>
      <c r="D718" s="730"/>
      <c r="E718" s="730"/>
      <c r="F718" s="730"/>
      <c r="G718" s="730"/>
      <c r="H718" s="730"/>
      <c r="I718" s="730"/>
      <c r="J718" s="730"/>
      <c r="K718" s="730"/>
      <c r="L718" s="730"/>
      <c r="M718" s="730"/>
      <c r="N718" s="288">
        <f>N717</f>
        <v>12</v>
      </c>
      <c r="O718" s="288"/>
      <c r="P718" s="288"/>
      <c r="Q718" s="288"/>
      <c r="R718" s="288"/>
      <c r="S718" s="288"/>
      <c r="T718" s="288"/>
      <c r="U718" s="288"/>
      <c r="V718" s="288"/>
      <c r="W718" s="288"/>
      <c r="X718" s="288"/>
      <c r="Y718" s="404">
        <f t="shared" ref="Y718:AL718" si="224">Y717</f>
        <v>0</v>
      </c>
      <c r="Z718" s="404">
        <f t="shared" si="224"/>
        <v>0</v>
      </c>
      <c r="AA718" s="404">
        <f t="shared" si="224"/>
        <v>0</v>
      </c>
      <c r="AB718" s="404">
        <f t="shared" si="224"/>
        <v>0</v>
      </c>
      <c r="AC718" s="404">
        <f t="shared" si="224"/>
        <v>0</v>
      </c>
      <c r="AD718" s="404">
        <f t="shared" si="224"/>
        <v>0</v>
      </c>
      <c r="AE718" s="404">
        <f t="shared" si="224"/>
        <v>0</v>
      </c>
      <c r="AF718" s="404">
        <f t="shared" si="224"/>
        <v>0</v>
      </c>
      <c r="AG718" s="404">
        <f t="shared" si="224"/>
        <v>0</v>
      </c>
      <c r="AH718" s="404">
        <f t="shared" si="224"/>
        <v>0</v>
      </c>
      <c r="AI718" s="404">
        <f t="shared" si="224"/>
        <v>0</v>
      </c>
      <c r="AJ718" s="404">
        <f t="shared" si="224"/>
        <v>0</v>
      </c>
      <c r="AK718" s="404">
        <f t="shared" si="224"/>
        <v>0</v>
      </c>
      <c r="AL718" s="404">
        <f t="shared" si="224"/>
        <v>0</v>
      </c>
      <c r="AM718" s="299"/>
    </row>
    <row r="719" spans="1:39" ht="15.5" hidden="1" outlineLevel="1">
      <c r="A719" s="523"/>
      <c r="B719" s="421"/>
      <c r="C719" s="284"/>
      <c r="D719" s="729"/>
      <c r="E719" s="729"/>
      <c r="F719" s="729"/>
      <c r="G719" s="729"/>
      <c r="H719" s="729"/>
      <c r="I719" s="729"/>
      <c r="J719" s="729"/>
      <c r="K719" s="729"/>
      <c r="L719" s="729"/>
      <c r="M719" s="729"/>
      <c r="N719" s="284"/>
      <c r="O719" s="284"/>
      <c r="P719" s="284"/>
      <c r="Q719" s="284"/>
      <c r="R719" s="284"/>
      <c r="S719" s="284"/>
      <c r="T719" s="284"/>
      <c r="U719" s="284"/>
      <c r="V719" s="284"/>
      <c r="W719" s="284"/>
      <c r="X719" s="284"/>
      <c r="Y719" s="405"/>
      <c r="Z719" s="418"/>
      <c r="AA719" s="418"/>
      <c r="AB719" s="418"/>
      <c r="AC719" s="418"/>
      <c r="AD719" s="418"/>
      <c r="AE719" s="418"/>
      <c r="AF719" s="418"/>
      <c r="AG719" s="418"/>
      <c r="AH719" s="418"/>
      <c r="AI719" s="418"/>
      <c r="AJ719" s="418"/>
      <c r="AK719" s="418"/>
      <c r="AL719" s="418"/>
      <c r="AM719" s="299"/>
    </row>
    <row r="720" spans="1:39" ht="46.5" hidden="1" outlineLevel="1">
      <c r="A720" s="523">
        <v>41</v>
      </c>
      <c r="B720" s="421" t="s">
        <v>133</v>
      </c>
      <c r="C720" s="284" t="s">
        <v>25</v>
      </c>
      <c r="D720" s="730"/>
      <c r="E720" s="730"/>
      <c r="F720" s="730"/>
      <c r="G720" s="730"/>
      <c r="H720" s="730"/>
      <c r="I720" s="730"/>
      <c r="J720" s="730"/>
      <c r="K720" s="730"/>
      <c r="L720" s="730"/>
      <c r="M720" s="730"/>
      <c r="N720" s="288">
        <v>12</v>
      </c>
      <c r="O720" s="288"/>
      <c r="P720" s="288"/>
      <c r="Q720" s="288"/>
      <c r="R720" s="288"/>
      <c r="S720" s="288"/>
      <c r="T720" s="288"/>
      <c r="U720" s="288"/>
      <c r="V720" s="288"/>
      <c r="W720" s="288"/>
      <c r="X720" s="288"/>
      <c r="Y720" s="419"/>
      <c r="Z720" s="403"/>
      <c r="AA720" s="403"/>
      <c r="AB720" s="403"/>
      <c r="AC720" s="403"/>
      <c r="AD720" s="403"/>
      <c r="AE720" s="403"/>
      <c r="AF720" s="408"/>
      <c r="AG720" s="408"/>
      <c r="AH720" s="408"/>
      <c r="AI720" s="408"/>
      <c r="AJ720" s="408"/>
      <c r="AK720" s="408"/>
      <c r="AL720" s="408"/>
      <c r="AM720" s="289">
        <f>SUM(Y720:AL720)</f>
        <v>0</v>
      </c>
    </row>
    <row r="721" spans="1:39" ht="15.5" hidden="1" outlineLevel="1">
      <c r="A721" s="523"/>
      <c r="B721" s="287" t="s">
        <v>310</v>
      </c>
      <c r="C721" s="284" t="s">
        <v>163</v>
      </c>
      <c r="D721" s="730"/>
      <c r="E721" s="730"/>
      <c r="F721" s="730"/>
      <c r="G721" s="730"/>
      <c r="H721" s="730"/>
      <c r="I721" s="730"/>
      <c r="J721" s="730"/>
      <c r="K721" s="730"/>
      <c r="L721" s="730"/>
      <c r="M721" s="730"/>
      <c r="N721" s="288">
        <f>N720</f>
        <v>12</v>
      </c>
      <c r="O721" s="288"/>
      <c r="P721" s="288"/>
      <c r="Q721" s="288"/>
      <c r="R721" s="288"/>
      <c r="S721" s="288"/>
      <c r="T721" s="288"/>
      <c r="U721" s="288"/>
      <c r="V721" s="288"/>
      <c r="W721" s="288"/>
      <c r="X721" s="288"/>
      <c r="Y721" s="404">
        <f t="shared" ref="Y721:AL721" si="225">Y720</f>
        <v>0</v>
      </c>
      <c r="Z721" s="404">
        <f t="shared" si="225"/>
        <v>0</v>
      </c>
      <c r="AA721" s="404">
        <f t="shared" si="225"/>
        <v>0</v>
      </c>
      <c r="AB721" s="404">
        <f t="shared" si="225"/>
        <v>0</v>
      </c>
      <c r="AC721" s="404">
        <f t="shared" si="225"/>
        <v>0</v>
      </c>
      <c r="AD721" s="404">
        <f t="shared" si="225"/>
        <v>0</v>
      </c>
      <c r="AE721" s="404">
        <f t="shared" si="225"/>
        <v>0</v>
      </c>
      <c r="AF721" s="404">
        <f t="shared" si="225"/>
        <v>0</v>
      </c>
      <c r="AG721" s="404">
        <f t="shared" si="225"/>
        <v>0</v>
      </c>
      <c r="AH721" s="404">
        <f t="shared" si="225"/>
        <v>0</v>
      </c>
      <c r="AI721" s="404">
        <f t="shared" si="225"/>
        <v>0</v>
      </c>
      <c r="AJ721" s="404">
        <f t="shared" si="225"/>
        <v>0</v>
      </c>
      <c r="AK721" s="404">
        <f t="shared" si="225"/>
        <v>0</v>
      </c>
      <c r="AL721" s="404">
        <f t="shared" si="225"/>
        <v>0</v>
      </c>
      <c r="AM721" s="299"/>
    </row>
    <row r="722" spans="1:39" ht="15.5" hidden="1" outlineLevel="1">
      <c r="A722" s="523"/>
      <c r="B722" s="421"/>
      <c r="C722" s="284"/>
      <c r="D722" s="729"/>
      <c r="E722" s="729"/>
      <c r="F722" s="729"/>
      <c r="G722" s="729"/>
      <c r="H722" s="729"/>
      <c r="I722" s="729"/>
      <c r="J722" s="729"/>
      <c r="K722" s="729"/>
      <c r="L722" s="729"/>
      <c r="M722" s="729"/>
      <c r="N722" s="284"/>
      <c r="O722" s="284"/>
      <c r="P722" s="284"/>
      <c r="Q722" s="284"/>
      <c r="R722" s="284"/>
      <c r="S722" s="284"/>
      <c r="T722" s="284"/>
      <c r="U722" s="284"/>
      <c r="V722" s="284"/>
      <c r="W722" s="284"/>
      <c r="X722" s="284"/>
      <c r="Y722" s="405"/>
      <c r="Z722" s="418"/>
      <c r="AA722" s="418"/>
      <c r="AB722" s="418"/>
      <c r="AC722" s="418"/>
      <c r="AD722" s="418"/>
      <c r="AE722" s="418"/>
      <c r="AF722" s="418"/>
      <c r="AG722" s="418"/>
      <c r="AH722" s="418"/>
      <c r="AI722" s="418"/>
      <c r="AJ722" s="418"/>
      <c r="AK722" s="418"/>
      <c r="AL722" s="418"/>
      <c r="AM722" s="299"/>
    </row>
    <row r="723" spans="1:39" ht="31" hidden="1" outlineLevel="1">
      <c r="A723" s="523">
        <v>42</v>
      </c>
      <c r="B723" s="421" t="s">
        <v>134</v>
      </c>
      <c r="C723" s="284" t="s">
        <v>25</v>
      </c>
      <c r="D723" s="730"/>
      <c r="E723" s="730"/>
      <c r="F723" s="730"/>
      <c r="G723" s="730"/>
      <c r="H723" s="730"/>
      <c r="I723" s="730"/>
      <c r="J723" s="730"/>
      <c r="K723" s="730"/>
      <c r="L723" s="730"/>
      <c r="M723" s="730"/>
      <c r="N723" s="284"/>
      <c r="O723" s="288"/>
      <c r="P723" s="288"/>
      <c r="Q723" s="288"/>
      <c r="R723" s="288"/>
      <c r="S723" s="288"/>
      <c r="T723" s="288"/>
      <c r="U723" s="288"/>
      <c r="V723" s="288"/>
      <c r="W723" s="288"/>
      <c r="X723" s="288"/>
      <c r="Y723" s="419"/>
      <c r="Z723" s="403"/>
      <c r="AA723" s="403"/>
      <c r="AB723" s="403"/>
      <c r="AC723" s="403"/>
      <c r="AD723" s="403"/>
      <c r="AE723" s="403"/>
      <c r="AF723" s="408"/>
      <c r="AG723" s="408"/>
      <c r="AH723" s="408"/>
      <c r="AI723" s="408"/>
      <c r="AJ723" s="408"/>
      <c r="AK723" s="408"/>
      <c r="AL723" s="408"/>
      <c r="AM723" s="289">
        <f>SUM(Y723:AL723)</f>
        <v>0</v>
      </c>
    </row>
    <row r="724" spans="1:39" ht="15.5" hidden="1" outlineLevel="1">
      <c r="A724" s="523"/>
      <c r="B724" s="287" t="s">
        <v>310</v>
      </c>
      <c r="C724" s="284" t="s">
        <v>163</v>
      </c>
      <c r="D724" s="730"/>
      <c r="E724" s="730"/>
      <c r="F724" s="730"/>
      <c r="G724" s="730"/>
      <c r="H724" s="730"/>
      <c r="I724" s="730"/>
      <c r="J724" s="730"/>
      <c r="K724" s="730"/>
      <c r="L724" s="730"/>
      <c r="M724" s="730"/>
      <c r="N724" s="460"/>
      <c r="O724" s="288"/>
      <c r="P724" s="288"/>
      <c r="Q724" s="288"/>
      <c r="R724" s="288"/>
      <c r="S724" s="288"/>
      <c r="T724" s="288"/>
      <c r="U724" s="288"/>
      <c r="V724" s="288"/>
      <c r="W724" s="288"/>
      <c r="X724" s="288"/>
      <c r="Y724" s="404">
        <f t="shared" ref="Y724:AL724" si="226">Y723</f>
        <v>0</v>
      </c>
      <c r="Z724" s="404">
        <f t="shared" si="226"/>
        <v>0</v>
      </c>
      <c r="AA724" s="404">
        <f t="shared" si="226"/>
        <v>0</v>
      </c>
      <c r="AB724" s="404">
        <f t="shared" si="226"/>
        <v>0</v>
      </c>
      <c r="AC724" s="404">
        <f t="shared" si="226"/>
        <v>0</v>
      </c>
      <c r="AD724" s="404">
        <f t="shared" si="226"/>
        <v>0</v>
      </c>
      <c r="AE724" s="404">
        <f t="shared" si="226"/>
        <v>0</v>
      </c>
      <c r="AF724" s="404">
        <f t="shared" si="226"/>
        <v>0</v>
      </c>
      <c r="AG724" s="404">
        <f t="shared" si="226"/>
        <v>0</v>
      </c>
      <c r="AH724" s="404">
        <f t="shared" si="226"/>
        <v>0</v>
      </c>
      <c r="AI724" s="404">
        <f t="shared" si="226"/>
        <v>0</v>
      </c>
      <c r="AJ724" s="404">
        <f t="shared" si="226"/>
        <v>0</v>
      </c>
      <c r="AK724" s="404">
        <f t="shared" si="226"/>
        <v>0</v>
      </c>
      <c r="AL724" s="404">
        <f t="shared" si="226"/>
        <v>0</v>
      </c>
      <c r="AM724" s="299"/>
    </row>
    <row r="725" spans="1:39" ht="15.5" hidden="1" outlineLevel="1">
      <c r="A725" s="523"/>
      <c r="B725" s="421"/>
      <c r="C725" s="284"/>
      <c r="D725" s="729"/>
      <c r="E725" s="729"/>
      <c r="F725" s="729"/>
      <c r="G725" s="729"/>
      <c r="H725" s="729"/>
      <c r="I725" s="729"/>
      <c r="J725" s="729"/>
      <c r="K725" s="729"/>
      <c r="L725" s="729"/>
      <c r="M725" s="729"/>
      <c r="N725" s="284"/>
      <c r="O725" s="284"/>
      <c r="P725" s="284"/>
      <c r="Q725" s="284"/>
      <c r="R725" s="284"/>
      <c r="S725" s="284"/>
      <c r="T725" s="284"/>
      <c r="U725" s="284"/>
      <c r="V725" s="284"/>
      <c r="W725" s="284"/>
      <c r="X725" s="284"/>
      <c r="Y725" s="405"/>
      <c r="Z725" s="418"/>
      <c r="AA725" s="418"/>
      <c r="AB725" s="418"/>
      <c r="AC725" s="418"/>
      <c r="AD725" s="418"/>
      <c r="AE725" s="418"/>
      <c r="AF725" s="418"/>
      <c r="AG725" s="418"/>
      <c r="AH725" s="418"/>
      <c r="AI725" s="418"/>
      <c r="AJ725" s="418"/>
      <c r="AK725" s="418"/>
      <c r="AL725" s="418"/>
      <c r="AM725" s="299"/>
    </row>
    <row r="726" spans="1:39" ht="15.5" hidden="1" outlineLevel="1">
      <c r="A726" s="523">
        <v>43</v>
      </c>
      <c r="B726" s="421" t="s">
        <v>135</v>
      </c>
      <c r="C726" s="284" t="s">
        <v>25</v>
      </c>
      <c r="D726" s="730"/>
      <c r="E726" s="730"/>
      <c r="F726" s="730"/>
      <c r="G726" s="730"/>
      <c r="H726" s="730"/>
      <c r="I726" s="730"/>
      <c r="J726" s="730"/>
      <c r="K726" s="730"/>
      <c r="L726" s="730"/>
      <c r="M726" s="730"/>
      <c r="N726" s="288">
        <v>12</v>
      </c>
      <c r="O726" s="288"/>
      <c r="P726" s="288"/>
      <c r="Q726" s="288"/>
      <c r="R726" s="288"/>
      <c r="S726" s="288"/>
      <c r="T726" s="288"/>
      <c r="U726" s="288"/>
      <c r="V726" s="288"/>
      <c r="W726" s="288"/>
      <c r="X726" s="288"/>
      <c r="Y726" s="419"/>
      <c r="Z726" s="403"/>
      <c r="AA726" s="403"/>
      <c r="AB726" s="403"/>
      <c r="AC726" s="403"/>
      <c r="AD726" s="403"/>
      <c r="AE726" s="403"/>
      <c r="AF726" s="408"/>
      <c r="AG726" s="408"/>
      <c r="AH726" s="408"/>
      <c r="AI726" s="408"/>
      <c r="AJ726" s="408"/>
      <c r="AK726" s="408"/>
      <c r="AL726" s="408"/>
      <c r="AM726" s="289">
        <f>SUM(Y726:AL726)</f>
        <v>0</v>
      </c>
    </row>
    <row r="727" spans="1:39" ht="15.5" hidden="1" outlineLevel="1">
      <c r="A727" s="523"/>
      <c r="B727" s="287" t="s">
        <v>310</v>
      </c>
      <c r="C727" s="284" t="s">
        <v>163</v>
      </c>
      <c r="D727" s="730"/>
      <c r="E727" s="730"/>
      <c r="F727" s="730"/>
      <c r="G727" s="730"/>
      <c r="H727" s="730"/>
      <c r="I727" s="730"/>
      <c r="J727" s="730"/>
      <c r="K727" s="730"/>
      <c r="L727" s="730"/>
      <c r="M727" s="730"/>
      <c r="N727" s="288">
        <f>N726</f>
        <v>12</v>
      </c>
      <c r="O727" s="288"/>
      <c r="P727" s="288"/>
      <c r="Q727" s="288"/>
      <c r="R727" s="288"/>
      <c r="S727" s="288"/>
      <c r="T727" s="288"/>
      <c r="U727" s="288"/>
      <c r="V727" s="288"/>
      <c r="W727" s="288"/>
      <c r="X727" s="288"/>
      <c r="Y727" s="404">
        <f t="shared" ref="Y727:AL727" si="227">Y726</f>
        <v>0</v>
      </c>
      <c r="Z727" s="404">
        <f t="shared" si="227"/>
        <v>0</v>
      </c>
      <c r="AA727" s="404">
        <f t="shared" si="227"/>
        <v>0</v>
      </c>
      <c r="AB727" s="404">
        <f t="shared" si="227"/>
        <v>0</v>
      </c>
      <c r="AC727" s="404">
        <f t="shared" si="227"/>
        <v>0</v>
      </c>
      <c r="AD727" s="404">
        <f t="shared" si="227"/>
        <v>0</v>
      </c>
      <c r="AE727" s="404">
        <f t="shared" si="227"/>
        <v>0</v>
      </c>
      <c r="AF727" s="404">
        <f t="shared" si="227"/>
        <v>0</v>
      </c>
      <c r="AG727" s="404">
        <f t="shared" si="227"/>
        <v>0</v>
      </c>
      <c r="AH727" s="404">
        <f t="shared" si="227"/>
        <v>0</v>
      </c>
      <c r="AI727" s="404">
        <f t="shared" si="227"/>
        <v>0</v>
      </c>
      <c r="AJ727" s="404">
        <f t="shared" si="227"/>
        <v>0</v>
      </c>
      <c r="AK727" s="404">
        <f t="shared" si="227"/>
        <v>0</v>
      </c>
      <c r="AL727" s="404">
        <f t="shared" si="227"/>
        <v>0</v>
      </c>
      <c r="AM727" s="299"/>
    </row>
    <row r="728" spans="1:39" ht="15.5" hidden="1" outlineLevel="1">
      <c r="A728" s="523"/>
      <c r="B728" s="421"/>
      <c r="C728" s="284"/>
      <c r="D728" s="729"/>
      <c r="E728" s="729"/>
      <c r="F728" s="729"/>
      <c r="G728" s="729"/>
      <c r="H728" s="729"/>
      <c r="I728" s="729"/>
      <c r="J728" s="729"/>
      <c r="K728" s="729"/>
      <c r="L728" s="729"/>
      <c r="M728" s="729"/>
      <c r="N728" s="284"/>
      <c r="O728" s="284"/>
      <c r="P728" s="284"/>
      <c r="Q728" s="284"/>
      <c r="R728" s="284"/>
      <c r="S728" s="284"/>
      <c r="T728" s="284"/>
      <c r="U728" s="284"/>
      <c r="V728" s="284"/>
      <c r="W728" s="284"/>
      <c r="X728" s="284"/>
      <c r="Y728" s="405"/>
      <c r="Z728" s="418"/>
      <c r="AA728" s="418"/>
      <c r="AB728" s="418"/>
      <c r="AC728" s="418"/>
      <c r="AD728" s="418"/>
      <c r="AE728" s="418"/>
      <c r="AF728" s="418"/>
      <c r="AG728" s="418"/>
      <c r="AH728" s="418"/>
      <c r="AI728" s="418"/>
      <c r="AJ728" s="418"/>
      <c r="AK728" s="418"/>
      <c r="AL728" s="418"/>
      <c r="AM728" s="299"/>
    </row>
    <row r="729" spans="1:39" ht="46.5" hidden="1" outlineLevel="1">
      <c r="A729" s="523">
        <v>44</v>
      </c>
      <c r="B729" s="421" t="s">
        <v>136</v>
      </c>
      <c r="C729" s="284" t="s">
        <v>25</v>
      </c>
      <c r="D729" s="730"/>
      <c r="E729" s="730"/>
      <c r="F729" s="730"/>
      <c r="G729" s="730"/>
      <c r="H729" s="730"/>
      <c r="I729" s="730"/>
      <c r="J729" s="730"/>
      <c r="K729" s="730"/>
      <c r="L729" s="730"/>
      <c r="M729" s="730"/>
      <c r="N729" s="288">
        <v>12</v>
      </c>
      <c r="O729" s="288"/>
      <c r="P729" s="288"/>
      <c r="Q729" s="288"/>
      <c r="R729" s="288"/>
      <c r="S729" s="288"/>
      <c r="T729" s="288"/>
      <c r="U729" s="288"/>
      <c r="V729" s="288"/>
      <c r="W729" s="288"/>
      <c r="X729" s="288"/>
      <c r="Y729" s="419"/>
      <c r="Z729" s="403"/>
      <c r="AA729" s="403"/>
      <c r="AB729" s="403"/>
      <c r="AC729" s="403"/>
      <c r="AD729" s="403"/>
      <c r="AE729" s="403"/>
      <c r="AF729" s="408"/>
      <c r="AG729" s="408"/>
      <c r="AH729" s="408"/>
      <c r="AI729" s="408"/>
      <c r="AJ729" s="408"/>
      <c r="AK729" s="408"/>
      <c r="AL729" s="408"/>
      <c r="AM729" s="289">
        <f>SUM(Y729:AL729)</f>
        <v>0</v>
      </c>
    </row>
    <row r="730" spans="1:39" ht="15.5" hidden="1" outlineLevel="1">
      <c r="A730" s="523"/>
      <c r="B730" s="287" t="s">
        <v>310</v>
      </c>
      <c r="C730" s="284" t="s">
        <v>163</v>
      </c>
      <c r="D730" s="730"/>
      <c r="E730" s="730"/>
      <c r="F730" s="730"/>
      <c r="G730" s="730"/>
      <c r="H730" s="730"/>
      <c r="I730" s="730"/>
      <c r="J730" s="730"/>
      <c r="K730" s="730"/>
      <c r="L730" s="730"/>
      <c r="M730" s="730"/>
      <c r="N730" s="288">
        <f>N729</f>
        <v>12</v>
      </c>
      <c r="O730" s="288"/>
      <c r="P730" s="288"/>
      <c r="Q730" s="288"/>
      <c r="R730" s="288"/>
      <c r="S730" s="288"/>
      <c r="T730" s="288"/>
      <c r="U730" s="288"/>
      <c r="V730" s="288"/>
      <c r="W730" s="288"/>
      <c r="X730" s="288"/>
      <c r="Y730" s="404">
        <f t="shared" ref="Y730:AL730" si="228">Y729</f>
        <v>0</v>
      </c>
      <c r="Z730" s="404">
        <f t="shared" si="228"/>
        <v>0</v>
      </c>
      <c r="AA730" s="404">
        <f t="shared" si="228"/>
        <v>0</v>
      </c>
      <c r="AB730" s="404">
        <f t="shared" si="228"/>
        <v>0</v>
      </c>
      <c r="AC730" s="404">
        <f t="shared" si="228"/>
        <v>0</v>
      </c>
      <c r="AD730" s="404">
        <f t="shared" si="228"/>
        <v>0</v>
      </c>
      <c r="AE730" s="404">
        <f t="shared" si="228"/>
        <v>0</v>
      </c>
      <c r="AF730" s="404">
        <f t="shared" si="228"/>
        <v>0</v>
      </c>
      <c r="AG730" s="404">
        <f t="shared" si="228"/>
        <v>0</v>
      </c>
      <c r="AH730" s="404">
        <f t="shared" si="228"/>
        <v>0</v>
      </c>
      <c r="AI730" s="404">
        <f t="shared" si="228"/>
        <v>0</v>
      </c>
      <c r="AJ730" s="404">
        <f t="shared" si="228"/>
        <v>0</v>
      </c>
      <c r="AK730" s="404">
        <f t="shared" si="228"/>
        <v>0</v>
      </c>
      <c r="AL730" s="404">
        <f t="shared" si="228"/>
        <v>0</v>
      </c>
      <c r="AM730" s="299"/>
    </row>
    <row r="731" spans="1:39" ht="15.5" hidden="1" outlineLevel="1">
      <c r="A731" s="523"/>
      <c r="B731" s="421"/>
      <c r="C731" s="284"/>
      <c r="D731" s="729"/>
      <c r="E731" s="729"/>
      <c r="F731" s="729"/>
      <c r="G731" s="729"/>
      <c r="H731" s="729"/>
      <c r="I731" s="729"/>
      <c r="J731" s="729"/>
      <c r="K731" s="729"/>
      <c r="L731" s="729"/>
      <c r="M731" s="729"/>
      <c r="N731" s="284"/>
      <c r="O731" s="284"/>
      <c r="P731" s="284"/>
      <c r="Q731" s="284"/>
      <c r="R731" s="284"/>
      <c r="S731" s="284"/>
      <c r="T731" s="284"/>
      <c r="U731" s="284"/>
      <c r="V731" s="284"/>
      <c r="W731" s="284"/>
      <c r="X731" s="284"/>
      <c r="Y731" s="405"/>
      <c r="Z731" s="418"/>
      <c r="AA731" s="418"/>
      <c r="AB731" s="418"/>
      <c r="AC731" s="418"/>
      <c r="AD731" s="418"/>
      <c r="AE731" s="418"/>
      <c r="AF731" s="418"/>
      <c r="AG731" s="418"/>
      <c r="AH731" s="418"/>
      <c r="AI731" s="418"/>
      <c r="AJ731" s="418"/>
      <c r="AK731" s="418"/>
      <c r="AL731" s="418"/>
      <c r="AM731" s="299"/>
    </row>
    <row r="732" spans="1:39" ht="31" hidden="1" outlineLevel="1">
      <c r="A732" s="523">
        <v>45</v>
      </c>
      <c r="B732" s="421" t="s">
        <v>137</v>
      </c>
      <c r="C732" s="284" t="s">
        <v>25</v>
      </c>
      <c r="D732" s="730"/>
      <c r="E732" s="730"/>
      <c r="F732" s="730"/>
      <c r="G732" s="730"/>
      <c r="H732" s="730"/>
      <c r="I732" s="730"/>
      <c r="J732" s="730"/>
      <c r="K732" s="730"/>
      <c r="L732" s="730"/>
      <c r="M732" s="730"/>
      <c r="N732" s="288">
        <v>12</v>
      </c>
      <c r="O732" s="288"/>
      <c r="P732" s="288"/>
      <c r="Q732" s="288"/>
      <c r="R732" s="288"/>
      <c r="S732" s="288"/>
      <c r="T732" s="288"/>
      <c r="U732" s="288"/>
      <c r="V732" s="288"/>
      <c r="W732" s="288"/>
      <c r="X732" s="288"/>
      <c r="Y732" s="419"/>
      <c r="Z732" s="403"/>
      <c r="AA732" s="403"/>
      <c r="AB732" s="403"/>
      <c r="AC732" s="403"/>
      <c r="AD732" s="403"/>
      <c r="AE732" s="403"/>
      <c r="AF732" s="408"/>
      <c r="AG732" s="408"/>
      <c r="AH732" s="408"/>
      <c r="AI732" s="408"/>
      <c r="AJ732" s="408"/>
      <c r="AK732" s="408"/>
      <c r="AL732" s="408"/>
      <c r="AM732" s="289">
        <f>SUM(Y732:AL732)</f>
        <v>0</v>
      </c>
    </row>
    <row r="733" spans="1:39" ht="15.5" hidden="1" outlineLevel="1">
      <c r="A733" s="523"/>
      <c r="B733" s="287" t="s">
        <v>310</v>
      </c>
      <c r="C733" s="284" t="s">
        <v>163</v>
      </c>
      <c r="D733" s="730"/>
      <c r="E733" s="730"/>
      <c r="F733" s="730"/>
      <c r="G733" s="730"/>
      <c r="H733" s="730"/>
      <c r="I733" s="730"/>
      <c r="J733" s="730"/>
      <c r="K733" s="730"/>
      <c r="L733" s="730"/>
      <c r="M733" s="730"/>
      <c r="N733" s="288">
        <f>N732</f>
        <v>12</v>
      </c>
      <c r="O733" s="288"/>
      <c r="P733" s="288"/>
      <c r="Q733" s="288"/>
      <c r="R733" s="288"/>
      <c r="S733" s="288"/>
      <c r="T733" s="288"/>
      <c r="U733" s="288"/>
      <c r="V733" s="288"/>
      <c r="W733" s="288"/>
      <c r="X733" s="288"/>
      <c r="Y733" s="404">
        <f t="shared" ref="Y733:AL733" si="229">Y732</f>
        <v>0</v>
      </c>
      <c r="Z733" s="404">
        <f t="shared" si="229"/>
        <v>0</v>
      </c>
      <c r="AA733" s="404">
        <f t="shared" si="229"/>
        <v>0</v>
      </c>
      <c r="AB733" s="404">
        <f t="shared" si="229"/>
        <v>0</v>
      </c>
      <c r="AC733" s="404">
        <f t="shared" si="229"/>
        <v>0</v>
      </c>
      <c r="AD733" s="404">
        <f t="shared" si="229"/>
        <v>0</v>
      </c>
      <c r="AE733" s="404">
        <f t="shared" si="229"/>
        <v>0</v>
      </c>
      <c r="AF733" s="404">
        <f t="shared" si="229"/>
        <v>0</v>
      </c>
      <c r="AG733" s="404">
        <f t="shared" si="229"/>
        <v>0</v>
      </c>
      <c r="AH733" s="404">
        <f t="shared" si="229"/>
        <v>0</v>
      </c>
      <c r="AI733" s="404">
        <f t="shared" si="229"/>
        <v>0</v>
      </c>
      <c r="AJ733" s="404">
        <f t="shared" si="229"/>
        <v>0</v>
      </c>
      <c r="AK733" s="404">
        <f t="shared" si="229"/>
        <v>0</v>
      </c>
      <c r="AL733" s="404">
        <f t="shared" si="229"/>
        <v>0</v>
      </c>
      <c r="AM733" s="299"/>
    </row>
    <row r="734" spans="1:39" ht="15.5" hidden="1" outlineLevel="1">
      <c r="A734" s="523"/>
      <c r="B734" s="421"/>
      <c r="C734" s="284"/>
      <c r="D734" s="729"/>
      <c r="E734" s="729"/>
      <c r="F734" s="729"/>
      <c r="G734" s="729"/>
      <c r="H734" s="729"/>
      <c r="I734" s="729"/>
      <c r="J734" s="729"/>
      <c r="K734" s="729"/>
      <c r="L734" s="729"/>
      <c r="M734" s="729"/>
      <c r="N734" s="284"/>
      <c r="O734" s="284"/>
      <c r="P734" s="284"/>
      <c r="Q734" s="284"/>
      <c r="R734" s="284"/>
      <c r="S734" s="284"/>
      <c r="T734" s="284"/>
      <c r="U734" s="284"/>
      <c r="V734" s="284"/>
      <c r="W734" s="284"/>
      <c r="X734" s="284"/>
      <c r="Y734" s="405"/>
      <c r="Z734" s="418"/>
      <c r="AA734" s="418"/>
      <c r="AB734" s="418"/>
      <c r="AC734" s="418"/>
      <c r="AD734" s="418"/>
      <c r="AE734" s="418"/>
      <c r="AF734" s="418"/>
      <c r="AG734" s="418"/>
      <c r="AH734" s="418"/>
      <c r="AI734" s="418"/>
      <c r="AJ734" s="418"/>
      <c r="AK734" s="418"/>
      <c r="AL734" s="418"/>
      <c r="AM734" s="299"/>
    </row>
    <row r="735" spans="1:39" ht="31" hidden="1" outlineLevel="1">
      <c r="A735" s="523">
        <v>46</v>
      </c>
      <c r="B735" s="421" t="s">
        <v>138</v>
      </c>
      <c r="C735" s="284" t="s">
        <v>25</v>
      </c>
      <c r="D735" s="730"/>
      <c r="E735" s="730"/>
      <c r="F735" s="730"/>
      <c r="G735" s="730"/>
      <c r="H735" s="730"/>
      <c r="I735" s="730"/>
      <c r="J735" s="730"/>
      <c r="K735" s="730"/>
      <c r="L735" s="730"/>
      <c r="M735" s="730"/>
      <c r="N735" s="288">
        <v>12</v>
      </c>
      <c r="O735" s="288"/>
      <c r="P735" s="288"/>
      <c r="Q735" s="288"/>
      <c r="R735" s="288"/>
      <c r="S735" s="288"/>
      <c r="T735" s="288"/>
      <c r="U735" s="288"/>
      <c r="V735" s="288"/>
      <c r="W735" s="288"/>
      <c r="X735" s="288"/>
      <c r="Y735" s="419"/>
      <c r="Z735" s="403"/>
      <c r="AA735" s="403"/>
      <c r="AB735" s="403"/>
      <c r="AC735" s="403"/>
      <c r="AD735" s="403"/>
      <c r="AE735" s="403"/>
      <c r="AF735" s="408"/>
      <c r="AG735" s="408"/>
      <c r="AH735" s="408"/>
      <c r="AI735" s="408"/>
      <c r="AJ735" s="408"/>
      <c r="AK735" s="408"/>
      <c r="AL735" s="408"/>
      <c r="AM735" s="289">
        <f>SUM(Y735:AL735)</f>
        <v>0</v>
      </c>
    </row>
    <row r="736" spans="1:39" ht="15.5" hidden="1" outlineLevel="1">
      <c r="A736" s="523"/>
      <c r="B736" s="287" t="s">
        <v>310</v>
      </c>
      <c r="C736" s="284" t="s">
        <v>163</v>
      </c>
      <c r="D736" s="730"/>
      <c r="E736" s="730"/>
      <c r="F736" s="730"/>
      <c r="G736" s="730"/>
      <c r="H736" s="730"/>
      <c r="I736" s="730"/>
      <c r="J736" s="730"/>
      <c r="K736" s="730"/>
      <c r="L736" s="730"/>
      <c r="M736" s="730"/>
      <c r="N736" s="288">
        <f>N735</f>
        <v>12</v>
      </c>
      <c r="O736" s="288"/>
      <c r="P736" s="288"/>
      <c r="Q736" s="288"/>
      <c r="R736" s="288"/>
      <c r="S736" s="288"/>
      <c r="T736" s="288"/>
      <c r="U736" s="288"/>
      <c r="V736" s="288"/>
      <c r="W736" s="288"/>
      <c r="X736" s="288"/>
      <c r="Y736" s="404">
        <f t="shared" ref="Y736:AL736" si="230">Y735</f>
        <v>0</v>
      </c>
      <c r="Z736" s="404">
        <f t="shared" si="230"/>
        <v>0</v>
      </c>
      <c r="AA736" s="404">
        <f t="shared" si="230"/>
        <v>0</v>
      </c>
      <c r="AB736" s="404">
        <f t="shared" si="230"/>
        <v>0</v>
      </c>
      <c r="AC736" s="404">
        <f t="shared" si="230"/>
        <v>0</v>
      </c>
      <c r="AD736" s="404">
        <f t="shared" si="230"/>
        <v>0</v>
      </c>
      <c r="AE736" s="404">
        <f t="shared" si="230"/>
        <v>0</v>
      </c>
      <c r="AF736" s="404">
        <f t="shared" si="230"/>
        <v>0</v>
      </c>
      <c r="AG736" s="404">
        <f t="shared" si="230"/>
        <v>0</v>
      </c>
      <c r="AH736" s="404">
        <f t="shared" si="230"/>
        <v>0</v>
      </c>
      <c r="AI736" s="404">
        <f t="shared" si="230"/>
        <v>0</v>
      </c>
      <c r="AJ736" s="404">
        <f t="shared" si="230"/>
        <v>0</v>
      </c>
      <c r="AK736" s="404">
        <f t="shared" si="230"/>
        <v>0</v>
      </c>
      <c r="AL736" s="404">
        <f t="shared" si="230"/>
        <v>0</v>
      </c>
      <c r="AM736" s="299"/>
    </row>
    <row r="737" spans="1:40" ht="15.5" hidden="1" outlineLevel="1">
      <c r="A737" s="523"/>
      <c r="B737" s="421"/>
      <c r="C737" s="284"/>
      <c r="D737" s="729"/>
      <c r="E737" s="729"/>
      <c r="F737" s="729"/>
      <c r="G737" s="729"/>
      <c r="H737" s="729"/>
      <c r="I737" s="729"/>
      <c r="J737" s="729"/>
      <c r="K737" s="729"/>
      <c r="L737" s="729"/>
      <c r="M737" s="729"/>
      <c r="N737" s="284"/>
      <c r="O737" s="284"/>
      <c r="P737" s="284"/>
      <c r="Q737" s="284"/>
      <c r="R737" s="284"/>
      <c r="S737" s="284"/>
      <c r="T737" s="284"/>
      <c r="U737" s="284"/>
      <c r="V737" s="284"/>
      <c r="W737" s="284"/>
      <c r="X737" s="284"/>
      <c r="Y737" s="405"/>
      <c r="Z737" s="418"/>
      <c r="AA737" s="418"/>
      <c r="AB737" s="418"/>
      <c r="AC737" s="418"/>
      <c r="AD737" s="418"/>
      <c r="AE737" s="418"/>
      <c r="AF737" s="418"/>
      <c r="AG737" s="418"/>
      <c r="AH737" s="418"/>
      <c r="AI737" s="418"/>
      <c r="AJ737" s="418"/>
      <c r="AK737" s="418"/>
      <c r="AL737" s="418"/>
      <c r="AM737" s="299"/>
    </row>
    <row r="738" spans="1:40" ht="31" hidden="1" outlineLevel="1">
      <c r="A738" s="523">
        <v>47</v>
      </c>
      <c r="B738" s="421" t="s">
        <v>139</v>
      </c>
      <c r="C738" s="284" t="s">
        <v>25</v>
      </c>
      <c r="D738" s="730"/>
      <c r="E738" s="730"/>
      <c r="F738" s="730"/>
      <c r="G738" s="730"/>
      <c r="H738" s="730"/>
      <c r="I738" s="730"/>
      <c r="J738" s="730"/>
      <c r="K738" s="730"/>
      <c r="L738" s="730"/>
      <c r="M738" s="730"/>
      <c r="N738" s="288">
        <v>12</v>
      </c>
      <c r="O738" s="288"/>
      <c r="P738" s="288"/>
      <c r="Q738" s="288"/>
      <c r="R738" s="288"/>
      <c r="S738" s="288"/>
      <c r="T738" s="288"/>
      <c r="U738" s="288"/>
      <c r="V738" s="288"/>
      <c r="W738" s="288"/>
      <c r="X738" s="288"/>
      <c r="Y738" s="419"/>
      <c r="Z738" s="403"/>
      <c r="AA738" s="403"/>
      <c r="AB738" s="403"/>
      <c r="AC738" s="403"/>
      <c r="AD738" s="403"/>
      <c r="AE738" s="403"/>
      <c r="AF738" s="408"/>
      <c r="AG738" s="408"/>
      <c r="AH738" s="408"/>
      <c r="AI738" s="408"/>
      <c r="AJ738" s="408"/>
      <c r="AK738" s="408"/>
      <c r="AL738" s="408"/>
      <c r="AM738" s="289">
        <f>SUM(Y738:AL738)</f>
        <v>0</v>
      </c>
    </row>
    <row r="739" spans="1:40" ht="15.5" hidden="1" outlineLevel="1">
      <c r="A739" s="523"/>
      <c r="B739" s="287" t="s">
        <v>310</v>
      </c>
      <c r="C739" s="284" t="s">
        <v>163</v>
      </c>
      <c r="D739" s="730"/>
      <c r="E739" s="730"/>
      <c r="F739" s="730"/>
      <c r="G739" s="730"/>
      <c r="H739" s="730"/>
      <c r="I739" s="730"/>
      <c r="J739" s="730"/>
      <c r="K739" s="730"/>
      <c r="L739" s="730"/>
      <c r="M739" s="730"/>
      <c r="N739" s="288">
        <f>N738</f>
        <v>12</v>
      </c>
      <c r="O739" s="288"/>
      <c r="P739" s="288"/>
      <c r="Q739" s="288"/>
      <c r="R739" s="288"/>
      <c r="S739" s="288"/>
      <c r="T739" s="288"/>
      <c r="U739" s="288"/>
      <c r="V739" s="288"/>
      <c r="W739" s="288"/>
      <c r="X739" s="288"/>
      <c r="Y739" s="404">
        <f t="shared" ref="Y739:AL739" si="231">Y738</f>
        <v>0</v>
      </c>
      <c r="Z739" s="404">
        <f t="shared" si="231"/>
        <v>0</v>
      </c>
      <c r="AA739" s="404">
        <f t="shared" si="231"/>
        <v>0</v>
      </c>
      <c r="AB739" s="404">
        <f t="shared" si="231"/>
        <v>0</v>
      </c>
      <c r="AC739" s="404">
        <f t="shared" si="231"/>
        <v>0</v>
      </c>
      <c r="AD739" s="404">
        <f t="shared" si="231"/>
        <v>0</v>
      </c>
      <c r="AE739" s="404">
        <f t="shared" si="231"/>
        <v>0</v>
      </c>
      <c r="AF739" s="404">
        <f t="shared" si="231"/>
        <v>0</v>
      </c>
      <c r="AG739" s="404">
        <f t="shared" si="231"/>
        <v>0</v>
      </c>
      <c r="AH739" s="404">
        <f t="shared" si="231"/>
        <v>0</v>
      </c>
      <c r="AI739" s="404">
        <f t="shared" si="231"/>
        <v>0</v>
      </c>
      <c r="AJ739" s="404">
        <f t="shared" si="231"/>
        <v>0</v>
      </c>
      <c r="AK739" s="404">
        <f t="shared" si="231"/>
        <v>0</v>
      </c>
      <c r="AL739" s="404">
        <f t="shared" si="231"/>
        <v>0</v>
      </c>
      <c r="AM739" s="299"/>
    </row>
    <row r="740" spans="1:40" ht="15.5" hidden="1" outlineLevel="1">
      <c r="A740" s="523"/>
      <c r="B740" s="421"/>
      <c r="C740" s="284"/>
      <c r="D740" s="729"/>
      <c r="E740" s="729"/>
      <c r="F740" s="729"/>
      <c r="G740" s="729"/>
      <c r="H740" s="729"/>
      <c r="I740" s="729"/>
      <c r="J740" s="729"/>
      <c r="K740" s="729"/>
      <c r="L740" s="729"/>
      <c r="M740" s="729"/>
      <c r="N740" s="284"/>
      <c r="O740" s="284"/>
      <c r="P740" s="284"/>
      <c r="Q740" s="284"/>
      <c r="R740" s="284"/>
      <c r="S740" s="284"/>
      <c r="T740" s="284"/>
      <c r="U740" s="284"/>
      <c r="V740" s="284"/>
      <c r="W740" s="284"/>
      <c r="X740" s="284"/>
      <c r="Y740" s="405"/>
      <c r="Z740" s="418"/>
      <c r="AA740" s="418"/>
      <c r="AB740" s="418"/>
      <c r="AC740" s="418"/>
      <c r="AD740" s="418"/>
      <c r="AE740" s="418"/>
      <c r="AF740" s="418"/>
      <c r="AG740" s="418"/>
      <c r="AH740" s="418"/>
      <c r="AI740" s="418"/>
      <c r="AJ740" s="418"/>
      <c r="AK740" s="418"/>
      <c r="AL740" s="418"/>
      <c r="AM740" s="299"/>
    </row>
    <row r="741" spans="1:40" ht="31" hidden="1" outlineLevel="1">
      <c r="A741" s="523">
        <v>48</v>
      </c>
      <c r="B741" s="421" t="s">
        <v>140</v>
      </c>
      <c r="C741" s="284" t="s">
        <v>25</v>
      </c>
      <c r="D741" s="730"/>
      <c r="E741" s="730"/>
      <c r="F741" s="730"/>
      <c r="G741" s="730"/>
      <c r="H741" s="730"/>
      <c r="I741" s="730"/>
      <c r="J741" s="730"/>
      <c r="K741" s="730"/>
      <c r="L741" s="730"/>
      <c r="M741" s="730"/>
      <c r="N741" s="288">
        <v>12</v>
      </c>
      <c r="O741" s="288"/>
      <c r="P741" s="288"/>
      <c r="Q741" s="288"/>
      <c r="R741" s="288"/>
      <c r="S741" s="288"/>
      <c r="T741" s="288"/>
      <c r="U741" s="288"/>
      <c r="V741" s="288"/>
      <c r="W741" s="288"/>
      <c r="X741" s="288"/>
      <c r="Y741" s="419"/>
      <c r="Z741" s="403"/>
      <c r="AA741" s="403"/>
      <c r="AB741" s="403"/>
      <c r="AC741" s="403"/>
      <c r="AD741" s="403"/>
      <c r="AE741" s="403"/>
      <c r="AF741" s="408"/>
      <c r="AG741" s="408"/>
      <c r="AH741" s="408"/>
      <c r="AI741" s="408"/>
      <c r="AJ741" s="408"/>
      <c r="AK741" s="408"/>
      <c r="AL741" s="408"/>
      <c r="AM741" s="289">
        <f>SUM(Y741:AL741)</f>
        <v>0</v>
      </c>
    </row>
    <row r="742" spans="1:40" ht="15.5" hidden="1" outlineLevel="1">
      <c r="A742" s="523"/>
      <c r="B742" s="287" t="s">
        <v>310</v>
      </c>
      <c r="C742" s="284" t="s">
        <v>163</v>
      </c>
      <c r="D742" s="730"/>
      <c r="E742" s="730"/>
      <c r="F742" s="730"/>
      <c r="G742" s="730"/>
      <c r="H742" s="730"/>
      <c r="I742" s="730"/>
      <c r="J742" s="730"/>
      <c r="K742" s="730"/>
      <c r="L742" s="730"/>
      <c r="M742" s="730"/>
      <c r="N742" s="288">
        <f>N741</f>
        <v>12</v>
      </c>
      <c r="O742" s="288"/>
      <c r="P742" s="288"/>
      <c r="Q742" s="288"/>
      <c r="R742" s="288"/>
      <c r="S742" s="288"/>
      <c r="T742" s="288"/>
      <c r="U742" s="288"/>
      <c r="V742" s="288"/>
      <c r="W742" s="288"/>
      <c r="X742" s="288"/>
      <c r="Y742" s="404">
        <f t="shared" ref="Y742:AL742" si="232">Y741</f>
        <v>0</v>
      </c>
      <c r="Z742" s="404">
        <f t="shared" si="232"/>
        <v>0</v>
      </c>
      <c r="AA742" s="404">
        <f t="shared" si="232"/>
        <v>0</v>
      </c>
      <c r="AB742" s="404">
        <f t="shared" si="232"/>
        <v>0</v>
      </c>
      <c r="AC742" s="404">
        <f t="shared" si="232"/>
        <v>0</v>
      </c>
      <c r="AD742" s="404">
        <f t="shared" si="232"/>
        <v>0</v>
      </c>
      <c r="AE742" s="404">
        <f t="shared" si="232"/>
        <v>0</v>
      </c>
      <c r="AF742" s="404">
        <f t="shared" si="232"/>
        <v>0</v>
      </c>
      <c r="AG742" s="404">
        <f t="shared" si="232"/>
        <v>0</v>
      </c>
      <c r="AH742" s="404">
        <f t="shared" si="232"/>
        <v>0</v>
      </c>
      <c r="AI742" s="404">
        <f t="shared" si="232"/>
        <v>0</v>
      </c>
      <c r="AJ742" s="404">
        <f t="shared" si="232"/>
        <v>0</v>
      </c>
      <c r="AK742" s="404">
        <f t="shared" si="232"/>
        <v>0</v>
      </c>
      <c r="AL742" s="404">
        <f t="shared" si="232"/>
        <v>0</v>
      </c>
      <c r="AM742" s="299"/>
    </row>
    <row r="743" spans="1:40" ht="15.5" hidden="1" outlineLevel="1">
      <c r="A743" s="523"/>
      <c r="B743" s="421"/>
      <c r="C743" s="284"/>
      <c r="D743" s="729"/>
      <c r="E743" s="729"/>
      <c r="F743" s="729"/>
      <c r="G743" s="729"/>
      <c r="H743" s="729"/>
      <c r="I743" s="729"/>
      <c r="J743" s="729"/>
      <c r="K743" s="729"/>
      <c r="L743" s="729"/>
      <c r="M743" s="729"/>
      <c r="N743" s="284"/>
      <c r="O743" s="284"/>
      <c r="P743" s="284"/>
      <c r="Q743" s="284"/>
      <c r="R743" s="284"/>
      <c r="S743" s="284"/>
      <c r="T743" s="284"/>
      <c r="U743" s="284"/>
      <c r="V743" s="284"/>
      <c r="W743" s="284"/>
      <c r="X743" s="284"/>
      <c r="Y743" s="405"/>
      <c r="Z743" s="418"/>
      <c r="AA743" s="418"/>
      <c r="AB743" s="418"/>
      <c r="AC743" s="418"/>
      <c r="AD743" s="418"/>
      <c r="AE743" s="418"/>
      <c r="AF743" s="418"/>
      <c r="AG743" s="418"/>
      <c r="AH743" s="418"/>
      <c r="AI743" s="418"/>
      <c r="AJ743" s="418"/>
      <c r="AK743" s="418"/>
      <c r="AL743" s="418"/>
      <c r="AM743" s="299"/>
    </row>
    <row r="744" spans="1:40" ht="31" hidden="1" outlineLevel="1">
      <c r="A744" s="523">
        <v>49</v>
      </c>
      <c r="B744" s="421" t="s">
        <v>141</v>
      </c>
      <c r="C744" s="284" t="s">
        <v>25</v>
      </c>
      <c r="D744" s="730"/>
      <c r="E744" s="730"/>
      <c r="F744" s="730"/>
      <c r="G744" s="730"/>
      <c r="H744" s="730"/>
      <c r="I744" s="730"/>
      <c r="J744" s="730"/>
      <c r="K744" s="730"/>
      <c r="L744" s="730"/>
      <c r="M744" s="730"/>
      <c r="N744" s="288">
        <v>12</v>
      </c>
      <c r="O744" s="288"/>
      <c r="P744" s="288"/>
      <c r="Q744" s="288"/>
      <c r="R744" s="288"/>
      <c r="S744" s="288"/>
      <c r="T744" s="288"/>
      <c r="U744" s="288"/>
      <c r="V744" s="288"/>
      <c r="W744" s="288"/>
      <c r="X744" s="288"/>
      <c r="Y744" s="419"/>
      <c r="Z744" s="403"/>
      <c r="AA744" s="403"/>
      <c r="AB744" s="403"/>
      <c r="AC744" s="403"/>
      <c r="AD744" s="403"/>
      <c r="AE744" s="403"/>
      <c r="AF744" s="408"/>
      <c r="AG744" s="408"/>
      <c r="AH744" s="408"/>
      <c r="AI744" s="408"/>
      <c r="AJ744" s="408"/>
      <c r="AK744" s="408"/>
      <c r="AL744" s="408"/>
      <c r="AM744" s="289">
        <f>SUM(Y744:AL744)</f>
        <v>0</v>
      </c>
    </row>
    <row r="745" spans="1:40" ht="15.5" hidden="1" outlineLevel="1">
      <c r="A745" s="523"/>
      <c r="B745" s="287" t="s">
        <v>310</v>
      </c>
      <c r="C745" s="284" t="s">
        <v>163</v>
      </c>
      <c r="D745" s="730"/>
      <c r="E745" s="730"/>
      <c r="F745" s="730"/>
      <c r="G745" s="730"/>
      <c r="H745" s="730"/>
      <c r="I745" s="730"/>
      <c r="J745" s="730"/>
      <c r="K745" s="730"/>
      <c r="L745" s="730"/>
      <c r="M745" s="730"/>
      <c r="N745" s="288">
        <f>N744</f>
        <v>12</v>
      </c>
      <c r="O745" s="288"/>
      <c r="P745" s="288"/>
      <c r="Q745" s="288"/>
      <c r="R745" s="288"/>
      <c r="S745" s="288"/>
      <c r="T745" s="288"/>
      <c r="U745" s="288"/>
      <c r="V745" s="288"/>
      <c r="W745" s="288"/>
      <c r="X745" s="288"/>
      <c r="Y745" s="404">
        <f t="shared" ref="Y745:AL745" si="233">Y744</f>
        <v>0</v>
      </c>
      <c r="Z745" s="404">
        <f t="shared" si="233"/>
        <v>0</v>
      </c>
      <c r="AA745" s="404">
        <f t="shared" si="233"/>
        <v>0</v>
      </c>
      <c r="AB745" s="404">
        <f t="shared" si="233"/>
        <v>0</v>
      </c>
      <c r="AC745" s="404">
        <f t="shared" si="233"/>
        <v>0</v>
      </c>
      <c r="AD745" s="404">
        <f t="shared" si="233"/>
        <v>0</v>
      </c>
      <c r="AE745" s="404">
        <f t="shared" si="233"/>
        <v>0</v>
      </c>
      <c r="AF745" s="404">
        <f t="shared" si="233"/>
        <v>0</v>
      </c>
      <c r="AG745" s="404">
        <f t="shared" si="233"/>
        <v>0</v>
      </c>
      <c r="AH745" s="404">
        <f t="shared" si="233"/>
        <v>0</v>
      </c>
      <c r="AI745" s="404">
        <f t="shared" si="233"/>
        <v>0</v>
      </c>
      <c r="AJ745" s="404">
        <f t="shared" si="233"/>
        <v>0</v>
      </c>
      <c r="AK745" s="404">
        <f t="shared" si="233"/>
        <v>0</v>
      </c>
      <c r="AL745" s="404">
        <f t="shared" si="233"/>
        <v>0</v>
      </c>
      <c r="AM745" s="299"/>
    </row>
    <row r="746" spans="1:40" ht="15.5" hidden="1" outlineLevel="1">
      <c r="A746" s="523"/>
      <c r="B746" s="287"/>
      <c r="C746" s="298"/>
      <c r="D746" s="729"/>
      <c r="E746" s="729"/>
      <c r="F746" s="729"/>
      <c r="G746" s="729"/>
      <c r="H746" s="729"/>
      <c r="I746" s="729"/>
      <c r="J746" s="729"/>
      <c r="K746" s="729"/>
      <c r="L746" s="729"/>
      <c r="M746" s="729"/>
      <c r="N746" s="284"/>
      <c r="O746" s="284"/>
      <c r="P746" s="284"/>
      <c r="Q746" s="284"/>
      <c r="R746" s="284"/>
      <c r="S746" s="284"/>
      <c r="T746" s="284"/>
      <c r="U746" s="284"/>
      <c r="V746" s="284"/>
      <c r="W746" s="284"/>
      <c r="X746" s="284"/>
      <c r="Y746" s="405"/>
      <c r="Z746" s="405"/>
      <c r="AA746" s="405"/>
      <c r="AB746" s="405"/>
      <c r="AC746" s="405"/>
      <c r="AD746" s="405"/>
      <c r="AE746" s="405"/>
      <c r="AF746" s="405"/>
      <c r="AG746" s="405"/>
      <c r="AH746" s="405"/>
      <c r="AI746" s="405"/>
      <c r="AJ746" s="405"/>
      <c r="AK746" s="405"/>
      <c r="AL746" s="405"/>
      <c r="AM746" s="299"/>
    </row>
    <row r="747" spans="1:40" ht="15.5" collapsed="1">
      <c r="B747" s="320" t="s">
        <v>311</v>
      </c>
      <c r="C747" s="322"/>
      <c r="D747" s="807">
        <f>SUM(D590:D745)</f>
        <v>9697360.9580630288</v>
      </c>
      <c r="E747" s="807">
        <f>SUM(E590:E745)</f>
        <v>9786757.7131015826</v>
      </c>
      <c r="F747" s="807">
        <f>SUM(F590:F745)</f>
        <v>9703657.6602791548</v>
      </c>
      <c r="G747" s="807">
        <f>SUM(G590:G745)</f>
        <v>9692572.2297978196</v>
      </c>
      <c r="H747" s="807">
        <f t="shared" ref="H747:M747" si="234">SUM(H590:H745)</f>
        <v>0</v>
      </c>
      <c r="I747" s="807">
        <f t="shared" si="234"/>
        <v>0</v>
      </c>
      <c r="J747" s="807">
        <f t="shared" si="234"/>
        <v>0</v>
      </c>
      <c r="K747" s="807">
        <f t="shared" si="234"/>
        <v>0</v>
      </c>
      <c r="L747" s="807">
        <f t="shared" si="234"/>
        <v>0</v>
      </c>
      <c r="M747" s="807">
        <f t="shared" si="234"/>
        <v>0</v>
      </c>
      <c r="N747" s="322"/>
      <c r="O747" s="322">
        <f>SUM(O590:O745)</f>
        <v>1526.8082144352413</v>
      </c>
      <c r="P747" s="322">
        <f>SUM(P590:P745)</f>
        <v>1535.1877145715782</v>
      </c>
      <c r="Q747" s="322">
        <f>SUM(Q590:Q745)</f>
        <v>1514.6048575564698</v>
      </c>
      <c r="R747" s="322">
        <f>SUM(R590:R745)</f>
        <v>1511.2071873083974</v>
      </c>
      <c r="S747" s="322">
        <f t="shared" ref="S747:X747" si="235">SUM(S590:S745)</f>
        <v>0</v>
      </c>
      <c r="T747" s="322">
        <f t="shared" si="235"/>
        <v>0</v>
      </c>
      <c r="U747" s="322">
        <f t="shared" si="235"/>
        <v>0</v>
      </c>
      <c r="V747" s="322">
        <f t="shared" si="235"/>
        <v>0</v>
      </c>
      <c r="W747" s="322">
        <f t="shared" si="235"/>
        <v>0</v>
      </c>
      <c r="X747" s="322">
        <f t="shared" si="235"/>
        <v>0</v>
      </c>
      <c r="Y747" s="322">
        <f>IF(Y588="kWh",SUMPRODUCT(D590:D745,Y590:Y745))</f>
        <v>1622127.2140877768</v>
      </c>
      <c r="Z747" s="322">
        <f>IF(Z588="kWh",SUMPRODUCT(D590:D745,Z590:Z745))</f>
        <v>1540718.9913797956</v>
      </c>
      <c r="AA747" s="322">
        <f>IF(AA588="kw",SUMPRODUCT(N590:N745,O590:O745,AA590:AA745),SUMPRODUCT(D590:D745,AA590:AA745))</f>
        <v>12858.24</v>
      </c>
      <c r="AB747" s="322">
        <f>IF(AB588="kw",SUMPRODUCT(N590:N745,O590:O745,AB590:AB745),SUMPRODUCT(D590:D745,AB590:AB745))</f>
        <v>0</v>
      </c>
      <c r="AC747" s="322">
        <f>IF(AC588="kw",SUMPRODUCT(N590:N745,O590:O745,AC590:AC745),SUMPRODUCT(D590:D745,AC590:AC745))</f>
        <v>0</v>
      </c>
      <c r="AD747" s="322">
        <f>IF(AD588="kw",SUMPRODUCT(N590:N745,O590:O745,AD590:AD745),SUMPRODUCT(D590:D745,AD590:AD745))</f>
        <v>0</v>
      </c>
      <c r="AE747" s="322">
        <f>IF(AE588="kw",SUMPRODUCT(N590:N745,O590:O745,AE590:AE745),SUMPRODUCT(D590:D745,AE590:AE745))</f>
        <v>0</v>
      </c>
      <c r="AF747" s="322">
        <f>IF(AF588="kw",SUMPRODUCT(N590:N745,O590:O745,AF590:AF745),SUMPRODUCT(D590:D745,AF590:AF745))</f>
        <v>0</v>
      </c>
      <c r="AG747" s="322">
        <f>IF(AG588="kw",SUMPRODUCT(N590:N745,O590:O745,AG590:AG745),SUMPRODUCT(D590:D745,AG590:AG745))</f>
        <v>0</v>
      </c>
      <c r="AH747" s="322">
        <f>IF(AH588="kw",SUMPRODUCT(N590:N745,O590:O745,AH590:AH745),SUMPRODUCT(D590:D745,AH590:AH745))</f>
        <v>0</v>
      </c>
      <c r="AI747" s="322">
        <f>IF(AI588="kw",SUMPRODUCT(N590:N745,O590:O745,AI590:AI745),SUMPRODUCT(D590:D745,AI590:AI745))</f>
        <v>0</v>
      </c>
      <c r="AJ747" s="322">
        <f>IF(AJ588="kw",SUMPRODUCT(N590:N745,O590:O745,AJ590:AJ745),SUMPRODUCT(D590:D745,AJ590:AJ745))</f>
        <v>0</v>
      </c>
      <c r="AK747" s="322">
        <f>IF(AK588="kw",SUMPRODUCT(N590:N745,O590:O745,AK590:AK745),SUMPRODUCT(D590:D745,AK590:AK745))</f>
        <v>0</v>
      </c>
      <c r="AL747" s="322">
        <f>IF(AL588="kw",SUMPRODUCT(N590:N745,O590:O745,AL590:AL745),SUMPRODUCT(D590:D745,AL590:AL745))</f>
        <v>0</v>
      </c>
      <c r="AM747" s="323"/>
    </row>
    <row r="748" spans="1:40" ht="15.5">
      <c r="B748" s="384" t="s">
        <v>312</v>
      </c>
      <c r="C748" s="385"/>
      <c r="D748" s="806"/>
      <c r="E748" s="806"/>
      <c r="F748" s="806"/>
      <c r="G748" s="806"/>
      <c r="H748" s="806"/>
      <c r="I748" s="806"/>
      <c r="J748" s="806"/>
      <c r="K748" s="806"/>
      <c r="L748" s="806"/>
      <c r="M748" s="806"/>
      <c r="N748" s="385"/>
      <c r="O748" s="385"/>
      <c r="P748" s="385"/>
      <c r="Q748" s="385"/>
      <c r="R748" s="385"/>
      <c r="S748" s="385"/>
      <c r="T748" s="385"/>
      <c r="U748" s="385"/>
      <c r="V748" s="385"/>
      <c r="W748" s="385"/>
      <c r="X748" s="385"/>
      <c r="Y748" s="385">
        <f>HLOOKUP(Y403,'2. LRAMVA Threshold'!$B$42:$Q$53,10,FALSE)</f>
        <v>1262919</v>
      </c>
      <c r="Z748" s="385">
        <f>HLOOKUP(Z403,'2. LRAMVA Threshold'!$B$42:$Q$53,10,FALSE)</f>
        <v>1210217</v>
      </c>
      <c r="AA748" s="385">
        <f>HLOOKUP(AA403,'2. LRAMVA Threshold'!$B$42:$Q$53,10,FALSE)</f>
        <v>56673</v>
      </c>
      <c r="AB748" s="385">
        <f>HLOOKUP(AB403,'2. LRAMVA Threshold'!$B$42:$Q$53,10,FALSE)</f>
        <v>0</v>
      </c>
      <c r="AC748" s="385">
        <f>HLOOKUP(AC403,'2. LRAMVA Threshold'!$B$42:$Q$53,10,FALSE)</f>
        <v>0</v>
      </c>
      <c r="AD748" s="385">
        <f>HLOOKUP(AD403,'2. LRAMVA Threshold'!$B$42:$Q$53,10,FALSE)</f>
        <v>0</v>
      </c>
      <c r="AE748" s="385">
        <f>HLOOKUP(AE403,'2. LRAMVA Threshold'!$B$42:$Q$53,10,FALSE)</f>
        <v>0</v>
      </c>
      <c r="AF748" s="385">
        <f>HLOOKUP(AF403,'2. LRAMVA Threshold'!$B$42:$Q$53,10,FALSE)</f>
        <v>0</v>
      </c>
      <c r="AG748" s="385">
        <f>HLOOKUP(AG403,'2. LRAMVA Threshold'!$B$42:$Q$53,10,FALSE)</f>
        <v>0</v>
      </c>
      <c r="AH748" s="385">
        <f>HLOOKUP(AH403,'2. LRAMVA Threshold'!$B$42:$Q$53,10,FALSE)</f>
        <v>0</v>
      </c>
      <c r="AI748" s="385">
        <f>HLOOKUP(AI403,'2. LRAMVA Threshold'!$B$42:$Q$53,10,FALSE)</f>
        <v>0</v>
      </c>
      <c r="AJ748" s="385">
        <f>HLOOKUP(AJ403,'2. LRAMVA Threshold'!$B$42:$Q$53,10,FALSE)</f>
        <v>0</v>
      </c>
      <c r="AK748" s="385">
        <f>HLOOKUP(AK403,'2. LRAMVA Threshold'!$B$42:$Q$53,10,FALSE)</f>
        <v>0</v>
      </c>
      <c r="AL748" s="385">
        <f>HLOOKUP(AL403,'2. LRAMVA Threshold'!$B$42:$Q$53,10,FALSE)</f>
        <v>0</v>
      </c>
      <c r="AM748" s="434"/>
    </row>
    <row r="749" spans="1:40" ht="15.5">
      <c r="B749" s="387"/>
      <c r="C749" s="425"/>
      <c r="D749" s="425"/>
      <c r="E749" s="425"/>
      <c r="F749" s="425"/>
      <c r="G749" s="425"/>
      <c r="H749" s="425"/>
      <c r="I749" s="425"/>
      <c r="J749" s="425"/>
      <c r="K749" s="425"/>
      <c r="L749" s="425"/>
      <c r="M749" s="425"/>
      <c r="N749" s="426"/>
      <c r="O749" s="427"/>
      <c r="P749" s="426"/>
      <c r="Q749" s="426"/>
      <c r="R749" s="426"/>
      <c r="S749" s="428"/>
      <c r="T749" s="428"/>
      <c r="U749" s="428"/>
      <c r="V749" s="428"/>
      <c r="W749" s="426"/>
      <c r="X749" s="426"/>
      <c r="Y749" s="429"/>
      <c r="Z749" s="429"/>
      <c r="AA749" s="429"/>
      <c r="AB749" s="429"/>
      <c r="AC749" s="429"/>
      <c r="AD749" s="429"/>
      <c r="AE749" s="429"/>
      <c r="AF749" s="392"/>
      <c r="AG749" s="392"/>
      <c r="AH749" s="392"/>
      <c r="AI749" s="392"/>
      <c r="AJ749" s="392"/>
      <c r="AK749" s="392"/>
      <c r="AL749" s="392"/>
      <c r="AM749" s="393"/>
    </row>
    <row r="750" spans="1:40" ht="15.5">
      <c r="B750" s="317" t="s">
        <v>313</v>
      </c>
      <c r="C750" s="331"/>
      <c r="D750" s="805"/>
      <c r="E750" s="293"/>
      <c r="F750" s="293"/>
      <c r="G750" s="293"/>
      <c r="H750" s="293"/>
      <c r="I750" s="293"/>
      <c r="J750" s="293"/>
      <c r="K750" s="293"/>
      <c r="L750" s="293"/>
      <c r="M750" s="293"/>
      <c r="N750" s="369"/>
      <c r="O750" s="284"/>
      <c r="P750" s="333"/>
      <c r="Q750" s="333"/>
      <c r="R750" s="333"/>
      <c r="S750" s="332"/>
      <c r="T750" s="332"/>
      <c r="U750" s="332"/>
      <c r="V750" s="332"/>
      <c r="W750" s="333"/>
      <c r="X750" s="333"/>
      <c r="Y750" s="334">
        <f>HLOOKUP(Y$35,'3.  Distribution Rates'!$C$122:$P$133,10,FALSE)</f>
        <v>3.8E-3</v>
      </c>
      <c r="Z750" s="334">
        <f>HLOOKUP(Z$35,'3.  Distribution Rates'!$C$122:$P$133,10,FALSE)</f>
        <v>8.0000000000000002E-3</v>
      </c>
      <c r="AA750" s="334">
        <f>HLOOKUP(AA$35,'3.  Distribution Rates'!$C$122:$P$133,10,FALSE)</f>
        <v>2.8302999999999998</v>
      </c>
      <c r="AB750" s="334">
        <f>HLOOKUP(AB$35,'3.  Distribution Rates'!$C$122:$P$133,10,FALSE)</f>
        <v>0</v>
      </c>
      <c r="AC750" s="334">
        <f>HLOOKUP(AC$35,'3.  Distribution Rates'!$C$122:$P$133,10,FALSE)</f>
        <v>0</v>
      </c>
      <c r="AD750" s="334">
        <f>HLOOKUP(AD$35,'3.  Distribution Rates'!$C$122:$P$133,10,FALSE)</f>
        <v>0</v>
      </c>
      <c r="AE750" s="334">
        <f>HLOOKUP(AE$35,'3.  Distribution Rates'!$C$122:$P$133,10,FALSE)</f>
        <v>0</v>
      </c>
      <c r="AF750" s="334">
        <f>HLOOKUP(AF$35,'3.  Distribution Rates'!$C$122:$P$133,10,FALSE)</f>
        <v>0</v>
      </c>
      <c r="AG750" s="334">
        <f>HLOOKUP(AG$35,'3.  Distribution Rates'!$C$122:$P$133,10,FALSE)</f>
        <v>0</v>
      </c>
      <c r="AH750" s="334">
        <f>HLOOKUP(AH$35,'3.  Distribution Rates'!$C$122:$P$133,10,FALSE)</f>
        <v>0</v>
      </c>
      <c r="AI750" s="334">
        <f>HLOOKUP(AI$35,'3.  Distribution Rates'!$C$122:$P$133,10,FALSE)</f>
        <v>0</v>
      </c>
      <c r="AJ750" s="334">
        <f>HLOOKUP(AJ$35,'3.  Distribution Rates'!$C$122:$P$133,10,FALSE)</f>
        <v>0</v>
      </c>
      <c r="AK750" s="334">
        <f>HLOOKUP(AK$35,'3.  Distribution Rates'!$C$122:$P$133,10,FALSE)</f>
        <v>0</v>
      </c>
      <c r="AL750" s="334">
        <f>HLOOKUP(AL$35,'3.  Distribution Rates'!$C$122:$P$133,10,FALSE)</f>
        <v>0</v>
      </c>
      <c r="AM750" s="341"/>
      <c r="AN750" s="435"/>
    </row>
    <row r="751" spans="1:40" ht="15.5">
      <c r="B751" s="317" t="s">
        <v>314</v>
      </c>
      <c r="C751" s="338"/>
      <c r="D751" s="804"/>
      <c r="E751" s="733"/>
      <c r="F751" s="733"/>
      <c r="G751" s="733"/>
      <c r="H751" s="733"/>
      <c r="I751" s="733"/>
      <c r="J751" s="733"/>
      <c r="K751" s="733"/>
      <c r="L751" s="733"/>
      <c r="M751" s="733"/>
      <c r="N751" s="272"/>
      <c r="O751" s="284"/>
      <c r="P751" s="272"/>
      <c r="Q751" s="272"/>
      <c r="R751" s="272"/>
      <c r="S751" s="302"/>
      <c r="T751" s="302"/>
      <c r="U751" s="302"/>
      <c r="V751" s="302"/>
      <c r="W751" s="272"/>
      <c r="X751" s="272"/>
      <c r="Y751" s="371">
        <f>'4.  2011-2014 LRAM'!Y141*Y750</f>
        <v>0</v>
      </c>
      <c r="Z751" s="371">
        <f>'4.  2011-2014 LRAM'!Z141*Z750</f>
        <v>0</v>
      </c>
      <c r="AA751" s="371">
        <f>'4.  2011-2014 LRAM'!AA141*AA750</f>
        <v>0</v>
      </c>
      <c r="AB751" s="371">
        <f>'4.  2011-2014 LRAM'!AB141*AB750</f>
        <v>0</v>
      </c>
      <c r="AC751" s="371">
        <f>'4.  2011-2014 LRAM'!AC141*AC750</f>
        <v>0</v>
      </c>
      <c r="AD751" s="371">
        <f>'4.  2011-2014 LRAM'!AD141*AD750</f>
        <v>0</v>
      </c>
      <c r="AE751" s="371">
        <f>'4.  2011-2014 LRAM'!AE141*AE750</f>
        <v>0</v>
      </c>
      <c r="AF751" s="371">
        <f>'4.  2011-2014 LRAM'!AF141*AF750</f>
        <v>0</v>
      </c>
      <c r="AG751" s="371">
        <f>'4.  2011-2014 LRAM'!AG141*AG750</f>
        <v>0</v>
      </c>
      <c r="AH751" s="371">
        <f>'4.  2011-2014 LRAM'!AH141*AH750</f>
        <v>0</v>
      </c>
      <c r="AI751" s="371">
        <f>'4.  2011-2014 LRAM'!AI141*AI750</f>
        <v>0</v>
      </c>
      <c r="AJ751" s="371">
        <f>'4.  2011-2014 LRAM'!AJ141*AJ750</f>
        <v>0</v>
      </c>
      <c r="AK751" s="371">
        <f>'4.  2011-2014 LRAM'!AK141*AK750</f>
        <v>0</v>
      </c>
      <c r="AL751" s="371">
        <f>'4.  2011-2014 LRAM'!AL141*AL750</f>
        <v>0</v>
      </c>
      <c r="AM751" s="616">
        <f t="shared" ref="AM751:AM758" si="236">SUM(Y751:AL751)</f>
        <v>0</v>
      </c>
      <c r="AN751" s="435"/>
    </row>
    <row r="752" spans="1:40" ht="15.5">
      <c r="B752" s="317" t="s">
        <v>315</v>
      </c>
      <c r="C752" s="338"/>
      <c r="D752" s="804"/>
      <c r="E752" s="733"/>
      <c r="F752" s="733"/>
      <c r="G752" s="733"/>
      <c r="H752" s="733"/>
      <c r="I752" s="733"/>
      <c r="J752" s="733"/>
      <c r="K752" s="733"/>
      <c r="L752" s="733"/>
      <c r="M752" s="733"/>
      <c r="N752" s="272"/>
      <c r="O752" s="284"/>
      <c r="P752" s="272"/>
      <c r="Q752" s="272"/>
      <c r="R752" s="272"/>
      <c r="S752" s="302"/>
      <c r="T752" s="302"/>
      <c r="U752" s="302"/>
      <c r="V752" s="302"/>
      <c r="W752" s="272"/>
      <c r="X752" s="272"/>
      <c r="Y752" s="371">
        <f>'4.  2011-2014 LRAM'!Y270*Y750</f>
        <v>0</v>
      </c>
      <c r="Z752" s="371">
        <f>'4.  2011-2014 LRAM'!Z270*Z750</f>
        <v>0</v>
      </c>
      <c r="AA752" s="371">
        <f>'4.  2011-2014 LRAM'!AA270*AA750</f>
        <v>0</v>
      </c>
      <c r="AB752" s="371">
        <f>'4.  2011-2014 LRAM'!AB270*AB750</f>
        <v>0</v>
      </c>
      <c r="AC752" s="371">
        <f>'4.  2011-2014 LRAM'!AC270*AC750</f>
        <v>0</v>
      </c>
      <c r="AD752" s="371">
        <f>'4.  2011-2014 LRAM'!AD270*AD750</f>
        <v>0</v>
      </c>
      <c r="AE752" s="371">
        <f>'4.  2011-2014 LRAM'!AE270*AE750</f>
        <v>0</v>
      </c>
      <c r="AF752" s="371">
        <f>'4.  2011-2014 LRAM'!AF270*AF750</f>
        <v>0</v>
      </c>
      <c r="AG752" s="371">
        <f>'4.  2011-2014 LRAM'!AG270*AG750</f>
        <v>0</v>
      </c>
      <c r="AH752" s="371">
        <f>'4.  2011-2014 LRAM'!AH270*AH750</f>
        <v>0</v>
      </c>
      <c r="AI752" s="371">
        <f>'4.  2011-2014 LRAM'!AI270*AI750</f>
        <v>0</v>
      </c>
      <c r="AJ752" s="371">
        <f>'4.  2011-2014 LRAM'!AJ270*AJ750</f>
        <v>0</v>
      </c>
      <c r="AK752" s="371">
        <f>'4.  2011-2014 LRAM'!AK270*AK750</f>
        <v>0</v>
      </c>
      <c r="AL752" s="371">
        <f>'4.  2011-2014 LRAM'!AL270*AL750</f>
        <v>0</v>
      </c>
      <c r="AM752" s="616">
        <f t="shared" si="236"/>
        <v>0</v>
      </c>
      <c r="AN752" s="435"/>
    </row>
    <row r="753" spans="2:40" ht="15.5">
      <c r="B753" s="317" t="s">
        <v>316</v>
      </c>
      <c r="C753" s="338"/>
      <c r="D753" s="804"/>
      <c r="E753" s="733"/>
      <c r="F753" s="733"/>
      <c r="G753" s="733"/>
      <c r="H753" s="733"/>
      <c r="I753" s="733"/>
      <c r="J753" s="733"/>
      <c r="K753" s="733"/>
      <c r="L753" s="733"/>
      <c r="M753" s="733"/>
      <c r="N753" s="272"/>
      <c r="O753" s="284"/>
      <c r="P753" s="272"/>
      <c r="Q753" s="272"/>
      <c r="R753" s="272"/>
      <c r="S753" s="302"/>
      <c r="T753" s="302"/>
      <c r="U753" s="302"/>
      <c r="V753" s="302"/>
      <c r="W753" s="272"/>
      <c r="X753" s="272"/>
      <c r="Y753" s="371">
        <f>'4.  2011-2014 LRAM'!Y399*Y750</f>
        <v>0</v>
      </c>
      <c r="Z753" s="371">
        <f>'4.  2011-2014 LRAM'!Z399*Z750</f>
        <v>0</v>
      </c>
      <c r="AA753" s="371">
        <f>'4.  2011-2014 LRAM'!AA399*AA750</f>
        <v>0</v>
      </c>
      <c r="AB753" s="371">
        <f>'4.  2011-2014 LRAM'!AB399*AB750</f>
        <v>0</v>
      </c>
      <c r="AC753" s="371">
        <f>'4.  2011-2014 LRAM'!AC399*AC750</f>
        <v>0</v>
      </c>
      <c r="AD753" s="371">
        <f>'4.  2011-2014 LRAM'!AD399*AD750</f>
        <v>0</v>
      </c>
      <c r="AE753" s="371">
        <f>'4.  2011-2014 LRAM'!AE399*AE750</f>
        <v>0</v>
      </c>
      <c r="AF753" s="371">
        <f>'4.  2011-2014 LRAM'!AF399*AF750</f>
        <v>0</v>
      </c>
      <c r="AG753" s="371">
        <f>'4.  2011-2014 LRAM'!AG399*AG750</f>
        <v>0</v>
      </c>
      <c r="AH753" s="371">
        <f>'4.  2011-2014 LRAM'!AH399*AH750</f>
        <v>0</v>
      </c>
      <c r="AI753" s="371">
        <f>'4.  2011-2014 LRAM'!AI399*AI750</f>
        <v>0</v>
      </c>
      <c r="AJ753" s="371">
        <f>'4.  2011-2014 LRAM'!AJ399*AJ750</f>
        <v>0</v>
      </c>
      <c r="AK753" s="371">
        <f>'4.  2011-2014 LRAM'!AK399*AK750</f>
        <v>0</v>
      </c>
      <c r="AL753" s="371">
        <f>'4.  2011-2014 LRAM'!AL399*AL750</f>
        <v>0</v>
      </c>
      <c r="AM753" s="616">
        <f t="shared" si="236"/>
        <v>0</v>
      </c>
      <c r="AN753" s="435"/>
    </row>
    <row r="754" spans="2:40" ht="15.5">
      <c r="B754" s="317" t="s">
        <v>317</v>
      </c>
      <c r="C754" s="338"/>
      <c r="D754" s="804"/>
      <c r="E754" s="733"/>
      <c r="F754" s="733"/>
      <c r="G754" s="733"/>
      <c r="H754" s="733"/>
      <c r="I754" s="733"/>
      <c r="J754" s="733"/>
      <c r="K754" s="733"/>
      <c r="L754" s="733"/>
      <c r="M754" s="733"/>
      <c r="N754" s="272"/>
      <c r="O754" s="284"/>
      <c r="P754" s="272"/>
      <c r="Q754" s="272"/>
      <c r="R754" s="272"/>
      <c r="S754" s="302"/>
      <c r="T754" s="302"/>
      <c r="U754" s="302"/>
      <c r="V754" s="302"/>
      <c r="W754" s="272"/>
      <c r="X754" s="272"/>
      <c r="Y754" s="371">
        <f>'4.  2011-2014 LRAM'!Y529*Y750</f>
        <v>0</v>
      </c>
      <c r="Z754" s="371">
        <f>'4.  2011-2014 LRAM'!Z529*Z750</f>
        <v>0</v>
      </c>
      <c r="AA754" s="371">
        <f>'4.  2011-2014 LRAM'!AA529*AA750</f>
        <v>0</v>
      </c>
      <c r="AB754" s="371">
        <f>'4.  2011-2014 LRAM'!AB529*AB750</f>
        <v>0</v>
      </c>
      <c r="AC754" s="371">
        <f>'4.  2011-2014 LRAM'!AC529*AC750</f>
        <v>0</v>
      </c>
      <c r="AD754" s="371">
        <f>'4.  2011-2014 LRAM'!AD529*AD750</f>
        <v>0</v>
      </c>
      <c r="AE754" s="371">
        <f>'4.  2011-2014 LRAM'!AE529*AE750</f>
        <v>0</v>
      </c>
      <c r="AF754" s="371">
        <f>'4.  2011-2014 LRAM'!AF529*AF750</f>
        <v>0</v>
      </c>
      <c r="AG754" s="371">
        <f>'4.  2011-2014 LRAM'!AG529*AG750</f>
        <v>0</v>
      </c>
      <c r="AH754" s="371">
        <f>'4.  2011-2014 LRAM'!AH529*AH750</f>
        <v>0</v>
      </c>
      <c r="AI754" s="371">
        <f>'4.  2011-2014 LRAM'!AI529*AI750</f>
        <v>0</v>
      </c>
      <c r="AJ754" s="371">
        <f>'4.  2011-2014 LRAM'!AJ529*AJ750</f>
        <v>0</v>
      </c>
      <c r="AK754" s="371">
        <f>'4.  2011-2014 LRAM'!AK529*AK750</f>
        <v>0</v>
      </c>
      <c r="AL754" s="371">
        <f>'4.  2011-2014 LRAM'!AL529*AL750</f>
        <v>0</v>
      </c>
      <c r="AM754" s="616">
        <f t="shared" si="236"/>
        <v>0</v>
      </c>
      <c r="AN754" s="435"/>
    </row>
    <row r="755" spans="2:40" ht="15.5">
      <c r="B755" s="317" t="s">
        <v>318</v>
      </c>
      <c r="C755" s="338"/>
      <c r="D755" s="804"/>
      <c r="E755" s="733"/>
      <c r="F755" s="733"/>
      <c r="G755" s="733"/>
      <c r="H755" s="733"/>
      <c r="I755" s="733"/>
      <c r="J755" s="733"/>
      <c r="K755" s="733"/>
      <c r="L755" s="733"/>
      <c r="M755" s="733"/>
      <c r="N755" s="272"/>
      <c r="O755" s="284"/>
      <c r="P755" s="272"/>
      <c r="Q755" s="272"/>
      <c r="R755" s="272"/>
      <c r="S755" s="302"/>
      <c r="T755" s="302"/>
      <c r="U755" s="302"/>
      <c r="V755" s="302"/>
      <c r="W755" s="272"/>
      <c r="X755" s="272"/>
      <c r="Y755" s="371">
        <f>Y210*Y750</f>
        <v>0</v>
      </c>
      <c r="Z755" s="371">
        <f t="shared" ref="Z755:AL755" si="237">Z210*Z750</f>
        <v>0</v>
      </c>
      <c r="AA755" s="371">
        <f t="shared" si="237"/>
        <v>0</v>
      </c>
      <c r="AB755" s="371">
        <f t="shared" si="237"/>
        <v>0</v>
      </c>
      <c r="AC755" s="371">
        <f t="shared" si="237"/>
        <v>0</v>
      </c>
      <c r="AD755" s="371">
        <f t="shared" si="237"/>
        <v>0</v>
      </c>
      <c r="AE755" s="371">
        <f t="shared" si="237"/>
        <v>0</v>
      </c>
      <c r="AF755" s="371">
        <f t="shared" si="237"/>
        <v>0</v>
      </c>
      <c r="AG755" s="371">
        <f t="shared" si="237"/>
        <v>0</v>
      </c>
      <c r="AH755" s="371">
        <f t="shared" si="237"/>
        <v>0</v>
      </c>
      <c r="AI755" s="371">
        <f t="shared" si="237"/>
        <v>0</v>
      </c>
      <c r="AJ755" s="371">
        <f t="shared" si="237"/>
        <v>0</v>
      </c>
      <c r="AK755" s="371">
        <f t="shared" si="237"/>
        <v>0</v>
      </c>
      <c r="AL755" s="371">
        <f t="shared" si="237"/>
        <v>0</v>
      </c>
      <c r="AM755" s="616">
        <f t="shared" si="236"/>
        <v>0</v>
      </c>
      <c r="AN755" s="435"/>
    </row>
    <row r="756" spans="2:40" ht="15.5">
      <c r="B756" s="317" t="s">
        <v>319</v>
      </c>
      <c r="C756" s="338"/>
      <c r="D756" s="804"/>
      <c r="E756" s="733"/>
      <c r="F756" s="733"/>
      <c r="G756" s="733"/>
      <c r="H756" s="733"/>
      <c r="I756" s="733"/>
      <c r="J756" s="733"/>
      <c r="K756" s="733"/>
      <c r="L756" s="733"/>
      <c r="M756" s="733"/>
      <c r="N756" s="272"/>
      <c r="O756" s="284"/>
      <c r="P756" s="272"/>
      <c r="Q756" s="272"/>
      <c r="R756" s="272"/>
      <c r="S756" s="302"/>
      <c r="T756" s="302"/>
      <c r="U756" s="302"/>
      <c r="V756" s="302"/>
      <c r="W756" s="272"/>
      <c r="X756" s="272"/>
      <c r="Y756" s="371">
        <f t="shared" ref="Y756:AL756" si="238">Y394*Y750</f>
        <v>15684.1998</v>
      </c>
      <c r="Z756" s="371">
        <f t="shared" si="238"/>
        <v>9462.503920000001</v>
      </c>
      <c r="AA756" s="371">
        <f t="shared" si="238"/>
        <v>29388.703079999999</v>
      </c>
      <c r="AB756" s="371">
        <f t="shared" si="238"/>
        <v>0</v>
      </c>
      <c r="AC756" s="371">
        <f t="shared" si="238"/>
        <v>0</v>
      </c>
      <c r="AD756" s="371">
        <f t="shared" si="238"/>
        <v>0</v>
      </c>
      <c r="AE756" s="371">
        <f t="shared" si="238"/>
        <v>0</v>
      </c>
      <c r="AF756" s="371">
        <f t="shared" si="238"/>
        <v>0</v>
      </c>
      <c r="AG756" s="371">
        <f t="shared" si="238"/>
        <v>0</v>
      </c>
      <c r="AH756" s="371">
        <f t="shared" si="238"/>
        <v>0</v>
      </c>
      <c r="AI756" s="371">
        <f t="shared" si="238"/>
        <v>0</v>
      </c>
      <c r="AJ756" s="371">
        <f t="shared" si="238"/>
        <v>0</v>
      </c>
      <c r="AK756" s="371">
        <f t="shared" si="238"/>
        <v>0</v>
      </c>
      <c r="AL756" s="371">
        <f t="shared" si="238"/>
        <v>0</v>
      </c>
      <c r="AM756" s="616">
        <f t="shared" si="236"/>
        <v>54535.406799999997</v>
      </c>
      <c r="AN756" s="435"/>
    </row>
    <row r="757" spans="2:40" ht="15.5">
      <c r="B757" s="317" t="s">
        <v>320</v>
      </c>
      <c r="C757" s="338"/>
      <c r="D757" s="804"/>
      <c r="E757" s="733"/>
      <c r="F757" s="733"/>
      <c r="G757" s="733"/>
      <c r="H757" s="733"/>
      <c r="I757" s="733"/>
      <c r="J757" s="733"/>
      <c r="K757" s="733"/>
      <c r="L757" s="733"/>
      <c r="M757" s="733"/>
      <c r="N757" s="272"/>
      <c r="O757" s="284"/>
      <c r="P757" s="272"/>
      <c r="Q757" s="272"/>
      <c r="R757" s="272"/>
      <c r="S757" s="302"/>
      <c r="T757" s="302"/>
      <c r="U757" s="302"/>
      <c r="V757" s="302"/>
      <c r="W757" s="272"/>
      <c r="X757" s="272"/>
      <c r="Y757" s="371">
        <f t="shared" ref="Y757:AL757" si="239">Y578*Y750</f>
        <v>20667.664199999999</v>
      </c>
      <c r="Z757" s="371">
        <f t="shared" si="239"/>
        <v>19933.923200000001</v>
      </c>
      <c r="AA757" s="371">
        <f t="shared" si="239"/>
        <v>67425.557627999995</v>
      </c>
      <c r="AB757" s="371">
        <f t="shared" si="239"/>
        <v>0</v>
      </c>
      <c r="AC757" s="371">
        <f t="shared" si="239"/>
        <v>0</v>
      </c>
      <c r="AD757" s="371">
        <f t="shared" si="239"/>
        <v>0</v>
      </c>
      <c r="AE757" s="371">
        <f t="shared" si="239"/>
        <v>0</v>
      </c>
      <c r="AF757" s="371">
        <f t="shared" si="239"/>
        <v>0</v>
      </c>
      <c r="AG757" s="371">
        <f t="shared" si="239"/>
        <v>0</v>
      </c>
      <c r="AH757" s="371">
        <f t="shared" si="239"/>
        <v>0</v>
      </c>
      <c r="AI757" s="371">
        <f t="shared" si="239"/>
        <v>0</v>
      </c>
      <c r="AJ757" s="371">
        <f t="shared" si="239"/>
        <v>0</v>
      </c>
      <c r="AK757" s="371">
        <f t="shared" si="239"/>
        <v>0</v>
      </c>
      <c r="AL757" s="371">
        <f t="shared" si="239"/>
        <v>0</v>
      </c>
      <c r="AM757" s="616">
        <f t="shared" si="236"/>
        <v>108027.145028</v>
      </c>
      <c r="AN757" s="435"/>
    </row>
    <row r="758" spans="2:40" ht="15.5">
      <c r="B758" s="317" t="s">
        <v>321</v>
      </c>
      <c r="C758" s="338"/>
      <c r="D758" s="804"/>
      <c r="E758" s="733"/>
      <c r="F758" s="733"/>
      <c r="G758" s="733"/>
      <c r="H758" s="733"/>
      <c r="I758" s="733"/>
      <c r="J758" s="733"/>
      <c r="K758" s="733"/>
      <c r="L758" s="733"/>
      <c r="M758" s="733"/>
      <c r="N758" s="272"/>
      <c r="O758" s="284"/>
      <c r="P758" s="272"/>
      <c r="Q758" s="272"/>
      <c r="R758" s="272"/>
      <c r="S758" s="302"/>
      <c r="T758" s="302"/>
      <c r="U758" s="302"/>
      <c r="V758" s="302"/>
      <c r="W758" s="272"/>
      <c r="X758" s="272"/>
      <c r="Y758" s="371">
        <f>Y747*Y750</f>
        <v>6164.0834135335517</v>
      </c>
      <c r="Z758" s="371">
        <f t="shared" ref="Z758:AL758" si="240">Z747*Z750</f>
        <v>12325.751931038365</v>
      </c>
      <c r="AA758" s="371">
        <f t="shared" si="240"/>
        <v>36392.676671999994</v>
      </c>
      <c r="AB758" s="371">
        <f t="shared" si="240"/>
        <v>0</v>
      </c>
      <c r="AC758" s="371">
        <f t="shared" si="240"/>
        <v>0</v>
      </c>
      <c r="AD758" s="371">
        <f t="shared" si="240"/>
        <v>0</v>
      </c>
      <c r="AE758" s="371">
        <f t="shared" si="240"/>
        <v>0</v>
      </c>
      <c r="AF758" s="371">
        <f t="shared" si="240"/>
        <v>0</v>
      </c>
      <c r="AG758" s="371">
        <f t="shared" si="240"/>
        <v>0</v>
      </c>
      <c r="AH758" s="371">
        <f t="shared" si="240"/>
        <v>0</v>
      </c>
      <c r="AI758" s="371">
        <f t="shared" si="240"/>
        <v>0</v>
      </c>
      <c r="AJ758" s="371">
        <f t="shared" si="240"/>
        <v>0</v>
      </c>
      <c r="AK758" s="371">
        <f t="shared" si="240"/>
        <v>0</v>
      </c>
      <c r="AL758" s="371">
        <f t="shared" si="240"/>
        <v>0</v>
      </c>
      <c r="AM758" s="616">
        <f t="shared" si="236"/>
        <v>54882.512016571913</v>
      </c>
      <c r="AN758" s="435"/>
    </row>
    <row r="759" spans="2:40" ht="15.5">
      <c r="B759" s="342" t="s">
        <v>322</v>
      </c>
      <c r="C759" s="338"/>
      <c r="D759" s="803"/>
      <c r="E759" s="326"/>
      <c r="F759" s="326"/>
      <c r="G759" s="326"/>
      <c r="H759" s="326"/>
      <c r="I759" s="326"/>
      <c r="J759" s="326"/>
      <c r="K759" s="326"/>
      <c r="L759" s="326"/>
      <c r="M759" s="326"/>
      <c r="N759" s="327"/>
      <c r="O759" s="293"/>
      <c r="P759" s="327"/>
      <c r="Q759" s="327"/>
      <c r="R759" s="327"/>
      <c r="S759" s="329"/>
      <c r="T759" s="329"/>
      <c r="U759" s="329"/>
      <c r="V759" s="329"/>
      <c r="W759" s="327"/>
      <c r="X759" s="327"/>
      <c r="Y759" s="339">
        <f t="shared" ref="Y759:AE759" si="241">SUM(Y751:Y758)</f>
        <v>42515.947413533555</v>
      </c>
      <c r="Z759" s="339">
        <f t="shared" si="241"/>
        <v>41722.179051038365</v>
      </c>
      <c r="AA759" s="339">
        <f t="shared" si="241"/>
        <v>133206.93737999999</v>
      </c>
      <c r="AB759" s="339">
        <f t="shared" si="241"/>
        <v>0</v>
      </c>
      <c r="AC759" s="339">
        <f t="shared" si="241"/>
        <v>0</v>
      </c>
      <c r="AD759" s="339">
        <f t="shared" si="241"/>
        <v>0</v>
      </c>
      <c r="AE759" s="339">
        <f t="shared" si="241"/>
        <v>0</v>
      </c>
      <c r="AF759" s="339">
        <f t="shared" ref="AF759:AL759" si="242">SUM(AF751:AF758)</f>
        <v>0</v>
      </c>
      <c r="AG759" s="339">
        <f t="shared" si="242"/>
        <v>0</v>
      </c>
      <c r="AH759" s="339">
        <f t="shared" si="242"/>
        <v>0</v>
      </c>
      <c r="AI759" s="339">
        <f t="shared" si="242"/>
        <v>0</v>
      </c>
      <c r="AJ759" s="339">
        <f t="shared" si="242"/>
        <v>0</v>
      </c>
      <c r="AK759" s="339">
        <f t="shared" si="242"/>
        <v>0</v>
      </c>
      <c r="AL759" s="339">
        <f t="shared" si="242"/>
        <v>0</v>
      </c>
      <c r="AM759" s="400">
        <f>SUM(AM751:AM758)</f>
        <v>217445.06384457191</v>
      </c>
      <c r="AN759" s="435"/>
    </row>
    <row r="760" spans="2:40" ht="15.5">
      <c r="B760" s="342" t="s">
        <v>323</v>
      </c>
      <c r="C760" s="338"/>
      <c r="D760" s="803"/>
      <c r="E760" s="326"/>
      <c r="F760" s="326"/>
      <c r="G760" s="326"/>
      <c r="H760" s="326"/>
      <c r="I760" s="326"/>
      <c r="J760" s="326"/>
      <c r="K760" s="326"/>
      <c r="L760" s="326"/>
      <c r="M760" s="326"/>
      <c r="N760" s="327"/>
      <c r="O760" s="293"/>
      <c r="P760" s="327"/>
      <c r="Q760" s="327"/>
      <c r="R760" s="327"/>
      <c r="S760" s="329"/>
      <c r="T760" s="329"/>
      <c r="U760" s="329"/>
      <c r="V760" s="329"/>
      <c r="W760" s="327"/>
      <c r="X760" s="327"/>
      <c r="Y760" s="340">
        <f>Y748*Y750</f>
        <v>4799.0922</v>
      </c>
      <c r="Z760" s="340">
        <f t="shared" ref="Z760:AE760" si="243">Z748*Z750</f>
        <v>9681.7360000000008</v>
      </c>
      <c r="AA760" s="340">
        <f t="shared" si="243"/>
        <v>160401.5919</v>
      </c>
      <c r="AB760" s="340">
        <f t="shared" si="243"/>
        <v>0</v>
      </c>
      <c r="AC760" s="340">
        <f t="shared" si="243"/>
        <v>0</v>
      </c>
      <c r="AD760" s="340">
        <f t="shared" si="243"/>
        <v>0</v>
      </c>
      <c r="AE760" s="340">
        <f t="shared" si="243"/>
        <v>0</v>
      </c>
      <c r="AF760" s="340">
        <f t="shared" ref="AF760:AL760" si="244">AF748*AF750</f>
        <v>0</v>
      </c>
      <c r="AG760" s="340">
        <f t="shared" si="244"/>
        <v>0</v>
      </c>
      <c r="AH760" s="340">
        <f t="shared" si="244"/>
        <v>0</v>
      </c>
      <c r="AI760" s="340">
        <f t="shared" si="244"/>
        <v>0</v>
      </c>
      <c r="AJ760" s="340">
        <f t="shared" si="244"/>
        <v>0</v>
      </c>
      <c r="AK760" s="340">
        <f t="shared" si="244"/>
        <v>0</v>
      </c>
      <c r="AL760" s="340">
        <f t="shared" si="244"/>
        <v>0</v>
      </c>
      <c r="AM760" s="400">
        <f>SUM(Y760:AL760)</f>
        <v>174882.42009999999</v>
      </c>
      <c r="AN760" s="435"/>
    </row>
    <row r="761" spans="2:40" ht="15.5">
      <c r="B761" s="342" t="s">
        <v>324</v>
      </c>
      <c r="C761" s="338"/>
      <c r="D761" s="803"/>
      <c r="E761" s="326"/>
      <c r="F761" s="326"/>
      <c r="G761" s="326"/>
      <c r="H761" s="326"/>
      <c r="I761" s="326"/>
      <c r="J761" s="326"/>
      <c r="K761" s="326"/>
      <c r="L761" s="326"/>
      <c r="M761" s="326"/>
      <c r="N761" s="327"/>
      <c r="O761" s="293"/>
      <c r="P761" s="327"/>
      <c r="Q761" s="327"/>
      <c r="R761" s="327"/>
      <c r="S761" s="343"/>
      <c r="T761" s="343"/>
      <c r="U761" s="343"/>
      <c r="V761" s="343"/>
      <c r="W761" s="327"/>
      <c r="X761" s="327"/>
      <c r="Y761" s="344"/>
      <c r="Z761" s="344"/>
      <c r="AA761" s="344"/>
      <c r="AB761" s="344"/>
      <c r="AC761" s="344"/>
      <c r="AD761" s="344"/>
      <c r="AE761" s="344"/>
      <c r="AF761" s="344"/>
      <c r="AG761" s="344"/>
      <c r="AH761" s="344"/>
      <c r="AI761" s="344"/>
      <c r="AJ761" s="344"/>
      <c r="AK761" s="344"/>
      <c r="AL761" s="344"/>
      <c r="AM761" s="400">
        <f>AM759-AM760</f>
        <v>42562.64374457192</v>
      </c>
      <c r="AN761" s="435"/>
    </row>
    <row r="762" spans="2:40" ht="15.5">
      <c r="B762" s="317"/>
      <c r="C762" s="343"/>
      <c r="D762" s="803"/>
      <c r="E762" s="326"/>
      <c r="F762" s="326"/>
      <c r="G762" s="326"/>
      <c r="H762" s="326"/>
      <c r="I762" s="326"/>
      <c r="J762" s="326"/>
      <c r="K762" s="326"/>
      <c r="L762" s="326"/>
      <c r="M762" s="326"/>
      <c r="N762" s="327"/>
      <c r="O762" s="293"/>
      <c r="P762" s="327"/>
      <c r="Q762" s="327"/>
      <c r="R762" s="327"/>
      <c r="S762" s="343"/>
      <c r="T762" s="338"/>
      <c r="U762" s="343"/>
      <c r="V762" s="343"/>
      <c r="W762" s="327"/>
      <c r="X762" s="327"/>
      <c r="Y762" s="345"/>
      <c r="Z762" s="345"/>
      <c r="AA762" s="345"/>
      <c r="AB762" s="345"/>
      <c r="AC762" s="345"/>
      <c r="AD762" s="345"/>
      <c r="AE762" s="345"/>
      <c r="AF762" s="345"/>
      <c r="AG762" s="345"/>
      <c r="AH762" s="345"/>
      <c r="AI762" s="345"/>
      <c r="AJ762" s="345"/>
      <c r="AK762" s="345"/>
      <c r="AL762" s="345"/>
      <c r="AM762" s="341"/>
      <c r="AN762" s="435"/>
    </row>
    <row r="763" spans="2:40" ht="15.5">
      <c r="B763" s="432" t="s">
        <v>325</v>
      </c>
      <c r="C763" s="297"/>
      <c r="D763" s="733"/>
      <c r="E763" s="733"/>
      <c r="F763" s="733"/>
      <c r="G763" s="733"/>
      <c r="H763" s="733"/>
      <c r="I763" s="733"/>
      <c r="J763" s="733"/>
      <c r="K763" s="733"/>
      <c r="L763" s="733"/>
      <c r="M763" s="733"/>
      <c r="N763" s="272"/>
      <c r="O763" s="350"/>
      <c r="P763" s="272"/>
      <c r="Q763" s="272"/>
      <c r="R763" s="272"/>
      <c r="S763" s="297"/>
      <c r="T763" s="302"/>
      <c r="U763" s="302"/>
      <c r="V763" s="272"/>
      <c r="W763" s="272"/>
      <c r="X763" s="302"/>
      <c r="Y763" s="284">
        <f>SUMPRODUCT(E590:E745,Y590:Y745)</f>
        <v>1618099.8448368872</v>
      </c>
      <c r="Z763" s="284">
        <f>SUMPRODUCT(E590:E745,Z590:Z745)</f>
        <v>1534801.9830353518</v>
      </c>
      <c r="AA763" s="284">
        <f t="shared" ref="AA763:AL763" si="245">IF(AA588="kw",SUMPRODUCT($N$590:$N$745,$P$590:$P$745,AA590:AA745),SUMPRODUCT($E$590:$E$745,AA590:AA745))</f>
        <v>13016.849345666551</v>
      </c>
      <c r="AB763" s="284">
        <f t="shared" si="245"/>
        <v>0</v>
      </c>
      <c r="AC763" s="284">
        <f t="shared" si="245"/>
        <v>0</v>
      </c>
      <c r="AD763" s="284">
        <f t="shared" si="245"/>
        <v>0</v>
      </c>
      <c r="AE763" s="284">
        <f t="shared" si="245"/>
        <v>0</v>
      </c>
      <c r="AF763" s="284">
        <f t="shared" si="245"/>
        <v>0</v>
      </c>
      <c r="AG763" s="284">
        <f t="shared" si="245"/>
        <v>0</v>
      </c>
      <c r="AH763" s="284">
        <f t="shared" si="245"/>
        <v>0</v>
      </c>
      <c r="AI763" s="284">
        <f t="shared" si="245"/>
        <v>0</v>
      </c>
      <c r="AJ763" s="284">
        <f t="shared" si="245"/>
        <v>0</v>
      </c>
      <c r="AK763" s="284">
        <f t="shared" si="245"/>
        <v>0</v>
      </c>
      <c r="AL763" s="284">
        <f t="shared" si="245"/>
        <v>0</v>
      </c>
      <c r="AM763" s="330"/>
    </row>
    <row r="764" spans="2:40" ht="15.5">
      <c r="B764" s="794" t="s">
        <v>326</v>
      </c>
      <c r="C764" s="732"/>
      <c r="D764" s="733"/>
      <c r="E764" s="733"/>
      <c r="F764" s="733"/>
      <c r="G764" s="733"/>
      <c r="H764" s="733"/>
      <c r="I764" s="733"/>
      <c r="J764" s="733"/>
      <c r="K764" s="733"/>
      <c r="L764" s="733"/>
      <c r="M764" s="733"/>
      <c r="N764" s="272"/>
      <c r="O764" s="350"/>
      <c r="P764" s="272"/>
      <c r="Q764" s="272"/>
      <c r="R764" s="272"/>
      <c r="S764" s="732"/>
      <c r="T764" s="302"/>
      <c r="U764" s="302"/>
      <c r="V764" s="272"/>
      <c r="W764" s="272"/>
      <c r="X764" s="302"/>
      <c r="Y764" s="729">
        <f>SUMPRODUCT(F590:F745,Y590:Y745)</f>
        <v>1612615.3909066515</v>
      </c>
      <c r="Z764" s="729">
        <f>SUMPRODUCT(F590:F745,Z590:Z745)</f>
        <v>1477931.8283422985</v>
      </c>
      <c r="AA764" s="729">
        <f>IF(AA588="kw",SUMPRODUCT($N$590:$N$745,$Q$590:$Q$745,AA590:AA745),SUMPRODUCT($F$590:$F$745,AA590:AA745))</f>
        <v>12976.655300235252</v>
      </c>
      <c r="AB764" s="729">
        <f t="shared" ref="AB764:AL765" si="246">IF(AB588="kw",SUMPRODUCT($N$590:$N$745,$Q$590:$Q$745,AB590:AB745),SUMPRODUCT($F$590:$F$745,AB590:AB745))</f>
        <v>0</v>
      </c>
      <c r="AC764" s="729">
        <f t="shared" si="246"/>
        <v>0</v>
      </c>
      <c r="AD764" s="729">
        <f t="shared" si="246"/>
        <v>0</v>
      </c>
      <c r="AE764" s="729">
        <f t="shared" si="246"/>
        <v>0</v>
      </c>
      <c r="AF764" s="729">
        <f t="shared" si="246"/>
        <v>0</v>
      </c>
      <c r="AG764" s="729">
        <f t="shared" si="246"/>
        <v>0</v>
      </c>
      <c r="AH764" s="729">
        <f t="shared" si="246"/>
        <v>0</v>
      </c>
      <c r="AI764" s="729">
        <f t="shared" si="246"/>
        <v>0</v>
      </c>
      <c r="AJ764" s="729">
        <f t="shared" si="246"/>
        <v>0</v>
      </c>
      <c r="AK764" s="729">
        <f t="shared" si="246"/>
        <v>0</v>
      </c>
      <c r="AL764" s="729">
        <f t="shared" si="246"/>
        <v>0</v>
      </c>
      <c r="AM764" s="293"/>
    </row>
    <row r="765" spans="2:40" ht="15.5">
      <c r="B765" s="859" t="s">
        <v>790</v>
      </c>
      <c r="C765" s="732"/>
      <c r="D765" s="733"/>
      <c r="E765" s="733"/>
      <c r="F765" s="733"/>
      <c r="G765" s="733"/>
      <c r="H765" s="733"/>
      <c r="I765" s="733"/>
      <c r="J765" s="733"/>
      <c r="K765" s="733"/>
      <c r="L765" s="733"/>
      <c r="M765" s="733"/>
      <c r="N765" s="272"/>
      <c r="O765" s="350"/>
      <c r="P765" s="272"/>
      <c r="Q765" s="272"/>
      <c r="R765" s="272"/>
      <c r="S765" s="732"/>
      <c r="T765" s="302"/>
      <c r="U765" s="302"/>
      <c r="V765" s="272"/>
      <c r="W765" s="272"/>
      <c r="X765" s="302"/>
      <c r="Y765" s="729">
        <f>SUMPRODUCT(G590:G745,Y590:Y745)</f>
        <v>1612615.3909066515</v>
      </c>
      <c r="Z765" s="729">
        <f>SUMPRODUCT(G590:G745,Z590:Z745)</f>
        <v>1466846.3978609645</v>
      </c>
      <c r="AA765" s="729">
        <f>IF(AA588="kw",SUMPRODUCT($N$590:$N$745,$R$590:$R$745,AA590:AA745),SUMPRODUCT($G$590:$G$745,AA590:AA745))</f>
        <v>12976.655300235252</v>
      </c>
      <c r="AB765" s="729">
        <f t="shared" si="246"/>
        <v>0</v>
      </c>
      <c r="AC765" s="729">
        <f t="shared" si="246"/>
        <v>0</v>
      </c>
      <c r="AD765" s="729">
        <f t="shared" si="246"/>
        <v>0</v>
      </c>
      <c r="AE765" s="729">
        <f t="shared" si="246"/>
        <v>0</v>
      </c>
      <c r="AF765" s="729">
        <f t="shared" si="246"/>
        <v>0</v>
      </c>
      <c r="AG765" s="729">
        <f t="shared" si="246"/>
        <v>0</v>
      </c>
      <c r="AH765" s="729">
        <f t="shared" si="246"/>
        <v>0</v>
      </c>
      <c r="AI765" s="729">
        <f t="shared" si="246"/>
        <v>0</v>
      </c>
      <c r="AJ765" s="729">
        <f t="shared" si="246"/>
        <v>0</v>
      </c>
      <c r="AK765" s="729">
        <f t="shared" si="246"/>
        <v>0</v>
      </c>
      <c r="AL765" s="729">
        <f t="shared" si="246"/>
        <v>0</v>
      </c>
      <c r="AM765" s="293"/>
    </row>
    <row r="766" spans="2:40" ht="20.25" customHeight="1">
      <c r="B766" s="361" t="s">
        <v>591</v>
      </c>
      <c r="C766" s="380"/>
      <c r="D766" s="363"/>
      <c r="E766" s="363"/>
      <c r="F766" s="363"/>
      <c r="G766" s="363"/>
      <c r="H766" s="363"/>
      <c r="I766" s="363"/>
      <c r="J766" s="363"/>
      <c r="K766" s="363"/>
      <c r="L766" s="363"/>
      <c r="M766" s="363"/>
      <c r="N766" s="381"/>
      <c r="O766" s="381"/>
      <c r="P766" s="381"/>
      <c r="Q766" s="381"/>
      <c r="R766" s="381"/>
      <c r="S766" s="364"/>
      <c r="T766" s="365"/>
      <c r="U766" s="381"/>
      <c r="V766" s="381"/>
      <c r="W766" s="381"/>
      <c r="X766" s="381"/>
      <c r="Y766" s="402"/>
      <c r="Z766" s="402"/>
      <c r="AA766" s="402"/>
      <c r="AB766" s="402"/>
      <c r="AC766" s="402"/>
      <c r="AD766" s="402"/>
      <c r="AE766" s="402"/>
      <c r="AF766" s="402"/>
      <c r="AG766" s="402"/>
      <c r="AH766" s="402"/>
      <c r="AI766" s="402"/>
      <c r="AJ766" s="402"/>
      <c r="AK766" s="402"/>
      <c r="AL766" s="402"/>
      <c r="AM766" s="382"/>
    </row>
    <row r="769" spans="1:39" ht="15.5">
      <c r="B769" s="273" t="s">
        <v>327</v>
      </c>
      <c r="C769" s="274"/>
      <c r="D769" s="809" t="s">
        <v>524</v>
      </c>
      <c r="E769" s="268"/>
      <c r="F769" s="809"/>
      <c r="G769" s="268"/>
      <c r="H769" s="268"/>
      <c r="I769" s="268"/>
      <c r="J769" s="268"/>
      <c r="K769" s="268"/>
      <c r="L769" s="268"/>
      <c r="M769" s="268"/>
      <c r="N769" s="246"/>
      <c r="O769" s="274"/>
      <c r="P769" s="246"/>
      <c r="Q769" s="246"/>
      <c r="R769" s="246"/>
      <c r="S769" s="246"/>
      <c r="T769" s="246"/>
      <c r="U769" s="246"/>
      <c r="V769" s="246"/>
      <c r="W769" s="246"/>
      <c r="X769" s="246"/>
      <c r="Y769" s="263"/>
      <c r="Z769" s="260"/>
      <c r="AA769" s="260"/>
      <c r="AB769" s="260"/>
      <c r="AC769" s="260"/>
      <c r="AD769" s="260"/>
      <c r="AE769" s="260"/>
      <c r="AF769" s="260"/>
      <c r="AG769" s="260"/>
      <c r="AH769" s="260"/>
      <c r="AI769" s="260"/>
      <c r="AJ769" s="260"/>
      <c r="AK769" s="260"/>
      <c r="AL769" s="260"/>
    </row>
    <row r="770" spans="1:39" ht="33" customHeight="1">
      <c r="B770" s="942" t="s">
        <v>211</v>
      </c>
      <c r="C770" s="944" t="s">
        <v>33</v>
      </c>
      <c r="D770" s="277" t="s">
        <v>420</v>
      </c>
      <c r="E770" s="946" t="s">
        <v>209</v>
      </c>
      <c r="F770" s="947"/>
      <c r="G770" s="947"/>
      <c r="H770" s="947"/>
      <c r="I770" s="947"/>
      <c r="J770" s="947"/>
      <c r="K770" s="947"/>
      <c r="L770" s="947"/>
      <c r="M770" s="948"/>
      <c r="N770" s="949" t="s">
        <v>213</v>
      </c>
      <c r="O770" s="277" t="s">
        <v>421</v>
      </c>
      <c r="P770" s="946" t="s">
        <v>212</v>
      </c>
      <c r="Q770" s="947"/>
      <c r="R770" s="947"/>
      <c r="S770" s="947"/>
      <c r="T770" s="947"/>
      <c r="U770" s="947"/>
      <c r="V770" s="947"/>
      <c r="W770" s="947"/>
      <c r="X770" s="948"/>
      <c r="Y770" s="939" t="s">
        <v>243</v>
      </c>
      <c r="Z770" s="940"/>
      <c r="AA770" s="940"/>
      <c r="AB770" s="940"/>
      <c r="AC770" s="940"/>
      <c r="AD770" s="940"/>
      <c r="AE770" s="940"/>
      <c r="AF770" s="940"/>
      <c r="AG770" s="940"/>
      <c r="AH770" s="940"/>
      <c r="AI770" s="940"/>
      <c r="AJ770" s="940"/>
      <c r="AK770" s="940"/>
      <c r="AL770" s="940"/>
      <c r="AM770" s="941"/>
    </row>
    <row r="771" spans="1:39" ht="65.25" customHeight="1">
      <c r="B771" s="943"/>
      <c r="C771" s="945"/>
      <c r="D771" s="278">
        <v>2019</v>
      </c>
      <c r="E771" s="278">
        <v>2020</v>
      </c>
      <c r="F771" s="278">
        <v>2021</v>
      </c>
      <c r="G771" s="278">
        <v>2022</v>
      </c>
      <c r="H771" s="278">
        <v>2023</v>
      </c>
      <c r="I771" s="278">
        <v>2024</v>
      </c>
      <c r="J771" s="278">
        <v>2025</v>
      </c>
      <c r="K771" s="278">
        <v>2026</v>
      </c>
      <c r="L771" s="278">
        <v>2027</v>
      </c>
      <c r="M771" s="278">
        <v>2028</v>
      </c>
      <c r="N771" s="950"/>
      <c r="O771" s="278">
        <v>2019</v>
      </c>
      <c r="P771" s="278">
        <v>2020</v>
      </c>
      <c r="Q771" s="278">
        <v>2021</v>
      </c>
      <c r="R771" s="278">
        <v>2022</v>
      </c>
      <c r="S771" s="278">
        <v>2023</v>
      </c>
      <c r="T771" s="278">
        <v>2024</v>
      </c>
      <c r="U771" s="278">
        <v>2025</v>
      </c>
      <c r="V771" s="278">
        <v>2026</v>
      </c>
      <c r="W771" s="278">
        <v>2027</v>
      </c>
      <c r="X771" s="278">
        <v>2028</v>
      </c>
      <c r="Y771" s="278" t="str">
        <f>'1.  LRAMVA Summary'!D52</f>
        <v>Residential</v>
      </c>
      <c r="Z771" s="278" t="str">
        <f>'1.  LRAMVA Summary'!E52</f>
        <v>GS&lt;50 kW</v>
      </c>
      <c r="AA771" s="278" t="str">
        <f>'1.  LRAMVA Summary'!F52</f>
        <v>GS&gt;50 kW</v>
      </c>
      <c r="AB771" s="278" t="str">
        <f>'1.  LRAMVA Summary'!G52</f>
        <v/>
      </c>
      <c r="AC771" s="278" t="str">
        <f>'1.  LRAMVA Summary'!H52</f>
        <v/>
      </c>
      <c r="AD771" s="278" t="str">
        <f>'1.  LRAMVA Summary'!I52</f>
        <v/>
      </c>
      <c r="AE771" s="278" t="str">
        <f>'1.  LRAMVA Summary'!J52</f>
        <v/>
      </c>
      <c r="AF771" s="278" t="str">
        <f>'1.  LRAMVA Summary'!K52</f>
        <v/>
      </c>
      <c r="AG771" s="278" t="str">
        <f>'1.  LRAMVA Summary'!L52</f>
        <v/>
      </c>
      <c r="AH771" s="278" t="str">
        <f>'1.  LRAMVA Summary'!M52</f>
        <v/>
      </c>
      <c r="AI771" s="278" t="str">
        <f>'1.  LRAMVA Summary'!N52</f>
        <v/>
      </c>
      <c r="AJ771" s="278" t="str">
        <f>'1.  LRAMVA Summary'!O52</f>
        <v/>
      </c>
      <c r="AK771" s="278" t="str">
        <f>'1.  LRAMVA Summary'!P52</f>
        <v/>
      </c>
      <c r="AL771" s="278" t="str">
        <f>'1.  LRAMVA Summary'!Q52</f>
        <v/>
      </c>
      <c r="AM771" s="280" t="str">
        <f>'1.  LRAMVA Summary'!R52</f>
        <v>Total</v>
      </c>
    </row>
    <row r="772" spans="1:39" ht="15.75" customHeight="1">
      <c r="A772" s="523"/>
      <c r="B772" s="509" t="s">
        <v>502</v>
      </c>
      <c r="C772" s="282"/>
      <c r="D772" s="338"/>
      <c r="E772" s="338"/>
      <c r="F772" s="338"/>
      <c r="G772" s="338"/>
      <c r="H772" s="338"/>
      <c r="I772" s="338"/>
      <c r="J772" s="338"/>
      <c r="K772" s="338"/>
      <c r="L772" s="338"/>
      <c r="M772" s="338"/>
      <c r="N772" s="283"/>
      <c r="O772" s="282"/>
      <c r="P772" s="282"/>
      <c r="Q772" s="282"/>
      <c r="R772" s="282"/>
      <c r="S772" s="282"/>
      <c r="T772" s="282"/>
      <c r="U772" s="282"/>
      <c r="V772" s="282"/>
      <c r="W772" s="282"/>
      <c r="X772" s="282"/>
      <c r="Y772" s="284" t="str">
        <f>'1.  LRAMVA Summary'!D53</f>
        <v>kWh</v>
      </c>
      <c r="Z772" s="284" t="str">
        <f>'1.  LRAMVA Summary'!E53</f>
        <v>kWh</v>
      </c>
      <c r="AA772" s="284" t="str">
        <f>'1.  LRAMVA Summary'!F53</f>
        <v>kW</v>
      </c>
      <c r="AB772" s="284">
        <f>'1.  LRAMVA Summary'!G53</f>
        <v>0</v>
      </c>
      <c r="AC772" s="284">
        <f>'1.  LRAMVA Summary'!H53</f>
        <v>0</v>
      </c>
      <c r="AD772" s="284">
        <f>'1.  LRAMVA Summary'!I53</f>
        <v>0</v>
      </c>
      <c r="AE772" s="284">
        <f>'1.  LRAMVA Summary'!J53</f>
        <v>0</v>
      </c>
      <c r="AF772" s="284">
        <f>'1.  LRAMVA Summary'!K53</f>
        <v>0</v>
      </c>
      <c r="AG772" s="284">
        <f>'1.  LRAMVA Summary'!L53</f>
        <v>0</v>
      </c>
      <c r="AH772" s="284">
        <f>'1.  LRAMVA Summary'!M53</f>
        <v>0</v>
      </c>
      <c r="AI772" s="284">
        <f>'1.  LRAMVA Summary'!N53</f>
        <v>0</v>
      </c>
      <c r="AJ772" s="284">
        <f>'1.  LRAMVA Summary'!O53</f>
        <v>0</v>
      </c>
      <c r="AK772" s="284">
        <f>'1.  LRAMVA Summary'!P53</f>
        <v>0</v>
      </c>
      <c r="AL772" s="284">
        <f>'1.  LRAMVA Summary'!Q53</f>
        <v>0</v>
      </c>
      <c r="AM772" s="285"/>
    </row>
    <row r="773" spans="1:39" ht="15.5" outlineLevel="1">
      <c r="A773" s="523"/>
      <c r="B773" s="496" t="s">
        <v>495</v>
      </c>
      <c r="C773" s="282"/>
      <c r="D773" s="338"/>
      <c r="E773" s="338"/>
      <c r="F773" s="338"/>
      <c r="G773" s="338"/>
      <c r="H773" s="338"/>
      <c r="I773" s="338"/>
      <c r="J773" s="338"/>
      <c r="K773" s="338"/>
      <c r="L773" s="338"/>
      <c r="M773" s="338"/>
      <c r="N773" s="283"/>
      <c r="O773" s="282"/>
      <c r="P773" s="282"/>
      <c r="Q773" s="282"/>
      <c r="R773" s="282"/>
      <c r="S773" s="282"/>
      <c r="T773" s="282"/>
      <c r="U773" s="282"/>
      <c r="V773" s="282"/>
      <c r="W773" s="282"/>
      <c r="X773" s="282"/>
      <c r="Y773" s="284"/>
      <c r="Z773" s="284"/>
      <c r="AA773" s="284"/>
      <c r="AB773" s="284"/>
      <c r="AC773" s="284"/>
      <c r="AD773" s="284"/>
      <c r="AE773" s="284"/>
      <c r="AF773" s="284"/>
      <c r="AG773" s="284"/>
      <c r="AH773" s="284"/>
      <c r="AI773" s="284"/>
      <c r="AJ773" s="284"/>
      <c r="AK773" s="284"/>
      <c r="AL773" s="284"/>
      <c r="AM773" s="285"/>
    </row>
    <row r="774" spans="1:39" ht="15.5" outlineLevel="1">
      <c r="A774" s="523">
        <v>1</v>
      </c>
      <c r="B774" s="421" t="s">
        <v>95</v>
      </c>
      <c r="C774" s="284" t="s">
        <v>25</v>
      </c>
      <c r="D774" s="730"/>
      <c r="E774" s="730"/>
      <c r="F774" s="730"/>
      <c r="G774" s="730"/>
      <c r="H774" s="730"/>
      <c r="I774" s="730"/>
      <c r="J774" s="730"/>
      <c r="K774" s="730"/>
      <c r="L774" s="730"/>
      <c r="M774" s="730"/>
      <c r="N774" s="284"/>
      <c r="O774" s="288"/>
      <c r="P774" s="288"/>
      <c r="Q774" s="288"/>
      <c r="R774" s="288"/>
      <c r="S774" s="288"/>
      <c r="T774" s="288"/>
      <c r="U774" s="288"/>
      <c r="V774" s="288"/>
      <c r="W774" s="288"/>
      <c r="X774" s="288"/>
      <c r="Y774" s="403"/>
      <c r="Z774" s="403"/>
      <c r="AA774" s="403"/>
      <c r="AB774" s="403"/>
      <c r="AC774" s="403"/>
      <c r="AD774" s="403"/>
      <c r="AE774" s="403"/>
      <c r="AF774" s="403"/>
      <c r="AG774" s="403"/>
      <c r="AH774" s="403"/>
      <c r="AI774" s="403"/>
      <c r="AJ774" s="403"/>
      <c r="AK774" s="403"/>
      <c r="AL774" s="403"/>
      <c r="AM774" s="289">
        <f>SUM(Y774:AL774)</f>
        <v>0</v>
      </c>
    </row>
    <row r="775" spans="1:39" ht="15.5" outlineLevel="1">
      <c r="A775" s="523"/>
      <c r="B775" s="287" t="s">
        <v>342</v>
      </c>
      <c r="C775" s="284" t="s">
        <v>163</v>
      </c>
      <c r="D775" s="730"/>
      <c r="E775" s="730"/>
      <c r="F775" s="730"/>
      <c r="G775" s="730"/>
      <c r="H775" s="730"/>
      <c r="I775" s="730"/>
      <c r="J775" s="730"/>
      <c r="K775" s="730"/>
      <c r="L775" s="730"/>
      <c r="M775" s="730"/>
      <c r="N775" s="460"/>
      <c r="O775" s="288"/>
      <c r="P775" s="288"/>
      <c r="Q775" s="288"/>
      <c r="R775" s="288"/>
      <c r="S775" s="288"/>
      <c r="T775" s="288"/>
      <c r="U775" s="288"/>
      <c r="V775" s="288"/>
      <c r="W775" s="288"/>
      <c r="X775" s="288"/>
      <c r="Y775" s="404">
        <f t="shared" ref="Y775:AL775" si="247">Y774</f>
        <v>0</v>
      </c>
      <c r="Z775" s="404">
        <f t="shared" si="247"/>
        <v>0</v>
      </c>
      <c r="AA775" s="404">
        <f t="shared" si="247"/>
        <v>0</v>
      </c>
      <c r="AB775" s="404">
        <f t="shared" si="247"/>
        <v>0</v>
      </c>
      <c r="AC775" s="404">
        <f t="shared" si="247"/>
        <v>0</v>
      </c>
      <c r="AD775" s="404">
        <f t="shared" si="247"/>
        <v>0</v>
      </c>
      <c r="AE775" s="404">
        <f t="shared" si="247"/>
        <v>0</v>
      </c>
      <c r="AF775" s="404">
        <f t="shared" si="247"/>
        <v>0</v>
      </c>
      <c r="AG775" s="404">
        <f t="shared" si="247"/>
        <v>0</v>
      </c>
      <c r="AH775" s="404">
        <f t="shared" si="247"/>
        <v>0</v>
      </c>
      <c r="AI775" s="404">
        <f t="shared" si="247"/>
        <v>0</v>
      </c>
      <c r="AJ775" s="404">
        <f t="shared" si="247"/>
        <v>0</v>
      </c>
      <c r="AK775" s="404">
        <f t="shared" si="247"/>
        <v>0</v>
      </c>
      <c r="AL775" s="404">
        <f t="shared" si="247"/>
        <v>0</v>
      </c>
      <c r="AM775" s="290"/>
    </row>
    <row r="776" spans="1:39" ht="15.5" outlineLevel="1">
      <c r="A776" s="523"/>
      <c r="B776" s="291"/>
      <c r="C776" s="292"/>
      <c r="D776" s="731"/>
      <c r="E776" s="731"/>
      <c r="F776" s="731"/>
      <c r="G776" s="731"/>
      <c r="H776" s="731"/>
      <c r="I776" s="731"/>
      <c r="J776" s="731"/>
      <c r="K776" s="731"/>
      <c r="L776" s="731"/>
      <c r="M776" s="731"/>
      <c r="N776" s="293"/>
      <c r="O776" s="292"/>
      <c r="P776" s="292"/>
      <c r="Q776" s="292"/>
      <c r="R776" s="292"/>
      <c r="S776" s="292"/>
      <c r="T776" s="292"/>
      <c r="U776" s="292"/>
      <c r="V776" s="292"/>
      <c r="W776" s="292"/>
      <c r="X776" s="292"/>
      <c r="Y776" s="405"/>
      <c r="Z776" s="406"/>
      <c r="AA776" s="406"/>
      <c r="AB776" s="406"/>
      <c r="AC776" s="406"/>
      <c r="AD776" s="406"/>
      <c r="AE776" s="406"/>
      <c r="AF776" s="406"/>
      <c r="AG776" s="406"/>
      <c r="AH776" s="406"/>
      <c r="AI776" s="406"/>
      <c r="AJ776" s="406"/>
      <c r="AK776" s="406"/>
      <c r="AL776" s="406"/>
      <c r="AM776" s="295"/>
    </row>
    <row r="777" spans="1:39" ht="15.5" outlineLevel="1">
      <c r="A777" s="523">
        <v>2</v>
      </c>
      <c r="B777" s="421" t="s">
        <v>96</v>
      </c>
      <c r="C777" s="284" t="s">
        <v>25</v>
      </c>
      <c r="D777" s="730"/>
      <c r="E777" s="730"/>
      <c r="F777" s="730"/>
      <c r="G777" s="730"/>
      <c r="H777" s="730"/>
      <c r="I777" s="730"/>
      <c r="J777" s="730"/>
      <c r="K777" s="730"/>
      <c r="L777" s="730"/>
      <c r="M777" s="730"/>
      <c r="N777" s="284"/>
      <c r="O777" s="288"/>
      <c r="P777" s="288"/>
      <c r="Q777" s="288"/>
      <c r="R777" s="288"/>
      <c r="S777" s="288"/>
      <c r="T777" s="288"/>
      <c r="U777" s="288"/>
      <c r="V777" s="288"/>
      <c r="W777" s="288"/>
      <c r="X777" s="288"/>
      <c r="Y777" s="403"/>
      <c r="Z777" s="403"/>
      <c r="AA777" s="403"/>
      <c r="AB777" s="403"/>
      <c r="AC777" s="403"/>
      <c r="AD777" s="403"/>
      <c r="AE777" s="403"/>
      <c r="AF777" s="403"/>
      <c r="AG777" s="403"/>
      <c r="AH777" s="403"/>
      <c r="AI777" s="403"/>
      <c r="AJ777" s="403"/>
      <c r="AK777" s="403"/>
      <c r="AL777" s="403"/>
      <c r="AM777" s="289">
        <f>SUM(Y777:AL777)</f>
        <v>0</v>
      </c>
    </row>
    <row r="778" spans="1:39" ht="15.5" outlineLevel="1">
      <c r="A778" s="523"/>
      <c r="B778" s="287" t="s">
        <v>342</v>
      </c>
      <c r="C778" s="284" t="s">
        <v>163</v>
      </c>
      <c r="D778" s="730"/>
      <c r="E778" s="730"/>
      <c r="F778" s="730"/>
      <c r="G778" s="730"/>
      <c r="H778" s="730"/>
      <c r="I778" s="730"/>
      <c r="J778" s="730"/>
      <c r="K778" s="730"/>
      <c r="L778" s="730"/>
      <c r="M778" s="730"/>
      <c r="N778" s="460"/>
      <c r="O778" s="288"/>
      <c r="P778" s="288"/>
      <c r="Q778" s="288"/>
      <c r="R778" s="288"/>
      <c r="S778" s="288"/>
      <c r="T778" s="288"/>
      <c r="U778" s="288"/>
      <c r="V778" s="288"/>
      <c r="W778" s="288"/>
      <c r="X778" s="288"/>
      <c r="Y778" s="404">
        <f t="shared" ref="Y778:AL778" si="248">Y777</f>
        <v>0</v>
      </c>
      <c r="Z778" s="404">
        <f t="shared" si="248"/>
        <v>0</v>
      </c>
      <c r="AA778" s="404">
        <f t="shared" si="248"/>
        <v>0</v>
      </c>
      <c r="AB778" s="404">
        <f t="shared" si="248"/>
        <v>0</v>
      </c>
      <c r="AC778" s="404">
        <f t="shared" si="248"/>
        <v>0</v>
      </c>
      <c r="AD778" s="404">
        <f t="shared" si="248"/>
        <v>0</v>
      </c>
      <c r="AE778" s="404">
        <f t="shared" si="248"/>
        <v>0</v>
      </c>
      <c r="AF778" s="404">
        <f t="shared" si="248"/>
        <v>0</v>
      </c>
      <c r="AG778" s="404">
        <f t="shared" si="248"/>
        <v>0</v>
      </c>
      <c r="AH778" s="404">
        <f t="shared" si="248"/>
        <v>0</v>
      </c>
      <c r="AI778" s="404">
        <f t="shared" si="248"/>
        <v>0</v>
      </c>
      <c r="AJ778" s="404">
        <f t="shared" si="248"/>
        <v>0</v>
      </c>
      <c r="AK778" s="404">
        <f t="shared" si="248"/>
        <v>0</v>
      </c>
      <c r="AL778" s="404">
        <f t="shared" si="248"/>
        <v>0</v>
      </c>
      <c r="AM778" s="290"/>
    </row>
    <row r="779" spans="1:39" ht="15.5" outlineLevel="1">
      <c r="A779" s="523"/>
      <c r="B779" s="291"/>
      <c r="C779" s="292"/>
      <c r="D779" s="732"/>
      <c r="E779" s="732"/>
      <c r="F779" s="732"/>
      <c r="G779" s="732"/>
      <c r="H779" s="732"/>
      <c r="I779" s="732"/>
      <c r="J779" s="732"/>
      <c r="K779" s="732"/>
      <c r="L779" s="732"/>
      <c r="M779" s="732"/>
      <c r="N779" s="293"/>
      <c r="O779" s="297"/>
      <c r="P779" s="297"/>
      <c r="Q779" s="297"/>
      <c r="R779" s="297"/>
      <c r="S779" s="297"/>
      <c r="T779" s="297"/>
      <c r="U779" s="297"/>
      <c r="V779" s="297"/>
      <c r="W779" s="297"/>
      <c r="X779" s="297"/>
      <c r="Y779" s="405"/>
      <c r="Z779" s="406"/>
      <c r="AA779" s="406"/>
      <c r="AB779" s="406"/>
      <c r="AC779" s="406"/>
      <c r="AD779" s="406"/>
      <c r="AE779" s="406"/>
      <c r="AF779" s="406"/>
      <c r="AG779" s="406"/>
      <c r="AH779" s="406"/>
      <c r="AI779" s="406"/>
      <c r="AJ779" s="406"/>
      <c r="AK779" s="406"/>
      <c r="AL779" s="406"/>
      <c r="AM779" s="295"/>
    </row>
    <row r="780" spans="1:39" ht="15.5" outlineLevel="1">
      <c r="A780" s="523">
        <v>3</v>
      </c>
      <c r="B780" s="421" t="s">
        <v>97</v>
      </c>
      <c r="C780" s="284" t="s">
        <v>25</v>
      </c>
      <c r="D780" s="730"/>
      <c r="E780" s="730"/>
      <c r="F780" s="730"/>
      <c r="G780" s="730"/>
      <c r="H780" s="730"/>
      <c r="I780" s="730"/>
      <c r="J780" s="730"/>
      <c r="K780" s="730"/>
      <c r="L780" s="730"/>
      <c r="M780" s="730"/>
      <c r="N780" s="284"/>
      <c r="O780" s="288"/>
      <c r="P780" s="288"/>
      <c r="Q780" s="288"/>
      <c r="R780" s="288"/>
      <c r="S780" s="288"/>
      <c r="T780" s="288"/>
      <c r="U780" s="288"/>
      <c r="V780" s="288"/>
      <c r="W780" s="288"/>
      <c r="X780" s="288"/>
      <c r="Y780" s="403"/>
      <c r="Z780" s="403"/>
      <c r="AA780" s="403"/>
      <c r="AB780" s="403"/>
      <c r="AC780" s="403"/>
      <c r="AD780" s="403"/>
      <c r="AE780" s="403"/>
      <c r="AF780" s="403"/>
      <c r="AG780" s="403"/>
      <c r="AH780" s="403"/>
      <c r="AI780" s="403"/>
      <c r="AJ780" s="403"/>
      <c r="AK780" s="403"/>
      <c r="AL780" s="403"/>
      <c r="AM780" s="289">
        <f>SUM(Y780:AL780)</f>
        <v>0</v>
      </c>
    </row>
    <row r="781" spans="1:39" ht="15.5" outlineLevel="1">
      <c r="A781" s="523"/>
      <c r="B781" s="287" t="s">
        <v>342</v>
      </c>
      <c r="C781" s="284" t="s">
        <v>163</v>
      </c>
      <c r="D781" s="730"/>
      <c r="E781" s="730"/>
      <c r="F781" s="730"/>
      <c r="G781" s="730"/>
      <c r="H781" s="730"/>
      <c r="I781" s="730"/>
      <c r="J781" s="730"/>
      <c r="K781" s="730"/>
      <c r="L781" s="730"/>
      <c r="M781" s="730"/>
      <c r="N781" s="460"/>
      <c r="O781" s="288"/>
      <c r="P781" s="288"/>
      <c r="Q781" s="288"/>
      <c r="R781" s="288"/>
      <c r="S781" s="288"/>
      <c r="T781" s="288"/>
      <c r="U781" s="288"/>
      <c r="V781" s="288"/>
      <c r="W781" s="288"/>
      <c r="X781" s="288"/>
      <c r="Y781" s="404">
        <f t="shared" ref="Y781:AL781" si="249">Y780</f>
        <v>0</v>
      </c>
      <c r="Z781" s="404">
        <f t="shared" si="249"/>
        <v>0</v>
      </c>
      <c r="AA781" s="404">
        <f t="shared" si="249"/>
        <v>0</v>
      </c>
      <c r="AB781" s="404">
        <f t="shared" si="249"/>
        <v>0</v>
      </c>
      <c r="AC781" s="404">
        <f t="shared" si="249"/>
        <v>0</v>
      </c>
      <c r="AD781" s="404">
        <f t="shared" si="249"/>
        <v>0</v>
      </c>
      <c r="AE781" s="404">
        <f t="shared" si="249"/>
        <v>0</v>
      </c>
      <c r="AF781" s="404">
        <f t="shared" si="249"/>
        <v>0</v>
      </c>
      <c r="AG781" s="404">
        <f t="shared" si="249"/>
        <v>0</v>
      </c>
      <c r="AH781" s="404">
        <f t="shared" si="249"/>
        <v>0</v>
      </c>
      <c r="AI781" s="404">
        <f t="shared" si="249"/>
        <v>0</v>
      </c>
      <c r="AJ781" s="404">
        <f t="shared" si="249"/>
        <v>0</v>
      </c>
      <c r="AK781" s="404">
        <f t="shared" si="249"/>
        <v>0</v>
      </c>
      <c r="AL781" s="404">
        <f t="shared" si="249"/>
        <v>0</v>
      </c>
      <c r="AM781" s="290"/>
    </row>
    <row r="782" spans="1:39" ht="15.5" outlineLevel="1">
      <c r="A782" s="523"/>
      <c r="B782" s="287"/>
      <c r="C782" s="298"/>
      <c r="D782" s="729"/>
      <c r="E782" s="729"/>
      <c r="F782" s="729"/>
      <c r="G782" s="729"/>
      <c r="H782" s="729"/>
      <c r="I782" s="729"/>
      <c r="J782" s="729"/>
      <c r="K782" s="729"/>
      <c r="L782" s="729"/>
      <c r="M782" s="729"/>
      <c r="N782" s="284"/>
      <c r="O782" s="284"/>
      <c r="P782" s="284"/>
      <c r="Q782" s="284"/>
      <c r="R782" s="284"/>
      <c r="S782" s="284"/>
      <c r="T782" s="284"/>
      <c r="U782" s="284"/>
      <c r="V782" s="284"/>
      <c r="W782" s="284"/>
      <c r="X782" s="284"/>
      <c r="Y782" s="405"/>
      <c r="Z782" s="405"/>
      <c r="AA782" s="405"/>
      <c r="AB782" s="405"/>
      <c r="AC782" s="405"/>
      <c r="AD782" s="405"/>
      <c r="AE782" s="405"/>
      <c r="AF782" s="405"/>
      <c r="AG782" s="405"/>
      <c r="AH782" s="405"/>
      <c r="AI782" s="405"/>
      <c r="AJ782" s="405"/>
      <c r="AK782" s="405"/>
      <c r="AL782" s="405"/>
      <c r="AM782" s="299"/>
    </row>
    <row r="783" spans="1:39" ht="15.5" outlineLevel="1">
      <c r="A783" s="523">
        <v>4</v>
      </c>
      <c r="B783" s="511" t="s">
        <v>681</v>
      </c>
      <c r="C783" s="284" t="s">
        <v>25</v>
      </c>
      <c r="D783" s="730"/>
      <c r="E783" s="730"/>
      <c r="F783" s="730"/>
      <c r="G783" s="730"/>
      <c r="H783" s="730"/>
      <c r="I783" s="730"/>
      <c r="J783" s="730"/>
      <c r="K783" s="730"/>
      <c r="L783" s="730"/>
      <c r="M783" s="730"/>
      <c r="N783" s="284"/>
      <c r="O783" s="288"/>
      <c r="P783" s="288"/>
      <c r="Q783" s="288"/>
      <c r="R783" s="288"/>
      <c r="S783" s="288"/>
      <c r="T783" s="288"/>
      <c r="U783" s="288"/>
      <c r="V783" s="288"/>
      <c r="W783" s="288"/>
      <c r="X783" s="288"/>
      <c r="Y783" s="408"/>
      <c r="Z783" s="408"/>
      <c r="AA783" s="408"/>
      <c r="AB783" s="408"/>
      <c r="AC783" s="408"/>
      <c r="AD783" s="408"/>
      <c r="AE783" s="408"/>
      <c r="AF783" s="403"/>
      <c r="AG783" s="403"/>
      <c r="AH783" s="403"/>
      <c r="AI783" s="403"/>
      <c r="AJ783" s="403"/>
      <c r="AK783" s="403"/>
      <c r="AL783" s="403"/>
      <c r="AM783" s="289">
        <f>SUM(Y783:AL783)</f>
        <v>0</v>
      </c>
    </row>
    <row r="784" spans="1:39" ht="15.5" outlineLevel="1">
      <c r="A784" s="523"/>
      <c r="B784" s="287" t="s">
        <v>342</v>
      </c>
      <c r="C784" s="284" t="s">
        <v>163</v>
      </c>
      <c r="D784" s="730"/>
      <c r="E784" s="730"/>
      <c r="F784" s="730"/>
      <c r="G784" s="730"/>
      <c r="H784" s="730"/>
      <c r="I784" s="730"/>
      <c r="J784" s="730"/>
      <c r="K784" s="730"/>
      <c r="L784" s="730"/>
      <c r="M784" s="730"/>
      <c r="N784" s="460"/>
      <c r="O784" s="288"/>
      <c r="P784" s="288"/>
      <c r="Q784" s="288"/>
      <c r="R784" s="288"/>
      <c r="S784" s="288"/>
      <c r="T784" s="288"/>
      <c r="U784" s="288"/>
      <c r="V784" s="288"/>
      <c r="W784" s="288"/>
      <c r="X784" s="288"/>
      <c r="Y784" s="404">
        <f t="shared" ref="Y784:AL784" si="250">Y783</f>
        <v>0</v>
      </c>
      <c r="Z784" s="404">
        <f t="shared" si="250"/>
        <v>0</v>
      </c>
      <c r="AA784" s="404">
        <f t="shared" si="250"/>
        <v>0</v>
      </c>
      <c r="AB784" s="404">
        <f t="shared" si="250"/>
        <v>0</v>
      </c>
      <c r="AC784" s="404">
        <f t="shared" si="250"/>
        <v>0</v>
      </c>
      <c r="AD784" s="404">
        <f t="shared" si="250"/>
        <v>0</v>
      </c>
      <c r="AE784" s="404">
        <f t="shared" si="250"/>
        <v>0</v>
      </c>
      <c r="AF784" s="404">
        <f t="shared" si="250"/>
        <v>0</v>
      </c>
      <c r="AG784" s="404">
        <f t="shared" si="250"/>
        <v>0</v>
      </c>
      <c r="AH784" s="404">
        <f t="shared" si="250"/>
        <v>0</v>
      </c>
      <c r="AI784" s="404">
        <f t="shared" si="250"/>
        <v>0</v>
      </c>
      <c r="AJ784" s="404">
        <f t="shared" si="250"/>
        <v>0</v>
      </c>
      <c r="AK784" s="404">
        <f t="shared" si="250"/>
        <v>0</v>
      </c>
      <c r="AL784" s="404">
        <f t="shared" si="250"/>
        <v>0</v>
      </c>
      <c r="AM784" s="290"/>
    </row>
    <row r="785" spans="1:39" ht="15.5" outlineLevel="1">
      <c r="A785" s="523"/>
      <c r="B785" s="287"/>
      <c r="C785" s="298"/>
      <c r="D785" s="732"/>
      <c r="E785" s="732"/>
      <c r="F785" s="732"/>
      <c r="G785" s="732"/>
      <c r="H785" s="732"/>
      <c r="I785" s="732"/>
      <c r="J785" s="732"/>
      <c r="K785" s="732"/>
      <c r="L785" s="732"/>
      <c r="M785" s="732"/>
      <c r="N785" s="284"/>
      <c r="O785" s="297"/>
      <c r="P785" s="297"/>
      <c r="Q785" s="297"/>
      <c r="R785" s="297"/>
      <c r="S785" s="297"/>
      <c r="T785" s="297"/>
      <c r="U785" s="297"/>
      <c r="V785" s="297"/>
      <c r="W785" s="297"/>
      <c r="X785" s="297"/>
      <c r="Y785" s="405"/>
      <c r="Z785" s="405"/>
      <c r="AA785" s="405"/>
      <c r="AB785" s="405"/>
      <c r="AC785" s="405"/>
      <c r="AD785" s="405"/>
      <c r="AE785" s="405"/>
      <c r="AF785" s="405"/>
      <c r="AG785" s="405"/>
      <c r="AH785" s="405"/>
      <c r="AI785" s="405"/>
      <c r="AJ785" s="405"/>
      <c r="AK785" s="405"/>
      <c r="AL785" s="405"/>
      <c r="AM785" s="299"/>
    </row>
    <row r="786" spans="1:39" ht="15.75" customHeight="1" outlineLevel="1">
      <c r="A786" s="523">
        <v>5</v>
      </c>
      <c r="B786" s="421" t="s">
        <v>98</v>
      </c>
      <c r="C786" s="284" t="s">
        <v>25</v>
      </c>
      <c r="D786" s="730"/>
      <c r="E786" s="730"/>
      <c r="F786" s="730"/>
      <c r="G786" s="730"/>
      <c r="H786" s="730"/>
      <c r="I786" s="730"/>
      <c r="J786" s="730"/>
      <c r="K786" s="730"/>
      <c r="L786" s="730"/>
      <c r="M786" s="730"/>
      <c r="N786" s="284"/>
      <c r="O786" s="288"/>
      <c r="P786" s="288"/>
      <c r="Q786" s="288"/>
      <c r="R786" s="288"/>
      <c r="S786" s="288"/>
      <c r="T786" s="288"/>
      <c r="U786" s="288"/>
      <c r="V786" s="288"/>
      <c r="W786" s="288"/>
      <c r="X786" s="288"/>
      <c r="Y786" s="408"/>
      <c r="Z786" s="408"/>
      <c r="AA786" s="408"/>
      <c r="AB786" s="408"/>
      <c r="AC786" s="408"/>
      <c r="AD786" s="408"/>
      <c r="AE786" s="408"/>
      <c r="AF786" s="403"/>
      <c r="AG786" s="403"/>
      <c r="AH786" s="403"/>
      <c r="AI786" s="403"/>
      <c r="AJ786" s="403"/>
      <c r="AK786" s="403"/>
      <c r="AL786" s="403"/>
      <c r="AM786" s="289">
        <f>SUM(Y786:AL786)</f>
        <v>0</v>
      </c>
    </row>
    <row r="787" spans="1:39" ht="20.25" customHeight="1" outlineLevel="1">
      <c r="A787" s="523"/>
      <c r="B787" s="287" t="s">
        <v>342</v>
      </c>
      <c r="C787" s="284" t="s">
        <v>163</v>
      </c>
      <c r="D787" s="730"/>
      <c r="E787" s="730"/>
      <c r="F787" s="730"/>
      <c r="G787" s="730"/>
      <c r="H787" s="730"/>
      <c r="I787" s="730"/>
      <c r="J787" s="730"/>
      <c r="K787" s="730"/>
      <c r="L787" s="730"/>
      <c r="M787" s="730"/>
      <c r="N787" s="460"/>
      <c r="O787" s="288"/>
      <c r="P787" s="288"/>
      <c r="Q787" s="288"/>
      <c r="R787" s="288"/>
      <c r="S787" s="288"/>
      <c r="T787" s="288"/>
      <c r="U787" s="288"/>
      <c r="V787" s="288"/>
      <c r="W787" s="288"/>
      <c r="X787" s="288"/>
      <c r="Y787" s="404">
        <f t="shared" ref="Y787:AL787" si="251">Y786</f>
        <v>0</v>
      </c>
      <c r="Z787" s="404">
        <f t="shared" si="251"/>
        <v>0</v>
      </c>
      <c r="AA787" s="404">
        <f t="shared" si="251"/>
        <v>0</v>
      </c>
      <c r="AB787" s="404">
        <f t="shared" si="251"/>
        <v>0</v>
      </c>
      <c r="AC787" s="404">
        <f t="shared" si="251"/>
        <v>0</v>
      </c>
      <c r="AD787" s="404">
        <f t="shared" si="251"/>
        <v>0</v>
      </c>
      <c r="AE787" s="404">
        <f t="shared" si="251"/>
        <v>0</v>
      </c>
      <c r="AF787" s="404">
        <f t="shared" si="251"/>
        <v>0</v>
      </c>
      <c r="AG787" s="404">
        <f t="shared" si="251"/>
        <v>0</v>
      </c>
      <c r="AH787" s="404">
        <f t="shared" si="251"/>
        <v>0</v>
      </c>
      <c r="AI787" s="404">
        <f t="shared" si="251"/>
        <v>0</v>
      </c>
      <c r="AJ787" s="404">
        <f t="shared" si="251"/>
        <v>0</v>
      </c>
      <c r="AK787" s="404">
        <f t="shared" si="251"/>
        <v>0</v>
      </c>
      <c r="AL787" s="404">
        <f t="shared" si="251"/>
        <v>0</v>
      </c>
      <c r="AM787" s="290"/>
    </row>
    <row r="788" spans="1:39" ht="15.5" outlineLevel="1">
      <c r="A788" s="523"/>
      <c r="B788" s="287"/>
      <c r="C788" s="284"/>
      <c r="D788" s="729"/>
      <c r="E788" s="729"/>
      <c r="F788" s="729"/>
      <c r="G788" s="729"/>
      <c r="H788" s="729"/>
      <c r="I788" s="729"/>
      <c r="J788" s="729"/>
      <c r="K788" s="729"/>
      <c r="L788" s="729"/>
      <c r="M788" s="729"/>
      <c r="N788" s="284"/>
      <c r="O788" s="284"/>
      <c r="P788" s="284"/>
      <c r="Q788" s="284"/>
      <c r="R788" s="284"/>
      <c r="S788" s="284"/>
      <c r="T788" s="284"/>
      <c r="U788" s="284"/>
      <c r="V788" s="284"/>
      <c r="W788" s="284"/>
      <c r="X788" s="284"/>
      <c r="Y788" s="415"/>
      <c r="Z788" s="416"/>
      <c r="AA788" s="416"/>
      <c r="AB788" s="416"/>
      <c r="AC788" s="416"/>
      <c r="AD788" s="416"/>
      <c r="AE788" s="416"/>
      <c r="AF788" s="416"/>
      <c r="AG788" s="416"/>
      <c r="AH788" s="416"/>
      <c r="AI788" s="416"/>
      <c r="AJ788" s="416"/>
      <c r="AK788" s="416"/>
      <c r="AL788" s="416"/>
      <c r="AM788" s="290"/>
    </row>
    <row r="789" spans="1:39" ht="15.5" outlineLevel="1">
      <c r="A789" s="523"/>
      <c r="B789" s="312" t="s">
        <v>496</v>
      </c>
      <c r="C789" s="282"/>
      <c r="D789" s="338"/>
      <c r="E789" s="338"/>
      <c r="F789" s="338"/>
      <c r="G789" s="338"/>
      <c r="H789" s="338"/>
      <c r="I789" s="338"/>
      <c r="J789" s="338"/>
      <c r="K789" s="338"/>
      <c r="L789" s="338"/>
      <c r="M789" s="338"/>
      <c r="N789" s="283"/>
      <c r="O789" s="282"/>
      <c r="P789" s="282"/>
      <c r="Q789" s="282"/>
      <c r="R789" s="282"/>
      <c r="S789" s="282"/>
      <c r="T789" s="282"/>
      <c r="U789" s="282"/>
      <c r="V789" s="282"/>
      <c r="W789" s="282"/>
      <c r="X789" s="282"/>
      <c r="Y789" s="407"/>
      <c r="Z789" s="407"/>
      <c r="AA789" s="407"/>
      <c r="AB789" s="407"/>
      <c r="AC789" s="407"/>
      <c r="AD789" s="407"/>
      <c r="AE789" s="407"/>
      <c r="AF789" s="407"/>
      <c r="AG789" s="407"/>
      <c r="AH789" s="407"/>
      <c r="AI789" s="407"/>
      <c r="AJ789" s="407"/>
      <c r="AK789" s="407"/>
      <c r="AL789" s="407"/>
      <c r="AM789" s="285"/>
    </row>
    <row r="790" spans="1:39" ht="15.5" outlineLevel="1">
      <c r="A790" s="523">
        <v>6</v>
      </c>
      <c r="B790" s="421" t="s">
        <v>99</v>
      </c>
      <c r="C790" s="284" t="s">
        <v>25</v>
      </c>
      <c r="D790" s="730"/>
      <c r="E790" s="730"/>
      <c r="F790" s="730"/>
      <c r="G790" s="730"/>
      <c r="H790" s="730"/>
      <c r="I790" s="730"/>
      <c r="J790" s="730"/>
      <c r="K790" s="730"/>
      <c r="L790" s="730"/>
      <c r="M790" s="730"/>
      <c r="N790" s="288">
        <v>12</v>
      </c>
      <c r="O790" s="288"/>
      <c r="P790" s="288"/>
      <c r="Q790" s="288"/>
      <c r="R790" s="288"/>
      <c r="S790" s="288"/>
      <c r="T790" s="288"/>
      <c r="U790" s="288"/>
      <c r="V790" s="288"/>
      <c r="W790" s="288"/>
      <c r="X790" s="288"/>
      <c r="Y790" s="408"/>
      <c r="Z790" s="408"/>
      <c r="AA790" s="408"/>
      <c r="AB790" s="408"/>
      <c r="AC790" s="408"/>
      <c r="AD790" s="408"/>
      <c r="AE790" s="408"/>
      <c r="AF790" s="408"/>
      <c r="AG790" s="408"/>
      <c r="AH790" s="408"/>
      <c r="AI790" s="408"/>
      <c r="AJ790" s="408"/>
      <c r="AK790" s="408"/>
      <c r="AL790" s="408"/>
      <c r="AM790" s="289">
        <f>SUM(Y790:AL790)</f>
        <v>0</v>
      </c>
    </row>
    <row r="791" spans="1:39" ht="15.5" outlineLevel="1">
      <c r="A791" s="523"/>
      <c r="B791" s="287" t="s">
        <v>342</v>
      </c>
      <c r="C791" s="284" t="s">
        <v>163</v>
      </c>
      <c r="D791" s="730"/>
      <c r="E791" s="730"/>
      <c r="F791" s="730"/>
      <c r="G791" s="730"/>
      <c r="H791" s="730"/>
      <c r="I791" s="730"/>
      <c r="J791" s="730"/>
      <c r="K791" s="730"/>
      <c r="L791" s="730"/>
      <c r="M791" s="730"/>
      <c r="N791" s="288">
        <f>N790</f>
        <v>12</v>
      </c>
      <c r="O791" s="288"/>
      <c r="P791" s="288"/>
      <c r="Q791" s="288"/>
      <c r="R791" s="288"/>
      <c r="S791" s="288"/>
      <c r="T791" s="288"/>
      <c r="U791" s="288"/>
      <c r="V791" s="288"/>
      <c r="W791" s="288"/>
      <c r="X791" s="288"/>
      <c r="Y791" s="404">
        <f t="shared" ref="Y791:AL791" si="252">Y790</f>
        <v>0</v>
      </c>
      <c r="Z791" s="404">
        <f t="shared" si="252"/>
        <v>0</v>
      </c>
      <c r="AA791" s="404">
        <f t="shared" si="252"/>
        <v>0</v>
      </c>
      <c r="AB791" s="404">
        <f t="shared" si="252"/>
        <v>0</v>
      </c>
      <c r="AC791" s="404">
        <f t="shared" si="252"/>
        <v>0</v>
      </c>
      <c r="AD791" s="404">
        <f t="shared" si="252"/>
        <v>0</v>
      </c>
      <c r="AE791" s="404">
        <f t="shared" si="252"/>
        <v>0</v>
      </c>
      <c r="AF791" s="404">
        <f t="shared" si="252"/>
        <v>0</v>
      </c>
      <c r="AG791" s="404">
        <f t="shared" si="252"/>
        <v>0</v>
      </c>
      <c r="AH791" s="404">
        <f t="shared" si="252"/>
        <v>0</v>
      </c>
      <c r="AI791" s="404">
        <f t="shared" si="252"/>
        <v>0</v>
      </c>
      <c r="AJ791" s="404">
        <f t="shared" si="252"/>
        <v>0</v>
      </c>
      <c r="AK791" s="404">
        <f t="shared" si="252"/>
        <v>0</v>
      </c>
      <c r="AL791" s="404">
        <f t="shared" si="252"/>
        <v>0</v>
      </c>
      <c r="AM791" s="304"/>
    </row>
    <row r="792" spans="1:39" ht="15.5" outlineLevel="1">
      <c r="A792" s="523"/>
      <c r="B792" s="303"/>
      <c r="C792" s="305"/>
      <c r="D792" s="729"/>
      <c r="E792" s="729"/>
      <c r="F792" s="729"/>
      <c r="G792" s="729"/>
      <c r="H792" s="729"/>
      <c r="I792" s="729"/>
      <c r="J792" s="729"/>
      <c r="K792" s="729"/>
      <c r="L792" s="729"/>
      <c r="M792" s="729"/>
      <c r="N792" s="284"/>
      <c r="O792" s="284"/>
      <c r="P792" s="284"/>
      <c r="Q792" s="284"/>
      <c r="R792" s="284"/>
      <c r="S792" s="284"/>
      <c r="T792" s="284"/>
      <c r="U792" s="284"/>
      <c r="V792" s="284"/>
      <c r="W792" s="284"/>
      <c r="X792" s="284"/>
      <c r="Y792" s="409"/>
      <c r="Z792" s="409"/>
      <c r="AA792" s="409"/>
      <c r="AB792" s="409"/>
      <c r="AC792" s="409"/>
      <c r="AD792" s="409"/>
      <c r="AE792" s="409"/>
      <c r="AF792" s="409"/>
      <c r="AG792" s="409"/>
      <c r="AH792" s="409"/>
      <c r="AI792" s="409"/>
      <c r="AJ792" s="409"/>
      <c r="AK792" s="409"/>
      <c r="AL792" s="409"/>
      <c r="AM792" s="306"/>
    </row>
    <row r="793" spans="1:39" ht="31" outlineLevel="1">
      <c r="A793" s="523">
        <v>7</v>
      </c>
      <c r="B793" s="421" t="s">
        <v>100</v>
      </c>
      <c r="C793" s="284" t="s">
        <v>25</v>
      </c>
      <c r="D793" s="730"/>
      <c r="E793" s="730"/>
      <c r="F793" s="730"/>
      <c r="G793" s="730"/>
      <c r="H793" s="730"/>
      <c r="I793" s="730"/>
      <c r="J793" s="730"/>
      <c r="K793" s="730"/>
      <c r="L793" s="730"/>
      <c r="M793" s="730"/>
      <c r="N793" s="288">
        <v>12</v>
      </c>
      <c r="O793" s="288"/>
      <c r="P793" s="288"/>
      <c r="Q793" s="288"/>
      <c r="R793" s="288"/>
      <c r="S793" s="288"/>
      <c r="T793" s="288"/>
      <c r="U793" s="288"/>
      <c r="V793" s="288"/>
      <c r="W793" s="288"/>
      <c r="X793" s="288"/>
      <c r="Y793" s="408"/>
      <c r="Z793" s="408"/>
      <c r="AA793" s="408"/>
      <c r="AB793" s="408"/>
      <c r="AC793" s="408"/>
      <c r="AD793" s="408"/>
      <c r="AE793" s="408"/>
      <c r="AF793" s="408"/>
      <c r="AG793" s="408"/>
      <c r="AH793" s="408"/>
      <c r="AI793" s="408"/>
      <c r="AJ793" s="408"/>
      <c r="AK793" s="408"/>
      <c r="AL793" s="408"/>
      <c r="AM793" s="289">
        <f>SUM(Y793:AL793)</f>
        <v>0</v>
      </c>
    </row>
    <row r="794" spans="1:39" ht="15.5" outlineLevel="1">
      <c r="A794" s="523"/>
      <c r="B794" s="287" t="s">
        <v>342</v>
      </c>
      <c r="C794" s="284" t="s">
        <v>163</v>
      </c>
      <c r="D794" s="730"/>
      <c r="E794" s="730"/>
      <c r="F794" s="730"/>
      <c r="G794" s="730"/>
      <c r="H794" s="730"/>
      <c r="I794" s="730"/>
      <c r="J794" s="730"/>
      <c r="K794" s="730"/>
      <c r="L794" s="730"/>
      <c r="M794" s="730"/>
      <c r="N794" s="288">
        <f>N793</f>
        <v>12</v>
      </c>
      <c r="O794" s="288"/>
      <c r="P794" s="288"/>
      <c r="Q794" s="288"/>
      <c r="R794" s="288"/>
      <c r="S794" s="288"/>
      <c r="T794" s="288"/>
      <c r="U794" s="288"/>
      <c r="V794" s="288"/>
      <c r="W794" s="288"/>
      <c r="X794" s="288"/>
      <c r="Y794" s="404">
        <f t="shared" ref="Y794:AL794" si="253">Y793</f>
        <v>0</v>
      </c>
      <c r="Z794" s="404">
        <f t="shared" si="253"/>
        <v>0</v>
      </c>
      <c r="AA794" s="404">
        <f t="shared" si="253"/>
        <v>0</v>
      </c>
      <c r="AB794" s="404">
        <f t="shared" si="253"/>
        <v>0</v>
      </c>
      <c r="AC794" s="404">
        <f t="shared" si="253"/>
        <v>0</v>
      </c>
      <c r="AD794" s="404">
        <f t="shared" si="253"/>
        <v>0</v>
      </c>
      <c r="AE794" s="404">
        <f t="shared" si="253"/>
        <v>0</v>
      </c>
      <c r="AF794" s="404">
        <f t="shared" si="253"/>
        <v>0</v>
      </c>
      <c r="AG794" s="404">
        <f t="shared" si="253"/>
        <v>0</v>
      </c>
      <c r="AH794" s="404">
        <f t="shared" si="253"/>
        <v>0</v>
      </c>
      <c r="AI794" s="404">
        <f t="shared" si="253"/>
        <v>0</v>
      </c>
      <c r="AJ794" s="404">
        <f t="shared" si="253"/>
        <v>0</v>
      </c>
      <c r="AK794" s="404">
        <f t="shared" si="253"/>
        <v>0</v>
      </c>
      <c r="AL794" s="404">
        <f t="shared" si="253"/>
        <v>0</v>
      </c>
      <c r="AM794" s="304"/>
    </row>
    <row r="795" spans="1:39" ht="15.5" outlineLevel="1">
      <c r="A795" s="523"/>
      <c r="B795" s="307"/>
      <c r="C795" s="305"/>
      <c r="D795" s="729"/>
      <c r="E795" s="729"/>
      <c r="F795" s="729"/>
      <c r="G795" s="729"/>
      <c r="H795" s="729"/>
      <c r="I795" s="729"/>
      <c r="J795" s="729"/>
      <c r="K795" s="729"/>
      <c r="L795" s="729"/>
      <c r="M795" s="729"/>
      <c r="N795" s="284"/>
      <c r="O795" s="284"/>
      <c r="P795" s="284"/>
      <c r="Q795" s="284"/>
      <c r="R795" s="284"/>
      <c r="S795" s="284"/>
      <c r="T795" s="284"/>
      <c r="U795" s="284"/>
      <c r="V795" s="284"/>
      <c r="W795" s="284"/>
      <c r="X795" s="284"/>
      <c r="Y795" s="409"/>
      <c r="Z795" s="410"/>
      <c r="AA795" s="409"/>
      <c r="AB795" s="409"/>
      <c r="AC795" s="409"/>
      <c r="AD795" s="409"/>
      <c r="AE795" s="409"/>
      <c r="AF795" s="409"/>
      <c r="AG795" s="409"/>
      <c r="AH795" s="409"/>
      <c r="AI795" s="409"/>
      <c r="AJ795" s="409"/>
      <c r="AK795" s="409"/>
      <c r="AL795" s="409"/>
      <c r="AM795" s="306"/>
    </row>
    <row r="796" spans="1:39" ht="31" outlineLevel="1">
      <c r="A796" s="523">
        <v>8</v>
      </c>
      <c r="B796" s="421" t="s">
        <v>101</v>
      </c>
      <c r="C796" s="284" t="s">
        <v>25</v>
      </c>
      <c r="D796" s="730"/>
      <c r="E796" s="730"/>
      <c r="F796" s="730"/>
      <c r="G796" s="730"/>
      <c r="H796" s="730"/>
      <c r="I796" s="730"/>
      <c r="J796" s="730"/>
      <c r="K796" s="730"/>
      <c r="L796" s="730"/>
      <c r="M796" s="730"/>
      <c r="N796" s="288">
        <v>12</v>
      </c>
      <c r="O796" s="288"/>
      <c r="P796" s="288"/>
      <c r="Q796" s="288"/>
      <c r="R796" s="288"/>
      <c r="S796" s="288"/>
      <c r="T796" s="288"/>
      <c r="U796" s="288"/>
      <c r="V796" s="288"/>
      <c r="W796" s="288"/>
      <c r="X796" s="288"/>
      <c r="Y796" s="408"/>
      <c r="Z796" s="408"/>
      <c r="AA796" s="408"/>
      <c r="AB796" s="408"/>
      <c r="AC796" s="408"/>
      <c r="AD796" s="408"/>
      <c r="AE796" s="408"/>
      <c r="AF796" s="408"/>
      <c r="AG796" s="408"/>
      <c r="AH796" s="408"/>
      <c r="AI796" s="408"/>
      <c r="AJ796" s="408"/>
      <c r="AK796" s="408"/>
      <c r="AL796" s="408"/>
      <c r="AM796" s="289">
        <f>SUM(Y796:AL796)</f>
        <v>0</v>
      </c>
    </row>
    <row r="797" spans="1:39" ht="15.5" outlineLevel="1">
      <c r="A797" s="523"/>
      <c r="B797" s="287" t="s">
        <v>342</v>
      </c>
      <c r="C797" s="284" t="s">
        <v>163</v>
      </c>
      <c r="D797" s="730"/>
      <c r="E797" s="730"/>
      <c r="F797" s="730"/>
      <c r="G797" s="730"/>
      <c r="H797" s="730"/>
      <c r="I797" s="730"/>
      <c r="J797" s="730"/>
      <c r="K797" s="730"/>
      <c r="L797" s="730"/>
      <c r="M797" s="730"/>
      <c r="N797" s="288">
        <f>N796</f>
        <v>12</v>
      </c>
      <c r="O797" s="288"/>
      <c r="P797" s="288"/>
      <c r="Q797" s="288"/>
      <c r="R797" s="288"/>
      <c r="S797" s="288"/>
      <c r="T797" s="288"/>
      <c r="U797" s="288"/>
      <c r="V797" s="288"/>
      <c r="W797" s="288"/>
      <c r="X797" s="288"/>
      <c r="Y797" s="404">
        <f t="shared" ref="Y797:AL797" si="254">Y796</f>
        <v>0</v>
      </c>
      <c r="Z797" s="404">
        <f t="shared" si="254"/>
        <v>0</v>
      </c>
      <c r="AA797" s="404">
        <f t="shared" si="254"/>
        <v>0</v>
      </c>
      <c r="AB797" s="404">
        <f t="shared" si="254"/>
        <v>0</v>
      </c>
      <c r="AC797" s="404">
        <f t="shared" si="254"/>
        <v>0</v>
      </c>
      <c r="AD797" s="404">
        <f t="shared" si="254"/>
        <v>0</v>
      </c>
      <c r="AE797" s="404">
        <f t="shared" si="254"/>
        <v>0</v>
      </c>
      <c r="AF797" s="404">
        <f t="shared" si="254"/>
        <v>0</v>
      </c>
      <c r="AG797" s="404">
        <f t="shared" si="254"/>
        <v>0</v>
      </c>
      <c r="AH797" s="404">
        <f t="shared" si="254"/>
        <v>0</v>
      </c>
      <c r="AI797" s="404">
        <f t="shared" si="254"/>
        <v>0</v>
      </c>
      <c r="AJ797" s="404">
        <f t="shared" si="254"/>
        <v>0</v>
      </c>
      <c r="AK797" s="404">
        <f t="shared" si="254"/>
        <v>0</v>
      </c>
      <c r="AL797" s="404">
        <f t="shared" si="254"/>
        <v>0</v>
      </c>
      <c r="AM797" s="304"/>
    </row>
    <row r="798" spans="1:39" ht="15.5" outlineLevel="1">
      <c r="A798" s="523"/>
      <c r="B798" s="307"/>
      <c r="C798" s="305"/>
      <c r="D798" s="733"/>
      <c r="E798" s="733"/>
      <c r="F798" s="733"/>
      <c r="G798" s="733"/>
      <c r="H798" s="733"/>
      <c r="I798" s="733"/>
      <c r="J798" s="733"/>
      <c r="K798" s="733"/>
      <c r="L798" s="733"/>
      <c r="M798" s="733"/>
      <c r="N798" s="284"/>
      <c r="O798" s="309"/>
      <c r="P798" s="309"/>
      <c r="Q798" s="309"/>
      <c r="R798" s="309"/>
      <c r="S798" s="309"/>
      <c r="T798" s="309"/>
      <c r="U798" s="309"/>
      <c r="V798" s="309"/>
      <c r="W798" s="309"/>
      <c r="X798" s="309"/>
      <c r="Y798" s="409"/>
      <c r="Z798" s="410"/>
      <c r="AA798" s="409"/>
      <c r="AB798" s="409"/>
      <c r="AC798" s="409"/>
      <c r="AD798" s="409"/>
      <c r="AE798" s="409"/>
      <c r="AF798" s="409"/>
      <c r="AG798" s="409"/>
      <c r="AH798" s="409"/>
      <c r="AI798" s="409"/>
      <c r="AJ798" s="409"/>
      <c r="AK798" s="409"/>
      <c r="AL798" s="409"/>
      <c r="AM798" s="306"/>
    </row>
    <row r="799" spans="1:39" ht="31" outlineLevel="1">
      <c r="A799" s="523">
        <v>9</v>
      </c>
      <c r="B799" s="421" t="s">
        <v>102</v>
      </c>
      <c r="C799" s="284" t="s">
        <v>25</v>
      </c>
      <c r="D799" s="730"/>
      <c r="E799" s="730"/>
      <c r="F799" s="730"/>
      <c r="G799" s="730"/>
      <c r="H799" s="730"/>
      <c r="I799" s="730"/>
      <c r="J799" s="730"/>
      <c r="K799" s="730"/>
      <c r="L799" s="730"/>
      <c r="M799" s="730"/>
      <c r="N799" s="288">
        <v>12</v>
      </c>
      <c r="O799" s="288"/>
      <c r="P799" s="288"/>
      <c r="Q799" s="288"/>
      <c r="R799" s="288"/>
      <c r="S799" s="288"/>
      <c r="T799" s="288"/>
      <c r="U799" s="288"/>
      <c r="V799" s="288"/>
      <c r="W799" s="288"/>
      <c r="X799" s="288"/>
      <c r="Y799" s="408"/>
      <c r="Z799" s="408"/>
      <c r="AA799" s="408"/>
      <c r="AB799" s="408"/>
      <c r="AC799" s="408"/>
      <c r="AD799" s="408"/>
      <c r="AE799" s="408"/>
      <c r="AF799" s="408"/>
      <c r="AG799" s="408"/>
      <c r="AH799" s="408"/>
      <c r="AI799" s="408"/>
      <c r="AJ799" s="408"/>
      <c r="AK799" s="408"/>
      <c r="AL799" s="408"/>
      <c r="AM799" s="289">
        <f>SUM(Y799:AL799)</f>
        <v>0</v>
      </c>
    </row>
    <row r="800" spans="1:39" ht="15.5" outlineLevel="1">
      <c r="A800" s="523"/>
      <c r="B800" s="287" t="s">
        <v>342</v>
      </c>
      <c r="C800" s="284" t="s">
        <v>163</v>
      </c>
      <c r="D800" s="730"/>
      <c r="E800" s="730"/>
      <c r="F800" s="730"/>
      <c r="G800" s="730"/>
      <c r="H800" s="730"/>
      <c r="I800" s="730"/>
      <c r="J800" s="730"/>
      <c r="K800" s="730"/>
      <c r="L800" s="730"/>
      <c r="M800" s="730"/>
      <c r="N800" s="288">
        <f>N799</f>
        <v>12</v>
      </c>
      <c r="O800" s="288"/>
      <c r="P800" s="288"/>
      <c r="Q800" s="288"/>
      <c r="R800" s="288"/>
      <c r="S800" s="288"/>
      <c r="T800" s="288"/>
      <c r="U800" s="288"/>
      <c r="V800" s="288"/>
      <c r="W800" s="288"/>
      <c r="X800" s="288"/>
      <c r="Y800" s="404">
        <f t="shared" ref="Y800:AL800" si="255">Y799</f>
        <v>0</v>
      </c>
      <c r="Z800" s="404">
        <f t="shared" si="255"/>
        <v>0</v>
      </c>
      <c r="AA800" s="404">
        <f t="shared" si="255"/>
        <v>0</v>
      </c>
      <c r="AB800" s="404">
        <f t="shared" si="255"/>
        <v>0</v>
      </c>
      <c r="AC800" s="404">
        <f t="shared" si="255"/>
        <v>0</v>
      </c>
      <c r="AD800" s="404">
        <f t="shared" si="255"/>
        <v>0</v>
      </c>
      <c r="AE800" s="404">
        <f t="shared" si="255"/>
        <v>0</v>
      </c>
      <c r="AF800" s="404">
        <f t="shared" si="255"/>
        <v>0</v>
      </c>
      <c r="AG800" s="404">
        <f t="shared" si="255"/>
        <v>0</v>
      </c>
      <c r="AH800" s="404">
        <f t="shared" si="255"/>
        <v>0</v>
      </c>
      <c r="AI800" s="404">
        <f t="shared" si="255"/>
        <v>0</v>
      </c>
      <c r="AJ800" s="404">
        <f t="shared" si="255"/>
        <v>0</v>
      </c>
      <c r="AK800" s="404">
        <f t="shared" si="255"/>
        <v>0</v>
      </c>
      <c r="AL800" s="404">
        <f t="shared" si="255"/>
        <v>0</v>
      </c>
      <c r="AM800" s="304"/>
    </row>
    <row r="801" spans="1:39" ht="15.5" outlineLevel="1">
      <c r="A801" s="523"/>
      <c r="B801" s="307"/>
      <c r="C801" s="305"/>
      <c r="D801" s="733"/>
      <c r="E801" s="733"/>
      <c r="F801" s="733"/>
      <c r="G801" s="733"/>
      <c r="H801" s="733"/>
      <c r="I801" s="733"/>
      <c r="J801" s="733"/>
      <c r="K801" s="733"/>
      <c r="L801" s="733"/>
      <c r="M801" s="733"/>
      <c r="N801" s="284"/>
      <c r="O801" s="309"/>
      <c r="P801" s="309"/>
      <c r="Q801" s="309"/>
      <c r="R801" s="309"/>
      <c r="S801" s="309"/>
      <c r="T801" s="309"/>
      <c r="U801" s="309"/>
      <c r="V801" s="309"/>
      <c r="W801" s="309"/>
      <c r="X801" s="309"/>
      <c r="Y801" s="409"/>
      <c r="Z801" s="409"/>
      <c r="AA801" s="409"/>
      <c r="AB801" s="409"/>
      <c r="AC801" s="409"/>
      <c r="AD801" s="409"/>
      <c r="AE801" s="409"/>
      <c r="AF801" s="409"/>
      <c r="AG801" s="409"/>
      <c r="AH801" s="409"/>
      <c r="AI801" s="409"/>
      <c r="AJ801" s="409"/>
      <c r="AK801" s="409"/>
      <c r="AL801" s="409"/>
      <c r="AM801" s="306"/>
    </row>
    <row r="802" spans="1:39" ht="31" outlineLevel="1">
      <c r="A802" s="523">
        <v>10</v>
      </c>
      <c r="B802" s="421" t="s">
        <v>103</v>
      </c>
      <c r="C802" s="284" t="s">
        <v>25</v>
      </c>
      <c r="D802" s="730"/>
      <c r="E802" s="730"/>
      <c r="F802" s="730"/>
      <c r="G802" s="730"/>
      <c r="H802" s="730"/>
      <c r="I802" s="730"/>
      <c r="J802" s="730"/>
      <c r="K802" s="730"/>
      <c r="L802" s="730"/>
      <c r="M802" s="730"/>
      <c r="N802" s="288">
        <v>3</v>
      </c>
      <c r="O802" s="288"/>
      <c r="P802" s="288"/>
      <c r="Q802" s="288"/>
      <c r="R802" s="288"/>
      <c r="S802" s="288"/>
      <c r="T802" s="288"/>
      <c r="U802" s="288"/>
      <c r="V802" s="288"/>
      <c r="W802" s="288"/>
      <c r="X802" s="288"/>
      <c r="Y802" s="408"/>
      <c r="Z802" s="408"/>
      <c r="AA802" s="408"/>
      <c r="AB802" s="408"/>
      <c r="AC802" s="408"/>
      <c r="AD802" s="408"/>
      <c r="AE802" s="408"/>
      <c r="AF802" s="408"/>
      <c r="AG802" s="408"/>
      <c r="AH802" s="408"/>
      <c r="AI802" s="408"/>
      <c r="AJ802" s="408"/>
      <c r="AK802" s="408"/>
      <c r="AL802" s="408"/>
      <c r="AM802" s="289">
        <f>SUM(Y802:AL802)</f>
        <v>0</v>
      </c>
    </row>
    <row r="803" spans="1:39" ht="15.5" outlineLevel="1">
      <c r="A803" s="523"/>
      <c r="B803" s="287" t="s">
        <v>342</v>
      </c>
      <c r="C803" s="284" t="s">
        <v>163</v>
      </c>
      <c r="D803" s="730"/>
      <c r="E803" s="730"/>
      <c r="F803" s="730"/>
      <c r="G803" s="730"/>
      <c r="H803" s="730"/>
      <c r="I803" s="730"/>
      <c r="J803" s="730"/>
      <c r="K803" s="730"/>
      <c r="L803" s="730"/>
      <c r="M803" s="730"/>
      <c r="N803" s="288">
        <f>N802</f>
        <v>3</v>
      </c>
      <c r="O803" s="288"/>
      <c r="P803" s="288"/>
      <c r="Q803" s="288"/>
      <c r="R803" s="288"/>
      <c r="S803" s="288"/>
      <c r="T803" s="288"/>
      <c r="U803" s="288"/>
      <c r="V803" s="288"/>
      <c r="W803" s="288"/>
      <c r="X803" s="288"/>
      <c r="Y803" s="404">
        <f t="shared" ref="Y803:AL803" si="256">Y802</f>
        <v>0</v>
      </c>
      <c r="Z803" s="404">
        <f t="shared" si="256"/>
        <v>0</v>
      </c>
      <c r="AA803" s="404">
        <f t="shared" si="256"/>
        <v>0</v>
      </c>
      <c r="AB803" s="404">
        <f t="shared" si="256"/>
        <v>0</v>
      </c>
      <c r="AC803" s="404">
        <f t="shared" si="256"/>
        <v>0</v>
      </c>
      <c r="AD803" s="404">
        <f t="shared" si="256"/>
        <v>0</v>
      </c>
      <c r="AE803" s="404">
        <f t="shared" si="256"/>
        <v>0</v>
      </c>
      <c r="AF803" s="404">
        <f t="shared" si="256"/>
        <v>0</v>
      </c>
      <c r="AG803" s="404">
        <f t="shared" si="256"/>
        <v>0</v>
      </c>
      <c r="AH803" s="404">
        <f t="shared" si="256"/>
        <v>0</v>
      </c>
      <c r="AI803" s="404">
        <f t="shared" si="256"/>
        <v>0</v>
      </c>
      <c r="AJ803" s="404">
        <f t="shared" si="256"/>
        <v>0</v>
      </c>
      <c r="AK803" s="404">
        <f t="shared" si="256"/>
        <v>0</v>
      </c>
      <c r="AL803" s="404">
        <f t="shared" si="256"/>
        <v>0</v>
      </c>
      <c r="AM803" s="304"/>
    </row>
    <row r="804" spans="1:39" ht="15.5" outlineLevel="1">
      <c r="A804" s="523"/>
      <c r="B804" s="307"/>
      <c r="C804" s="305"/>
      <c r="D804" s="733"/>
      <c r="E804" s="733"/>
      <c r="F804" s="733"/>
      <c r="G804" s="733"/>
      <c r="H804" s="733"/>
      <c r="I804" s="733"/>
      <c r="J804" s="733"/>
      <c r="K804" s="733"/>
      <c r="L804" s="733"/>
      <c r="M804" s="733"/>
      <c r="N804" s="284"/>
      <c r="O804" s="309"/>
      <c r="P804" s="309"/>
      <c r="Q804" s="309"/>
      <c r="R804" s="309"/>
      <c r="S804" s="309"/>
      <c r="T804" s="309"/>
      <c r="U804" s="309"/>
      <c r="V804" s="309"/>
      <c r="W804" s="309"/>
      <c r="X804" s="309"/>
      <c r="Y804" s="409"/>
      <c r="Z804" s="410"/>
      <c r="AA804" s="409"/>
      <c r="AB804" s="409"/>
      <c r="AC804" s="409"/>
      <c r="AD804" s="409"/>
      <c r="AE804" s="409"/>
      <c r="AF804" s="409"/>
      <c r="AG804" s="409"/>
      <c r="AH804" s="409"/>
      <c r="AI804" s="409"/>
      <c r="AJ804" s="409"/>
      <c r="AK804" s="409"/>
      <c r="AL804" s="409"/>
      <c r="AM804" s="306"/>
    </row>
    <row r="805" spans="1:39" ht="15.5" outlineLevel="1">
      <c r="A805" s="523"/>
      <c r="B805" s="281" t="s">
        <v>10</v>
      </c>
      <c r="C805" s="282"/>
      <c r="D805" s="338"/>
      <c r="E805" s="338"/>
      <c r="F805" s="338"/>
      <c r="G805" s="338"/>
      <c r="H805" s="338"/>
      <c r="I805" s="338"/>
      <c r="J805" s="338"/>
      <c r="K805" s="338"/>
      <c r="L805" s="338"/>
      <c r="M805" s="338"/>
      <c r="N805" s="283"/>
      <c r="O805" s="282"/>
      <c r="P805" s="282"/>
      <c r="Q805" s="282"/>
      <c r="R805" s="282"/>
      <c r="S805" s="282"/>
      <c r="T805" s="282"/>
      <c r="U805" s="282"/>
      <c r="V805" s="282"/>
      <c r="W805" s="282"/>
      <c r="X805" s="282"/>
      <c r="Y805" s="407"/>
      <c r="Z805" s="407"/>
      <c r="AA805" s="407"/>
      <c r="AB805" s="407"/>
      <c r="AC805" s="407"/>
      <c r="AD805" s="407"/>
      <c r="AE805" s="407"/>
      <c r="AF805" s="407"/>
      <c r="AG805" s="407"/>
      <c r="AH805" s="407"/>
      <c r="AI805" s="407"/>
      <c r="AJ805" s="407"/>
      <c r="AK805" s="407"/>
      <c r="AL805" s="407"/>
      <c r="AM805" s="285"/>
    </row>
    <row r="806" spans="1:39" ht="31" outlineLevel="1">
      <c r="A806" s="523">
        <v>11</v>
      </c>
      <c r="B806" s="421" t="s">
        <v>104</v>
      </c>
      <c r="C806" s="284" t="s">
        <v>25</v>
      </c>
      <c r="D806" s="730"/>
      <c r="E806" s="730"/>
      <c r="F806" s="730"/>
      <c r="G806" s="730"/>
      <c r="H806" s="730"/>
      <c r="I806" s="730"/>
      <c r="J806" s="730"/>
      <c r="K806" s="730"/>
      <c r="L806" s="730"/>
      <c r="M806" s="730"/>
      <c r="N806" s="288">
        <v>12</v>
      </c>
      <c r="O806" s="288"/>
      <c r="P806" s="288"/>
      <c r="Q806" s="288"/>
      <c r="R806" s="288"/>
      <c r="S806" s="288"/>
      <c r="T806" s="288"/>
      <c r="U806" s="288"/>
      <c r="V806" s="288"/>
      <c r="W806" s="288"/>
      <c r="X806" s="288"/>
      <c r="Y806" s="419"/>
      <c r="Z806" s="408"/>
      <c r="AA806" s="408"/>
      <c r="AB806" s="408"/>
      <c r="AC806" s="408"/>
      <c r="AD806" s="408"/>
      <c r="AE806" s="408"/>
      <c r="AF806" s="408"/>
      <c r="AG806" s="408"/>
      <c r="AH806" s="408"/>
      <c r="AI806" s="408"/>
      <c r="AJ806" s="408"/>
      <c r="AK806" s="408"/>
      <c r="AL806" s="408"/>
      <c r="AM806" s="289">
        <f>SUM(Y806:AL806)</f>
        <v>0</v>
      </c>
    </row>
    <row r="807" spans="1:39" ht="15.5" outlineLevel="1">
      <c r="A807" s="523"/>
      <c r="B807" s="287" t="s">
        <v>342</v>
      </c>
      <c r="C807" s="284" t="s">
        <v>163</v>
      </c>
      <c r="D807" s="730"/>
      <c r="E807" s="730"/>
      <c r="F807" s="730"/>
      <c r="G807" s="730"/>
      <c r="H807" s="730"/>
      <c r="I807" s="730"/>
      <c r="J807" s="730"/>
      <c r="K807" s="730"/>
      <c r="L807" s="730"/>
      <c r="M807" s="730"/>
      <c r="N807" s="288">
        <f>N806</f>
        <v>12</v>
      </c>
      <c r="O807" s="288"/>
      <c r="P807" s="288"/>
      <c r="Q807" s="288"/>
      <c r="R807" s="288"/>
      <c r="S807" s="288"/>
      <c r="T807" s="288"/>
      <c r="U807" s="288"/>
      <c r="V807" s="288"/>
      <c r="W807" s="288"/>
      <c r="X807" s="288"/>
      <c r="Y807" s="404">
        <f t="shared" ref="Y807:AL807" si="257">Y806</f>
        <v>0</v>
      </c>
      <c r="Z807" s="404">
        <f t="shared" si="257"/>
        <v>0</v>
      </c>
      <c r="AA807" s="404">
        <f t="shared" si="257"/>
        <v>0</v>
      </c>
      <c r="AB807" s="404">
        <f t="shared" si="257"/>
        <v>0</v>
      </c>
      <c r="AC807" s="404">
        <f t="shared" si="257"/>
        <v>0</v>
      </c>
      <c r="AD807" s="404">
        <f t="shared" si="257"/>
        <v>0</v>
      </c>
      <c r="AE807" s="404">
        <f t="shared" si="257"/>
        <v>0</v>
      </c>
      <c r="AF807" s="404">
        <f t="shared" si="257"/>
        <v>0</v>
      </c>
      <c r="AG807" s="404">
        <f t="shared" si="257"/>
        <v>0</v>
      </c>
      <c r="AH807" s="404">
        <f t="shared" si="257"/>
        <v>0</v>
      </c>
      <c r="AI807" s="404">
        <f t="shared" si="257"/>
        <v>0</v>
      </c>
      <c r="AJ807" s="404">
        <f t="shared" si="257"/>
        <v>0</v>
      </c>
      <c r="AK807" s="404">
        <f t="shared" si="257"/>
        <v>0</v>
      </c>
      <c r="AL807" s="404">
        <f t="shared" si="257"/>
        <v>0</v>
      </c>
      <c r="AM807" s="290"/>
    </row>
    <row r="808" spans="1:39" ht="15.5" outlineLevel="1">
      <c r="A808" s="523"/>
      <c r="B808" s="308"/>
      <c r="C808" s="298"/>
      <c r="D808" s="729"/>
      <c r="E808" s="729"/>
      <c r="F808" s="729"/>
      <c r="G808" s="729"/>
      <c r="H808" s="729"/>
      <c r="I808" s="729"/>
      <c r="J808" s="729"/>
      <c r="K808" s="729"/>
      <c r="L808" s="729"/>
      <c r="M808" s="729"/>
      <c r="N808" s="284"/>
      <c r="O808" s="284"/>
      <c r="P808" s="284"/>
      <c r="Q808" s="284"/>
      <c r="R808" s="284"/>
      <c r="S808" s="284"/>
      <c r="T808" s="284"/>
      <c r="U808" s="284"/>
      <c r="V808" s="284"/>
      <c r="W808" s="284"/>
      <c r="X808" s="284"/>
      <c r="Y808" s="405"/>
      <c r="Z808" s="414"/>
      <c r="AA808" s="414"/>
      <c r="AB808" s="414"/>
      <c r="AC808" s="414"/>
      <c r="AD808" s="414"/>
      <c r="AE808" s="414"/>
      <c r="AF808" s="414"/>
      <c r="AG808" s="414"/>
      <c r="AH808" s="414"/>
      <c r="AI808" s="414"/>
      <c r="AJ808" s="414"/>
      <c r="AK808" s="414"/>
      <c r="AL808" s="414"/>
      <c r="AM808" s="299"/>
    </row>
    <row r="809" spans="1:39" ht="31" outlineLevel="1">
      <c r="A809" s="523">
        <v>12</v>
      </c>
      <c r="B809" s="421" t="s">
        <v>105</v>
      </c>
      <c r="C809" s="284" t="s">
        <v>25</v>
      </c>
      <c r="D809" s="730"/>
      <c r="E809" s="730"/>
      <c r="F809" s="730"/>
      <c r="G809" s="730"/>
      <c r="H809" s="730"/>
      <c r="I809" s="730"/>
      <c r="J809" s="730"/>
      <c r="K809" s="730"/>
      <c r="L809" s="730"/>
      <c r="M809" s="730"/>
      <c r="N809" s="288">
        <v>12</v>
      </c>
      <c r="O809" s="288"/>
      <c r="P809" s="288"/>
      <c r="Q809" s="288"/>
      <c r="R809" s="288"/>
      <c r="S809" s="288"/>
      <c r="T809" s="288"/>
      <c r="U809" s="288"/>
      <c r="V809" s="288"/>
      <c r="W809" s="288"/>
      <c r="X809" s="288"/>
      <c r="Y809" s="403"/>
      <c r="Z809" s="408"/>
      <c r="AA809" s="408"/>
      <c r="AB809" s="408"/>
      <c r="AC809" s="408"/>
      <c r="AD809" s="408"/>
      <c r="AE809" s="408"/>
      <c r="AF809" s="408"/>
      <c r="AG809" s="408"/>
      <c r="AH809" s="408"/>
      <c r="AI809" s="408"/>
      <c r="AJ809" s="408"/>
      <c r="AK809" s="408"/>
      <c r="AL809" s="408"/>
      <c r="AM809" s="289">
        <f>SUM(Y809:AL809)</f>
        <v>0</v>
      </c>
    </row>
    <row r="810" spans="1:39" ht="15.5" outlineLevel="1">
      <c r="A810" s="523"/>
      <c r="B810" s="287" t="s">
        <v>342</v>
      </c>
      <c r="C810" s="284" t="s">
        <v>163</v>
      </c>
      <c r="D810" s="730"/>
      <c r="E810" s="730"/>
      <c r="F810" s="730"/>
      <c r="G810" s="730"/>
      <c r="H810" s="730"/>
      <c r="I810" s="730"/>
      <c r="J810" s="730"/>
      <c r="K810" s="730"/>
      <c r="L810" s="730"/>
      <c r="M810" s="730"/>
      <c r="N810" s="288">
        <f>N809</f>
        <v>12</v>
      </c>
      <c r="O810" s="288"/>
      <c r="P810" s="288"/>
      <c r="Q810" s="288"/>
      <c r="R810" s="288"/>
      <c r="S810" s="288"/>
      <c r="T810" s="288"/>
      <c r="U810" s="288"/>
      <c r="V810" s="288"/>
      <c r="W810" s="288"/>
      <c r="X810" s="288"/>
      <c r="Y810" s="404">
        <f t="shared" ref="Y810:AL810" si="258">Y809</f>
        <v>0</v>
      </c>
      <c r="Z810" s="404">
        <f t="shared" si="258"/>
        <v>0</v>
      </c>
      <c r="AA810" s="404">
        <f t="shared" si="258"/>
        <v>0</v>
      </c>
      <c r="AB810" s="404">
        <f t="shared" si="258"/>
        <v>0</v>
      </c>
      <c r="AC810" s="404">
        <f t="shared" si="258"/>
        <v>0</v>
      </c>
      <c r="AD810" s="404">
        <f t="shared" si="258"/>
        <v>0</v>
      </c>
      <c r="AE810" s="404">
        <f t="shared" si="258"/>
        <v>0</v>
      </c>
      <c r="AF810" s="404">
        <f t="shared" si="258"/>
        <v>0</v>
      </c>
      <c r="AG810" s="404">
        <f t="shared" si="258"/>
        <v>0</v>
      </c>
      <c r="AH810" s="404">
        <f t="shared" si="258"/>
        <v>0</v>
      </c>
      <c r="AI810" s="404">
        <f t="shared" si="258"/>
        <v>0</v>
      </c>
      <c r="AJ810" s="404">
        <f t="shared" si="258"/>
        <v>0</v>
      </c>
      <c r="AK810" s="404">
        <f t="shared" si="258"/>
        <v>0</v>
      </c>
      <c r="AL810" s="404">
        <f t="shared" si="258"/>
        <v>0</v>
      </c>
      <c r="AM810" s="290"/>
    </row>
    <row r="811" spans="1:39" ht="15.5" outlineLevel="1">
      <c r="A811" s="523"/>
      <c r="B811" s="308"/>
      <c r="C811" s="298"/>
      <c r="D811" s="729"/>
      <c r="E811" s="729"/>
      <c r="F811" s="729"/>
      <c r="G811" s="729"/>
      <c r="H811" s="729"/>
      <c r="I811" s="729"/>
      <c r="J811" s="729"/>
      <c r="K811" s="729"/>
      <c r="L811" s="729"/>
      <c r="M811" s="729"/>
      <c r="N811" s="284"/>
      <c r="O811" s="284"/>
      <c r="P811" s="284"/>
      <c r="Q811" s="284"/>
      <c r="R811" s="284"/>
      <c r="S811" s="284"/>
      <c r="T811" s="284"/>
      <c r="U811" s="284"/>
      <c r="V811" s="284"/>
      <c r="W811" s="284"/>
      <c r="X811" s="284"/>
      <c r="Y811" s="415"/>
      <c r="Z811" s="415"/>
      <c r="AA811" s="405"/>
      <c r="AB811" s="405"/>
      <c r="AC811" s="405"/>
      <c r="AD811" s="405"/>
      <c r="AE811" s="405"/>
      <c r="AF811" s="405"/>
      <c r="AG811" s="405"/>
      <c r="AH811" s="405"/>
      <c r="AI811" s="405"/>
      <c r="AJ811" s="405"/>
      <c r="AK811" s="405"/>
      <c r="AL811" s="405"/>
      <c r="AM811" s="299"/>
    </row>
    <row r="812" spans="1:39" ht="31" outlineLevel="1">
      <c r="A812" s="523">
        <v>13</v>
      </c>
      <c r="B812" s="421" t="s">
        <v>106</v>
      </c>
      <c r="C812" s="284" t="s">
        <v>25</v>
      </c>
      <c r="D812" s="730"/>
      <c r="E812" s="730"/>
      <c r="F812" s="730"/>
      <c r="G812" s="730"/>
      <c r="H812" s="730"/>
      <c r="I812" s="730"/>
      <c r="J812" s="730"/>
      <c r="K812" s="730"/>
      <c r="L812" s="730"/>
      <c r="M812" s="730"/>
      <c r="N812" s="288">
        <v>12</v>
      </c>
      <c r="O812" s="288"/>
      <c r="P812" s="288"/>
      <c r="Q812" s="288"/>
      <c r="R812" s="288"/>
      <c r="S812" s="288"/>
      <c r="T812" s="288"/>
      <c r="U812" s="288"/>
      <c r="V812" s="288"/>
      <c r="W812" s="288"/>
      <c r="X812" s="288"/>
      <c r="Y812" s="403"/>
      <c r="Z812" s="408"/>
      <c r="AA812" s="408"/>
      <c r="AB812" s="408"/>
      <c r="AC812" s="408"/>
      <c r="AD812" s="408"/>
      <c r="AE812" s="408"/>
      <c r="AF812" s="408"/>
      <c r="AG812" s="408"/>
      <c r="AH812" s="408"/>
      <c r="AI812" s="408"/>
      <c r="AJ812" s="408"/>
      <c r="AK812" s="408"/>
      <c r="AL812" s="408"/>
      <c r="AM812" s="289">
        <f>SUM(Y812:AL812)</f>
        <v>0</v>
      </c>
    </row>
    <row r="813" spans="1:39" ht="15.5" outlineLevel="1">
      <c r="A813" s="523"/>
      <c r="B813" s="287" t="s">
        <v>342</v>
      </c>
      <c r="C813" s="284" t="s">
        <v>163</v>
      </c>
      <c r="D813" s="730"/>
      <c r="E813" s="730"/>
      <c r="F813" s="730"/>
      <c r="G813" s="730"/>
      <c r="H813" s="730"/>
      <c r="I813" s="730"/>
      <c r="J813" s="730"/>
      <c r="K813" s="730"/>
      <c r="L813" s="730"/>
      <c r="M813" s="730"/>
      <c r="N813" s="288">
        <f>N812</f>
        <v>12</v>
      </c>
      <c r="O813" s="288"/>
      <c r="P813" s="288"/>
      <c r="Q813" s="288"/>
      <c r="R813" s="288"/>
      <c r="S813" s="288"/>
      <c r="T813" s="288"/>
      <c r="U813" s="288"/>
      <c r="V813" s="288"/>
      <c r="W813" s="288"/>
      <c r="X813" s="288"/>
      <c r="Y813" s="404">
        <f t="shared" ref="Y813:AL813" si="259">Y812</f>
        <v>0</v>
      </c>
      <c r="Z813" s="404">
        <f t="shared" si="259"/>
        <v>0</v>
      </c>
      <c r="AA813" s="404">
        <f t="shared" si="259"/>
        <v>0</v>
      </c>
      <c r="AB813" s="404">
        <f t="shared" si="259"/>
        <v>0</v>
      </c>
      <c r="AC813" s="404">
        <f t="shared" si="259"/>
        <v>0</v>
      </c>
      <c r="AD813" s="404">
        <f t="shared" si="259"/>
        <v>0</v>
      </c>
      <c r="AE813" s="404">
        <f t="shared" si="259"/>
        <v>0</v>
      </c>
      <c r="AF813" s="404">
        <f t="shared" si="259"/>
        <v>0</v>
      </c>
      <c r="AG813" s="404">
        <f t="shared" si="259"/>
        <v>0</v>
      </c>
      <c r="AH813" s="404">
        <f t="shared" si="259"/>
        <v>0</v>
      </c>
      <c r="AI813" s="404">
        <f t="shared" si="259"/>
        <v>0</v>
      </c>
      <c r="AJ813" s="404">
        <f t="shared" si="259"/>
        <v>0</v>
      </c>
      <c r="AK813" s="404">
        <f t="shared" si="259"/>
        <v>0</v>
      </c>
      <c r="AL813" s="404">
        <f t="shared" si="259"/>
        <v>0</v>
      </c>
      <c r="AM813" s="299"/>
    </row>
    <row r="814" spans="1:39" ht="15.5" outlineLevel="1">
      <c r="A814" s="523"/>
      <c r="B814" s="308"/>
      <c r="C814" s="298"/>
      <c r="D814" s="729"/>
      <c r="E814" s="729"/>
      <c r="F814" s="729"/>
      <c r="G814" s="729"/>
      <c r="H814" s="729"/>
      <c r="I814" s="729"/>
      <c r="J814" s="729"/>
      <c r="K814" s="729"/>
      <c r="L814" s="729"/>
      <c r="M814" s="729"/>
      <c r="N814" s="284"/>
      <c r="O814" s="284"/>
      <c r="P814" s="284"/>
      <c r="Q814" s="284"/>
      <c r="R814" s="284"/>
      <c r="S814" s="284"/>
      <c r="T814" s="284"/>
      <c r="U814" s="284"/>
      <c r="V814" s="284"/>
      <c r="W814" s="284"/>
      <c r="X814" s="284"/>
      <c r="Y814" s="405"/>
      <c r="Z814" s="405"/>
      <c r="AA814" s="405"/>
      <c r="AB814" s="405"/>
      <c r="AC814" s="405"/>
      <c r="AD814" s="405"/>
      <c r="AE814" s="405"/>
      <c r="AF814" s="405"/>
      <c r="AG814" s="405"/>
      <c r="AH814" s="405"/>
      <c r="AI814" s="405"/>
      <c r="AJ814" s="405"/>
      <c r="AK814" s="405"/>
      <c r="AL814" s="405"/>
      <c r="AM814" s="299"/>
    </row>
    <row r="815" spans="1:39" ht="15.5" outlineLevel="1">
      <c r="A815" s="523"/>
      <c r="B815" s="281" t="s">
        <v>107</v>
      </c>
      <c r="C815" s="282"/>
      <c r="D815" s="293"/>
      <c r="E815" s="293"/>
      <c r="F815" s="293"/>
      <c r="G815" s="293"/>
      <c r="H815" s="293"/>
      <c r="I815" s="293"/>
      <c r="J815" s="293"/>
      <c r="K815" s="293"/>
      <c r="L815" s="293"/>
      <c r="M815" s="293"/>
      <c r="N815" s="283"/>
      <c r="O815" s="283"/>
      <c r="P815" s="282"/>
      <c r="Q815" s="282"/>
      <c r="R815" s="282"/>
      <c r="S815" s="282"/>
      <c r="T815" s="282"/>
      <c r="U815" s="282"/>
      <c r="V815" s="282"/>
      <c r="W815" s="282"/>
      <c r="X815" s="282"/>
      <c r="Y815" s="407"/>
      <c r="Z815" s="407"/>
      <c r="AA815" s="407"/>
      <c r="AB815" s="407"/>
      <c r="AC815" s="407"/>
      <c r="AD815" s="407"/>
      <c r="AE815" s="407"/>
      <c r="AF815" s="407"/>
      <c r="AG815" s="407"/>
      <c r="AH815" s="407"/>
      <c r="AI815" s="407"/>
      <c r="AJ815" s="407"/>
      <c r="AK815" s="407"/>
      <c r="AL815" s="407"/>
      <c r="AM815" s="285"/>
    </row>
    <row r="816" spans="1:39" ht="15.5" outlineLevel="1">
      <c r="A816" s="523">
        <v>14</v>
      </c>
      <c r="B816" s="308" t="s">
        <v>108</v>
      </c>
      <c r="C816" s="284" t="s">
        <v>25</v>
      </c>
      <c r="D816" s="730"/>
      <c r="E816" s="730"/>
      <c r="F816" s="730"/>
      <c r="G816" s="730"/>
      <c r="H816" s="730"/>
      <c r="I816" s="730"/>
      <c r="J816" s="730"/>
      <c r="K816" s="730"/>
      <c r="L816" s="730"/>
      <c r="M816" s="730"/>
      <c r="N816" s="288">
        <v>12</v>
      </c>
      <c r="O816" s="288"/>
      <c r="P816" s="288"/>
      <c r="Q816" s="288"/>
      <c r="R816" s="288"/>
      <c r="S816" s="288"/>
      <c r="T816" s="288"/>
      <c r="U816" s="288"/>
      <c r="V816" s="288"/>
      <c r="W816" s="288"/>
      <c r="X816" s="288"/>
      <c r="Y816" s="408"/>
      <c r="Z816" s="408"/>
      <c r="AA816" s="408"/>
      <c r="AB816" s="408"/>
      <c r="AC816" s="408"/>
      <c r="AD816" s="408"/>
      <c r="AE816" s="408"/>
      <c r="AF816" s="403"/>
      <c r="AG816" s="403"/>
      <c r="AH816" s="403"/>
      <c r="AI816" s="403"/>
      <c r="AJ816" s="403"/>
      <c r="AK816" s="403"/>
      <c r="AL816" s="403"/>
      <c r="AM816" s="289">
        <f>SUM(Y816:AL816)</f>
        <v>0</v>
      </c>
    </row>
    <row r="817" spans="1:39" ht="15.5" outlineLevel="1">
      <c r="A817" s="523"/>
      <c r="B817" s="287" t="s">
        <v>342</v>
      </c>
      <c r="C817" s="284" t="s">
        <v>163</v>
      </c>
      <c r="D817" s="730"/>
      <c r="E817" s="730"/>
      <c r="F817" s="730"/>
      <c r="G817" s="730"/>
      <c r="H817" s="730"/>
      <c r="I817" s="730"/>
      <c r="J817" s="730"/>
      <c r="K817" s="730"/>
      <c r="L817" s="730"/>
      <c r="M817" s="730"/>
      <c r="N817" s="288">
        <f>N816</f>
        <v>12</v>
      </c>
      <c r="O817" s="288"/>
      <c r="P817" s="288"/>
      <c r="Q817" s="288"/>
      <c r="R817" s="288"/>
      <c r="S817" s="288"/>
      <c r="T817" s="288"/>
      <c r="U817" s="288"/>
      <c r="V817" s="288"/>
      <c r="W817" s="288"/>
      <c r="X817" s="288"/>
      <c r="Y817" s="404">
        <f t="shared" ref="Y817:AL817" si="260">Y816</f>
        <v>0</v>
      </c>
      <c r="Z817" s="404">
        <f t="shared" si="260"/>
        <v>0</v>
      </c>
      <c r="AA817" s="404">
        <f t="shared" si="260"/>
        <v>0</v>
      </c>
      <c r="AB817" s="404">
        <f t="shared" si="260"/>
        <v>0</v>
      </c>
      <c r="AC817" s="404">
        <f t="shared" si="260"/>
        <v>0</v>
      </c>
      <c r="AD817" s="404">
        <f t="shared" si="260"/>
        <v>0</v>
      </c>
      <c r="AE817" s="404">
        <f t="shared" si="260"/>
        <v>0</v>
      </c>
      <c r="AF817" s="404">
        <f t="shared" si="260"/>
        <v>0</v>
      </c>
      <c r="AG817" s="404">
        <f t="shared" si="260"/>
        <v>0</v>
      </c>
      <c r="AH817" s="404">
        <f t="shared" si="260"/>
        <v>0</v>
      </c>
      <c r="AI817" s="404">
        <f t="shared" si="260"/>
        <v>0</v>
      </c>
      <c r="AJ817" s="404">
        <f t="shared" si="260"/>
        <v>0</v>
      </c>
      <c r="AK817" s="404">
        <f t="shared" si="260"/>
        <v>0</v>
      </c>
      <c r="AL817" s="404">
        <f t="shared" si="260"/>
        <v>0</v>
      </c>
      <c r="AM817" s="290"/>
    </row>
    <row r="818" spans="1:39" ht="15.5" outlineLevel="1">
      <c r="A818" s="523"/>
      <c r="B818" s="308"/>
      <c r="C818" s="298"/>
      <c r="D818" s="729"/>
      <c r="E818" s="729"/>
      <c r="F818" s="729"/>
      <c r="G818" s="729"/>
      <c r="H818" s="729"/>
      <c r="I818" s="729"/>
      <c r="J818" s="729"/>
      <c r="K818" s="729"/>
      <c r="L818" s="729"/>
      <c r="M818" s="729"/>
      <c r="N818" s="460"/>
      <c r="O818" s="284"/>
      <c r="P818" s="284"/>
      <c r="Q818" s="284"/>
      <c r="R818" s="284"/>
      <c r="S818" s="284"/>
      <c r="T818" s="284"/>
      <c r="U818" s="284"/>
      <c r="V818" s="284"/>
      <c r="W818" s="284"/>
      <c r="X818" s="284"/>
      <c r="Y818" s="405"/>
      <c r="Z818" s="405"/>
      <c r="AA818" s="405"/>
      <c r="AB818" s="405"/>
      <c r="AC818" s="405"/>
      <c r="AD818" s="405"/>
      <c r="AE818" s="405"/>
      <c r="AF818" s="405"/>
      <c r="AG818" s="405"/>
      <c r="AH818" s="405"/>
      <c r="AI818" s="405"/>
      <c r="AJ818" s="405"/>
      <c r="AK818" s="405"/>
      <c r="AL818" s="405"/>
      <c r="AM818" s="299"/>
    </row>
    <row r="819" spans="1:39" s="302" customFormat="1" ht="15.5" outlineLevel="1">
      <c r="A819" s="523"/>
      <c r="B819" s="281" t="s">
        <v>488</v>
      </c>
      <c r="C819" s="284"/>
      <c r="D819" s="729"/>
      <c r="E819" s="729"/>
      <c r="F819" s="729"/>
      <c r="G819" s="729"/>
      <c r="H819" s="729"/>
      <c r="I819" s="729"/>
      <c r="J819" s="729"/>
      <c r="K819" s="729"/>
      <c r="L819" s="729"/>
      <c r="M819" s="729"/>
      <c r="N819" s="284"/>
      <c r="O819" s="284"/>
      <c r="P819" s="284"/>
      <c r="Q819" s="284"/>
      <c r="R819" s="284"/>
      <c r="S819" s="284"/>
      <c r="T819" s="284"/>
      <c r="U819" s="284"/>
      <c r="V819" s="284"/>
      <c r="W819" s="284"/>
      <c r="X819" s="284"/>
      <c r="Y819" s="405"/>
      <c r="Z819" s="405"/>
      <c r="AA819" s="405"/>
      <c r="AB819" s="405"/>
      <c r="AC819" s="405"/>
      <c r="AD819" s="405"/>
      <c r="AE819" s="409"/>
      <c r="AF819" s="409"/>
      <c r="AG819" s="409"/>
      <c r="AH819" s="409"/>
      <c r="AI819" s="409"/>
      <c r="AJ819" s="409"/>
      <c r="AK819" s="409"/>
      <c r="AL819" s="409"/>
      <c r="AM819" s="508"/>
    </row>
    <row r="820" spans="1:39" ht="15.5" outlineLevel="1">
      <c r="A820" s="523">
        <v>15</v>
      </c>
      <c r="B820" s="287" t="s">
        <v>493</v>
      </c>
      <c r="C820" s="284" t="s">
        <v>25</v>
      </c>
      <c r="D820" s="730"/>
      <c r="E820" s="730"/>
      <c r="F820" s="730"/>
      <c r="G820" s="730"/>
      <c r="H820" s="730"/>
      <c r="I820" s="730"/>
      <c r="J820" s="730"/>
      <c r="K820" s="730"/>
      <c r="L820" s="730"/>
      <c r="M820" s="730"/>
      <c r="N820" s="288">
        <v>0</v>
      </c>
      <c r="O820" s="288"/>
      <c r="P820" s="288"/>
      <c r="Q820" s="288"/>
      <c r="R820" s="288"/>
      <c r="S820" s="288"/>
      <c r="T820" s="288"/>
      <c r="U820" s="288"/>
      <c r="V820" s="288"/>
      <c r="W820" s="288"/>
      <c r="X820" s="288"/>
      <c r="Y820" s="408"/>
      <c r="Z820" s="408"/>
      <c r="AA820" s="408"/>
      <c r="AB820" s="408"/>
      <c r="AC820" s="408"/>
      <c r="AD820" s="408"/>
      <c r="AE820" s="408"/>
      <c r="AF820" s="403"/>
      <c r="AG820" s="403"/>
      <c r="AH820" s="403"/>
      <c r="AI820" s="403"/>
      <c r="AJ820" s="403"/>
      <c r="AK820" s="403"/>
      <c r="AL820" s="403"/>
      <c r="AM820" s="289">
        <f>SUM(Y820:AL820)</f>
        <v>0</v>
      </c>
    </row>
    <row r="821" spans="1:39" ht="15.5" outlineLevel="1">
      <c r="A821" s="523"/>
      <c r="B821" s="287" t="s">
        <v>342</v>
      </c>
      <c r="C821" s="284" t="s">
        <v>163</v>
      </c>
      <c r="D821" s="730"/>
      <c r="E821" s="730"/>
      <c r="F821" s="730"/>
      <c r="G821" s="730"/>
      <c r="H821" s="730"/>
      <c r="I821" s="730"/>
      <c r="J821" s="730"/>
      <c r="K821" s="730"/>
      <c r="L821" s="730"/>
      <c r="M821" s="730"/>
      <c r="N821" s="288">
        <f>N820</f>
        <v>0</v>
      </c>
      <c r="O821" s="288"/>
      <c r="P821" s="288"/>
      <c r="Q821" s="288"/>
      <c r="R821" s="288"/>
      <c r="S821" s="288"/>
      <c r="T821" s="288"/>
      <c r="U821" s="288"/>
      <c r="V821" s="288"/>
      <c r="W821" s="288"/>
      <c r="X821" s="288"/>
      <c r="Y821" s="404">
        <f>Y820</f>
        <v>0</v>
      </c>
      <c r="Z821" s="404">
        <f t="shared" ref="Z821:AL821" si="261">Z820</f>
        <v>0</v>
      </c>
      <c r="AA821" s="404">
        <f t="shared" si="261"/>
        <v>0</v>
      </c>
      <c r="AB821" s="404">
        <f t="shared" si="261"/>
        <v>0</v>
      </c>
      <c r="AC821" s="404">
        <f t="shared" si="261"/>
        <v>0</v>
      </c>
      <c r="AD821" s="404">
        <f t="shared" si="261"/>
        <v>0</v>
      </c>
      <c r="AE821" s="404">
        <f t="shared" si="261"/>
        <v>0</v>
      </c>
      <c r="AF821" s="404">
        <f t="shared" si="261"/>
        <v>0</v>
      </c>
      <c r="AG821" s="404">
        <f t="shared" si="261"/>
        <v>0</v>
      </c>
      <c r="AH821" s="404">
        <f t="shared" si="261"/>
        <v>0</v>
      </c>
      <c r="AI821" s="404">
        <f t="shared" si="261"/>
        <v>0</v>
      </c>
      <c r="AJ821" s="404">
        <f t="shared" si="261"/>
        <v>0</v>
      </c>
      <c r="AK821" s="404">
        <f t="shared" si="261"/>
        <v>0</v>
      </c>
      <c r="AL821" s="404">
        <f t="shared" si="261"/>
        <v>0</v>
      </c>
      <c r="AM821" s="290"/>
    </row>
    <row r="822" spans="1:39" ht="15.5" outlineLevel="1">
      <c r="A822" s="523"/>
      <c r="B822" s="308"/>
      <c r="C822" s="298"/>
      <c r="D822" s="729"/>
      <c r="E822" s="729"/>
      <c r="F822" s="729"/>
      <c r="G822" s="729"/>
      <c r="H822" s="729"/>
      <c r="I822" s="729"/>
      <c r="J822" s="729"/>
      <c r="K822" s="729"/>
      <c r="L822" s="729"/>
      <c r="M822" s="729"/>
      <c r="N822" s="284"/>
      <c r="O822" s="284"/>
      <c r="P822" s="284"/>
      <c r="Q822" s="284"/>
      <c r="R822" s="284"/>
      <c r="S822" s="284"/>
      <c r="T822" s="284"/>
      <c r="U822" s="284"/>
      <c r="V822" s="284"/>
      <c r="W822" s="284"/>
      <c r="X822" s="284"/>
      <c r="Y822" s="405"/>
      <c r="Z822" s="405"/>
      <c r="AA822" s="405"/>
      <c r="AB822" s="405"/>
      <c r="AC822" s="405"/>
      <c r="AD822" s="405"/>
      <c r="AE822" s="405"/>
      <c r="AF822" s="405"/>
      <c r="AG822" s="405"/>
      <c r="AH822" s="405"/>
      <c r="AI822" s="405"/>
      <c r="AJ822" s="405"/>
      <c r="AK822" s="405"/>
      <c r="AL822" s="405"/>
      <c r="AM822" s="299"/>
    </row>
    <row r="823" spans="1:39" s="276" customFormat="1" ht="15.5" outlineLevel="1">
      <c r="A823" s="523">
        <v>16</v>
      </c>
      <c r="B823" s="317" t="s">
        <v>489</v>
      </c>
      <c r="C823" s="284" t="s">
        <v>25</v>
      </c>
      <c r="D823" s="730"/>
      <c r="E823" s="730"/>
      <c r="F823" s="730"/>
      <c r="G823" s="730"/>
      <c r="H823" s="730"/>
      <c r="I823" s="730"/>
      <c r="J823" s="730"/>
      <c r="K823" s="730"/>
      <c r="L823" s="730"/>
      <c r="M823" s="730"/>
      <c r="N823" s="288">
        <v>0</v>
      </c>
      <c r="O823" s="288"/>
      <c r="P823" s="288"/>
      <c r="Q823" s="288"/>
      <c r="R823" s="288"/>
      <c r="S823" s="288"/>
      <c r="T823" s="288"/>
      <c r="U823" s="288"/>
      <c r="V823" s="288"/>
      <c r="W823" s="288"/>
      <c r="X823" s="288"/>
      <c r="Y823" s="408"/>
      <c r="Z823" s="408"/>
      <c r="AA823" s="408"/>
      <c r="AB823" s="408"/>
      <c r="AC823" s="408"/>
      <c r="AD823" s="408"/>
      <c r="AE823" s="408"/>
      <c r="AF823" s="403"/>
      <c r="AG823" s="403"/>
      <c r="AH823" s="403"/>
      <c r="AI823" s="403"/>
      <c r="AJ823" s="403"/>
      <c r="AK823" s="403"/>
      <c r="AL823" s="403"/>
      <c r="AM823" s="289">
        <f>SUM(Y823:AL823)</f>
        <v>0</v>
      </c>
    </row>
    <row r="824" spans="1:39" s="276" customFormat="1" ht="15.5" outlineLevel="1">
      <c r="A824" s="523"/>
      <c r="B824" s="287" t="s">
        <v>342</v>
      </c>
      <c r="C824" s="284" t="s">
        <v>163</v>
      </c>
      <c r="D824" s="730"/>
      <c r="E824" s="730"/>
      <c r="F824" s="730"/>
      <c r="G824" s="730"/>
      <c r="H824" s="730"/>
      <c r="I824" s="730"/>
      <c r="J824" s="730"/>
      <c r="K824" s="730"/>
      <c r="L824" s="730"/>
      <c r="M824" s="730"/>
      <c r="N824" s="288">
        <f>N823</f>
        <v>0</v>
      </c>
      <c r="O824" s="288"/>
      <c r="P824" s="288"/>
      <c r="Q824" s="288"/>
      <c r="R824" s="288"/>
      <c r="S824" s="288"/>
      <c r="T824" s="288"/>
      <c r="U824" s="288"/>
      <c r="V824" s="288"/>
      <c r="W824" s="288"/>
      <c r="X824" s="288"/>
      <c r="Y824" s="404">
        <f>Y823</f>
        <v>0</v>
      </c>
      <c r="Z824" s="404">
        <f t="shared" ref="Z824:AL824" si="262">Z823</f>
        <v>0</v>
      </c>
      <c r="AA824" s="404">
        <f t="shared" si="262"/>
        <v>0</v>
      </c>
      <c r="AB824" s="404">
        <f t="shared" si="262"/>
        <v>0</v>
      </c>
      <c r="AC824" s="404">
        <f t="shared" si="262"/>
        <v>0</v>
      </c>
      <c r="AD824" s="404">
        <f t="shared" si="262"/>
        <v>0</v>
      </c>
      <c r="AE824" s="404">
        <f t="shared" si="262"/>
        <v>0</v>
      </c>
      <c r="AF824" s="404">
        <f t="shared" si="262"/>
        <v>0</v>
      </c>
      <c r="AG824" s="404">
        <f t="shared" si="262"/>
        <v>0</v>
      </c>
      <c r="AH824" s="404">
        <f t="shared" si="262"/>
        <v>0</v>
      </c>
      <c r="AI824" s="404">
        <f t="shared" si="262"/>
        <v>0</v>
      </c>
      <c r="AJ824" s="404">
        <f t="shared" si="262"/>
        <v>0</v>
      </c>
      <c r="AK824" s="404">
        <f t="shared" si="262"/>
        <v>0</v>
      </c>
      <c r="AL824" s="404">
        <f t="shared" si="262"/>
        <v>0</v>
      </c>
      <c r="AM824" s="290"/>
    </row>
    <row r="825" spans="1:39" s="276" customFormat="1" ht="15.5" outlineLevel="1">
      <c r="A825" s="523"/>
      <c r="B825" s="317"/>
      <c r="C825" s="284"/>
      <c r="D825" s="729"/>
      <c r="E825" s="729"/>
      <c r="F825" s="729"/>
      <c r="G825" s="729"/>
      <c r="H825" s="729"/>
      <c r="I825" s="729"/>
      <c r="J825" s="729"/>
      <c r="K825" s="729"/>
      <c r="L825" s="729"/>
      <c r="M825" s="729"/>
      <c r="N825" s="284"/>
      <c r="O825" s="284"/>
      <c r="P825" s="284"/>
      <c r="Q825" s="284"/>
      <c r="R825" s="284"/>
      <c r="S825" s="284"/>
      <c r="T825" s="284"/>
      <c r="U825" s="284"/>
      <c r="V825" s="284"/>
      <c r="W825" s="284"/>
      <c r="X825" s="284"/>
      <c r="Y825" s="405"/>
      <c r="Z825" s="405"/>
      <c r="AA825" s="405"/>
      <c r="AB825" s="405"/>
      <c r="AC825" s="405"/>
      <c r="AD825" s="405"/>
      <c r="AE825" s="409"/>
      <c r="AF825" s="409"/>
      <c r="AG825" s="409"/>
      <c r="AH825" s="409"/>
      <c r="AI825" s="409"/>
      <c r="AJ825" s="409"/>
      <c r="AK825" s="409"/>
      <c r="AL825" s="409"/>
      <c r="AM825" s="306"/>
    </row>
    <row r="826" spans="1:39" ht="15.5" outlineLevel="1">
      <c r="A826" s="523"/>
      <c r="B826" s="510" t="s">
        <v>494</v>
      </c>
      <c r="C826" s="313"/>
      <c r="D826" s="293"/>
      <c r="E826" s="338"/>
      <c r="F826" s="338"/>
      <c r="G826" s="338"/>
      <c r="H826" s="338"/>
      <c r="I826" s="338"/>
      <c r="J826" s="338"/>
      <c r="K826" s="338"/>
      <c r="L826" s="338"/>
      <c r="M826" s="338"/>
      <c r="N826" s="283"/>
      <c r="O826" s="282"/>
      <c r="P826" s="282"/>
      <c r="Q826" s="282"/>
      <c r="R826" s="282"/>
      <c r="S826" s="282"/>
      <c r="T826" s="282"/>
      <c r="U826" s="282"/>
      <c r="V826" s="282"/>
      <c r="W826" s="282"/>
      <c r="X826" s="282"/>
      <c r="Y826" s="407"/>
      <c r="Z826" s="407"/>
      <c r="AA826" s="407"/>
      <c r="AB826" s="407"/>
      <c r="AC826" s="407"/>
      <c r="AD826" s="407"/>
      <c r="AE826" s="407"/>
      <c r="AF826" s="407"/>
      <c r="AG826" s="407"/>
      <c r="AH826" s="407"/>
      <c r="AI826" s="407"/>
      <c r="AJ826" s="407"/>
      <c r="AK826" s="407"/>
      <c r="AL826" s="407"/>
      <c r="AM826" s="285"/>
    </row>
    <row r="827" spans="1:39" ht="15.5" outlineLevel="1">
      <c r="A827" s="523">
        <v>17</v>
      </c>
      <c r="B827" s="421" t="s">
        <v>112</v>
      </c>
      <c r="C827" s="284" t="s">
        <v>25</v>
      </c>
      <c r="D827" s="730"/>
      <c r="E827" s="730"/>
      <c r="F827" s="730"/>
      <c r="G827" s="730"/>
      <c r="H827" s="730"/>
      <c r="I827" s="730"/>
      <c r="J827" s="730"/>
      <c r="K827" s="730"/>
      <c r="L827" s="730"/>
      <c r="M827" s="730"/>
      <c r="N827" s="288">
        <v>12</v>
      </c>
      <c r="O827" s="288"/>
      <c r="P827" s="288"/>
      <c r="Q827" s="288"/>
      <c r="R827" s="288"/>
      <c r="S827" s="288"/>
      <c r="T827" s="288"/>
      <c r="U827" s="288"/>
      <c r="V827" s="288"/>
      <c r="W827" s="288"/>
      <c r="X827" s="288"/>
      <c r="Y827" s="419"/>
      <c r="Z827" s="403"/>
      <c r="AA827" s="403"/>
      <c r="AB827" s="403"/>
      <c r="AC827" s="403"/>
      <c r="AD827" s="403"/>
      <c r="AE827" s="403"/>
      <c r="AF827" s="408"/>
      <c r="AG827" s="408"/>
      <c r="AH827" s="408"/>
      <c r="AI827" s="408"/>
      <c r="AJ827" s="408"/>
      <c r="AK827" s="408"/>
      <c r="AL827" s="408"/>
      <c r="AM827" s="289">
        <f>SUM(Y827:AL827)</f>
        <v>0</v>
      </c>
    </row>
    <row r="828" spans="1:39" ht="15.5" outlineLevel="1">
      <c r="A828" s="523"/>
      <c r="B828" s="287" t="s">
        <v>342</v>
      </c>
      <c r="C828" s="284" t="s">
        <v>163</v>
      </c>
      <c r="D828" s="730"/>
      <c r="E828" s="730"/>
      <c r="F828" s="730"/>
      <c r="G828" s="730"/>
      <c r="H828" s="730"/>
      <c r="I828" s="730"/>
      <c r="J828" s="730"/>
      <c r="K828" s="730"/>
      <c r="L828" s="730"/>
      <c r="M828" s="730"/>
      <c r="N828" s="288">
        <f>N827</f>
        <v>12</v>
      </c>
      <c r="O828" s="288"/>
      <c r="P828" s="288"/>
      <c r="Q828" s="288"/>
      <c r="R828" s="288"/>
      <c r="S828" s="288"/>
      <c r="T828" s="288"/>
      <c r="U828" s="288"/>
      <c r="V828" s="288"/>
      <c r="W828" s="288"/>
      <c r="X828" s="288"/>
      <c r="Y828" s="404">
        <f>Y827</f>
        <v>0</v>
      </c>
      <c r="Z828" s="404">
        <f t="shared" ref="Z828:AL828" si="263">Z827</f>
        <v>0</v>
      </c>
      <c r="AA828" s="404">
        <f t="shared" si="263"/>
        <v>0</v>
      </c>
      <c r="AB828" s="404">
        <f t="shared" si="263"/>
        <v>0</v>
      </c>
      <c r="AC828" s="404">
        <f t="shared" si="263"/>
        <v>0</v>
      </c>
      <c r="AD828" s="404">
        <f t="shared" si="263"/>
        <v>0</v>
      </c>
      <c r="AE828" s="404">
        <f t="shared" si="263"/>
        <v>0</v>
      </c>
      <c r="AF828" s="404">
        <f t="shared" si="263"/>
        <v>0</v>
      </c>
      <c r="AG828" s="404">
        <f t="shared" si="263"/>
        <v>0</v>
      </c>
      <c r="AH828" s="404">
        <f t="shared" si="263"/>
        <v>0</v>
      </c>
      <c r="AI828" s="404">
        <f t="shared" si="263"/>
        <v>0</v>
      </c>
      <c r="AJ828" s="404">
        <f t="shared" si="263"/>
        <v>0</v>
      </c>
      <c r="AK828" s="404">
        <f t="shared" si="263"/>
        <v>0</v>
      </c>
      <c r="AL828" s="404">
        <f t="shared" si="263"/>
        <v>0</v>
      </c>
      <c r="AM828" s="299"/>
    </row>
    <row r="829" spans="1:39" ht="15.5" outlineLevel="1">
      <c r="A829" s="523"/>
      <c r="B829" s="287"/>
      <c r="C829" s="284"/>
      <c r="D829" s="729"/>
      <c r="E829" s="729"/>
      <c r="F829" s="729"/>
      <c r="G829" s="729"/>
      <c r="H829" s="729"/>
      <c r="I829" s="729"/>
      <c r="J829" s="729"/>
      <c r="K829" s="729"/>
      <c r="L829" s="729"/>
      <c r="M829" s="729"/>
      <c r="N829" s="284"/>
      <c r="O829" s="284"/>
      <c r="P829" s="284"/>
      <c r="Q829" s="284"/>
      <c r="R829" s="284"/>
      <c r="S829" s="284"/>
      <c r="T829" s="284"/>
      <c r="U829" s="284"/>
      <c r="V829" s="284"/>
      <c r="W829" s="284"/>
      <c r="X829" s="284"/>
      <c r="Y829" s="415"/>
      <c r="Z829" s="418"/>
      <c r="AA829" s="418"/>
      <c r="AB829" s="418"/>
      <c r="AC829" s="418"/>
      <c r="AD829" s="418"/>
      <c r="AE829" s="418"/>
      <c r="AF829" s="418"/>
      <c r="AG829" s="418"/>
      <c r="AH829" s="418"/>
      <c r="AI829" s="418"/>
      <c r="AJ829" s="418"/>
      <c r="AK829" s="418"/>
      <c r="AL829" s="418"/>
      <c r="AM829" s="299"/>
    </row>
    <row r="830" spans="1:39" ht="15.5" outlineLevel="1">
      <c r="A830" s="523">
        <v>18</v>
      </c>
      <c r="B830" s="421" t="s">
        <v>109</v>
      </c>
      <c r="C830" s="284" t="s">
        <v>25</v>
      </c>
      <c r="D830" s="730"/>
      <c r="E830" s="730"/>
      <c r="F830" s="730"/>
      <c r="G830" s="730"/>
      <c r="H830" s="730"/>
      <c r="I830" s="730"/>
      <c r="J830" s="730"/>
      <c r="K830" s="730"/>
      <c r="L830" s="730"/>
      <c r="M830" s="730"/>
      <c r="N830" s="288">
        <v>12</v>
      </c>
      <c r="O830" s="288"/>
      <c r="P830" s="288"/>
      <c r="Q830" s="288"/>
      <c r="R830" s="288"/>
      <c r="S830" s="288"/>
      <c r="T830" s="288"/>
      <c r="U830" s="288"/>
      <c r="V830" s="288"/>
      <c r="W830" s="288"/>
      <c r="X830" s="288"/>
      <c r="Y830" s="419"/>
      <c r="Z830" s="403"/>
      <c r="AA830" s="403"/>
      <c r="AB830" s="403"/>
      <c r="AC830" s="403"/>
      <c r="AD830" s="403"/>
      <c r="AE830" s="403"/>
      <c r="AF830" s="408"/>
      <c r="AG830" s="408"/>
      <c r="AH830" s="408"/>
      <c r="AI830" s="408"/>
      <c r="AJ830" s="408"/>
      <c r="AK830" s="408"/>
      <c r="AL830" s="408"/>
      <c r="AM830" s="289">
        <f>SUM(Y830:AL830)</f>
        <v>0</v>
      </c>
    </row>
    <row r="831" spans="1:39" ht="15.5" outlineLevel="1">
      <c r="A831" s="523"/>
      <c r="B831" s="287" t="s">
        <v>342</v>
      </c>
      <c r="C831" s="284" t="s">
        <v>163</v>
      </c>
      <c r="D831" s="730"/>
      <c r="E831" s="730"/>
      <c r="F831" s="730"/>
      <c r="G831" s="730"/>
      <c r="H831" s="730"/>
      <c r="I831" s="730"/>
      <c r="J831" s="730"/>
      <c r="K831" s="730"/>
      <c r="L831" s="730"/>
      <c r="M831" s="730"/>
      <c r="N831" s="288">
        <f>N830</f>
        <v>12</v>
      </c>
      <c r="O831" s="288"/>
      <c r="P831" s="288"/>
      <c r="Q831" s="288"/>
      <c r="R831" s="288"/>
      <c r="S831" s="288"/>
      <c r="T831" s="288"/>
      <c r="U831" s="288"/>
      <c r="V831" s="288"/>
      <c r="W831" s="288"/>
      <c r="X831" s="288"/>
      <c r="Y831" s="404">
        <f>Y830</f>
        <v>0</v>
      </c>
      <c r="Z831" s="404">
        <f t="shared" ref="Z831:AL831" si="264">Z830</f>
        <v>0</v>
      </c>
      <c r="AA831" s="404">
        <f t="shared" si="264"/>
        <v>0</v>
      </c>
      <c r="AB831" s="404">
        <f t="shared" si="264"/>
        <v>0</v>
      </c>
      <c r="AC831" s="404">
        <f t="shared" si="264"/>
        <v>0</v>
      </c>
      <c r="AD831" s="404">
        <f t="shared" si="264"/>
        <v>0</v>
      </c>
      <c r="AE831" s="404">
        <f t="shared" si="264"/>
        <v>0</v>
      </c>
      <c r="AF831" s="404">
        <f t="shared" si="264"/>
        <v>0</v>
      </c>
      <c r="AG831" s="404">
        <f t="shared" si="264"/>
        <v>0</v>
      </c>
      <c r="AH831" s="404">
        <f t="shared" si="264"/>
        <v>0</v>
      </c>
      <c r="AI831" s="404">
        <f t="shared" si="264"/>
        <v>0</v>
      </c>
      <c r="AJ831" s="404">
        <f t="shared" si="264"/>
        <v>0</v>
      </c>
      <c r="AK831" s="404">
        <f t="shared" si="264"/>
        <v>0</v>
      </c>
      <c r="AL831" s="404">
        <f t="shared" si="264"/>
        <v>0</v>
      </c>
      <c r="AM831" s="299"/>
    </row>
    <row r="832" spans="1:39" ht="15.5" outlineLevel="1">
      <c r="A832" s="523"/>
      <c r="B832" s="315"/>
      <c r="C832" s="284"/>
      <c r="D832" s="729"/>
      <c r="E832" s="729"/>
      <c r="F832" s="729"/>
      <c r="G832" s="729"/>
      <c r="H832" s="729"/>
      <c r="I832" s="729"/>
      <c r="J832" s="729"/>
      <c r="K832" s="729"/>
      <c r="L832" s="729"/>
      <c r="M832" s="729"/>
      <c r="N832" s="284"/>
      <c r="O832" s="284"/>
      <c r="P832" s="284"/>
      <c r="Q832" s="284"/>
      <c r="R832" s="284"/>
      <c r="S832" s="284"/>
      <c r="T832" s="284"/>
      <c r="U832" s="284"/>
      <c r="V832" s="284"/>
      <c r="W832" s="284"/>
      <c r="X832" s="284"/>
      <c r="Y832" s="416"/>
      <c r="Z832" s="417"/>
      <c r="AA832" s="417"/>
      <c r="AB832" s="417"/>
      <c r="AC832" s="417"/>
      <c r="AD832" s="417"/>
      <c r="AE832" s="417"/>
      <c r="AF832" s="417"/>
      <c r="AG832" s="417"/>
      <c r="AH832" s="417"/>
      <c r="AI832" s="417"/>
      <c r="AJ832" s="417"/>
      <c r="AK832" s="417"/>
      <c r="AL832" s="417"/>
      <c r="AM832" s="290"/>
    </row>
    <row r="833" spans="1:39" ht="15.5" outlineLevel="1">
      <c r="A833" s="523">
        <v>19</v>
      </c>
      <c r="B833" s="421" t="s">
        <v>111</v>
      </c>
      <c r="C833" s="284" t="s">
        <v>25</v>
      </c>
      <c r="D833" s="730"/>
      <c r="E833" s="730"/>
      <c r="F833" s="730"/>
      <c r="G833" s="730"/>
      <c r="H833" s="730"/>
      <c r="I833" s="730"/>
      <c r="J833" s="730"/>
      <c r="K833" s="730"/>
      <c r="L833" s="730"/>
      <c r="M833" s="730"/>
      <c r="N833" s="288">
        <v>12</v>
      </c>
      <c r="O833" s="288"/>
      <c r="P833" s="288"/>
      <c r="Q833" s="288"/>
      <c r="R833" s="288"/>
      <c r="S833" s="288"/>
      <c r="T833" s="288"/>
      <c r="U833" s="288"/>
      <c r="V833" s="288"/>
      <c r="W833" s="288"/>
      <c r="X833" s="288"/>
      <c r="Y833" s="419"/>
      <c r="Z833" s="403"/>
      <c r="AA833" s="403"/>
      <c r="AB833" s="403"/>
      <c r="AC833" s="403"/>
      <c r="AD833" s="403"/>
      <c r="AE833" s="403"/>
      <c r="AF833" s="408"/>
      <c r="AG833" s="408"/>
      <c r="AH833" s="408"/>
      <c r="AI833" s="408"/>
      <c r="AJ833" s="408"/>
      <c r="AK833" s="408"/>
      <c r="AL833" s="408"/>
      <c r="AM833" s="289">
        <f>SUM(Y833:AL833)</f>
        <v>0</v>
      </c>
    </row>
    <row r="834" spans="1:39" ht="15.5" outlineLevel="1">
      <c r="A834" s="523"/>
      <c r="B834" s="287" t="s">
        <v>342</v>
      </c>
      <c r="C834" s="284" t="s">
        <v>163</v>
      </c>
      <c r="D834" s="730"/>
      <c r="E834" s="730"/>
      <c r="F834" s="730"/>
      <c r="G834" s="730"/>
      <c r="H834" s="730"/>
      <c r="I834" s="730"/>
      <c r="J834" s="730"/>
      <c r="K834" s="730"/>
      <c r="L834" s="730"/>
      <c r="M834" s="730"/>
      <c r="N834" s="288">
        <f>N833</f>
        <v>12</v>
      </c>
      <c r="O834" s="288"/>
      <c r="P834" s="288"/>
      <c r="Q834" s="288"/>
      <c r="R834" s="288"/>
      <c r="S834" s="288"/>
      <c r="T834" s="288"/>
      <c r="U834" s="288"/>
      <c r="V834" s="288"/>
      <c r="W834" s="288"/>
      <c r="X834" s="288"/>
      <c r="Y834" s="404">
        <f>Y833</f>
        <v>0</v>
      </c>
      <c r="Z834" s="404">
        <f t="shared" ref="Z834:AL834" si="265">Z833</f>
        <v>0</v>
      </c>
      <c r="AA834" s="404">
        <f t="shared" si="265"/>
        <v>0</v>
      </c>
      <c r="AB834" s="404">
        <f t="shared" si="265"/>
        <v>0</v>
      </c>
      <c r="AC834" s="404">
        <f t="shared" si="265"/>
        <v>0</v>
      </c>
      <c r="AD834" s="404">
        <f t="shared" si="265"/>
        <v>0</v>
      </c>
      <c r="AE834" s="404">
        <f t="shared" si="265"/>
        <v>0</v>
      </c>
      <c r="AF834" s="404">
        <f t="shared" si="265"/>
        <v>0</v>
      </c>
      <c r="AG834" s="404">
        <f t="shared" si="265"/>
        <v>0</v>
      </c>
      <c r="AH834" s="404">
        <f t="shared" si="265"/>
        <v>0</v>
      </c>
      <c r="AI834" s="404">
        <f t="shared" si="265"/>
        <v>0</v>
      </c>
      <c r="AJ834" s="404">
        <f t="shared" si="265"/>
        <v>0</v>
      </c>
      <c r="AK834" s="404">
        <f t="shared" si="265"/>
        <v>0</v>
      </c>
      <c r="AL834" s="404">
        <f t="shared" si="265"/>
        <v>0</v>
      </c>
      <c r="AM834" s="290"/>
    </row>
    <row r="835" spans="1:39" ht="15.5" outlineLevel="1">
      <c r="A835" s="523"/>
      <c r="B835" s="315"/>
      <c r="C835" s="284"/>
      <c r="D835" s="729"/>
      <c r="E835" s="729"/>
      <c r="F835" s="729"/>
      <c r="G835" s="729"/>
      <c r="H835" s="729"/>
      <c r="I835" s="729"/>
      <c r="J835" s="729"/>
      <c r="K835" s="729"/>
      <c r="L835" s="729"/>
      <c r="M835" s="729"/>
      <c r="N835" s="284"/>
      <c r="O835" s="284"/>
      <c r="P835" s="284"/>
      <c r="Q835" s="284"/>
      <c r="R835" s="284"/>
      <c r="S835" s="284"/>
      <c r="T835" s="284"/>
      <c r="U835" s="284"/>
      <c r="V835" s="284"/>
      <c r="W835" s="284"/>
      <c r="X835" s="284"/>
      <c r="Y835" s="405"/>
      <c r="Z835" s="405"/>
      <c r="AA835" s="405"/>
      <c r="AB835" s="405"/>
      <c r="AC835" s="405"/>
      <c r="AD835" s="405"/>
      <c r="AE835" s="405"/>
      <c r="AF835" s="405"/>
      <c r="AG835" s="405"/>
      <c r="AH835" s="405"/>
      <c r="AI835" s="405"/>
      <c r="AJ835" s="405"/>
      <c r="AK835" s="405"/>
      <c r="AL835" s="405"/>
      <c r="AM835" s="299"/>
    </row>
    <row r="836" spans="1:39" ht="15.5" outlineLevel="1">
      <c r="A836" s="523">
        <v>20</v>
      </c>
      <c r="B836" s="421" t="s">
        <v>110</v>
      </c>
      <c r="C836" s="284" t="s">
        <v>25</v>
      </c>
      <c r="D836" s="730"/>
      <c r="E836" s="730"/>
      <c r="F836" s="730"/>
      <c r="G836" s="730"/>
      <c r="H836" s="730"/>
      <c r="I836" s="730"/>
      <c r="J836" s="730"/>
      <c r="K836" s="730"/>
      <c r="L836" s="730"/>
      <c r="M836" s="730"/>
      <c r="N836" s="288">
        <v>12</v>
      </c>
      <c r="O836" s="288"/>
      <c r="P836" s="288"/>
      <c r="Q836" s="288"/>
      <c r="R836" s="288"/>
      <c r="S836" s="288"/>
      <c r="T836" s="288"/>
      <c r="U836" s="288"/>
      <c r="V836" s="288"/>
      <c r="W836" s="288"/>
      <c r="X836" s="288"/>
      <c r="Y836" s="419"/>
      <c r="Z836" s="403"/>
      <c r="AA836" s="403"/>
      <c r="AB836" s="403"/>
      <c r="AC836" s="403"/>
      <c r="AD836" s="403"/>
      <c r="AE836" s="403"/>
      <c r="AF836" s="408"/>
      <c r="AG836" s="408"/>
      <c r="AH836" s="408"/>
      <c r="AI836" s="408"/>
      <c r="AJ836" s="408"/>
      <c r="AK836" s="408"/>
      <c r="AL836" s="408"/>
      <c r="AM836" s="289">
        <f>SUM(Y836:AL836)</f>
        <v>0</v>
      </c>
    </row>
    <row r="837" spans="1:39" ht="15.5" outlineLevel="1">
      <c r="A837" s="523"/>
      <c r="B837" s="287" t="s">
        <v>342</v>
      </c>
      <c r="C837" s="284" t="s">
        <v>163</v>
      </c>
      <c r="D837" s="730"/>
      <c r="E837" s="730"/>
      <c r="F837" s="730"/>
      <c r="G837" s="730"/>
      <c r="H837" s="730"/>
      <c r="I837" s="730"/>
      <c r="J837" s="730"/>
      <c r="K837" s="730"/>
      <c r="L837" s="730"/>
      <c r="M837" s="730"/>
      <c r="N837" s="288">
        <f>N836</f>
        <v>12</v>
      </c>
      <c r="O837" s="288"/>
      <c r="P837" s="288"/>
      <c r="Q837" s="288"/>
      <c r="R837" s="288"/>
      <c r="S837" s="288"/>
      <c r="T837" s="288"/>
      <c r="U837" s="288"/>
      <c r="V837" s="288"/>
      <c r="W837" s="288"/>
      <c r="X837" s="288"/>
      <c r="Y837" s="404">
        <f>Y836</f>
        <v>0</v>
      </c>
      <c r="Z837" s="404">
        <f t="shared" ref="Z837:AL837" si="266">Z836</f>
        <v>0</v>
      </c>
      <c r="AA837" s="404">
        <f t="shared" si="266"/>
        <v>0</v>
      </c>
      <c r="AB837" s="404">
        <f t="shared" si="266"/>
        <v>0</v>
      </c>
      <c r="AC837" s="404">
        <f t="shared" si="266"/>
        <v>0</v>
      </c>
      <c r="AD837" s="404">
        <f t="shared" si="266"/>
        <v>0</v>
      </c>
      <c r="AE837" s="404">
        <f t="shared" si="266"/>
        <v>0</v>
      </c>
      <c r="AF837" s="404">
        <f t="shared" si="266"/>
        <v>0</v>
      </c>
      <c r="AG837" s="404">
        <f t="shared" si="266"/>
        <v>0</v>
      </c>
      <c r="AH837" s="404">
        <f t="shared" si="266"/>
        <v>0</v>
      </c>
      <c r="AI837" s="404">
        <f t="shared" si="266"/>
        <v>0</v>
      </c>
      <c r="AJ837" s="404">
        <f t="shared" si="266"/>
        <v>0</v>
      </c>
      <c r="AK837" s="404">
        <f t="shared" si="266"/>
        <v>0</v>
      </c>
      <c r="AL837" s="404">
        <f t="shared" si="266"/>
        <v>0</v>
      </c>
      <c r="AM837" s="299"/>
    </row>
    <row r="838" spans="1:39" ht="15.5" outlineLevel="1">
      <c r="A838" s="523"/>
      <c r="B838" s="316"/>
      <c r="C838" s="293"/>
      <c r="D838" s="729"/>
      <c r="E838" s="729"/>
      <c r="F838" s="729"/>
      <c r="G838" s="729"/>
      <c r="H838" s="729"/>
      <c r="I838" s="729"/>
      <c r="J838" s="729"/>
      <c r="K838" s="729"/>
      <c r="L838" s="729"/>
      <c r="M838" s="729"/>
      <c r="N838" s="293"/>
      <c r="O838" s="284"/>
      <c r="P838" s="284"/>
      <c r="Q838" s="284"/>
      <c r="R838" s="284"/>
      <c r="S838" s="284"/>
      <c r="T838" s="284"/>
      <c r="U838" s="284"/>
      <c r="V838" s="284"/>
      <c r="W838" s="284"/>
      <c r="X838" s="284"/>
      <c r="Y838" s="405"/>
      <c r="Z838" s="405"/>
      <c r="AA838" s="405"/>
      <c r="AB838" s="405"/>
      <c r="AC838" s="405"/>
      <c r="AD838" s="405"/>
      <c r="AE838" s="405"/>
      <c r="AF838" s="405"/>
      <c r="AG838" s="405"/>
      <c r="AH838" s="405"/>
      <c r="AI838" s="405"/>
      <c r="AJ838" s="405"/>
      <c r="AK838" s="405"/>
      <c r="AL838" s="405"/>
      <c r="AM838" s="299"/>
    </row>
    <row r="839" spans="1:39" ht="15.5" outlineLevel="1">
      <c r="A839" s="523"/>
      <c r="B839" s="509" t="s">
        <v>501</v>
      </c>
      <c r="C839" s="284"/>
      <c r="D839" s="729"/>
      <c r="E839" s="729"/>
      <c r="F839" s="729"/>
      <c r="G839" s="729"/>
      <c r="H839" s="729"/>
      <c r="I839" s="729"/>
      <c r="J839" s="729"/>
      <c r="K839" s="729"/>
      <c r="L839" s="729"/>
      <c r="M839" s="729"/>
      <c r="N839" s="284"/>
      <c r="O839" s="284"/>
      <c r="P839" s="284"/>
      <c r="Q839" s="284"/>
      <c r="R839" s="284"/>
      <c r="S839" s="284"/>
      <c r="T839" s="284"/>
      <c r="U839" s="284"/>
      <c r="V839" s="284"/>
      <c r="W839" s="284"/>
      <c r="X839" s="284"/>
      <c r="Y839" s="415"/>
      <c r="Z839" s="418"/>
      <c r="AA839" s="418"/>
      <c r="AB839" s="418"/>
      <c r="AC839" s="418"/>
      <c r="AD839" s="418"/>
      <c r="AE839" s="418"/>
      <c r="AF839" s="418"/>
      <c r="AG839" s="418"/>
      <c r="AH839" s="418"/>
      <c r="AI839" s="418"/>
      <c r="AJ839" s="418"/>
      <c r="AK839" s="418"/>
      <c r="AL839" s="418"/>
      <c r="AM839" s="299"/>
    </row>
    <row r="840" spans="1:39" ht="15.5" outlineLevel="1">
      <c r="A840" s="523"/>
      <c r="B840" s="496" t="s">
        <v>497</v>
      </c>
      <c r="C840" s="284"/>
      <c r="D840" s="729"/>
      <c r="E840" s="729"/>
      <c r="F840" s="729"/>
      <c r="G840" s="729"/>
      <c r="H840" s="729"/>
      <c r="I840" s="729"/>
      <c r="J840" s="729"/>
      <c r="K840" s="729"/>
      <c r="L840" s="729"/>
      <c r="M840" s="729"/>
      <c r="N840" s="284"/>
      <c r="O840" s="284"/>
      <c r="P840" s="284"/>
      <c r="Q840" s="284"/>
      <c r="R840" s="284"/>
      <c r="S840" s="284"/>
      <c r="T840" s="284"/>
      <c r="U840" s="284"/>
      <c r="V840" s="284"/>
      <c r="W840" s="284"/>
      <c r="X840" s="284"/>
      <c r="Y840" s="415"/>
      <c r="Z840" s="418"/>
      <c r="AA840" s="418"/>
      <c r="AB840" s="418"/>
      <c r="AC840" s="418"/>
      <c r="AD840" s="418"/>
      <c r="AE840" s="418"/>
      <c r="AF840" s="418"/>
      <c r="AG840" s="418"/>
      <c r="AH840" s="418"/>
      <c r="AI840" s="418"/>
      <c r="AJ840" s="418"/>
      <c r="AK840" s="418"/>
      <c r="AL840" s="418"/>
      <c r="AM840" s="299"/>
    </row>
    <row r="841" spans="1:39" ht="15.5" outlineLevel="1">
      <c r="A841" s="523">
        <v>21</v>
      </c>
      <c r="B841" s="421" t="s">
        <v>113</v>
      </c>
      <c r="C841" s="284" t="s">
        <v>25</v>
      </c>
      <c r="D841" s="730"/>
      <c r="E841" s="730"/>
      <c r="F841" s="730"/>
      <c r="G841" s="730"/>
      <c r="H841" s="730"/>
      <c r="I841" s="730"/>
      <c r="J841" s="730"/>
      <c r="K841" s="730"/>
      <c r="L841" s="730"/>
      <c r="M841" s="730"/>
      <c r="N841" s="284"/>
      <c r="O841" s="288"/>
      <c r="P841" s="288"/>
      <c r="Q841" s="288"/>
      <c r="R841" s="288"/>
      <c r="S841" s="288"/>
      <c r="T841" s="288"/>
      <c r="U841" s="288"/>
      <c r="V841" s="288"/>
      <c r="W841" s="288"/>
      <c r="X841" s="288"/>
      <c r="Y841" s="408"/>
      <c r="Z841" s="408"/>
      <c r="AA841" s="408"/>
      <c r="AB841" s="408"/>
      <c r="AC841" s="408"/>
      <c r="AD841" s="408"/>
      <c r="AE841" s="408"/>
      <c r="AF841" s="403"/>
      <c r="AG841" s="403"/>
      <c r="AH841" s="403"/>
      <c r="AI841" s="403"/>
      <c r="AJ841" s="403"/>
      <c r="AK841" s="403"/>
      <c r="AL841" s="403"/>
      <c r="AM841" s="289">
        <f>SUM(Y841:AL841)</f>
        <v>0</v>
      </c>
    </row>
    <row r="842" spans="1:39" ht="15.5" outlineLevel="1">
      <c r="A842" s="523"/>
      <c r="B842" s="287" t="s">
        <v>342</v>
      </c>
      <c r="C842" s="284" t="s">
        <v>163</v>
      </c>
      <c r="D842" s="730"/>
      <c r="E842" s="730"/>
      <c r="F842" s="730"/>
      <c r="G842" s="730"/>
      <c r="H842" s="730"/>
      <c r="I842" s="730"/>
      <c r="J842" s="730"/>
      <c r="K842" s="730"/>
      <c r="L842" s="730"/>
      <c r="M842" s="730"/>
      <c r="N842" s="284"/>
      <c r="O842" s="288"/>
      <c r="P842" s="288"/>
      <c r="Q842" s="288"/>
      <c r="R842" s="288"/>
      <c r="S842" s="288"/>
      <c r="T842" s="288"/>
      <c r="U842" s="288"/>
      <c r="V842" s="288"/>
      <c r="W842" s="288"/>
      <c r="X842" s="288"/>
      <c r="Y842" s="404">
        <f t="shared" ref="Y842:AL842" si="267">Y841</f>
        <v>0</v>
      </c>
      <c r="Z842" s="404">
        <f t="shared" si="267"/>
        <v>0</v>
      </c>
      <c r="AA842" s="404">
        <f t="shared" si="267"/>
        <v>0</v>
      </c>
      <c r="AB842" s="404">
        <f t="shared" si="267"/>
        <v>0</v>
      </c>
      <c r="AC842" s="404">
        <f t="shared" si="267"/>
        <v>0</v>
      </c>
      <c r="AD842" s="404">
        <f t="shared" si="267"/>
        <v>0</v>
      </c>
      <c r="AE842" s="404">
        <f t="shared" si="267"/>
        <v>0</v>
      </c>
      <c r="AF842" s="404">
        <f t="shared" si="267"/>
        <v>0</v>
      </c>
      <c r="AG842" s="404">
        <f t="shared" si="267"/>
        <v>0</v>
      </c>
      <c r="AH842" s="404">
        <f t="shared" si="267"/>
        <v>0</v>
      </c>
      <c r="AI842" s="404">
        <f t="shared" si="267"/>
        <v>0</v>
      </c>
      <c r="AJ842" s="404">
        <f t="shared" si="267"/>
        <v>0</v>
      </c>
      <c r="AK842" s="404">
        <f t="shared" si="267"/>
        <v>0</v>
      </c>
      <c r="AL842" s="404">
        <f t="shared" si="267"/>
        <v>0</v>
      </c>
      <c r="AM842" s="299"/>
    </row>
    <row r="843" spans="1:39" ht="15.5" outlineLevel="1">
      <c r="A843" s="523"/>
      <c r="B843" s="287"/>
      <c r="C843" s="284"/>
      <c r="D843" s="729"/>
      <c r="E843" s="729"/>
      <c r="F843" s="729"/>
      <c r="G843" s="729"/>
      <c r="H843" s="729"/>
      <c r="I843" s="729"/>
      <c r="J843" s="729"/>
      <c r="K843" s="729"/>
      <c r="L843" s="729"/>
      <c r="M843" s="729"/>
      <c r="N843" s="284"/>
      <c r="O843" s="284"/>
      <c r="P843" s="284"/>
      <c r="Q843" s="284"/>
      <c r="R843" s="284"/>
      <c r="S843" s="284"/>
      <c r="T843" s="284"/>
      <c r="U843" s="284"/>
      <c r="V843" s="284"/>
      <c r="W843" s="284"/>
      <c r="X843" s="284"/>
      <c r="Y843" s="415"/>
      <c r="Z843" s="418"/>
      <c r="AA843" s="418"/>
      <c r="AB843" s="418"/>
      <c r="AC843" s="418"/>
      <c r="AD843" s="418"/>
      <c r="AE843" s="418"/>
      <c r="AF843" s="418"/>
      <c r="AG843" s="418"/>
      <c r="AH843" s="418"/>
      <c r="AI843" s="418"/>
      <c r="AJ843" s="418"/>
      <c r="AK843" s="418"/>
      <c r="AL843" s="418"/>
      <c r="AM843" s="299"/>
    </row>
    <row r="844" spans="1:39" ht="31" outlineLevel="1">
      <c r="A844" s="523">
        <v>22</v>
      </c>
      <c r="B844" s="421" t="s">
        <v>114</v>
      </c>
      <c r="C844" s="333" t="s">
        <v>817</v>
      </c>
      <c r="D844" s="861">
        <v>2520</v>
      </c>
      <c r="E844" s="861">
        <v>2520</v>
      </c>
      <c r="F844" s="862">
        <f>G476/F476*E844</f>
        <v>2520</v>
      </c>
      <c r="G844" s="730"/>
      <c r="H844" s="730"/>
      <c r="I844" s="730"/>
      <c r="J844" s="730"/>
      <c r="K844" s="730"/>
      <c r="L844" s="730"/>
      <c r="M844" s="730"/>
      <c r="N844" s="284"/>
      <c r="O844" s="862">
        <v>0</v>
      </c>
      <c r="P844" s="862">
        <v>0</v>
      </c>
      <c r="Q844" s="862">
        <v>0</v>
      </c>
      <c r="R844" s="288"/>
      <c r="S844" s="288"/>
      <c r="T844" s="288"/>
      <c r="U844" s="288"/>
      <c r="V844" s="288"/>
      <c r="W844" s="288"/>
      <c r="X844" s="288"/>
      <c r="Y844" s="408">
        <v>1</v>
      </c>
      <c r="Z844" s="408"/>
      <c r="AA844" s="408"/>
      <c r="AB844" s="408"/>
      <c r="AC844" s="408"/>
      <c r="AD844" s="408"/>
      <c r="AE844" s="408"/>
      <c r="AF844" s="403"/>
      <c r="AG844" s="403"/>
      <c r="AH844" s="403"/>
      <c r="AI844" s="403"/>
      <c r="AJ844" s="403"/>
      <c r="AK844" s="403"/>
      <c r="AL844" s="403"/>
      <c r="AM844" s="289">
        <f>SUM(Y844:AL844)</f>
        <v>1</v>
      </c>
    </row>
    <row r="845" spans="1:39" ht="15.5" outlineLevel="1">
      <c r="A845" s="523"/>
      <c r="B845" s="287" t="s">
        <v>342</v>
      </c>
      <c r="C845" s="284" t="s">
        <v>163</v>
      </c>
      <c r="D845" s="730"/>
      <c r="E845" s="730"/>
      <c r="F845" s="730"/>
      <c r="G845" s="730"/>
      <c r="H845" s="730"/>
      <c r="I845" s="730"/>
      <c r="J845" s="730"/>
      <c r="K845" s="730"/>
      <c r="L845" s="730"/>
      <c r="M845" s="730"/>
      <c r="N845" s="284"/>
      <c r="O845" s="288"/>
      <c r="P845" s="288"/>
      <c r="Q845" s="288"/>
      <c r="R845" s="288"/>
      <c r="S845" s="288"/>
      <c r="T845" s="288"/>
      <c r="U845" s="288"/>
      <c r="V845" s="288"/>
      <c r="W845" s="288"/>
      <c r="X845" s="288"/>
      <c r="Y845" s="404">
        <f t="shared" ref="Y845:AL845" si="268">Y844</f>
        <v>1</v>
      </c>
      <c r="Z845" s="404">
        <f t="shared" si="268"/>
        <v>0</v>
      </c>
      <c r="AA845" s="404">
        <f t="shared" si="268"/>
        <v>0</v>
      </c>
      <c r="AB845" s="404">
        <f t="shared" si="268"/>
        <v>0</v>
      </c>
      <c r="AC845" s="404">
        <f t="shared" si="268"/>
        <v>0</v>
      </c>
      <c r="AD845" s="404">
        <f t="shared" si="268"/>
        <v>0</v>
      </c>
      <c r="AE845" s="404">
        <f t="shared" si="268"/>
        <v>0</v>
      </c>
      <c r="AF845" s="404">
        <f t="shared" si="268"/>
        <v>0</v>
      </c>
      <c r="AG845" s="404">
        <f t="shared" si="268"/>
        <v>0</v>
      </c>
      <c r="AH845" s="404">
        <f t="shared" si="268"/>
        <v>0</v>
      </c>
      <c r="AI845" s="404">
        <f t="shared" si="268"/>
        <v>0</v>
      </c>
      <c r="AJ845" s="404">
        <f t="shared" si="268"/>
        <v>0</v>
      </c>
      <c r="AK845" s="404">
        <f t="shared" si="268"/>
        <v>0</v>
      </c>
      <c r="AL845" s="404">
        <f t="shared" si="268"/>
        <v>0</v>
      </c>
      <c r="AM845" s="299"/>
    </row>
    <row r="846" spans="1:39" ht="15.5" outlineLevel="1">
      <c r="A846" s="523"/>
      <c r="B846" s="287"/>
      <c r="C846" s="284"/>
      <c r="D846" s="729"/>
      <c r="E846" s="729"/>
      <c r="F846" s="729"/>
      <c r="G846" s="729"/>
      <c r="H846" s="729"/>
      <c r="I846" s="729"/>
      <c r="J846" s="729"/>
      <c r="K846" s="729"/>
      <c r="L846" s="729"/>
      <c r="M846" s="729"/>
      <c r="N846" s="284"/>
      <c r="O846" s="284"/>
      <c r="P846" s="284"/>
      <c r="Q846" s="284"/>
      <c r="R846" s="284"/>
      <c r="S846" s="284"/>
      <c r="T846" s="284"/>
      <c r="U846" s="284"/>
      <c r="V846" s="284"/>
      <c r="W846" s="284"/>
      <c r="X846" s="284"/>
      <c r="Y846" s="415"/>
      <c r="Z846" s="418"/>
      <c r="AA846" s="418"/>
      <c r="AB846" s="418"/>
      <c r="AC846" s="418"/>
      <c r="AD846" s="418"/>
      <c r="AE846" s="418"/>
      <c r="AF846" s="418"/>
      <c r="AG846" s="418"/>
      <c r="AH846" s="418"/>
      <c r="AI846" s="418"/>
      <c r="AJ846" s="418"/>
      <c r="AK846" s="418"/>
      <c r="AL846" s="418"/>
      <c r="AM846" s="299"/>
    </row>
    <row r="847" spans="1:39" ht="31" outlineLevel="1">
      <c r="A847" s="523">
        <v>23</v>
      </c>
      <c r="B847" s="421" t="s">
        <v>115</v>
      </c>
      <c r="C847" s="284" t="s">
        <v>25</v>
      </c>
      <c r="D847" s="730"/>
      <c r="E847" s="730"/>
      <c r="F847" s="730"/>
      <c r="G847" s="730"/>
      <c r="H847" s="730"/>
      <c r="I847" s="730"/>
      <c r="J847" s="730"/>
      <c r="K847" s="730"/>
      <c r="L847" s="730"/>
      <c r="M847" s="730"/>
      <c r="N847" s="284"/>
      <c r="O847" s="288"/>
      <c r="P847" s="288"/>
      <c r="Q847" s="288"/>
      <c r="R847" s="288"/>
      <c r="S847" s="288"/>
      <c r="T847" s="288"/>
      <c r="U847" s="288"/>
      <c r="V847" s="288"/>
      <c r="W847" s="288"/>
      <c r="X847" s="288"/>
      <c r="Y847" s="408"/>
      <c r="Z847" s="408"/>
      <c r="AA847" s="408"/>
      <c r="AB847" s="408"/>
      <c r="AC847" s="408"/>
      <c r="AD847" s="408"/>
      <c r="AE847" s="408"/>
      <c r="AF847" s="403"/>
      <c r="AG847" s="403"/>
      <c r="AH847" s="403"/>
      <c r="AI847" s="403"/>
      <c r="AJ847" s="403"/>
      <c r="AK847" s="403"/>
      <c r="AL847" s="403"/>
      <c r="AM847" s="289">
        <f>SUM(Y847:AL847)</f>
        <v>0</v>
      </c>
    </row>
    <row r="848" spans="1:39" ht="15.5" outlineLevel="1">
      <c r="A848" s="523"/>
      <c r="B848" s="287" t="s">
        <v>342</v>
      </c>
      <c r="C848" s="284" t="s">
        <v>163</v>
      </c>
      <c r="D848" s="730"/>
      <c r="E848" s="730"/>
      <c r="F848" s="730"/>
      <c r="G848" s="730"/>
      <c r="H848" s="730"/>
      <c r="I848" s="730"/>
      <c r="J848" s="730"/>
      <c r="K848" s="730"/>
      <c r="L848" s="730"/>
      <c r="M848" s="730"/>
      <c r="N848" s="284"/>
      <c r="O848" s="288"/>
      <c r="P848" s="288"/>
      <c r="Q848" s="288"/>
      <c r="R848" s="288"/>
      <c r="S848" s="288"/>
      <c r="T848" s="288"/>
      <c r="U848" s="288"/>
      <c r="V848" s="288"/>
      <c r="W848" s="288"/>
      <c r="X848" s="288"/>
      <c r="Y848" s="404">
        <f t="shared" ref="Y848:AL848" si="269">Y847</f>
        <v>0</v>
      </c>
      <c r="Z848" s="404">
        <f t="shared" si="269"/>
        <v>0</v>
      </c>
      <c r="AA848" s="404">
        <f t="shared" si="269"/>
        <v>0</v>
      </c>
      <c r="AB848" s="404">
        <f t="shared" si="269"/>
        <v>0</v>
      </c>
      <c r="AC848" s="404">
        <f t="shared" si="269"/>
        <v>0</v>
      </c>
      <c r="AD848" s="404">
        <f t="shared" si="269"/>
        <v>0</v>
      </c>
      <c r="AE848" s="404">
        <f t="shared" si="269"/>
        <v>0</v>
      </c>
      <c r="AF848" s="404">
        <f t="shared" si="269"/>
        <v>0</v>
      </c>
      <c r="AG848" s="404">
        <f t="shared" si="269"/>
        <v>0</v>
      </c>
      <c r="AH848" s="404">
        <f t="shared" si="269"/>
        <v>0</v>
      </c>
      <c r="AI848" s="404">
        <f t="shared" si="269"/>
        <v>0</v>
      </c>
      <c r="AJ848" s="404">
        <f t="shared" si="269"/>
        <v>0</v>
      </c>
      <c r="AK848" s="404">
        <f t="shared" si="269"/>
        <v>0</v>
      </c>
      <c r="AL848" s="404">
        <f t="shared" si="269"/>
        <v>0</v>
      </c>
      <c r="AM848" s="299"/>
    </row>
    <row r="849" spans="1:39" ht="15.5" outlineLevel="1">
      <c r="A849" s="523"/>
      <c r="B849" s="423"/>
      <c r="C849" s="284"/>
      <c r="D849" s="729"/>
      <c r="E849" s="729"/>
      <c r="F849" s="729"/>
      <c r="G849" s="729"/>
      <c r="H849" s="729"/>
      <c r="I849" s="729"/>
      <c r="J849" s="729"/>
      <c r="K849" s="729"/>
      <c r="L849" s="729"/>
      <c r="M849" s="729"/>
      <c r="N849" s="284"/>
      <c r="O849" s="284"/>
      <c r="P849" s="284"/>
      <c r="Q849" s="284"/>
      <c r="R849" s="284"/>
      <c r="S849" s="284"/>
      <c r="T849" s="284"/>
      <c r="U849" s="284"/>
      <c r="V849" s="284"/>
      <c r="W849" s="284"/>
      <c r="X849" s="284"/>
      <c r="Y849" s="415"/>
      <c r="Z849" s="418"/>
      <c r="AA849" s="418"/>
      <c r="AB849" s="418"/>
      <c r="AC849" s="418"/>
      <c r="AD849" s="418"/>
      <c r="AE849" s="418"/>
      <c r="AF849" s="418"/>
      <c r="AG849" s="418"/>
      <c r="AH849" s="418"/>
      <c r="AI849" s="418"/>
      <c r="AJ849" s="418"/>
      <c r="AK849" s="418"/>
      <c r="AL849" s="418"/>
      <c r="AM849" s="299"/>
    </row>
    <row r="850" spans="1:39" ht="15.5" outlineLevel="1">
      <c r="A850" s="523">
        <v>24</v>
      </c>
      <c r="B850" s="421" t="s">
        <v>116</v>
      </c>
      <c r="C850" s="284" t="s">
        <v>25</v>
      </c>
      <c r="D850" s="730"/>
      <c r="E850" s="730"/>
      <c r="F850" s="730"/>
      <c r="G850" s="730"/>
      <c r="H850" s="730"/>
      <c r="I850" s="730"/>
      <c r="J850" s="730"/>
      <c r="K850" s="730"/>
      <c r="L850" s="730"/>
      <c r="M850" s="730"/>
      <c r="N850" s="284"/>
      <c r="O850" s="288"/>
      <c r="P850" s="288"/>
      <c r="Q850" s="288"/>
      <c r="R850" s="288"/>
      <c r="S850" s="288"/>
      <c r="T850" s="288"/>
      <c r="U850" s="288"/>
      <c r="V850" s="288"/>
      <c r="W850" s="288"/>
      <c r="X850" s="288"/>
      <c r="Y850" s="408"/>
      <c r="Z850" s="408"/>
      <c r="AA850" s="408"/>
      <c r="AB850" s="408"/>
      <c r="AC850" s="408"/>
      <c r="AD850" s="408"/>
      <c r="AE850" s="408"/>
      <c r="AF850" s="403"/>
      <c r="AG850" s="403"/>
      <c r="AH850" s="403"/>
      <c r="AI850" s="403"/>
      <c r="AJ850" s="403"/>
      <c r="AK850" s="403"/>
      <c r="AL850" s="403"/>
      <c r="AM850" s="289">
        <f>SUM(Y850:AL850)</f>
        <v>0</v>
      </c>
    </row>
    <row r="851" spans="1:39" ht="15.5" outlineLevel="1">
      <c r="A851" s="523"/>
      <c r="B851" s="287" t="s">
        <v>342</v>
      </c>
      <c r="C851" s="284" t="s">
        <v>163</v>
      </c>
      <c r="D851" s="730"/>
      <c r="E851" s="730"/>
      <c r="F851" s="730"/>
      <c r="G851" s="730"/>
      <c r="H851" s="730"/>
      <c r="I851" s="730"/>
      <c r="J851" s="730"/>
      <c r="K851" s="730"/>
      <c r="L851" s="730"/>
      <c r="M851" s="730"/>
      <c r="N851" s="284"/>
      <c r="O851" s="288"/>
      <c r="P851" s="288"/>
      <c r="Q851" s="288"/>
      <c r="R851" s="288"/>
      <c r="S851" s="288"/>
      <c r="T851" s="288"/>
      <c r="U851" s="288"/>
      <c r="V851" s="288"/>
      <c r="W851" s="288"/>
      <c r="X851" s="288"/>
      <c r="Y851" s="404">
        <f t="shared" ref="Y851:AL851" si="270">Y850</f>
        <v>0</v>
      </c>
      <c r="Z851" s="404">
        <f t="shared" si="270"/>
        <v>0</v>
      </c>
      <c r="AA851" s="404">
        <f t="shared" si="270"/>
        <v>0</v>
      </c>
      <c r="AB851" s="404">
        <f t="shared" si="270"/>
        <v>0</v>
      </c>
      <c r="AC851" s="404">
        <f t="shared" si="270"/>
        <v>0</v>
      </c>
      <c r="AD851" s="404">
        <f t="shared" si="270"/>
        <v>0</v>
      </c>
      <c r="AE851" s="404">
        <f t="shared" si="270"/>
        <v>0</v>
      </c>
      <c r="AF851" s="404">
        <f t="shared" si="270"/>
        <v>0</v>
      </c>
      <c r="AG851" s="404">
        <f t="shared" si="270"/>
        <v>0</v>
      </c>
      <c r="AH851" s="404">
        <f t="shared" si="270"/>
        <v>0</v>
      </c>
      <c r="AI851" s="404">
        <f t="shared" si="270"/>
        <v>0</v>
      </c>
      <c r="AJ851" s="404">
        <f t="shared" si="270"/>
        <v>0</v>
      </c>
      <c r="AK851" s="404">
        <f t="shared" si="270"/>
        <v>0</v>
      </c>
      <c r="AL851" s="404">
        <f t="shared" si="270"/>
        <v>0</v>
      </c>
      <c r="AM851" s="299"/>
    </row>
    <row r="852" spans="1:39" ht="15.5" outlineLevel="1">
      <c r="A852" s="523"/>
      <c r="B852" s="287"/>
      <c r="C852" s="284"/>
      <c r="D852" s="729"/>
      <c r="E852" s="729"/>
      <c r="F852" s="729"/>
      <c r="G852" s="729"/>
      <c r="H852" s="729"/>
      <c r="I852" s="729"/>
      <c r="J852" s="729"/>
      <c r="K852" s="729"/>
      <c r="L852" s="729"/>
      <c r="M852" s="729"/>
      <c r="N852" s="284"/>
      <c r="O852" s="284"/>
      <c r="P852" s="284"/>
      <c r="Q852" s="284"/>
      <c r="R852" s="284"/>
      <c r="S852" s="284"/>
      <c r="T852" s="284"/>
      <c r="U852" s="284"/>
      <c r="V852" s="284"/>
      <c r="W852" s="284"/>
      <c r="X852" s="284"/>
      <c r="Y852" s="405"/>
      <c r="Z852" s="418"/>
      <c r="AA852" s="418"/>
      <c r="AB852" s="418"/>
      <c r="AC852" s="418"/>
      <c r="AD852" s="418"/>
      <c r="AE852" s="418"/>
      <c r="AF852" s="418"/>
      <c r="AG852" s="418"/>
      <c r="AH852" s="418"/>
      <c r="AI852" s="418"/>
      <c r="AJ852" s="418"/>
      <c r="AK852" s="418"/>
      <c r="AL852" s="418"/>
      <c r="AM852" s="299"/>
    </row>
    <row r="853" spans="1:39" ht="15.5" outlineLevel="1">
      <c r="A853" s="523"/>
      <c r="B853" s="281" t="s">
        <v>498</v>
      </c>
      <c r="C853" s="284"/>
      <c r="D853" s="729"/>
      <c r="E853" s="729"/>
      <c r="F853" s="729"/>
      <c r="G853" s="729"/>
      <c r="H853" s="729"/>
      <c r="I853" s="729"/>
      <c r="J853" s="729"/>
      <c r="K853" s="729"/>
      <c r="L853" s="729"/>
      <c r="M853" s="729"/>
      <c r="N853" s="284"/>
      <c r="O853" s="284"/>
      <c r="P853" s="284"/>
      <c r="Q853" s="284"/>
      <c r="R853" s="284"/>
      <c r="S853" s="284"/>
      <c r="T853" s="284"/>
      <c r="U853" s="284"/>
      <c r="V853" s="284"/>
      <c r="W853" s="284"/>
      <c r="X853" s="284"/>
      <c r="Y853" s="405"/>
      <c r="Z853" s="418"/>
      <c r="AA853" s="418"/>
      <c r="AB853" s="418"/>
      <c r="AC853" s="418"/>
      <c r="AD853" s="418"/>
      <c r="AE853" s="418"/>
      <c r="AF853" s="418"/>
      <c r="AG853" s="418"/>
      <c r="AH853" s="418"/>
      <c r="AI853" s="418"/>
      <c r="AJ853" s="418"/>
      <c r="AK853" s="418"/>
      <c r="AL853" s="418"/>
      <c r="AM853" s="299"/>
    </row>
    <row r="854" spans="1:39" ht="15.5" outlineLevel="1">
      <c r="A854" s="523">
        <v>25</v>
      </c>
      <c r="B854" s="421" t="s">
        <v>117</v>
      </c>
      <c r="C854" s="284" t="s">
        <v>25</v>
      </c>
      <c r="D854" s="730"/>
      <c r="E854" s="730"/>
      <c r="F854" s="730"/>
      <c r="G854" s="730"/>
      <c r="H854" s="730"/>
      <c r="I854" s="730"/>
      <c r="J854" s="730"/>
      <c r="K854" s="730"/>
      <c r="L854" s="730"/>
      <c r="M854" s="730"/>
      <c r="N854" s="288">
        <v>12</v>
      </c>
      <c r="O854" s="288"/>
      <c r="P854" s="288"/>
      <c r="Q854" s="288"/>
      <c r="R854" s="288"/>
      <c r="S854" s="288"/>
      <c r="T854" s="288"/>
      <c r="U854" s="288"/>
      <c r="V854" s="288"/>
      <c r="W854" s="288"/>
      <c r="X854" s="288"/>
      <c r="Y854" s="419"/>
      <c r="Z854" s="408"/>
      <c r="AA854" s="408"/>
      <c r="AB854" s="408"/>
      <c r="AC854" s="408"/>
      <c r="AD854" s="408"/>
      <c r="AE854" s="408"/>
      <c r="AF854" s="408"/>
      <c r="AG854" s="408"/>
      <c r="AH854" s="408"/>
      <c r="AI854" s="408"/>
      <c r="AJ854" s="408"/>
      <c r="AK854" s="408"/>
      <c r="AL854" s="408"/>
      <c r="AM854" s="289">
        <f>SUM(Y854:AL854)</f>
        <v>0</v>
      </c>
    </row>
    <row r="855" spans="1:39" ht="15.5" outlineLevel="1">
      <c r="A855" s="523"/>
      <c r="B855" s="287" t="s">
        <v>342</v>
      </c>
      <c r="C855" s="284" t="s">
        <v>163</v>
      </c>
      <c r="D855" s="730"/>
      <c r="E855" s="730"/>
      <c r="F855" s="730"/>
      <c r="G855" s="730"/>
      <c r="H855" s="730"/>
      <c r="I855" s="730"/>
      <c r="J855" s="730"/>
      <c r="K855" s="730"/>
      <c r="L855" s="730"/>
      <c r="M855" s="730"/>
      <c r="N855" s="288">
        <f>N854</f>
        <v>12</v>
      </c>
      <c r="O855" s="288"/>
      <c r="P855" s="288"/>
      <c r="Q855" s="288"/>
      <c r="R855" s="288"/>
      <c r="S855" s="288"/>
      <c r="T855" s="288"/>
      <c r="U855" s="288"/>
      <c r="V855" s="288"/>
      <c r="W855" s="288"/>
      <c r="X855" s="288"/>
      <c r="Y855" s="404">
        <f t="shared" ref="Y855:AL855" si="271">Y854</f>
        <v>0</v>
      </c>
      <c r="Z855" s="404">
        <f t="shared" si="271"/>
        <v>0</v>
      </c>
      <c r="AA855" s="404">
        <f t="shared" si="271"/>
        <v>0</v>
      </c>
      <c r="AB855" s="404">
        <f t="shared" si="271"/>
        <v>0</v>
      </c>
      <c r="AC855" s="404">
        <f t="shared" si="271"/>
        <v>0</v>
      </c>
      <c r="AD855" s="404">
        <f t="shared" si="271"/>
        <v>0</v>
      </c>
      <c r="AE855" s="404">
        <f t="shared" si="271"/>
        <v>0</v>
      </c>
      <c r="AF855" s="404">
        <f t="shared" si="271"/>
        <v>0</v>
      </c>
      <c r="AG855" s="404">
        <f t="shared" si="271"/>
        <v>0</v>
      </c>
      <c r="AH855" s="404">
        <f t="shared" si="271"/>
        <v>0</v>
      </c>
      <c r="AI855" s="404">
        <f t="shared" si="271"/>
        <v>0</v>
      </c>
      <c r="AJ855" s="404">
        <f t="shared" si="271"/>
        <v>0</v>
      </c>
      <c r="AK855" s="404">
        <f t="shared" si="271"/>
        <v>0</v>
      </c>
      <c r="AL855" s="404">
        <f t="shared" si="271"/>
        <v>0</v>
      </c>
      <c r="AM855" s="299"/>
    </row>
    <row r="856" spans="1:39" ht="15.5" outlineLevel="1">
      <c r="A856" s="523"/>
      <c r="B856" s="287"/>
      <c r="C856" s="284"/>
      <c r="D856" s="729"/>
      <c r="E856" s="729"/>
      <c r="F856" s="729"/>
      <c r="G856" s="729"/>
      <c r="H856" s="729"/>
      <c r="I856" s="729"/>
      <c r="J856" s="729"/>
      <c r="K856" s="729"/>
      <c r="L856" s="729"/>
      <c r="M856" s="729"/>
      <c r="N856" s="284"/>
      <c r="O856" s="284"/>
      <c r="P856" s="284"/>
      <c r="Q856" s="284"/>
      <c r="R856" s="284"/>
      <c r="S856" s="284"/>
      <c r="T856" s="284"/>
      <c r="U856" s="284"/>
      <c r="V856" s="284"/>
      <c r="W856" s="284"/>
      <c r="X856" s="284"/>
      <c r="Y856" s="405"/>
      <c r="Z856" s="418"/>
      <c r="AA856" s="418"/>
      <c r="AB856" s="418"/>
      <c r="AC856" s="418"/>
      <c r="AD856" s="418"/>
      <c r="AE856" s="418"/>
      <c r="AF856" s="418"/>
      <c r="AG856" s="418"/>
      <c r="AH856" s="418"/>
      <c r="AI856" s="418"/>
      <c r="AJ856" s="418"/>
      <c r="AK856" s="418"/>
      <c r="AL856" s="418"/>
      <c r="AM856" s="299"/>
    </row>
    <row r="857" spans="1:39" ht="15.5" outlineLevel="1">
      <c r="A857" s="523">
        <v>26</v>
      </c>
      <c r="B857" s="421" t="s">
        <v>118</v>
      </c>
      <c r="C857" s="333" t="s">
        <v>817</v>
      </c>
      <c r="D857" s="861">
        <v>153694.45082982132</v>
      </c>
      <c r="E857" s="861">
        <v>153694.45082982132</v>
      </c>
      <c r="F857" s="862">
        <f>G489/F489*E857</f>
        <v>153694.45082982132</v>
      </c>
      <c r="G857" s="730"/>
      <c r="H857" s="730"/>
      <c r="I857" s="730"/>
      <c r="J857" s="730"/>
      <c r="K857" s="730"/>
      <c r="L857" s="730"/>
      <c r="M857" s="730"/>
      <c r="N857" s="288">
        <v>12</v>
      </c>
      <c r="O857" s="862">
        <v>30</v>
      </c>
      <c r="P857" s="862">
        <f>$O857/$D857*E857</f>
        <v>30</v>
      </c>
      <c r="Q857" s="862">
        <f>P857/E857*F857</f>
        <v>30</v>
      </c>
      <c r="R857" s="288"/>
      <c r="S857" s="288"/>
      <c r="T857" s="288"/>
      <c r="U857" s="288"/>
      <c r="V857" s="288"/>
      <c r="W857" s="288"/>
      <c r="X857" s="288"/>
      <c r="Y857" s="419">
        <v>0.01</v>
      </c>
      <c r="Z857" s="408">
        <v>0.48</v>
      </c>
      <c r="AA857" s="408">
        <v>0.51</v>
      </c>
      <c r="AB857" s="408"/>
      <c r="AC857" s="408"/>
      <c r="AD857" s="408"/>
      <c r="AE857" s="408"/>
      <c r="AF857" s="408"/>
      <c r="AG857" s="408"/>
      <c r="AH857" s="408"/>
      <c r="AI857" s="408"/>
      <c r="AJ857" s="408"/>
      <c r="AK857" s="408"/>
      <c r="AL857" s="408"/>
      <c r="AM857" s="289">
        <f>SUM(Y857:AL857)</f>
        <v>1</v>
      </c>
    </row>
    <row r="858" spans="1:39" ht="15.5" outlineLevel="1">
      <c r="A858" s="523"/>
      <c r="B858" s="287" t="s">
        <v>342</v>
      </c>
      <c r="C858" s="333" t="s">
        <v>819</v>
      </c>
      <c r="D858" s="862">
        <v>3387611</v>
      </c>
      <c r="E858" s="862">
        <f>E489/D489*D858</f>
        <v>3538869.1451345859</v>
      </c>
      <c r="F858" s="862">
        <f>F489/E489*E858</f>
        <v>3538869.1451345859</v>
      </c>
      <c r="G858" s="730"/>
      <c r="H858" s="730"/>
      <c r="I858" s="730"/>
      <c r="J858" s="730"/>
      <c r="K858" s="730"/>
      <c r="L858" s="730"/>
      <c r="M858" s="730"/>
      <c r="N858" s="288">
        <f>N857</f>
        <v>12</v>
      </c>
      <c r="O858" s="862">
        <v>438</v>
      </c>
      <c r="P858" s="862">
        <f>$O858/$D858*E858</f>
        <v>457.55686989118544</v>
      </c>
      <c r="Q858" s="862">
        <f>$O858/$D858*F858</f>
        <v>457.55686989118544</v>
      </c>
      <c r="R858" s="288"/>
      <c r="S858" s="288"/>
      <c r="T858" s="288"/>
      <c r="U858" s="288"/>
      <c r="V858" s="288"/>
      <c r="W858" s="288"/>
      <c r="X858" s="288"/>
      <c r="Y858" s="404">
        <f t="shared" ref="Y858:AL858" si="272">Y857</f>
        <v>0.01</v>
      </c>
      <c r="Z858" s="404">
        <f t="shared" si="272"/>
        <v>0.48</v>
      </c>
      <c r="AA858" s="404">
        <f t="shared" si="272"/>
        <v>0.51</v>
      </c>
      <c r="AB858" s="404">
        <f t="shared" si="272"/>
        <v>0</v>
      </c>
      <c r="AC858" s="404">
        <f t="shared" si="272"/>
        <v>0</v>
      </c>
      <c r="AD858" s="404">
        <f t="shared" si="272"/>
        <v>0</v>
      </c>
      <c r="AE858" s="404">
        <f t="shared" si="272"/>
        <v>0</v>
      </c>
      <c r="AF858" s="404">
        <f t="shared" si="272"/>
        <v>0</v>
      </c>
      <c r="AG858" s="404">
        <f t="shared" si="272"/>
        <v>0</v>
      </c>
      <c r="AH858" s="404">
        <f t="shared" si="272"/>
        <v>0</v>
      </c>
      <c r="AI858" s="404">
        <f t="shared" si="272"/>
        <v>0</v>
      </c>
      <c r="AJ858" s="404">
        <f t="shared" si="272"/>
        <v>0</v>
      </c>
      <c r="AK858" s="404">
        <f t="shared" si="272"/>
        <v>0</v>
      </c>
      <c r="AL858" s="404">
        <f t="shared" si="272"/>
        <v>0</v>
      </c>
      <c r="AM858" s="299"/>
    </row>
    <row r="859" spans="1:39" ht="15.5" outlineLevel="1">
      <c r="A859" s="523"/>
      <c r="B859" s="287"/>
      <c r="C859" s="284"/>
      <c r="D859" s="729"/>
      <c r="E859" s="729"/>
      <c r="F859" s="729"/>
      <c r="G859" s="729"/>
      <c r="H859" s="729"/>
      <c r="I859" s="729"/>
      <c r="J859" s="729"/>
      <c r="K859" s="729"/>
      <c r="L859" s="729"/>
      <c r="M859" s="729"/>
      <c r="N859" s="284"/>
      <c r="O859" s="729"/>
      <c r="P859" s="284"/>
      <c r="Q859" s="284"/>
      <c r="R859" s="284"/>
      <c r="S859" s="284"/>
      <c r="T859" s="284"/>
      <c r="U859" s="284"/>
      <c r="V859" s="284"/>
      <c r="W859" s="284"/>
      <c r="X859" s="284"/>
      <c r="Y859" s="405"/>
      <c r="Z859" s="418"/>
      <c r="AA859" s="418"/>
      <c r="AB859" s="418"/>
      <c r="AC859" s="418"/>
      <c r="AD859" s="418"/>
      <c r="AE859" s="418"/>
      <c r="AF859" s="418"/>
      <c r="AG859" s="418"/>
      <c r="AH859" s="418"/>
      <c r="AI859" s="418"/>
      <c r="AJ859" s="418"/>
      <c r="AK859" s="418"/>
      <c r="AL859" s="418"/>
      <c r="AM859" s="299"/>
    </row>
    <row r="860" spans="1:39" ht="31" outlineLevel="1">
      <c r="A860" s="523">
        <v>27</v>
      </c>
      <c r="B860" s="421" t="s">
        <v>119</v>
      </c>
      <c r="C860" s="333" t="s">
        <v>817</v>
      </c>
      <c r="D860" s="861">
        <v>65589.589134395821</v>
      </c>
      <c r="E860" s="861">
        <v>57751.720260030008</v>
      </c>
      <c r="F860" s="862">
        <f>F492/E492*E860</f>
        <v>57259.29378955713</v>
      </c>
      <c r="G860" s="730"/>
      <c r="H860" s="730"/>
      <c r="I860" s="730"/>
      <c r="J860" s="730"/>
      <c r="K860" s="730"/>
      <c r="L860" s="730"/>
      <c r="M860" s="730"/>
      <c r="N860" s="288">
        <v>12</v>
      </c>
      <c r="O860" s="862">
        <v>25</v>
      </c>
      <c r="P860" s="862">
        <v>22</v>
      </c>
      <c r="Q860" s="862">
        <v>22</v>
      </c>
      <c r="R860" s="288"/>
      <c r="S860" s="288"/>
      <c r="T860" s="288"/>
      <c r="U860" s="288"/>
      <c r="V860" s="288"/>
      <c r="W860" s="288"/>
      <c r="X860" s="288"/>
      <c r="Y860" s="419"/>
      <c r="Z860" s="408">
        <v>1</v>
      </c>
      <c r="AA860" s="408"/>
      <c r="AB860" s="408"/>
      <c r="AC860" s="408"/>
      <c r="AD860" s="408"/>
      <c r="AE860" s="408"/>
      <c r="AF860" s="408"/>
      <c r="AG860" s="408"/>
      <c r="AH860" s="408"/>
      <c r="AI860" s="408"/>
      <c r="AJ860" s="408"/>
      <c r="AK860" s="408"/>
      <c r="AL860" s="408"/>
      <c r="AM860" s="289">
        <f>SUM(Y860:AL860)</f>
        <v>1</v>
      </c>
    </row>
    <row r="861" spans="1:39" ht="15.5" outlineLevel="1">
      <c r="A861" s="523"/>
      <c r="B861" s="287" t="s">
        <v>342</v>
      </c>
      <c r="C861" s="333" t="s">
        <v>820</v>
      </c>
      <c r="D861" s="862">
        <v>380183</v>
      </c>
      <c r="E861" s="862">
        <f>E492/D492*D861</f>
        <v>380183</v>
      </c>
      <c r="F861" s="862">
        <f>F492/E492*E861</f>
        <v>376941.32733672939</v>
      </c>
      <c r="G861" s="730"/>
      <c r="H861" s="730"/>
      <c r="I861" s="730"/>
      <c r="J861" s="730"/>
      <c r="K861" s="730"/>
      <c r="L861" s="730"/>
      <c r="M861" s="730"/>
      <c r="N861" s="288">
        <f>N860</f>
        <v>12</v>
      </c>
      <c r="O861" s="862">
        <v>92</v>
      </c>
      <c r="P861" s="862">
        <f>$O861/$D861*E861</f>
        <v>92</v>
      </c>
      <c r="Q861" s="862">
        <f>$O861/$D861*F861</f>
        <v>91.215551760544543</v>
      </c>
      <c r="R861" s="288"/>
      <c r="S861" s="288"/>
      <c r="T861" s="288"/>
      <c r="U861" s="288"/>
      <c r="V861" s="288"/>
      <c r="W861" s="288"/>
      <c r="X861" s="288"/>
      <c r="Y861" s="404">
        <f t="shared" ref="Y861:AL861" si="273">Y860</f>
        <v>0</v>
      </c>
      <c r="Z861" s="404">
        <f t="shared" si="273"/>
        <v>1</v>
      </c>
      <c r="AA861" s="404">
        <f t="shared" si="273"/>
        <v>0</v>
      </c>
      <c r="AB861" s="404">
        <f t="shared" si="273"/>
        <v>0</v>
      </c>
      <c r="AC861" s="404">
        <f t="shared" si="273"/>
        <v>0</v>
      </c>
      <c r="AD861" s="404">
        <f t="shared" si="273"/>
        <v>0</v>
      </c>
      <c r="AE861" s="404">
        <f t="shared" si="273"/>
        <v>0</v>
      </c>
      <c r="AF861" s="404">
        <f t="shared" si="273"/>
        <v>0</v>
      </c>
      <c r="AG861" s="404">
        <f t="shared" si="273"/>
        <v>0</v>
      </c>
      <c r="AH861" s="404">
        <f t="shared" si="273"/>
        <v>0</v>
      </c>
      <c r="AI861" s="404">
        <f t="shared" si="273"/>
        <v>0</v>
      </c>
      <c r="AJ861" s="404">
        <f t="shared" si="273"/>
        <v>0</v>
      </c>
      <c r="AK861" s="404">
        <f t="shared" si="273"/>
        <v>0</v>
      </c>
      <c r="AL861" s="404">
        <f t="shared" si="273"/>
        <v>0</v>
      </c>
      <c r="AM861" s="299"/>
    </row>
    <row r="862" spans="1:39" ht="15.5" outlineLevel="1">
      <c r="A862" s="523"/>
      <c r="B862" s="287"/>
      <c r="C862" s="284"/>
      <c r="D862" s="729"/>
      <c r="E862" s="729"/>
      <c r="F862" s="729"/>
      <c r="G862" s="729"/>
      <c r="H862" s="729"/>
      <c r="I862" s="729"/>
      <c r="J862" s="729"/>
      <c r="K862" s="729"/>
      <c r="L862" s="729"/>
      <c r="M862" s="729"/>
      <c r="N862" s="284"/>
      <c r="O862" s="284"/>
      <c r="P862" s="284"/>
      <c r="Q862" s="284"/>
      <c r="R862" s="284"/>
      <c r="S862" s="284"/>
      <c r="T862" s="284"/>
      <c r="U862" s="284"/>
      <c r="V862" s="284"/>
      <c r="W862" s="284"/>
      <c r="X862" s="284"/>
      <c r="Y862" s="405"/>
      <c r="Z862" s="418"/>
      <c r="AA862" s="418"/>
      <c r="AB862" s="418"/>
      <c r="AC862" s="418"/>
      <c r="AD862" s="418"/>
      <c r="AE862" s="418"/>
      <c r="AF862" s="418"/>
      <c r="AG862" s="418"/>
      <c r="AH862" s="418"/>
      <c r="AI862" s="418"/>
      <c r="AJ862" s="418"/>
      <c r="AK862" s="418"/>
      <c r="AL862" s="418"/>
      <c r="AM862" s="299"/>
    </row>
    <row r="863" spans="1:39" ht="15.5" outlineLevel="1">
      <c r="A863" s="523">
        <v>28</v>
      </c>
      <c r="B863" s="421" t="s">
        <v>842</v>
      </c>
      <c r="C863" s="881" t="s">
        <v>843</v>
      </c>
      <c r="D863" s="880">
        <v>1159708.1555999999</v>
      </c>
      <c r="E863" s="880">
        <v>1159708.1555999999</v>
      </c>
      <c r="F863" s="880">
        <v>1159708.1555999999</v>
      </c>
      <c r="G863" s="730"/>
      <c r="H863" s="730"/>
      <c r="I863" s="730"/>
      <c r="J863" s="730"/>
      <c r="K863" s="730"/>
      <c r="L863" s="730"/>
      <c r="M863" s="730"/>
      <c r="N863" s="288">
        <v>12</v>
      </c>
      <c r="O863" s="880">
        <v>125.28</v>
      </c>
      <c r="P863" s="880">
        <f>O863</f>
        <v>125.28</v>
      </c>
      <c r="Q863" s="880">
        <f>P863</f>
        <v>125.28</v>
      </c>
      <c r="R863" s="288"/>
      <c r="S863" s="288"/>
      <c r="T863" s="288"/>
      <c r="U863" s="288"/>
      <c r="V863" s="288"/>
      <c r="W863" s="288"/>
      <c r="X863" s="288"/>
      <c r="Y863" s="419"/>
      <c r="Z863" s="419"/>
      <c r="AA863" s="882">
        <v>1</v>
      </c>
      <c r="AB863" s="408"/>
      <c r="AC863" s="408"/>
      <c r="AD863" s="408"/>
      <c r="AE863" s="408"/>
      <c r="AF863" s="408"/>
      <c r="AG863" s="408"/>
      <c r="AH863" s="408"/>
      <c r="AI863" s="408"/>
      <c r="AJ863" s="408"/>
      <c r="AK863" s="408"/>
      <c r="AL863" s="408"/>
      <c r="AM863" s="289">
        <f>SUM(Y863:AL863)</f>
        <v>1</v>
      </c>
    </row>
    <row r="864" spans="1:39" ht="15.5" outlineLevel="1">
      <c r="A864" s="523"/>
      <c r="B864" s="287" t="s">
        <v>342</v>
      </c>
      <c r="C864" s="284" t="s">
        <v>163</v>
      </c>
      <c r="D864" s="730"/>
      <c r="E864" s="730"/>
      <c r="F864" s="730"/>
      <c r="G864" s="730"/>
      <c r="H864" s="730"/>
      <c r="I864" s="730"/>
      <c r="J864" s="730"/>
      <c r="K864" s="730"/>
      <c r="L864" s="730"/>
      <c r="M864" s="730"/>
      <c r="N864" s="288">
        <f>N863</f>
        <v>12</v>
      </c>
      <c r="O864" s="288"/>
      <c r="P864" s="288"/>
      <c r="Q864" s="288"/>
      <c r="R864" s="288"/>
      <c r="S864" s="288"/>
      <c r="T864" s="288"/>
      <c r="U864" s="288"/>
      <c r="V864" s="288"/>
      <c r="W864" s="288"/>
      <c r="X864" s="288"/>
      <c r="Y864" s="404">
        <f t="shared" ref="Y864:AL864" si="274">Y863</f>
        <v>0</v>
      </c>
      <c r="Z864" s="404">
        <f t="shared" ref="Z864" si="275">Z863</f>
        <v>0</v>
      </c>
      <c r="AA864" s="883">
        <f t="shared" si="274"/>
        <v>1</v>
      </c>
      <c r="AB864" s="404">
        <f t="shared" si="274"/>
        <v>0</v>
      </c>
      <c r="AC864" s="404">
        <f t="shared" si="274"/>
        <v>0</v>
      </c>
      <c r="AD864" s="404">
        <f t="shared" si="274"/>
        <v>0</v>
      </c>
      <c r="AE864" s="404">
        <f t="shared" si="274"/>
        <v>0</v>
      </c>
      <c r="AF864" s="404">
        <f t="shared" si="274"/>
        <v>0</v>
      </c>
      <c r="AG864" s="404">
        <f t="shared" si="274"/>
        <v>0</v>
      </c>
      <c r="AH864" s="404">
        <f t="shared" si="274"/>
        <v>0</v>
      </c>
      <c r="AI864" s="404">
        <f t="shared" si="274"/>
        <v>0</v>
      </c>
      <c r="AJ864" s="404">
        <f t="shared" si="274"/>
        <v>0</v>
      </c>
      <c r="AK864" s="404">
        <f t="shared" si="274"/>
        <v>0</v>
      </c>
      <c r="AL864" s="404">
        <f t="shared" si="274"/>
        <v>0</v>
      </c>
      <c r="AM864" s="299"/>
    </row>
    <row r="865" spans="1:39" ht="15.5" outlineLevel="1">
      <c r="A865" s="523"/>
      <c r="B865" s="287"/>
      <c r="C865" s="284"/>
      <c r="D865" s="729"/>
      <c r="E865" s="729"/>
      <c r="F865" s="729"/>
      <c r="G865" s="729"/>
      <c r="H865" s="729"/>
      <c r="I865" s="729"/>
      <c r="J865" s="729"/>
      <c r="K865" s="729"/>
      <c r="L865" s="729"/>
      <c r="M865" s="729"/>
      <c r="N865" s="284"/>
      <c r="O865" s="284"/>
      <c r="P865" s="284"/>
      <c r="Q865" s="284"/>
      <c r="R865" s="284"/>
      <c r="S865" s="284"/>
      <c r="T865" s="284"/>
      <c r="U865" s="284"/>
      <c r="V865" s="284"/>
      <c r="W865" s="284"/>
      <c r="X865" s="284"/>
      <c r="Y865" s="405"/>
      <c r="Z865" s="418"/>
      <c r="AA865" s="418"/>
      <c r="AB865" s="418"/>
      <c r="AC865" s="418"/>
      <c r="AD865" s="418"/>
      <c r="AE865" s="418"/>
      <c r="AF865" s="418"/>
      <c r="AG865" s="418"/>
      <c r="AH865" s="418"/>
      <c r="AI865" s="418"/>
      <c r="AJ865" s="418"/>
      <c r="AK865" s="418"/>
      <c r="AL865" s="418"/>
      <c r="AM865" s="299"/>
    </row>
    <row r="866" spans="1:39" ht="31" outlineLevel="1">
      <c r="A866" s="523">
        <v>29</v>
      </c>
      <c r="B866" s="421" t="s">
        <v>121</v>
      </c>
      <c r="C866" s="284" t="s">
        <v>25</v>
      </c>
      <c r="D866" s="730"/>
      <c r="E866" s="730"/>
      <c r="F866" s="730"/>
      <c r="G866" s="730"/>
      <c r="H866" s="730"/>
      <c r="I866" s="730"/>
      <c r="J866" s="730"/>
      <c r="K866" s="730"/>
      <c r="L866" s="730"/>
      <c r="M866" s="730"/>
      <c r="N866" s="288">
        <v>3</v>
      </c>
      <c r="O866" s="288"/>
      <c r="P866" s="288"/>
      <c r="Q866" s="288"/>
      <c r="R866" s="288"/>
      <c r="S866" s="288"/>
      <c r="T866" s="288"/>
      <c r="U866" s="288"/>
      <c r="V866" s="288"/>
      <c r="W866" s="288"/>
      <c r="X866" s="288"/>
      <c r="Y866" s="419"/>
      <c r="Z866" s="408"/>
      <c r="AA866" s="408"/>
      <c r="AB866" s="408"/>
      <c r="AC866" s="408"/>
      <c r="AD866" s="408"/>
      <c r="AE866" s="408"/>
      <c r="AF866" s="408"/>
      <c r="AG866" s="408"/>
      <c r="AH866" s="408"/>
      <c r="AI866" s="408"/>
      <c r="AJ866" s="408"/>
      <c r="AK866" s="408"/>
      <c r="AL866" s="408"/>
      <c r="AM866" s="289">
        <f>SUM(Y866:AL866)</f>
        <v>0</v>
      </c>
    </row>
    <row r="867" spans="1:39" ht="15.5" outlineLevel="1">
      <c r="A867" s="523"/>
      <c r="B867" s="287" t="s">
        <v>342</v>
      </c>
      <c r="C867" s="284" t="s">
        <v>163</v>
      </c>
      <c r="D867" s="730"/>
      <c r="E867" s="730"/>
      <c r="F867" s="730"/>
      <c r="G867" s="730"/>
      <c r="H867" s="730"/>
      <c r="I867" s="730"/>
      <c r="J867" s="730"/>
      <c r="K867" s="730"/>
      <c r="L867" s="730"/>
      <c r="M867" s="730"/>
      <c r="N867" s="288">
        <f>N866</f>
        <v>3</v>
      </c>
      <c r="O867" s="288"/>
      <c r="P867" s="288"/>
      <c r="Q867" s="288"/>
      <c r="R867" s="288"/>
      <c r="S867" s="288"/>
      <c r="T867" s="288"/>
      <c r="U867" s="288"/>
      <c r="V867" s="288"/>
      <c r="W867" s="288"/>
      <c r="X867" s="288"/>
      <c r="Y867" s="404">
        <f t="shared" ref="Y867:AL867" si="276">Y866</f>
        <v>0</v>
      </c>
      <c r="Z867" s="404">
        <f t="shared" si="276"/>
        <v>0</v>
      </c>
      <c r="AA867" s="404">
        <f t="shared" si="276"/>
        <v>0</v>
      </c>
      <c r="AB867" s="404">
        <f t="shared" si="276"/>
        <v>0</v>
      </c>
      <c r="AC867" s="404">
        <f t="shared" si="276"/>
        <v>0</v>
      </c>
      <c r="AD867" s="404">
        <f t="shared" si="276"/>
        <v>0</v>
      </c>
      <c r="AE867" s="404">
        <f t="shared" si="276"/>
        <v>0</v>
      </c>
      <c r="AF867" s="404">
        <f t="shared" si="276"/>
        <v>0</v>
      </c>
      <c r="AG867" s="404">
        <f t="shared" si="276"/>
        <v>0</v>
      </c>
      <c r="AH867" s="404">
        <f t="shared" si="276"/>
        <v>0</v>
      </c>
      <c r="AI867" s="404">
        <f t="shared" si="276"/>
        <v>0</v>
      </c>
      <c r="AJ867" s="404">
        <f t="shared" si="276"/>
        <v>0</v>
      </c>
      <c r="AK867" s="404">
        <f t="shared" si="276"/>
        <v>0</v>
      </c>
      <c r="AL867" s="404">
        <f t="shared" si="276"/>
        <v>0</v>
      </c>
      <c r="AM867" s="299"/>
    </row>
    <row r="868" spans="1:39" ht="15.5" outlineLevel="1">
      <c r="A868" s="523"/>
      <c r="B868" s="287"/>
      <c r="C868" s="284"/>
      <c r="D868" s="729"/>
      <c r="E868" s="729"/>
      <c r="F868" s="729"/>
      <c r="G868" s="729"/>
      <c r="H868" s="729"/>
      <c r="I868" s="729"/>
      <c r="J868" s="729"/>
      <c r="K868" s="729"/>
      <c r="L868" s="729"/>
      <c r="M868" s="729"/>
      <c r="N868" s="284"/>
      <c r="O868" s="284"/>
      <c r="P868" s="284"/>
      <c r="Q868" s="284"/>
      <c r="R868" s="284"/>
      <c r="S868" s="284"/>
      <c r="T868" s="284"/>
      <c r="U868" s="284"/>
      <c r="V868" s="284"/>
      <c r="W868" s="284"/>
      <c r="X868" s="284"/>
      <c r="Y868" s="405"/>
      <c r="Z868" s="418"/>
      <c r="AA868" s="418"/>
      <c r="AB868" s="418"/>
      <c r="AC868" s="418"/>
      <c r="AD868" s="418"/>
      <c r="AE868" s="418"/>
      <c r="AF868" s="418"/>
      <c r="AG868" s="418"/>
      <c r="AH868" s="418"/>
      <c r="AI868" s="418"/>
      <c r="AJ868" s="418"/>
      <c r="AK868" s="418"/>
      <c r="AL868" s="418"/>
      <c r="AM868" s="299"/>
    </row>
    <row r="869" spans="1:39" ht="31" outlineLevel="1">
      <c r="A869" s="523">
        <v>30</v>
      </c>
      <c r="B869" s="421" t="s">
        <v>122</v>
      </c>
      <c r="C869" s="284" t="s">
        <v>25</v>
      </c>
      <c r="D869" s="730"/>
      <c r="E869" s="730"/>
      <c r="F869" s="730"/>
      <c r="G869" s="730"/>
      <c r="H869" s="730"/>
      <c r="I869" s="730"/>
      <c r="J869" s="730"/>
      <c r="K869" s="730"/>
      <c r="L869" s="730"/>
      <c r="M869" s="730"/>
      <c r="N869" s="288">
        <v>12</v>
      </c>
      <c r="O869" s="288"/>
      <c r="P869" s="288"/>
      <c r="Q869" s="288"/>
      <c r="R869" s="288"/>
      <c r="S869" s="288"/>
      <c r="T869" s="288"/>
      <c r="U869" s="288"/>
      <c r="V869" s="288"/>
      <c r="W869" s="288"/>
      <c r="X869" s="288"/>
      <c r="Y869" s="419"/>
      <c r="Z869" s="408"/>
      <c r="AA869" s="408"/>
      <c r="AB869" s="408"/>
      <c r="AC869" s="408"/>
      <c r="AD869" s="408"/>
      <c r="AE869" s="408"/>
      <c r="AF869" s="408"/>
      <c r="AG869" s="408"/>
      <c r="AH869" s="408"/>
      <c r="AI869" s="408"/>
      <c r="AJ869" s="408"/>
      <c r="AK869" s="408"/>
      <c r="AL869" s="408"/>
      <c r="AM869" s="289">
        <f>SUM(Y869:AL869)</f>
        <v>0</v>
      </c>
    </row>
    <row r="870" spans="1:39" ht="15.5" outlineLevel="1">
      <c r="A870" s="523"/>
      <c r="B870" s="287" t="s">
        <v>342</v>
      </c>
      <c r="C870" s="284" t="s">
        <v>163</v>
      </c>
      <c r="D870" s="730"/>
      <c r="E870" s="730"/>
      <c r="F870" s="730"/>
      <c r="G870" s="730"/>
      <c r="H870" s="730"/>
      <c r="I870" s="730"/>
      <c r="J870" s="730"/>
      <c r="K870" s="730"/>
      <c r="L870" s="730"/>
      <c r="M870" s="730"/>
      <c r="N870" s="288">
        <f>N869</f>
        <v>12</v>
      </c>
      <c r="O870" s="288"/>
      <c r="P870" s="288"/>
      <c r="Q870" s="288"/>
      <c r="R870" s="288"/>
      <c r="S870" s="288"/>
      <c r="T870" s="288"/>
      <c r="U870" s="288"/>
      <c r="V870" s="288"/>
      <c r="W870" s="288"/>
      <c r="X870" s="288"/>
      <c r="Y870" s="404">
        <f t="shared" ref="Y870:AL870" si="277">Y869</f>
        <v>0</v>
      </c>
      <c r="Z870" s="404">
        <f t="shared" si="277"/>
        <v>0</v>
      </c>
      <c r="AA870" s="404">
        <f t="shared" si="277"/>
        <v>0</v>
      </c>
      <c r="AB870" s="404">
        <f t="shared" si="277"/>
        <v>0</v>
      </c>
      <c r="AC870" s="404">
        <f t="shared" si="277"/>
        <v>0</v>
      </c>
      <c r="AD870" s="404">
        <f t="shared" si="277"/>
        <v>0</v>
      </c>
      <c r="AE870" s="404">
        <f t="shared" si="277"/>
        <v>0</v>
      </c>
      <c r="AF870" s="404">
        <f t="shared" si="277"/>
        <v>0</v>
      </c>
      <c r="AG870" s="404">
        <f t="shared" si="277"/>
        <v>0</v>
      </c>
      <c r="AH870" s="404">
        <f t="shared" si="277"/>
        <v>0</v>
      </c>
      <c r="AI870" s="404">
        <f t="shared" si="277"/>
        <v>0</v>
      </c>
      <c r="AJ870" s="404">
        <f t="shared" si="277"/>
        <v>0</v>
      </c>
      <c r="AK870" s="404">
        <f t="shared" si="277"/>
        <v>0</v>
      </c>
      <c r="AL870" s="404">
        <f t="shared" si="277"/>
        <v>0</v>
      </c>
      <c r="AM870" s="299"/>
    </row>
    <row r="871" spans="1:39" ht="15.5" outlineLevel="1">
      <c r="A871" s="523"/>
      <c r="B871" s="287"/>
      <c r="C871" s="284"/>
      <c r="D871" s="729"/>
      <c r="E871" s="729"/>
      <c r="F871" s="729"/>
      <c r="G871" s="729"/>
      <c r="H871" s="729"/>
      <c r="I871" s="729"/>
      <c r="J871" s="729"/>
      <c r="K871" s="729"/>
      <c r="L871" s="729"/>
      <c r="M871" s="729"/>
      <c r="N871" s="284"/>
      <c r="O871" s="284"/>
      <c r="P871" s="284"/>
      <c r="Q871" s="284"/>
      <c r="R871" s="284"/>
      <c r="S871" s="284"/>
      <c r="T871" s="284"/>
      <c r="U871" s="284"/>
      <c r="V871" s="284"/>
      <c r="W871" s="284"/>
      <c r="X871" s="284"/>
      <c r="Y871" s="405"/>
      <c r="Z871" s="418"/>
      <c r="AA871" s="418"/>
      <c r="AB871" s="418"/>
      <c r="AC871" s="418"/>
      <c r="AD871" s="418"/>
      <c r="AE871" s="418"/>
      <c r="AF871" s="418"/>
      <c r="AG871" s="418"/>
      <c r="AH871" s="418"/>
      <c r="AI871" s="418"/>
      <c r="AJ871" s="418"/>
      <c r="AK871" s="418"/>
      <c r="AL871" s="418"/>
      <c r="AM871" s="299"/>
    </row>
    <row r="872" spans="1:39" ht="31" outlineLevel="1">
      <c r="A872" s="523">
        <v>31</v>
      </c>
      <c r="B872" s="421" t="s">
        <v>123</v>
      </c>
      <c r="C872" s="284" t="s">
        <v>25</v>
      </c>
      <c r="D872" s="730"/>
      <c r="E872" s="730"/>
      <c r="F872" s="730"/>
      <c r="G872" s="730"/>
      <c r="H872" s="730"/>
      <c r="I872" s="730"/>
      <c r="J872" s="730"/>
      <c r="K872" s="730"/>
      <c r="L872" s="730"/>
      <c r="M872" s="730"/>
      <c r="N872" s="288">
        <v>12</v>
      </c>
      <c r="O872" s="288"/>
      <c r="P872" s="288"/>
      <c r="Q872" s="288"/>
      <c r="R872" s="288"/>
      <c r="S872" s="288"/>
      <c r="T872" s="288"/>
      <c r="U872" s="288"/>
      <c r="V872" s="288"/>
      <c r="W872" s="288"/>
      <c r="X872" s="288"/>
      <c r="Y872" s="419"/>
      <c r="Z872" s="408"/>
      <c r="AA872" s="408"/>
      <c r="AB872" s="408"/>
      <c r="AC872" s="408"/>
      <c r="AD872" s="408"/>
      <c r="AE872" s="408"/>
      <c r="AF872" s="408"/>
      <c r="AG872" s="408"/>
      <c r="AH872" s="408"/>
      <c r="AI872" s="408"/>
      <c r="AJ872" s="408"/>
      <c r="AK872" s="408"/>
      <c r="AL872" s="408"/>
      <c r="AM872" s="289">
        <f>SUM(Y872:AL872)</f>
        <v>0</v>
      </c>
    </row>
    <row r="873" spans="1:39" ht="15.5" outlineLevel="1">
      <c r="A873" s="523"/>
      <c r="B873" s="287" t="s">
        <v>342</v>
      </c>
      <c r="C873" s="284" t="s">
        <v>163</v>
      </c>
      <c r="D873" s="730"/>
      <c r="E873" s="730"/>
      <c r="F873" s="730"/>
      <c r="G873" s="730"/>
      <c r="H873" s="730"/>
      <c r="I873" s="730"/>
      <c r="J873" s="730"/>
      <c r="K873" s="730"/>
      <c r="L873" s="730"/>
      <c r="M873" s="730"/>
      <c r="N873" s="288">
        <f>N872</f>
        <v>12</v>
      </c>
      <c r="O873" s="288"/>
      <c r="P873" s="288"/>
      <c r="Q873" s="288"/>
      <c r="R873" s="288"/>
      <c r="S873" s="288"/>
      <c r="T873" s="288"/>
      <c r="U873" s="288"/>
      <c r="V873" s="288"/>
      <c r="W873" s="288"/>
      <c r="X873" s="288"/>
      <c r="Y873" s="404">
        <f t="shared" ref="Y873:AL873" si="278">Y872</f>
        <v>0</v>
      </c>
      <c r="Z873" s="404">
        <f t="shared" si="278"/>
        <v>0</v>
      </c>
      <c r="AA873" s="404">
        <f t="shared" si="278"/>
        <v>0</v>
      </c>
      <c r="AB873" s="404">
        <f t="shared" si="278"/>
        <v>0</v>
      </c>
      <c r="AC873" s="404">
        <f t="shared" si="278"/>
        <v>0</v>
      </c>
      <c r="AD873" s="404">
        <f t="shared" si="278"/>
        <v>0</v>
      </c>
      <c r="AE873" s="404">
        <f t="shared" si="278"/>
        <v>0</v>
      </c>
      <c r="AF873" s="404">
        <f t="shared" si="278"/>
        <v>0</v>
      </c>
      <c r="AG873" s="404">
        <f t="shared" si="278"/>
        <v>0</v>
      </c>
      <c r="AH873" s="404">
        <f t="shared" si="278"/>
        <v>0</v>
      </c>
      <c r="AI873" s="404">
        <f t="shared" si="278"/>
        <v>0</v>
      </c>
      <c r="AJ873" s="404">
        <f t="shared" si="278"/>
        <v>0</v>
      </c>
      <c r="AK873" s="404">
        <f t="shared" si="278"/>
        <v>0</v>
      </c>
      <c r="AL873" s="404">
        <f t="shared" si="278"/>
        <v>0</v>
      </c>
      <c r="AM873" s="299"/>
    </row>
    <row r="874" spans="1:39" ht="15.5" outlineLevel="1">
      <c r="A874" s="523"/>
      <c r="B874" s="421"/>
      <c r="C874" s="284"/>
      <c r="D874" s="729"/>
      <c r="E874" s="729"/>
      <c r="F874" s="729"/>
      <c r="G874" s="729"/>
      <c r="H874" s="729"/>
      <c r="I874" s="729"/>
      <c r="J874" s="729"/>
      <c r="K874" s="729"/>
      <c r="L874" s="729"/>
      <c r="M874" s="729"/>
      <c r="N874" s="284"/>
      <c r="O874" s="284"/>
      <c r="P874" s="284"/>
      <c r="Q874" s="284"/>
      <c r="R874" s="284"/>
      <c r="S874" s="284"/>
      <c r="T874" s="284"/>
      <c r="U874" s="284"/>
      <c r="V874" s="284"/>
      <c r="W874" s="284"/>
      <c r="X874" s="284"/>
      <c r="Y874" s="405"/>
      <c r="Z874" s="418"/>
      <c r="AA874" s="418"/>
      <c r="AB874" s="418"/>
      <c r="AC874" s="418"/>
      <c r="AD874" s="418"/>
      <c r="AE874" s="418"/>
      <c r="AF874" s="418"/>
      <c r="AG874" s="418"/>
      <c r="AH874" s="418"/>
      <c r="AI874" s="418"/>
      <c r="AJ874" s="418"/>
      <c r="AK874" s="418"/>
      <c r="AL874" s="418"/>
      <c r="AM874" s="299"/>
    </row>
    <row r="875" spans="1:39" ht="15.5" outlineLevel="1">
      <c r="A875" s="523">
        <v>32</v>
      </c>
      <c r="B875" s="421" t="s">
        <v>124</v>
      </c>
      <c r="C875" s="284" t="s">
        <v>25</v>
      </c>
      <c r="D875" s="730"/>
      <c r="E875" s="730"/>
      <c r="F875" s="730"/>
      <c r="G875" s="730"/>
      <c r="H875" s="730"/>
      <c r="I875" s="730"/>
      <c r="J875" s="730"/>
      <c r="K875" s="730"/>
      <c r="L875" s="730"/>
      <c r="M875" s="730"/>
      <c r="N875" s="288">
        <v>12</v>
      </c>
      <c r="O875" s="288"/>
      <c r="P875" s="288"/>
      <c r="Q875" s="288"/>
      <c r="R875" s="288"/>
      <c r="S875" s="288"/>
      <c r="T875" s="288"/>
      <c r="U875" s="288"/>
      <c r="V875" s="288"/>
      <c r="W875" s="288"/>
      <c r="X875" s="288"/>
      <c r="Y875" s="419"/>
      <c r="Z875" s="408"/>
      <c r="AA875" s="408"/>
      <c r="AB875" s="408"/>
      <c r="AC875" s="408"/>
      <c r="AD875" s="408"/>
      <c r="AE875" s="408"/>
      <c r="AF875" s="408"/>
      <c r="AG875" s="408"/>
      <c r="AH875" s="408"/>
      <c r="AI875" s="408"/>
      <c r="AJ875" s="408"/>
      <c r="AK875" s="408"/>
      <c r="AL875" s="408"/>
      <c r="AM875" s="289">
        <f>SUM(Y875:AL875)</f>
        <v>0</v>
      </c>
    </row>
    <row r="876" spans="1:39" ht="15.5" outlineLevel="1">
      <c r="A876" s="523"/>
      <c r="B876" s="287" t="s">
        <v>342</v>
      </c>
      <c r="C876" s="284" t="s">
        <v>163</v>
      </c>
      <c r="D876" s="730"/>
      <c r="E876" s="730"/>
      <c r="F876" s="730"/>
      <c r="G876" s="730"/>
      <c r="H876" s="730"/>
      <c r="I876" s="730"/>
      <c r="J876" s="730"/>
      <c r="K876" s="730"/>
      <c r="L876" s="730"/>
      <c r="M876" s="730"/>
      <c r="N876" s="288">
        <f>N875</f>
        <v>12</v>
      </c>
      <c r="O876" s="288"/>
      <c r="P876" s="288"/>
      <c r="Q876" s="288"/>
      <c r="R876" s="288"/>
      <c r="S876" s="288"/>
      <c r="T876" s="288"/>
      <c r="U876" s="288"/>
      <c r="V876" s="288"/>
      <c r="W876" s="288"/>
      <c r="X876" s="288"/>
      <c r="Y876" s="404">
        <f t="shared" ref="Y876:AL876" si="279">Y875</f>
        <v>0</v>
      </c>
      <c r="Z876" s="404">
        <f t="shared" si="279"/>
        <v>0</v>
      </c>
      <c r="AA876" s="404">
        <f t="shared" si="279"/>
        <v>0</v>
      </c>
      <c r="AB876" s="404">
        <f t="shared" si="279"/>
        <v>0</v>
      </c>
      <c r="AC876" s="404">
        <f t="shared" si="279"/>
        <v>0</v>
      </c>
      <c r="AD876" s="404">
        <f t="shared" si="279"/>
        <v>0</v>
      </c>
      <c r="AE876" s="404">
        <f t="shared" si="279"/>
        <v>0</v>
      </c>
      <c r="AF876" s="404">
        <f t="shared" si="279"/>
        <v>0</v>
      </c>
      <c r="AG876" s="404">
        <f t="shared" si="279"/>
        <v>0</v>
      </c>
      <c r="AH876" s="404">
        <f t="shared" si="279"/>
        <v>0</v>
      </c>
      <c r="AI876" s="404">
        <f t="shared" si="279"/>
        <v>0</v>
      </c>
      <c r="AJ876" s="404">
        <f t="shared" si="279"/>
        <v>0</v>
      </c>
      <c r="AK876" s="404">
        <f t="shared" si="279"/>
        <v>0</v>
      </c>
      <c r="AL876" s="404">
        <f t="shared" si="279"/>
        <v>0</v>
      </c>
      <c r="AM876" s="299"/>
    </row>
    <row r="877" spans="1:39" ht="15.5" outlineLevel="1">
      <c r="A877" s="523"/>
      <c r="B877" s="421"/>
      <c r="C877" s="284"/>
      <c r="D877" s="729"/>
      <c r="E877" s="729"/>
      <c r="F877" s="729"/>
      <c r="G877" s="729"/>
      <c r="H877" s="729"/>
      <c r="I877" s="729"/>
      <c r="J877" s="729"/>
      <c r="K877" s="729"/>
      <c r="L877" s="729"/>
      <c r="M877" s="729"/>
      <c r="N877" s="284"/>
      <c r="O877" s="284"/>
      <c r="P877" s="284"/>
      <c r="Q877" s="284"/>
      <c r="R877" s="284"/>
      <c r="S877" s="284"/>
      <c r="T877" s="284"/>
      <c r="U877" s="284"/>
      <c r="V877" s="284"/>
      <c r="W877" s="284"/>
      <c r="X877" s="284"/>
      <c r="Y877" s="405"/>
      <c r="Z877" s="418"/>
      <c r="AA877" s="418"/>
      <c r="AB877" s="418"/>
      <c r="AC877" s="418"/>
      <c r="AD877" s="418"/>
      <c r="AE877" s="418"/>
      <c r="AF877" s="418"/>
      <c r="AG877" s="418"/>
      <c r="AH877" s="418"/>
      <c r="AI877" s="418"/>
      <c r="AJ877" s="418"/>
      <c r="AK877" s="418"/>
      <c r="AL877" s="418"/>
      <c r="AM877" s="299"/>
    </row>
    <row r="878" spans="1:39" ht="15.5" outlineLevel="1">
      <c r="A878" s="523"/>
      <c r="B878" s="281" t="s">
        <v>499</v>
      </c>
      <c r="C878" s="284"/>
      <c r="D878" s="729"/>
      <c r="E878" s="729"/>
      <c r="F878" s="729"/>
      <c r="G878" s="729"/>
      <c r="H878" s="729"/>
      <c r="I878" s="729"/>
      <c r="J878" s="729"/>
      <c r="K878" s="729"/>
      <c r="L878" s="729"/>
      <c r="M878" s="729"/>
      <c r="N878" s="284"/>
      <c r="O878" s="284"/>
      <c r="P878" s="284"/>
      <c r="Q878" s="284"/>
      <c r="R878" s="284"/>
      <c r="S878" s="284"/>
      <c r="T878" s="284"/>
      <c r="U878" s="284"/>
      <c r="V878" s="284"/>
      <c r="W878" s="284"/>
      <c r="X878" s="284"/>
      <c r="Y878" s="405"/>
      <c r="Z878" s="418"/>
      <c r="AA878" s="418"/>
      <c r="AB878" s="418"/>
      <c r="AC878" s="418"/>
      <c r="AD878" s="418"/>
      <c r="AE878" s="418"/>
      <c r="AF878" s="418"/>
      <c r="AG878" s="418"/>
      <c r="AH878" s="418"/>
      <c r="AI878" s="418"/>
      <c r="AJ878" s="418"/>
      <c r="AK878" s="418"/>
      <c r="AL878" s="418"/>
      <c r="AM878" s="299"/>
    </row>
    <row r="879" spans="1:39" ht="15.5" outlineLevel="1">
      <c r="A879" s="523">
        <v>33</v>
      </c>
      <c r="B879" s="421" t="s">
        <v>125</v>
      </c>
      <c r="C879" s="284" t="s">
        <v>25</v>
      </c>
      <c r="D879" s="730"/>
      <c r="E879" s="730"/>
      <c r="F879" s="730"/>
      <c r="G879" s="730"/>
      <c r="H879" s="730"/>
      <c r="I879" s="730"/>
      <c r="J879" s="730"/>
      <c r="K879" s="730"/>
      <c r="L879" s="730"/>
      <c r="M879" s="730"/>
      <c r="N879" s="288">
        <v>0</v>
      </c>
      <c r="O879" s="288"/>
      <c r="P879" s="288"/>
      <c r="Q879" s="288"/>
      <c r="R879" s="288"/>
      <c r="S879" s="288"/>
      <c r="T879" s="288"/>
      <c r="U879" s="288"/>
      <c r="V879" s="288"/>
      <c r="W879" s="288"/>
      <c r="X879" s="288"/>
      <c r="Y879" s="419"/>
      <c r="Z879" s="408"/>
      <c r="AA879" s="408"/>
      <c r="AB879" s="408"/>
      <c r="AC879" s="408"/>
      <c r="AD879" s="408"/>
      <c r="AE879" s="408"/>
      <c r="AF879" s="408"/>
      <c r="AG879" s="408"/>
      <c r="AH879" s="408"/>
      <c r="AI879" s="408"/>
      <c r="AJ879" s="408"/>
      <c r="AK879" s="408"/>
      <c r="AL879" s="408"/>
      <c r="AM879" s="289">
        <f>SUM(Y879:AL879)</f>
        <v>0</v>
      </c>
    </row>
    <row r="880" spans="1:39" ht="15.5" outlineLevel="1">
      <c r="A880" s="523"/>
      <c r="B880" s="287" t="s">
        <v>342</v>
      </c>
      <c r="C880" s="284" t="s">
        <v>163</v>
      </c>
      <c r="D880" s="730"/>
      <c r="E880" s="730"/>
      <c r="F880" s="730"/>
      <c r="G880" s="730"/>
      <c r="H880" s="730"/>
      <c r="I880" s="730"/>
      <c r="J880" s="730"/>
      <c r="K880" s="730"/>
      <c r="L880" s="730"/>
      <c r="M880" s="730"/>
      <c r="N880" s="288">
        <f>N879</f>
        <v>0</v>
      </c>
      <c r="O880" s="288"/>
      <c r="P880" s="288"/>
      <c r="Q880" s="288"/>
      <c r="R880" s="288"/>
      <c r="S880" s="288"/>
      <c r="T880" s="288"/>
      <c r="U880" s="288"/>
      <c r="V880" s="288"/>
      <c r="W880" s="288"/>
      <c r="X880" s="288"/>
      <c r="Y880" s="404">
        <f t="shared" ref="Y880:AL880" si="280">Y879</f>
        <v>0</v>
      </c>
      <c r="Z880" s="404">
        <f t="shared" si="280"/>
        <v>0</v>
      </c>
      <c r="AA880" s="404">
        <f t="shared" si="280"/>
        <v>0</v>
      </c>
      <c r="AB880" s="404">
        <f t="shared" si="280"/>
        <v>0</v>
      </c>
      <c r="AC880" s="404">
        <f t="shared" si="280"/>
        <v>0</v>
      </c>
      <c r="AD880" s="404">
        <f t="shared" si="280"/>
        <v>0</v>
      </c>
      <c r="AE880" s="404">
        <f t="shared" si="280"/>
        <v>0</v>
      </c>
      <c r="AF880" s="404">
        <f t="shared" si="280"/>
        <v>0</v>
      </c>
      <c r="AG880" s="404">
        <f t="shared" si="280"/>
        <v>0</v>
      </c>
      <c r="AH880" s="404">
        <f t="shared" si="280"/>
        <v>0</v>
      </c>
      <c r="AI880" s="404">
        <f t="shared" si="280"/>
        <v>0</v>
      </c>
      <c r="AJ880" s="404">
        <f t="shared" si="280"/>
        <v>0</v>
      </c>
      <c r="AK880" s="404">
        <f t="shared" si="280"/>
        <v>0</v>
      </c>
      <c r="AL880" s="404">
        <f t="shared" si="280"/>
        <v>0</v>
      </c>
      <c r="AM880" s="299"/>
    </row>
    <row r="881" spans="1:39" ht="15.5" outlineLevel="1">
      <c r="A881" s="523"/>
      <c r="B881" s="421"/>
      <c r="C881" s="284"/>
      <c r="D881" s="729"/>
      <c r="E881" s="729"/>
      <c r="F881" s="729"/>
      <c r="G881" s="729"/>
      <c r="H881" s="729"/>
      <c r="I881" s="729"/>
      <c r="J881" s="729"/>
      <c r="K881" s="729"/>
      <c r="L881" s="729"/>
      <c r="M881" s="729"/>
      <c r="N881" s="284"/>
      <c r="O881" s="284"/>
      <c r="P881" s="284"/>
      <c r="Q881" s="284"/>
      <c r="R881" s="284"/>
      <c r="S881" s="284"/>
      <c r="T881" s="284"/>
      <c r="U881" s="284"/>
      <c r="V881" s="284"/>
      <c r="W881" s="284"/>
      <c r="X881" s="284"/>
      <c r="Y881" s="405"/>
      <c r="Z881" s="418"/>
      <c r="AA881" s="418"/>
      <c r="AB881" s="418"/>
      <c r="AC881" s="418"/>
      <c r="AD881" s="418"/>
      <c r="AE881" s="418"/>
      <c r="AF881" s="418"/>
      <c r="AG881" s="418"/>
      <c r="AH881" s="418"/>
      <c r="AI881" s="418"/>
      <c r="AJ881" s="418"/>
      <c r="AK881" s="418"/>
      <c r="AL881" s="418"/>
      <c r="AM881" s="299"/>
    </row>
    <row r="882" spans="1:39" ht="15.5" outlineLevel="1">
      <c r="A882" s="523">
        <v>34</v>
      </c>
      <c r="B882" s="421" t="s">
        <v>126</v>
      </c>
      <c r="C882" s="284" t="s">
        <v>25</v>
      </c>
      <c r="D882" s="730"/>
      <c r="E882" s="730"/>
      <c r="F882" s="730"/>
      <c r="G882" s="730"/>
      <c r="H882" s="730"/>
      <c r="I882" s="730"/>
      <c r="J882" s="730"/>
      <c r="K882" s="730"/>
      <c r="L882" s="730"/>
      <c r="M882" s="730"/>
      <c r="N882" s="288">
        <v>0</v>
      </c>
      <c r="O882" s="288"/>
      <c r="P882" s="288"/>
      <c r="Q882" s="288"/>
      <c r="R882" s="288"/>
      <c r="S882" s="288"/>
      <c r="T882" s="288"/>
      <c r="U882" s="288"/>
      <c r="V882" s="288"/>
      <c r="W882" s="288"/>
      <c r="X882" s="288"/>
      <c r="Y882" s="419"/>
      <c r="Z882" s="408"/>
      <c r="AA882" s="408"/>
      <c r="AB882" s="408"/>
      <c r="AC882" s="408"/>
      <c r="AD882" s="408"/>
      <c r="AE882" s="408"/>
      <c r="AF882" s="408"/>
      <c r="AG882" s="408"/>
      <c r="AH882" s="408"/>
      <c r="AI882" s="408"/>
      <c r="AJ882" s="408"/>
      <c r="AK882" s="408"/>
      <c r="AL882" s="408"/>
      <c r="AM882" s="289">
        <f>SUM(Y882:AL882)</f>
        <v>0</v>
      </c>
    </row>
    <row r="883" spans="1:39" ht="15.5" outlineLevel="1">
      <c r="A883" s="523"/>
      <c r="B883" s="287" t="s">
        <v>342</v>
      </c>
      <c r="C883" s="284" t="s">
        <v>163</v>
      </c>
      <c r="D883" s="730"/>
      <c r="E883" s="730"/>
      <c r="F883" s="730"/>
      <c r="G883" s="730"/>
      <c r="H883" s="730"/>
      <c r="I883" s="730"/>
      <c r="J883" s="730"/>
      <c r="K883" s="730"/>
      <c r="L883" s="730"/>
      <c r="M883" s="730"/>
      <c r="N883" s="288">
        <f>N882</f>
        <v>0</v>
      </c>
      <c r="O883" s="288"/>
      <c r="P883" s="288"/>
      <c r="Q883" s="288"/>
      <c r="R883" s="288"/>
      <c r="S883" s="288"/>
      <c r="T883" s="288"/>
      <c r="U883" s="288"/>
      <c r="V883" s="288"/>
      <c r="W883" s="288"/>
      <c r="X883" s="288"/>
      <c r="Y883" s="404">
        <f t="shared" ref="Y883:AL883" si="281">Y882</f>
        <v>0</v>
      </c>
      <c r="Z883" s="404">
        <f t="shared" si="281"/>
        <v>0</v>
      </c>
      <c r="AA883" s="404">
        <f t="shared" si="281"/>
        <v>0</v>
      </c>
      <c r="AB883" s="404">
        <f t="shared" si="281"/>
        <v>0</v>
      </c>
      <c r="AC883" s="404">
        <f t="shared" si="281"/>
        <v>0</v>
      </c>
      <c r="AD883" s="404">
        <f t="shared" si="281"/>
        <v>0</v>
      </c>
      <c r="AE883" s="404">
        <f t="shared" si="281"/>
        <v>0</v>
      </c>
      <c r="AF883" s="404">
        <f t="shared" si="281"/>
        <v>0</v>
      </c>
      <c r="AG883" s="404">
        <f t="shared" si="281"/>
        <v>0</v>
      </c>
      <c r="AH883" s="404">
        <f t="shared" si="281"/>
        <v>0</v>
      </c>
      <c r="AI883" s="404">
        <f t="shared" si="281"/>
        <v>0</v>
      </c>
      <c r="AJ883" s="404">
        <f t="shared" si="281"/>
        <v>0</v>
      </c>
      <c r="AK883" s="404">
        <f t="shared" si="281"/>
        <v>0</v>
      </c>
      <c r="AL883" s="404">
        <f t="shared" si="281"/>
        <v>0</v>
      </c>
      <c r="AM883" s="299"/>
    </row>
    <row r="884" spans="1:39" ht="15.5" outlineLevel="1">
      <c r="A884" s="523"/>
      <c r="B884" s="421"/>
      <c r="C884" s="284"/>
      <c r="D884" s="729"/>
      <c r="E884" s="729"/>
      <c r="F884" s="729"/>
      <c r="G884" s="729"/>
      <c r="H884" s="729"/>
      <c r="I884" s="729"/>
      <c r="J884" s="729"/>
      <c r="K884" s="729"/>
      <c r="L884" s="729"/>
      <c r="M884" s="729"/>
      <c r="N884" s="284"/>
      <c r="O884" s="284"/>
      <c r="P884" s="284"/>
      <c r="Q884" s="284"/>
      <c r="R884" s="284"/>
      <c r="S884" s="284"/>
      <c r="T884" s="284"/>
      <c r="U884" s="284"/>
      <c r="V884" s="284"/>
      <c r="W884" s="284"/>
      <c r="X884" s="284"/>
      <c r="Y884" s="405"/>
      <c r="Z884" s="418"/>
      <c r="AA884" s="418"/>
      <c r="AB884" s="418"/>
      <c r="AC884" s="418"/>
      <c r="AD884" s="418"/>
      <c r="AE884" s="418"/>
      <c r="AF884" s="418"/>
      <c r="AG884" s="418"/>
      <c r="AH884" s="418"/>
      <c r="AI884" s="418"/>
      <c r="AJ884" s="418"/>
      <c r="AK884" s="418"/>
      <c r="AL884" s="418"/>
      <c r="AM884" s="299"/>
    </row>
    <row r="885" spans="1:39" ht="15.5" outlineLevel="1">
      <c r="A885" s="523">
        <v>35</v>
      </c>
      <c r="B885" s="421" t="s">
        <v>127</v>
      </c>
      <c r="C885" s="284" t="s">
        <v>25</v>
      </c>
      <c r="D885" s="730"/>
      <c r="E885" s="730"/>
      <c r="F885" s="730"/>
      <c r="G885" s="730"/>
      <c r="H885" s="730"/>
      <c r="I885" s="730"/>
      <c r="J885" s="730"/>
      <c r="K885" s="730"/>
      <c r="L885" s="730"/>
      <c r="M885" s="730"/>
      <c r="N885" s="288">
        <v>0</v>
      </c>
      <c r="O885" s="288"/>
      <c r="P885" s="288"/>
      <c r="Q885" s="288"/>
      <c r="R885" s="288"/>
      <c r="S885" s="288"/>
      <c r="T885" s="288"/>
      <c r="U885" s="288"/>
      <c r="V885" s="288"/>
      <c r="W885" s="288"/>
      <c r="X885" s="288"/>
      <c r="Y885" s="419"/>
      <c r="Z885" s="408"/>
      <c r="AA885" s="408"/>
      <c r="AB885" s="408"/>
      <c r="AC885" s="408"/>
      <c r="AD885" s="408"/>
      <c r="AE885" s="408"/>
      <c r="AF885" s="408"/>
      <c r="AG885" s="408"/>
      <c r="AH885" s="408"/>
      <c r="AI885" s="408"/>
      <c r="AJ885" s="408"/>
      <c r="AK885" s="408"/>
      <c r="AL885" s="408"/>
      <c r="AM885" s="289">
        <f>SUM(Y885:AL885)</f>
        <v>0</v>
      </c>
    </row>
    <row r="886" spans="1:39" ht="15.5" outlineLevel="1">
      <c r="A886" s="523"/>
      <c r="B886" s="287" t="s">
        <v>342</v>
      </c>
      <c r="C886" s="284" t="s">
        <v>163</v>
      </c>
      <c r="D886" s="730"/>
      <c r="E886" s="730"/>
      <c r="F886" s="730"/>
      <c r="G886" s="730"/>
      <c r="H886" s="730"/>
      <c r="I886" s="730"/>
      <c r="J886" s="730"/>
      <c r="K886" s="730"/>
      <c r="L886" s="730"/>
      <c r="M886" s="730"/>
      <c r="N886" s="288">
        <f>N885</f>
        <v>0</v>
      </c>
      <c r="O886" s="288"/>
      <c r="P886" s="288"/>
      <c r="Q886" s="288"/>
      <c r="R886" s="288"/>
      <c r="S886" s="288"/>
      <c r="T886" s="288"/>
      <c r="U886" s="288"/>
      <c r="V886" s="288"/>
      <c r="W886" s="288"/>
      <c r="X886" s="288"/>
      <c r="Y886" s="404">
        <f t="shared" ref="Y886:AL886" si="282">Y885</f>
        <v>0</v>
      </c>
      <c r="Z886" s="404">
        <f t="shared" si="282"/>
        <v>0</v>
      </c>
      <c r="AA886" s="404">
        <f t="shared" si="282"/>
        <v>0</v>
      </c>
      <c r="AB886" s="404">
        <f t="shared" si="282"/>
        <v>0</v>
      </c>
      <c r="AC886" s="404">
        <f t="shared" si="282"/>
        <v>0</v>
      </c>
      <c r="AD886" s="404">
        <f t="shared" si="282"/>
        <v>0</v>
      </c>
      <c r="AE886" s="404">
        <f t="shared" si="282"/>
        <v>0</v>
      </c>
      <c r="AF886" s="404">
        <f t="shared" si="282"/>
        <v>0</v>
      </c>
      <c r="AG886" s="404">
        <f t="shared" si="282"/>
        <v>0</v>
      </c>
      <c r="AH886" s="404">
        <f t="shared" si="282"/>
        <v>0</v>
      </c>
      <c r="AI886" s="404">
        <f t="shared" si="282"/>
        <v>0</v>
      </c>
      <c r="AJ886" s="404">
        <f t="shared" si="282"/>
        <v>0</v>
      </c>
      <c r="AK886" s="404">
        <f t="shared" si="282"/>
        <v>0</v>
      </c>
      <c r="AL886" s="404">
        <f t="shared" si="282"/>
        <v>0</v>
      </c>
      <c r="AM886" s="299"/>
    </row>
    <row r="887" spans="1:39" ht="15.5" outlineLevel="1">
      <c r="A887" s="523"/>
      <c r="B887" s="424"/>
      <c r="C887" s="284"/>
      <c r="D887" s="729"/>
      <c r="E887" s="729"/>
      <c r="F887" s="729"/>
      <c r="G887" s="729"/>
      <c r="H887" s="729"/>
      <c r="I887" s="729"/>
      <c r="J887" s="729"/>
      <c r="K887" s="729"/>
      <c r="L887" s="729"/>
      <c r="M887" s="729"/>
      <c r="N887" s="284"/>
      <c r="O887" s="284"/>
      <c r="P887" s="284"/>
      <c r="Q887" s="284"/>
      <c r="R887" s="284"/>
      <c r="S887" s="284"/>
      <c r="T887" s="284"/>
      <c r="U887" s="284"/>
      <c r="V887" s="284"/>
      <c r="W887" s="284"/>
      <c r="X887" s="284"/>
      <c r="Y887" s="405"/>
      <c r="Z887" s="418"/>
      <c r="AA887" s="418"/>
      <c r="AB887" s="418"/>
      <c r="AC887" s="418"/>
      <c r="AD887" s="418"/>
      <c r="AE887" s="418"/>
      <c r="AF887" s="418"/>
      <c r="AG887" s="418"/>
      <c r="AH887" s="418"/>
      <c r="AI887" s="418"/>
      <c r="AJ887" s="418"/>
      <c r="AK887" s="418"/>
      <c r="AL887" s="418"/>
      <c r="AM887" s="299"/>
    </row>
    <row r="888" spans="1:39" ht="15.5" outlineLevel="1">
      <c r="A888" s="523"/>
      <c r="B888" s="281" t="s">
        <v>500</v>
      </c>
      <c r="C888" s="284"/>
      <c r="D888" s="729"/>
      <c r="E888" s="729"/>
      <c r="F888" s="729"/>
      <c r="G888" s="729"/>
      <c r="H888" s="729"/>
      <c r="I888" s="729"/>
      <c r="J888" s="729"/>
      <c r="K888" s="729"/>
      <c r="L888" s="729"/>
      <c r="M888" s="729"/>
      <c r="N888" s="284"/>
      <c r="O888" s="284"/>
      <c r="P888" s="284"/>
      <c r="Q888" s="284"/>
      <c r="R888" s="284"/>
      <c r="S888" s="284"/>
      <c r="T888" s="284"/>
      <c r="U888" s="284"/>
      <c r="V888" s="284"/>
      <c r="W888" s="284"/>
      <c r="X888" s="284"/>
      <c r="Y888" s="405"/>
      <c r="Z888" s="418"/>
      <c r="AA888" s="418"/>
      <c r="AB888" s="418"/>
      <c r="AC888" s="418"/>
      <c r="AD888" s="418"/>
      <c r="AE888" s="418"/>
      <c r="AF888" s="418"/>
      <c r="AG888" s="418"/>
      <c r="AH888" s="418"/>
      <c r="AI888" s="418"/>
      <c r="AJ888" s="418"/>
      <c r="AK888" s="418"/>
      <c r="AL888" s="418"/>
      <c r="AM888" s="299"/>
    </row>
    <row r="889" spans="1:39" ht="46.5" outlineLevel="1">
      <c r="A889" s="523">
        <v>36</v>
      </c>
      <c r="B889" s="421" t="s">
        <v>128</v>
      </c>
      <c r="C889" s="284" t="s">
        <v>25</v>
      </c>
      <c r="D889" s="730"/>
      <c r="E889" s="730"/>
      <c r="F889" s="730"/>
      <c r="G889" s="730"/>
      <c r="H889" s="730"/>
      <c r="I889" s="730"/>
      <c r="J889" s="730"/>
      <c r="K889" s="730"/>
      <c r="L889" s="730"/>
      <c r="M889" s="730"/>
      <c r="N889" s="288">
        <v>12</v>
      </c>
      <c r="O889" s="288"/>
      <c r="P889" s="288"/>
      <c r="Q889" s="288"/>
      <c r="R889" s="288"/>
      <c r="S889" s="288"/>
      <c r="T889" s="288"/>
      <c r="U889" s="288"/>
      <c r="V889" s="288"/>
      <c r="W889" s="288"/>
      <c r="X889" s="288"/>
      <c r="Y889" s="419"/>
      <c r="Z889" s="408"/>
      <c r="AA889" s="408"/>
      <c r="AB889" s="408"/>
      <c r="AC889" s="408"/>
      <c r="AD889" s="408"/>
      <c r="AE889" s="408"/>
      <c r="AF889" s="408"/>
      <c r="AG889" s="408"/>
      <c r="AH889" s="408"/>
      <c r="AI889" s="408"/>
      <c r="AJ889" s="408"/>
      <c r="AK889" s="408"/>
      <c r="AL889" s="408"/>
      <c r="AM889" s="289">
        <f>SUM(Y889:AL889)</f>
        <v>0</v>
      </c>
    </row>
    <row r="890" spans="1:39" ht="15.5" outlineLevel="1">
      <c r="A890" s="523"/>
      <c r="B890" s="287" t="s">
        <v>342</v>
      </c>
      <c r="C890" s="284" t="s">
        <v>163</v>
      </c>
      <c r="D890" s="730"/>
      <c r="E890" s="730"/>
      <c r="F890" s="730"/>
      <c r="G890" s="730"/>
      <c r="H890" s="730"/>
      <c r="I890" s="730"/>
      <c r="J890" s="730"/>
      <c r="K890" s="730"/>
      <c r="L890" s="730"/>
      <c r="M890" s="730"/>
      <c r="N890" s="288">
        <f>N889</f>
        <v>12</v>
      </c>
      <c r="O890" s="288"/>
      <c r="P890" s="288"/>
      <c r="Q890" s="288"/>
      <c r="R890" s="288"/>
      <c r="S890" s="288"/>
      <c r="T890" s="288"/>
      <c r="U890" s="288"/>
      <c r="V890" s="288"/>
      <c r="W890" s="288"/>
      <c r="X890" s="288"/>
      <c r="Y890" s="404">
        <f t="shared" ref="Y890:AL890" si="283">Y889</f>
        <v>0</v>
      </c>
      <c r="Z890" s="404">
        <f t="shared" si="283"/>
        <v>0</v>
      </c>
      <c r="AA890" s="404">
        <f t="shared" si="283"/>
        <v>0</v>
      </c>
      <c r="AB890" s="404">
        <f t="shared" si="283"/>
        <v>0</v>
      </c>
      <c r="AC890" s="404">
        <f t="shared" si="283"/>
        <v>0</v>
      </c>
      <c r="AD890" s="404">
        <f t="shared" si="283"/>
        <v>0</v>
      </c>
      <c r="AE890" s="404">
        <f t="shared" si="283"/>
        <v>0</v>
      </c>
      <c r="AF890" s="404">
        <f t="shared" si="283"/>
        <v>0</v>
      </c>
      <c r="AG890" s="404">
        <f t="shared" si="283"/>
        <v>0</v>
      </c>
      <c r="AH890" s="404">
        <f t="shared" si="283"/>
        <v>0</v>
      </c>
      <c r="AI890" s="404">
        <f t="shared" si="283"/>
        <v>0</v>
      </c>
      <c r="AJ890" s="404">
        <f t="shared" si="283"/>
        <v>0</v>
      </c>
      <c r="AK890" s="404">
        <f t="shared" si="283"/>
        <v>0</v>
      </c>
      <c r="AL890" s="404">
        <f t="shared" si="283"/>
        <v>0</v>
      </c>
      <c r="AM890" s="299"/>
    </row>
    <row r="891" spans="1:39" ht="15.5" outlineLevel="1">
      <c r="A891" s="523"/>
      <c r="B891" s="421"/>
      <c r="C891" s="284"/>
      <c r="D891" s="729"/>
      <c r="E891" s="729"/>
      <c r="F891" s="729"/>
      <c r="G891" s="729"/>
      <c r="H891" s="729"/>
      <c r="I891" s="729"/>
      <c r="J891" s="729"/>
      <c r="K891" s="729"/>
      <c r="L891" s="729"/>
      <c r="M891" s="729"/>
      <c r="N891" s="284"/>
      <c r="O891" s="284"/>
      <c r="P891" s="284"/>
      <c r="Q891" s="284"/>
      <c r="R891" s="284"/>
      <c r="S891" s="284"/>
      <c r="T891" s="284"/>
      <c r="U891" s="284"/>
      <c r="V891" s="284"/>
      <c r="W891" s="284"/>
      <c r="X891" s="284"/>
      <c r="Y891" s="405"/>
      <c r="Z891" s="418"/>
      <c r="AA891" s="418"/>
      <c r="AB891" s="418"/>
      <c r="AC891" s="418"/>
      <c r="AD891" s="418"/>
      <c r="AE891" s="418"/>
      <c r="AF891" s="418"/>
      <c r="AG891" s="418"/>
      <c r="AH891" s="418"/>
      <c r="AI891" s="418"/>
      <c r="AJ891" s="418"/>
      <c r="AK891" s="418"/>
      <c r="AL891" s="418"/>
      <c r="AM891" s="299"/>
    </row>
    <row r="892" spans="1:39" ht="31" outlineLevel="1">
      <c r="A892" s="523">
        <v>37</v>
      </c>
      <c r="B892" s="421" t="s">
        <v>129</v>
      </c>
      <c r="C892" s="284" t="s">
        <v>25</v>
      </c>
      <c r="D892" s="730"/>
      <c r="E892" s="730"/>
      <c r="F892" s="730"/>
      <c r="G892" s="730"/>
      <c r="H892" s="730"/>
      <c r="I892" s="730"/>
      <c r="J892" s="730"/>
      <c r="K892" s="730"/>
      <c r="L892" s="730"/>
      <c r="M892" s="730"/>
      <c r="N892" s="288">
        <v>12</v>
      </c>
      <c r="O892" s="288"/>
      <c r="P892" s="288"/>
      <c r="Q892" s="288"/>
      <c r="R892" s="288"/>
      <c r="S892" s="288"/>
      <c r="T892" s="288"/>
      <c r="U892" s="288"/>
      <c r="V892" s="288"/>
      <c r="W892" s="288"/>
      <c r="X892" s="288"/>
      <c r="Y892" s="419"/>
      <c r="Z892" s="408"/>
      <c r="AA892" s="408"/>
      <c r="AB892" s="408"/>
      <c r="AC892" s="408"/>
      <c r="AD892" s="408"/>
      <c r="AE892" s="408"/>
      <c r="AF892" s="408"/>
      <c r="AG892" s="408"/>
      <c r="AH892" s="408"/>
      <c r="AI892" s="408"/>
      <c r="AJ892" s="408"/>
      <c r="AK892" s="408"/>
      <c r="AL892" s="408"/>
      <c r="AM892" s="289">
        <f>SUM(Y892:AL892)</f>
        <v>0</v>
      </c>
    </row>
    <row r="893" spans="1:39" ht="15.5" outlineLevel="1">
      <c r="A893" s="523"/>
      <c r="B893" s="287" t="s">
        <v>342</v>
      </c>
      <c r="C893" s="284" t="s">
        <v>163</v>
      </c>
      <c r="D893" s="730"/>
      <c r="E893" s="730"/>
      <c r="F893" s="730"/>
      <c r="G893" s="730"/>
      <c r="H893" s="730"/>
      <c r="I893" s="730"/>
      <c r="J893" s="730"/>
      <c r="K893" s="730"/>
      <c r="L893" s="730"/>
      <c r="M893" s="730"/>
      <c r="N893" s="288">
        <f>N892</f>
        <v>12</v>
      </c>
      <c r="O893" s="288"/>
      <c r="P893" s="288"/>
      <c r="Q893" s="288"/>
      <c r="R893" s="288"/>
      <c r="S893" s="288"/>
      <c r="T893" s="288"/>
      <c r="U893" s="288"/>
      <c r="V893" s="288"/>
      <c r="W893" s="288"/>
      <c r="X893" s="288"/>
      <c r="Y893" s="404">
        <f t="shared" ref="Y893:AL893" si="284">Y892</f>
        <v>0</v>
      </c>
      <c r="Z893" s="404">
        <f t="shared" si="284"/>
        <v>0</v>
      </c>
      <c r="AA893" s="404">
        <f t="shared" si="284"/>
        <v>0</v>
      </c>
      <c r="AB893" s="404">
        <f t="shared" si="284"/>
        <v>0</v>
      </c>
      <c r="AC893" s="404">
        <f t="shared" si="284"/>
        <v>0</v>
      </c>
      <c r="AD893" s="404">
        <f t="shared" si="284"/>
        <v>0</v>
      </c>
      <c r="AE893" s="404">
        <f t="shared" si="284"/>
        <v>0</v>
      </c>
      <c r="AF893" s="404">
        <f t="shared" si="284"/>
        <v>0</v>
      </c>
      <c r="AG893" s="404">
        <f t="shared" si="284"/>
        <v>0</v>
      </c>
      <c r="AH893" s="404">
        <f t="shared" si="284"/>
        <v>0</v>
      </c>
      <c r="AI893" s="404">
        <f t="shared" si="284"/>
        <v>0</v>
      </c>
      <c r="AJ893" s="404">
        <f t="shared" si="284"/>
        <v>0</v>
      </c>
      <c r="AK893" s="404">
        <f t="shared" si="284"/>
        <v>0</v>
      </c>
      <c r="AL893" s="404">
        <f t="shared" si="284"/>
        <v>0</v>
      </c>
      <c r="AM893" s="299"/>
    </row>
    <row r="894" spans="1:39" ht="15.5" outlineLevel="1">
      <c r="A894" s="523"/>
      <c r="B894" s="421"/>
      <c r="C894" s="284"/>
      <c r="D894" s="729"/>
      <c r="E894" s="729"/>
      <c r="F894" s="729"/>
      <c r="G894" s="729"/>
      <c r="H894" s="729"/>
      <c r="I894" s="729"/>
      <c r="J894" s="729"/>
      <c r="K894" s="729"/>
      <c r="L894" s="729"/>
      <c r="M894" s="729"/>
      <c r="N894" s="284"/>
      <c r="O894" s="284"/>
      <c r="P894" s="284"/>
      <c r="Q894" s="284"/>
      <c r="R894" s="284"/>
      <c r="S894" s="284"/>
      <c r="T894" s="284"/>
      <c r="U894" s="284"/>
      <c r="V894" s="284"/>
      <c r="W894" s="284"/>
      <c r="X894" s="284"/>
      <c r="Y894" s="405"/>
      <c r="Z894" s="418"/>
      <c r="AA894" s="418"/>
      <c r="AB894" s="418"/>
      <c r="AC894" s="418"/>
      <c r="AD894" s="418"/>
      <c r="AE894" s="418"/>
      <c r="AF894" s="418"/>
      <c r="AG894" s="418"/>
      <c r="AH894" s="418"/>
      <c r="AI894" s="418"/>
      <c r="AJ894" s="418"/>
      <c r="AK894" s="418"/>
      <c r="AL894" s="418"/>
      <c r="AM894" s="299"/>
    </row>
    <row r="895" spans="1:39" ht="15.5" outlineLevel="1">
      <c r="A895" s="523">
        <v>38</v>
      </c>
      <c r="B895" s="421" t="s">
        <v>130</v>
      </c>
      <c r="C895" s="284" t="s">
        <v>25</v>
      </c>
      <c r="D895" s="730"/>
      <c r="E895" s="730"/>
      <c r="F895" s="730"/>
      <c r="G895" s="730"/>
      <c r="H895" s="730"/>
      <c r="I895" s="730"/>
      <c r="J895" s="730"/>
      <c r="K895" s="730"/>
      <c r="L895" s="730"/>
      <c r="M895" s="730"/>
      <c r="N895" s="288">
        <v>12</v>
      </c>
      <c r="O895" s="288"/>
      <c r="P895" s="288"/>
      <c r="Q895" s="288"/>
      <c r="R895" s="288"/>
      <c r="S895" s="288"/>
      <c r="T895" s="288"/>
      <c r="U895" s="288"/>
      <c r="V895" s="288"/>
      <c r="W895" s="288"/>
      <c r="X895" s="288"/>
      <c r="Y895" s="419"/>
      <c r="Z895" s="408"/>
      <c r="AA895" s="408"/>
      <c r="AB895" s="408"/>
      <c r="AC895" s="408"/>
      <c r="AD895" s="408"/>
      <c r="AE895" s="408"/>
      <c r="AF895" s="408"/>
      <c r="AG895" s="408"/>
      <c r="AH895" s="408"/>
      <c r="AI895" s="408"/>
      <c r="AJ895" s="408"/>
      <c r="AK895" s="408"/>
      <c r="AL895" s="408"/>
      <c r="AM895" s="289">
        <f>SUM(Y895:AL895)</f>
        <v>0</v>
      </c>
    </row>
    <row r="896" spans="1:39" ht="15.5" outlineLevel="1">
      <c r="A896" s="523"/>
      <c r="B896" s="287" t="s">
        <v>342</v>
      </c>
      <c r="C896" s="284" t="s">
        <v>163</v>
      </c>
      <c r="D896" s="730"/>
      <c r="E896" s="730"/>
      <c r="F896" s="730"/>
      <c r="G896" s="730"/>
      <c r="H896" s="730"/>
      <c r="I896" s="730"/>
      <c r="J896" s="730"/>
      <c r="K896" s="730"/>
      <c r="L896" s="730"/>
      <c r="M896" s="730"/>
      <c r="N896" s="288">
        <f>N895</f>
        <v>12</v>
      </c>
      <c r="O896" s="288"/>
      <c r="P896" s="288"/>
      <c r="Q896" s="288"/>
      <c r="R896" s="288"/>
      <c r="S896" s="288"/>
      <c r="T896" s="288"/>
      <c r="U896" s="288"/>
      <c r="V896" s="288"/>
      <c r="W896" s="288"/>
      <c r="X896" s="288"/>
      <c r="Y896" s="404">
        <f t="shared" ref="Y896:AL896" si="285">Y895</f>
        <v>0</v>
      </c>
      <c r="Z896" s="404">
        <f t="shared" si="285"/>
        <v>0</v>
      </c>
      <c r="AA896" s="404">
        <f t="shared" si="285"/>
        <v>0</v>
      </c>
      <c r="AB896" s="404">
        <f t="shared" si="285"/>
        <v>0</v>
      </c>
      <c r="AC896" s="404">
        <f t="shared" si="285"/>
        <v>0</v>
      </c>
      <c r="AD896" s="404">
        <f t="shared" si="285"/>
        <v>0</v>
      </c>
      <c r="AE896" s="404">
        <f t="shared" si="285"/>
        <v>0</v>
      </c>
      <c r="AF896" s="404">
        <f t="shared" si="285"/>
        <v>0</v>
      </c>
      <c r="AG896" s="404">
        <f t="shared" si="285"/>
        <v>0</v>
      </c>
      <c r="AH896" s="404">
        <f t="shared" si="285"/>
        <v>0</v>
      </c>
      <c r="AI896" s="404">
        <f t="shared" si="285"/>
        <v>0</v>
      </c>
      <c r="AJ896" s="404">
        <f t="shared" si="285"/>
        <v>0</v>
      </c>
      <c r="AK896" s="404">
        <f t="shared" si="285"/>
        <v>0</v>
      </c>
      <c r="AL896" s="404">
        <f t="shared" si="285"/>
        <v>0</v>
      </c>
      <c r="AM896" s="299"/>
    </row>
    <row r="897" spans="1:39" ht="15.5" outlineLevel="1">
      <c r="A897" s="523"/>
      <c r="B897" s="421"/>
      <c r="C897" s="284"/>
      <c r="D897" s="729"/>
      <c r="E897" s="729"/>
      <c r="F897" s="729"/>
      <c r="G897" s="729"/>
      <c r="H897" s="729"/>
      <c r="I897" s="729"/>
      <c r="J897" s="729"/>
      <c r="K897" s="729"/>
      <c r="L897" s="729"/>
      <c r="M897" s="729"/>
      <c r="N897" s="284"/>
      <c r="O897" s="284"/>
      <c r="P897" s="284"/>
      <c r="Q897" s="284"/>
      <c r="R897" s="284"/>
      <c r="S897" s="284"/>
      <c r="T897" s="284"/>
      <c r="U897" s="284"/>
      <c r="V897" s="284"/>
      <c r="W897" s="284"/>
      <c r="X897" s="284"/>
      <c r="Y897" s="405"/>
      <c r="Z897" s="418"/>
      <c r="AA897" s="418"/>
      <c r="AB897" s="418"/>
      <c r="AC897" s="418"/>
      <c r="AD897" s="418"/>
      <c r="AE897" s="418"/>
      <c r="AF897" s="418"/>
      <c r="AG897" s="418"/>
      <c r="AH897" s="418"/>
      <c r="AI897" s="418"/>
      <c r="AJ897" s="418"/>
      <c r="AK897" s="418"/>
      <c r="AL897" s="418"/>
      <c r="AM897" s="299"/>
    </row>
    <row r="898" spans="1:39" ht="31" outlineLevel="1">
      <c r="A898" s="523">
        <v>39</v>
      </c>
      <c r="B898" s="421" t="s">
        <v>131</v>
      </c>
      <c r="C898" s="284" t="s">
        <v>25</v>
      </c>
      <c r="D898" s="730"/>
      <c r="E898" s="730"/>
      <c r="F898" s="730"/>
      <c r="G898" s="730"/>
      <c r="H898" s="730"/>
      <c r="I898" s="730"/>
      <c r="J898" s="730"/>
      <c r="K898" s="730"/>
      <c r="L898" s="730"/>
      <c r="M898" s="730"/>
      <c r="N898" s="288">
        <v>12</v>
      </c>
      <c r="O898" s="288"/>
      <c r="P898" s="288"/>
      <c r="Q898" s="288"/>
      <c r="R898" s="288"/>
      <c r="S898" s="288"/>
      <c r="T898" s="288"/>
      <c r="U898" s="288"/>
      <c r="V898" s="288"/>
      <c r="W898" s="288"/>
      <c r="X898" s="288"/>
      <c r="Y898" s="419"/>
      <c r="Z898" s="408"/>
      <c r="AA898" s="408"/>
      <c r="AB898" s="408"/>
      <c r="AC898" s="408"/>
      <c r="AD898" s="408"/>
      <c r="AE898" s="408"/>
      <c r="AF898" s="408"/>
      <c r="AG898" s="408"/>
      <c r="AH898" s="408"/>
      <c r="AI898" s="408"/>
      <c r="AJ898" s="408"/>
      <c r="AK898" s="408"/>
      <c r="AL898" s="408"/>
      <c r="AM898" s="289">
        <f>SUM(Y898:AL898)</f>
        <v>0</v>
      </c>
    </row>
    <row r="899" spans="1:39" ht="15.5" outlineLevel="1">
      <c r="A899" s="523"/>
      <c r="B899" s="287" t="s">
        <v>342</v>
      </c>
      <c r="C899" s="284" t="s">
        <v>163</v>
      </c>
      <c r="D899" s="730"/>
      <c r="E899" s="730"/>
      <c r="F899" s="730"/>
      <c r="G899" s="730"/>
      <c r="H899" s="730"/>
      <c r="I899" s="730"/>
      <c r="J899" s="730"/>
      <c r="K899" s="730"/>
      <c r="L899" s="730"/>
      <c r="M899" s="730"/>
      <c r="N899" s="288">
        <f>N898</f>
        <v>12</v>
      </c>
      <c r="O899" s="288"/>
      <c r="P899" s="288"/>
      <c r="Q899" s="288"/>
      <c r="R899" s="288"/>
      <c r="S899" s="288"/>
      <c r="T899" s="288"/>
      <c r="U899" s="288"/>
      <c r="V899" s="288"/>
      <c r="W899" s="288"/>
      <c r="X899" s="288"/>
      <c r="Y899" s="404">
        <f t="shared" ref="Y899:AL899" si="286">Y898</f>
        <v>0</v>
      </c>
      <c r="Z899" s="404">
        <f t="shared" si="286"/>
        <v>0</v>
      </c>
      <c r="AA899" s="404">
        <f t="shared" si="286"/>
        <v>0</v>
      </c>
      <c r="AB899" s="404">
        <f t="shared" si="286"/>
        <v>0</v>
      </c>
      <c r="AC899" s="404">
        <f t="shared" si="286"/>
        <v>0</v>
      </c>
      <c r="AD899" s="404">
        <f t="shared" si="286"/>
        <v>0</v>
      </c>
      <c r="AE899" s="404">
        <f t="shared" si="286"/>
        <v>0</v>
      </c>
      <c r="AF899" s="404">
        <f t="shared" si="286"/>
        <v>0</v>
      </c>
      <c r="AG899" s="404">
        <f t="shared" si="286"/>
        <v>0</v>
      </c>
      <c r="AH899" s="404">
        <f t="shared" si="286"/>
        <v>0</v>
      </c>
      <c r="AI899" s="404">
        <f t="shared" si="286"/>
        <v>0</v>
      </c>
      <c r="AJ899" s="404">
        <f t="shared" si="286"/>
        <v>0</v>
      </c>
      <c r="AK899" s="404">
        <f t="shared" si="286"/>
        <v>0</v>
      </c>
      <c r="AL899" s="404">
        <f t="shared" si="286"/>
        <v>0</v>
      </c>
      <c r="AM899" s="299"/>
    </row>
    <row r="900" spans="1:39" ht="15.5" outlineLevel="1">
      <c r="A900" s="523"/>
      <c r="B900" s="421"/>
      <c r="C900" s="284"/>
      <c r="D900" s="729"/>
      <c r="E900" s="729"/>
      <c r="F900" s="729"/>
      <c r="G900" s="729"/>
      <c r="H900" s="729"/>
      <c r="I900" s="729"/>
      <c r="J900" s="729"/>
      <c r="K900" s="729"/>
      <c r="L900" s="729"/>
      <c r="M900" s="729"/>
      <c r="N900" s="284"/>
      <c r="O900" s="284"/>
      <c r="P900" s="284"/>
      <c r="Q900" s="284"/>
      <c r="R900" s="284"/>
      <c r="S900" s="284"/>
      <c r="T900" s="284"/>
      <c r="U900" s="284"/>
      <c r="V900" s="284"/>
      <c r="W900" s="284"/>
      <c r="X900" s="284"/>
      <c r="Y900" s="405"/>
      <c r="Z900" s="418"/>
      <c r="AA900" s="418"/>
      <c r="AB900" s="418"/>
      <c r="AC900" s="418"/>
      <c r="AD900" s="418"/>
      <c r="AE900" s="418"/>
      <c r="AF900" s="418"/>
      <c r="AG900" s="418"/>
      <c r="AH900" s="418"/>
      <c r="AI900" s="418"/>
      <c r="AJ900" s="418"/>
      <c r="AK900" s="418"/>
      <c r="AL900" s="418"/>
      <c r="AM900" s="299"/>
    </row>
    <row r="901" spans="1:39" ht="31" outlineLevel="1">
      <c r="A901" s="523">
        <v>40</v>
      </c>
      <c r="B901" s="421" t="s">
        <v>132</v>
      </c>
      <c r="C901" s="284" t="s">
        <v>25</v>
      </c>
      <c r="D901" s="730"/>
      <c r="E901" s="730"/>
      <c r="F901" s="730"/>
      <c r="G901" s="730"/>
      <c r="H901" s="730"/>
      <c r="I901" s="730"/>
      <c r="J901" s="730"/>
      <c r="K901" s="730"/>
      <c r="L901" s="730"/>
      <c r="M901" s="730"/>
      <c r="N901" s="288">
        <v>12</v>
      </c>
      <c r="O901" s="288"/>
      <c r="P901" s="288"/>
      <c r="Q901" s="288"/>
      <c r="R901" s="288"/>
      <c r="S901" s="288"/>
      <c r="T901" s="288"/>
      <c r="U901" s="288"/>
      <c r="V901" s="288"/>
      <c r="W901" s="288"/>
      <c r="X901" s="288"/>
      <c r="Y901" s="419"/>
      <c r="Z901" s="408"/>
      <c r="AA901" s="408"/>
      <c r="AB901" s="408"/>
      <c r="AC901" s="408"/>
      <c r="AD901" s="408"/>
      <c r="AE901" s="408"/>
      <c r="AF901" s="408"/>
      <c r="AG901" s="408"/>
      <c r="AH901" s="408"/>
      <c r="AI901" s="408"/>
      <c r="AJ901" s="408"/>
      <c r="AK901" s="408"/>
      <c r="AL901" s="408"/>
      <c r="AM901" s="289">
        <f>SUM(Y901:AL901)</f>
        <v>0</v>
      </c>
    </row>
    <row r="902" spans="1:39" ht="15.5" outlineLevel="1">
      <c r="A902" s="523"/>
      <c r="B902" s="287" t="s">
        <v>342</v>
      </c>
      <c r="C902" s="284" t="s">
        <v>163</v>
      </c>
      <c r="D902" s="730"/>
      <c r="E902" s="730"/>
      <c r="F902" s="730"/>
      <c r="G902" s="730"/>
      <c r="H902" s="730"/>
      <c r="I902" s="730"/>
      <c r="J902" s="730"/>
      <c r="K902" s="730"/>
      <c r="L902" s="730"/>
      <c r="M902" s="730"/>
      <c r="N902" s="288">
        <f>N901</f>
        <v>12</v>
      </c>
      <c r="O902" s="288"/>
      <c r="P902" s="288"/>
      <c r="Q902" s="288"/>
      <c r="R902" s="288"/>
      <c r="S902" s="288"/>
      <c r="T902" s="288"/>
      <c r="U902" s="288"/>
      <c r="V902" s="288"/>
      <c r="W902" s="288"/>
      <c r="X902" s="288"/>
      <c r="Y902" s="404">
        <f t="shared" ref="Y902:AL902" si="287">Y901</f>
        <v>0</v>
      </c>
      <c r="Z902" s="404">
        <f t="shared" si="287"/>
        <v>0</v>
      </c>
      <c r="AA902" s="404">
        <f t="shared" si="287"/>
        <v>0</v>
      </c>
      <c r="AB902" s="404">
        <f t="shared" si="287"/>
        <v>0</v>
      </c>
      <c r="AC902" s="404">
        <f t="shared" si="287"/>
        <v>0</v>
      </c>
      <c r="AD902" s="404">
        <f t="shared" si="287"/>
        <v>0</v>
      </c>
      <c r="AE902" s="404">
        <f t="shared" si="287"/>
        <v>0</v>
      </c>
      <c r="AF902" s="404">
        <f t="shared" si="287"/>
        <v>0</v>
      </c>
      <c r="AG902" s="404">
        <f t="shared" si="287"/>
        <v>0</v>
      </c>
      <c r="AH902" s="404">
        <f t="shared" si="287"/>
        <v>0</v>
      </c>
      <c r="AI902" s="404">
        <f t="shared" si="287"/>
        <v>0</v>
      </c>
      <c r="AJ902" s="404">
        <f t="shared" si="287"/>
        <v>0</v>
      </c>
      <c r="AK902" s="404">
        <f t="shared" si="287"/>
        <v>0</v>
      </c>
      <c r="AL902" s="404">
        <f t="shared" si="287"/>
        <v>0</v>
      </c>
      <c r="AM902" s="299"/>
    </row>
    <row r="903" spans="1:39" ht="15.5" outlineLevel="1">
      <c r="A903" s="523"/>
      <c r="B903" s="421"/>
      <c r="C903" s="284"/>
      <c r="D903" s="729"/>
      <c r="E903" s="729"/>
      <c r="F903" s="729"/>
      <c r="G903" s="729"/>
      <c r="H903" s="729"/>
      <c r="I903" s="729"/>
      <c r="J903" s="729"/>
      <c r="K903" s="729"/>
      <c r="L903" s="729"/>
      <c r="M903" s="729"/>
      <c r="N903" s="284"/>
      <c r="O903" s="284"/>
      <c r="P903" s="284"/>
      <c r="Q903" s="284"/>
      <c r="R903" s="284"/>
      <c r="S903" s="284"/>
      <c r="T903" s="284"/>
      <c r="U903" s="284"/>
      <c r="V903" s="284"/>
      <c r="W903" s="284"/>
      <c r="X903" s="284"/>
      <c r="Y903" s="405"/>
      <c r="Z903" s="418"/>
      <c r="AA903" s="418"/>
      <c r="AB903" s="418"/>
      <c r="AC903" s="418"/>
      <c r="AD903" s="418"/>
      <c r="AE903" s="418"/>
      <c r="AF903" s="418"/>
      <c r="AG903" s="418"/>
      <c r="AH903" s="418"/>
      <c r="AI903" s="418"/>
      <c r="AJ903" s="418"/>
      <c r="AK903" s="418"/>
      <c r="AL903" s="418"/>
      <c r="AM903" s="299"/>
    </row>
    <row r="904" spans="1:39" ht="46.5" outlineLevel="1">
      <c r="A904" s="523">
        <v>41</v>
      </c>
      <c r="B904" s="421" t="s">
        <v>133</v>
      </c>
      <c r="C904" s="284" t="s">
        <v>25</v>
      </c>
      <c r="D904" s="730"/>
      <c r="E904" s="730"/>
      <c r="F904" s="730"/>
      <c r="G904" s="730"/>
      <c r="H904" s="730"/>
      <c r="I904" s="730"/>
      <c r="J904" s="730"/>
      <c r="K904" s="730"/>
      <c r="L904" s="730"/>
      <c r="M904" s="730"/>
      <c r="N904" s="288">
        <v>12</v>
      </c>
      <c r="O904" s="288"/>
      <c r="P904" s="288"/>
      <c r="Q904" s="288"/>
      <c r="R904" s="288"/>
      <c r="S904" s="288"/>
      <c r="T904" s="288"/>
      <c r="U904" s="288"/>
      <c r="V904" s="288"/>
      <c r="W904" s="288"/>
      <c r="X904" s="288"/>
      <c r="Y904" s="419"/>
      <c r="Z904" s="408"/>
      <c r="AA904" s="408"/>
      <c r="AB904" s="408"/>
      <c r="AC904" s="408"/>
      <c r="AD904" s="408"/>
      <c r="AE904" s="408"/>
      <c r="AF904" s="408"/>
      <c r="AG904" s="408"/>
      <c r="AH904" s="408"/>
      <c r="AI904" s="408"/>
      <c r="AJ904" s="408"/>
      <c r="AK904" s="408"/>
      <c r="AL904" s="408"/>
      <c r="AM904" s="289">
        <f>SUM(Y904:AL904)</f>
        <v>0</v>
      </c>
    </row>
    <row r="905" spans="1:39" ht="15.5" outlineLevel="1">
      <c r="A905" s="523"/>
      <c r="B905" s="287" t="s">
        <v>342</v>
      </c>
      <c r="C905" s="284" t="s">
        <v>163</v>
      </c>
      <c r="D905" s="730"/>
      <c r="E905" s="730"/>
      <c r="F905" s="730"/>
      <c r="G905" s="730"/>
      <c r="H905" s="730"/>
      <c r="I905" s="730"/>
      <c r="J905" s="730"/>
      <c r="K905" s="730"/>
      <c r="L905" s="730"/>
      <c r="M905" s="730"/>
      <c r="N905" s="288">
        <f>N904</f>
        <v>12</v>
      </c>
      <c r="O905" s="288"/>
      <c r="P905" s="288"/>
      <c r="Q905" s="288"/>
      <c r="R905" s="288"/>
      <c r="S905" s="288"/>
      <c r="T905" s="288"/>
      <c r="U905" s="288"/>
      <c r="V905" s="288"/>
      <c r="W905" s="288"/>
      <c r="X905" s="288"/>
      <c r="Y905" s="404">
        <f t="shared" ref="Y905:AL905" si="288">Y904</f>
        <v>0</v>
      </c>
      <c r="Z905" s="404">
        <f t="shared" si="288"/>
        <v>0</v>
      </c>
      <c r="AA905" s="404">
        <f t="shared" si="288"/>
        <v>0</v>
      </c>
      <c r="AB905" s="404">
        <f t="shared" si="288"/>
        <v>0</v>
      </c>
      <c r="AC905" s="404">
        <f t="shared" si="288"/>
        <v>0</v>
      </c>
      <c r="AD905" s="404">
        <f t="shared" si="288"/>
        <v>0</v>
      </c>
      <c r="AE905" s="404">
        <f t="shared" si="288"/>
        <v>0</v>
      </c>
      <c r="AF905" s="404">
        <f t="shared" si="288"/>
        <v>0</v>
      </c>
      <c r="AG905" s="404">
        <f t="shared" si="288"/>
        <v>0</v>
      </c>
      <c r="AH905" s="404">
        <f t="shared" si="288"/>
        <v>0</v>
      </c>
      <c r="AI905" s="404">
        <f t="shared" si="288"/>
        <v>0</v>
      </c>
      <c r="AJ905" s="404">
        <f t="shared" si="288"/>
        <v>0</v>
      </c>
      <c r="AK905" s="404">
        <f t="shared" si="288"/>
        <v>0</v>
      </c>
      <c r="AL905" s="404">
        <f t="shared" si="288"/>
        <v>0</v>
      </c>
      <c r="AM905" s="299"/>
    </row>
    <row r="906" spans="1:39" ht="15.5" outlineLevel="1">
      <c r="A906" s="523"/>
      <c r="B906" s="421"/>
      <c r="C906" s="284"/>
      <c r="D906" s="729"/>
      <c r="E906" s="729"/>
      <c r="F906" s="729"/>
      <c r="G906" s="729"/>
      <c r="H906" s="729"/>
      <c r="I906" s="729"/>
      <c r="J906" s="729"/>
      <c r="K906" s="729"/>
      <c r="L906" s="729"/>
      <c r="M906" s="729"/>
      <c r="N906" s="284"/>
      <c r="O906" s="284"/>
      <c r="P906" s="284"/>
      <c r="Q906" s="284"/>
      <c r="R906" s="284"/>
      <c r="S906" s="284"/>
      <c r="T906" s="284"/>
      <c r="U906" s="284"/>
      <c r="V906" s="284"/>
      <c r="W906" s="284"/>
      <c r="X906" s="284"/>
      <c r="Y906" s="405"/>
      <c r="Z906" s="418"/>
      <c r="AA906" s="418"/>
      <c r="AB906" s="418"/>
      <c r="AC906" s="418"/>
      <c r="AD906" s="418"/>
      <c r="AE906" s="418"/>
      <c r="AF906" s="418"/>
      <c r="AG906" s="418"/>
      <c r="AH906" s="418"/>
      <c r="AI906" s="418"/>
      <c r="AJ906" s="418"/>
      <c r="AK906" s="418"/>
      <c r="AL906" s="418"/>
      <c r="AM906" s="299"/>
    </row>
    <row r="907" spans="1:39" ht="31" outlineLevel="1">
      <c r="A907" s="523">
        <v>42</v>
      </c>
      <c r="B907" s="421" t="s">
        <v>134</v>
      </c>
      <c r="C907" s="284" t="s">
        <v>25</v>
      </c>
      <c r="D907" s="730"/>
      <c r="E907" s="730"/>
      <c r="F907" s="730"/>
      <c r="G907" s="730"/>
      <c r="H907" s="730"/>
      <c r="I907" s="730"/>
      <c r="J907" s="730"/>
      <c r="K907" s="730"/>
      <c r="L907" s="730"/>
      <c r="M907" s="730"/>
      <c r="N907" s="284"/>
      <c r="O907" s="288"/>
      <c r="P907" s="288"/>
      <c r="Q907" s="288"/>
      <c r="R907" s="288"/>
      <c r="S907" s="288"/>
      <c r="T907" s="288"/>
      <c r="U907" s="288"/>
      <c r="V907" s="288"/>
      <c r="W907" s="288"/>
      <c r="X907" s="288"/>
      <c r="Y907" s="419"/>
      <c r="Z907" s="408"/>
      <c r="AA907" s="408"/>
      <c r="AB907" s="408"/>
      <c r="AC907" s="408"/>
      <c r="AD907" s="408"/>
      <c r="AE907" s="408"/>
      <c r="AF907" s="408"/>
      <c r="AG907" s="408"/>
      <c r="AH907" s="408"/>
      <c r="AI907" s="408"/>
      <c r="AJ907" s="408"/>
      <c r="AK907" s="408"/>
      <c r="AL907" s="408"/>
      <c r="AM907" s="289">
        <f>SUM(Y907:AL907)</f>
        <v>0</v>
      </c>
    </row>
    <row r="908" spans="1:39" ht="15.5" outlineLevel="1">
      <c r="A908" s="523"/>
      <c r="B908" s="287" t="s">
        <v>342</v>
      </c>
      <c r="C908" s="284" t="s">
        <v>163</v>
      </c>
      <c r="D908" s="730"/>
      <c r="E908" s="730"/>
      <c r="F908" s="730"/>
      <c r="G908" s="730"/>
      <c r="H908" s="730"/>
      <c r="I908" s="730"/>
      <c r="J908" s="730"/>
      <c r="K908" s="730"/>
      <c r="L908" s="730"/>
      <c r="M908" s="730"/>
      <c r="N908" s="460"/>
      <c r="O908" s="288"/>
      <c r="P908" s="288"/>
      <c r="Q908" s="288"/>
      <c r="R908" s="288"/>
      <c r="S908" s="288"/>
      <c r="T908" s="288"/>
      <c r="U908" s="288"/>
      <c r="V908" s="288"/>
      <c r="W908" s="288"/>
      <c r="X908" s="288"/>
      <c r="Y908" s="404">
        <f t="shared" ref="Y908:AL908" si="289">Y907</f>
        <v>0</v>
      </c>
      <c r="Z908" s="404">
        <f t="shared" si="289"/>
        <v>0</v>
      </c>
      <c r="AA908" s="404">
        <f t="shared" si="289"/>
        <v>0</v>
      </c>
      <c r="AB908" s="404">
        <f t="shared" si="289"/>
        <v>0</v>
      </c>
      <c r="AC908" s="404">
        <f t="shared" si="289"/>
        <v>0</v>
      </c>
      <c r="AD908" s="404">
        <f t="shared" si="289"/>
        <v>0</v>
      </c>
      <c r="AE908" s="404">
        <f t="shared" si="289"/>
        <v>0</v>
      </c>
      <c r="AF908" s="404">
        <f t="shared" si="289"/>
        <v>0</v>
      </c>
      <c r="AG908" s="404">
        <f t="shared" si="289"/>
        <v>0</v>
      </c>
      <c r="AH908" s="404">
        <f t="shared" si="289"/>
        <v>0</v>
      </c>
      <c r="AI908" s="404">
        <f t="shared" si="289"/>
        <v>0</v>
      </c>
      <c r="AJ908" s="404">
        <f t="shared" si="289"/>
        <v>0</v>
      </c>
      <c r="AK908" s="404">
        <f t="shared" si="289"/>
        <v>0</v>
      </c>
      <c r="AL908" s="404">
        <f t="shared" si="289"/>
        <v>0</v>
      </c>
      <c r="AM908" s="299"/>
    </row>
    <row r="909" spans="1:39" ht="15.5" outlineLevel="1">
      <c r="A909" s="523"/>
      <c r="B909" s="421"/>
      <c r="C909" s="284"/>
      <c r="D909" s="729"/>
      <c r="E909" s="729"/>
      <c r="F909" s="729"/>
      <c r="G909" s="729"/>
      <c r="H909" s="729"/>
      <c r="I909" s="729"/>
      <c r="J909" s="729"/>
      <c r="K909" s="729"/>
      <c r="L909" s="729"/>
      <c r="M909" s="729"/>
      <c r="N909" s="284"/>
      <c r="O909" s="284"/>
      <c r="P909" s="284"/>
      <c r="Q909" s="284"/>
      <c r="R909" s="284"/>
      <c r="S909" s="284"/>
      <c r="T909" s="284"/>
      <c r="U909" s="284"/>
      <c r="V909" s="284"/>
      <c r="W909" s="284"/>
      <c r="X909" s="284"/>
      <c r="Y909" s="405"/>
      <c r="Z909" s="418"/>
      <c r="AA909" s="418"/>
      <c r="AB909" s="418"/>
      <c r="AC909" s="418"/>
      <c r="AD909" s="418"/>
      <c r="AE909" s="418"/>
      <c r="AF909" s="418"/>
      <c r="AG909" s="418"/>
      <c r="AH909" s="418"/>
      <c r="AI909" s="418"/>
      <c r="AJ909" s="418"/>
      <c r="AK909" s="418"/>
      <c r="AL909" s="418"/>
      <c r="AM909" s="299"/>
    </row>
    <row r="910" spans="1:39" ht="15.5" outlineLevel="1">
      <c r="A910" s="523">
        <v>43</v>
      </c>
      <c r="B910" s="421" t="s">
        <v>135</v>
      </c>
      <c r="C910" s="284" t="s">
        <v>25</v>
      </c>
      <c r="D910" s="730"/>
      <c r="E910" s="730"/>
      <c r="F910" s="730"/>
      <c r="G910" s="730"/>
      <c r="H910" s="730"/>
      <c r="I910" s="730"/>
      <c r="J910" s="730"/>
      <c r="K910" s="730"/>
      <c r="L910" s="730"/>
      <c r="M910" s="730"/>
      <c r="N910" s="288">
        <v>12</v>
      </c>
      <c r="O910" s="288"/>
      <c r="P910" s="288"/>
      <c r="Q910" s="288"/>
      <c r="R910" s="288"/>
      <c r="S910" s="288"/>
      <c r="T910" s="288"/>
      <c r="U910" s="288"/>
      <c r="V910" s="288"/>
      <c r="W910" s="288"/>
      <c r="X910" s="288"/>
      <c r="Y910" s="419"/>
      <c r="Z910" s="408"/>
      <c r="AA910" s="408"/>
      <c r="AB910" s="408"/>
      <c r="AC910" s="408"/>
      <c r="AD910" s="408"/>
      <c r="AE910" s="408"/>
      <c r="AF910" s="408"/>
      <c r="AG910" s="408"/>
      <c r="AH910" s="408"/>
      <c r="AI910" s="408"/>
      <c r="AJ910" s="408"/>
      <c r="AK910" s="408"/>
      <c r="AL910" s="408"/>
      <c r="AM910" s="289">
        <f>SUM(Y910:AL910)</f>
        <v>0</v>
      </c>
    </row>
    <row r="911" spans="1:39" ht="15.5" outlineLevel="1">
      <c r="A911" s="523"/>
      <c r="B911" s="287" t="s">
        <v>342</v>
      </c>
      <c r="C911" s="284" t="s">
        <v>163</v>
      </c>
      <c r="D911" s="730"/>
      <c r="E911" s="730"/>
      <c r="F911" s="730"/>
      <c r="G911" s="730"/>
      <c r="H911" s="730"/>
      <c r="I911" s="730"/>
      <c r="J911" s="730"/>
      <c r="K911" s="730"/>
      <c r="L911" s="730"/>
      <c r="M911" s="730"/>
      <c r="N911" s="288">
        <f>N910</f>
        <v>12</v>
      </c>
      <c r="O911" s="288"/>
      <c r="P911" s="288"/>
      <c r="Q911" s="288"/>
      <c r="R911" s="288"/>
      <c r="S911" s="288"/>
      <c r="T911" s="288"/>
      <c r="U911" s="288"/>
      <c r="V911" s="288"/>
      <c r="W911" s="288"/>
      <c r="X911" s="288"/>
      <c r="Y911" s="404">
        <f t="shared" ref="Y911:AL911" si="290">Y910</f>
        <v>0</v>
      </c>
      <c r="Z911" s="404">
        <f t="shared" si="290"/>
        <v>0</v>
      </c>
      <c r="AA911" s="404">
        <f t="shared" si="290"/>
        <v>0</v>
      </c>
      <c r="AB911" s="404">
        <f t="shared" si="290"/>
        <v>0</v>
      </c>
      <c r="AC911" s="404">
        <f t="shared" si="290"/>
        <v>0</v>
      </c>
      <c r="AD911" s="404">
        <f t="shared" si="290"/>
        <v>0</v>
      </c>
      <c r="AE911" s="404">
        <f t="shared" si="290"/>
        <v>0</v>
      </c>
      <c r="AF911" s="404">
        <f t="shared" si="290"/>
        <v>0</v>
      </c>
      <c r="AG911" s="404">
        <f t="shared" si="290"/>
        <v>0</v>
      </c>
      <c r="AH911" s="404">
        <f t="shared" si="290"/>
        <v>0</v>
      </c>
      <c r="AI911" s="404">
        <f t="shared" si="290"/>
        <v>0</v>
      </c>
      <c r="AJ911" s="404">
        <f t="shared" si="290"/>
        <v>0</v>
      </c>
      <c r="AK911" s="404">
        <f t="shared" si="290"/>
        <v>0</v>
      </c>
      <c r="AL911" s="404">
        <f t="shared" si="290"/>
        <v>0</v>
      </c>
      <c r="AM911" s="299"/>
    </row>
    <row r="912" spans="1:39" ht="15.5" outlineLevel="1">
      <c r="A912" s="523"/>
      <c r="B912" s="421"/>
      <c r="C912" s="284"/>
      <c r="D912" s="729"/>
      <c r="E912" s="729"/>
      <c r="F912" s="729"/>
      <c r="G912" s="729"/>
      <c r="H912" s="729"/>
      <c r="I912" s="729"/>
      <c r="J912" s="729"/>
      <c r="K912" s="729"/>
      <c r="L912" s="729"/>
      <c r="M912" s="729"/>
      <c r="N912" s="284"/>
      <c r="O912" s="284"/>
      <c r="P912" s="284"/>
      <c r="Q912" s="284"/>
      <c r="R912" s="284"/>
      <c r="S912" s="284"/>
      <c r="T912" s="284"/>
      <c r="U912" s="284"/>
      <c r="V912" s="284"/>
      <c r="W912" s="284"/>
      <c r="X912" s="284"/>
      <c r="Y912" s="405"/>
      <c r="Z912" s="418"/>
      <c r="AA912" s="418"/>
      <c r="AB912" s="418"/>
      <c r="AC912" s="418"/>
      <c r="AD912" s="418"/>
      <c r="AE912" s="418"/>
      <c r="AF912" s="418"/>
      <c r="AG912" s="418"/>
      <c r="AH912" s="418"/>
      <c r="AI912" s="418"/>
      <c r="AJ912" s="418"/>
      <c r="AK912" s="418"/>
      <c r="AL912" s="418"/>
      <c r="AM912" s="299"/>
    </row>
    <row r="913" spans="1:39" ht="46.5" outlineLevel="1">
      <c r="A913" s="523">
        <v>44</v>
      </c>
      <c r="B913" s="421" t="s">
        <v>136</v>
      </c>
      <c r="C913" s="284" t="s">
        <v>25</v>
      </c>
      <c r="D913" s="730"/>
      <c r="E913" s="730"/>
      <c r="F913" s="730"/>
      <c r="G913" s="730"/>
      <c r="H913" s="730"/>
      <c r="I913" s="730"/>
      <c r="J913" s="730"/>
      <c r="K913" s="730"/>
      <c r="L913" s="730"/>
      <c r="M913" s="730"/>
      <c r="N913" s="288">
        <v>12</v>
      </c>
      <c r="O913" s="288"/>
      <c r="P913" s="288"/>
      <c r="Q913" s="288"/>
      <c r="R913" s="288"/>
      <c r="S913" s="288"/>
      <c r="T913" s="288"/>
      <c r="U913" s="288"/>
      <c r="V913" s="288"/>
      <c r="W913" s="288"/>
      <c r="X913" s="288"/>
      <c r="Y913" s="419"/>
      <c r="Z913" s="408"/>
      <c r="AA913" s="408"/>
      <c r="AB913" s="408"/>
      <c r="AC913" s="408"/>
      <c r="AD913" s="408"/>
      <c r="AE913" s="408"/>
      <c r="AF913" s="408"/>
      <c r="AG913" s="408"/>
      <c r="AH913" s="408"/>
      <c r="AI913" s="408"/>
      <c r="AJ913" s="408"/>
      <c r="AK913" s="408"/>
      <c r="AL913" s="408"/>
      <c r="AM913" s="289">
        <f>SUM(Y913:AL913)</f>
        <v>0</v>
      </c>
    </row>
    <row r="914" spans="1:39" ht="15.5" outlineLevel="1">
      <c r="A914" s="523"/>
      <c r="B914" s="287" t="s">
        <v>342</v>
      </c>
      <c r="C914" s="284" t="s">
        <v>163</v>
      </c>
      <c r="D914" s="730"/>
      <c r="E914" s="730"/>
      <c r="F914" s="730"/>
      <c r="G914" s="730"/>
      <c r="H914" s="730"/>
      <c r="I914" s="730"/>
      <c r="J914" s="730"/>
      <c r="K914" s="730"/>
      <c r="L914" s="730"/>
      <c r="M914" s="730"/>
      <c r="N914" s="288">
        <f>N913</f>
        <v>12</v>
      </c>
      <c r="O914" s="288"/>
      <c r="P914" s="288"/>
      <c r="Q914" s="288"/>
      <c r="R914" s="288"/>
      <c r="S914" s="288"/>
      <c r="T914" s="288"/>
      <c r="U914" s="288"/>
      <c r="V914" s="288"/>
      <c r="W914" s="288"/>
      <c r="X914" s="288"/>
      <c r="Y914" s="404">
        <f t="shared" ref="Y914:AL914" si="291">Y913</f>
        <v>0</v>
      </c>
      <c r="Z914" s="404">
        <f t="shared" si="291"/>
        <v>0</v>
      </c>
      <c r="AA914" s="404">
        <f t="shared" si="291"/>
        <v>0</v>
      </c>
      <c r="AB914" s="404">
        <f t="shared" si="291"/>
        <v>0</v>
      </c>
      <c r="AC914" s="404">
        <f t="shared" si="291"/>
        <v>0</v>
      </c>
      <c r="AD914" s="404">
        <f t="shared" si="291"/>
        <v>0</v>
      </c>
      <c r="AE914" s="404">
        <f t="shared" si="291"/>
        <v>0</v>
      </c>
      <c r="AF914" s="404">
        <f t="shared" si="291"/>
        <v>0</v>
      </c>
      <c r="AG914" s="404">
        <f t="shared" si="291"/>
        <v>0</v>
      </c>
      <c r="AH914" s="404">
        <f t="shared" si="291"/>
        <v>0</v>
      </c>
      <c r="AI914" s="404">
        <f t="shared" si="291"/>
        <v>0</v>
      </c>
      <c r="AJ914" s="404">
        <f t="shared" si="291"/>
        <v>0</v>
      </c>
      <c r="AK914" s="404">
        <f t="shared" si="291"/>
        <v>0</v>
      </c>
      <c r="AL914" s="404">
        <f t="shared" si="291"/>
        <v>0</v>
      </c>
      <c r="AM914" s="299"/>
    </row>
    <row r="915" spans="1:39" ht="15.5" outlineLevel="1">
      <c r="A915" s="523"/>
      <c r="B915" s="421"/>
      <c r="C915" s="284"/>
      <c r="D915" s="729"/>
      <c r="E915" s="729"/>
      <c r="F915" s="729"/>
      <c r="G915" s="729"/>
      <c r="H915" s="729"/>
      <c r="I915" s="729"/>
      <c r="J915" s="729"/>
      <c r="K915" s="729"/>
      <c r="L915" s="729"/>
      <c r="M915" s="729"/>
      <c r="N915" s="284"/>
      <c r="O915" s="284"/>
      <c r="P915" s="284"/>
      <c r="Q915" s="284"/>
      <c r="R915" s="284"/>
      <c r="S915" s="284"/>
      <c r="T915" s="284"/>
      <c r="U915" s="284"/>
      <c r="V915" s="284"/>
      <c r="W915" s="284"/>
      <c r="X915" s="284"/>
      <c r="Y915" s="405"/>
      <c r="Z915" s="418"/>
      <c r="AA915" s="418"/>
      <c r="AB915" s="418"/>
      <c r="AC915" s="418"/>
      <c r="AD915" s="418"/>
      <c r="AE915" s="418"/>
      <c r="AF915" s="418"/>
      <c r="AG915" s="418"/>
      <c r="AH915" s="418"/>
      <c r="AI915" s="418"/>
      <c r="AJ915" s="418"/>
      <c r="AK915" s="418"/>
      <c r="AL915" s="418"/>
      <c r="AM915" s="299"/>
    </row>
    <row r="916" spans="1:39" ht="31" outlineLevel="1">
      <c r="A916" s="523">
        <v>45</v>
      </c>
      <c r="B916" s="421" t="s">
        <v>137</v>
      </c>
      <c r="C916" s="284" t="s">
        <v>25</v>
      </c>
      <c r="D916" s="730"/>
      <c r="E916" s="730"/>
      <c r="F916" s="730"/>
      <c r="G916" s="730"/>
      <c r="H916" s="730"/>
      <c r="I916" s="730"/>
      <c r="J916" s="730"/>
      <c r="K916" s="730"/>
      <c r="L916" s="730"/>
      <c r="M916" s="730"/>
      <c r="N916" s="288">
        <v>12</v>
      </c>
      <c r="O916" s="288"/>
      <c r="P916" s="288"/>
      <c r="Q916" s="288"/>
      <c r="R916" s="288"/>
      <c r="S916" s="288"/>
      <c r="T916" s="288"/>
      <c r="U916" s="288"/>
      <c r="V916" s="288"/>
      <c r="W916" s="288"/>
      <c r="X916" s="288"/>
      <c r="Y916" s="419"/>
      <c r="Z916" s="408"/>
      <c r="AA916" s="408"/>
      <c r="AB916" s="408"/>
      <c r="AC916" s="408"/>
      <c r="AD916" s="408"/>
      <c r="AE916" s="408"/>
      <c r="AF916" s="408"/>
      <c r="AG916" s="408"/>
      <c r="AH916" s="408"/>
      <c r="AI916" s="408"/>
      <c r="AJ916" s="408"/>
      <c r="AK916" s="408"/>
      <c r="AL916" s="408"/>
      <c r="AM916" s="289">
        <f>SUM(Y916:AL916)</f>
        <v>0</v>
      </c>
    </row>
    <row r="917" spans="1:39" ht="15.5" outlineLevel="1">
      <c r="A917" s="523"/>
      <c r="B917" s="287" t="s">
        <v>342</v>
      </c>
      <c r="C917" s="284" t="s">
        <v>163</v>
      </c>
      <c r="D917" s="730"/>
      <c r="E917" s="730"/>
      <c r="F917" s="730"/>
      <c r="G917" s="730"/>
      <c r="H917" s="730"/>
      <c r="I917" s="730"/>
      <c r="J917" s="730"/>
      <c r="K917" s="730"/>
      <c r="L917" s="730"/>
      <c r="M917" s="730"/>
      <c r="N917" s="288">
        <f>N916</f>
        <v>12</v>
      </c>
      <c r="O917" s="288"/>
      <c r="P917" s="288"/>
      <c r="Q917" s="288"/>
      <c r="R917" s="288"/>
      <c r="S917" s="288"/>
      <c r="T917" s="288"/>
      <c r="U917" s="288"/>
      <c r="V917" s="288"/>
      <c r="W917" s="288"/>
      <c r="X917" s="288"/>
      <c r="Y917" s="404">
        <f t="shared" ref="Y917:AL917" si="292">Y916</f>
        <v>0</v>
      </c>
      <c r="Z917" s="404">
        <f t="shared" si="292"/>
        <v>0</v>
      </c>
      <c r="AA917" s="404">
        <f t="shared" si="292"/>
        <v>0</v>
      </c>
      <c r="AB917" s="404">
        <f t="shared" si="292"/>
        <v>0</v>
      </c>
      <c r="AC917" s="404">
        <f t="shared" si="292"/>
        <v>0</v>
      </c>
      <c r="AD917" s="404">
        <f t="shared" si="292"/>
        <v>0</v>
      </c>
      <c r="AE917" s="404">
        <f t="shared" si="292"/>
        <v>0</v>
      </c>
      <c r="AF917" s="404">
        <f t="shared" si="292"/>
        <v>0</v>
      </c>
      <c r="AG917" s="404">
        <f t="shared" si="292"/>
        <v>0</v>
      </c>
      <c r="AH917" s="404">
        <f t="shared" si="292"/>
        <v>0</v>
      </c>
      <c r="AI917" s="404">
        <f t="shared" si="292"/>
        <v>0</v>
      </c>
      <c r="AJ917" s="404">
        <f t="shared" si="292"/>
        <v>0</v>
      </c>
      <c r="AK917" s="404">
        <f t="shared" si="292"/>
        <v>0</v>
      </c>
      <c r="AL917" s="404">
        <f t="shared" si="292"/>
        <v>0</v>
      </c>
      <c r="AM917" s="299"/>
    </row>
    <row r="918" spans="1:39" ht="15.5" outlineLevel="1">
      <c r="A918" s="523"/>
      <c r="B918" s="421"/>
      <c r="C918" s="284"/>
      <c r="D918" s="729"/>
      <c r="E918" s="729"/>
      <c r="F918" s="729"/>
      <c r="G918" s="729"/>
      <c r="H918" s="729"/>
      <c r="I918" s="729"/>
      <c r="J918" s="729"/>
      <c r="K918" s="729"/>
      <c r="L918" s="729"/>
      <c r="M918" s="729"/>
      <c r="N918" s="284"/>
      <c r="O918" s="284"/>
      <c r="P918" s="284"/>
      <c r="Q918" s="284"/>
      <c r="R918" s="284"/>
      <c r="S918" s="284"/>
      <c r="T918" s="284"/>
      <c r="U918" s="284"/>
      <c r="V918" s="284"/>
      <c r="W918" s="284"/>
      <c r="X918" s="284"/>
      <c r="Y918" s="405"/>
      <c r="Z918" s="418"/>
      <c r="AA918" s="418"/>
      <c r="AB918" s="418"/>
      <c r="AC918" s="418"/>
      <c r="AD918" s="418"/>
      <c r="AE918" s="418"/>
      <c r="AF918" s="418"/>
      <c r="AG918" s="418"/>
      <c r="AH918" s="418"/>
      <c r="AI918" s="418"/>
      <c r="AJ918" s="418"/>
      <c r="AK918" s="418"/>
      <c r="AL918" s="418"/>
      <c r="AM918" s="299"/>
    </row>
    <row r="919" spans="1:39" ht="31" outlineLevel="1">
      <c r="A919" s="523">
        <v>46</v>
      </c>
      <c r="B919" s="421" t="s">
        <v>138</v>
      </c>
      <c r="C919" s="284" t="s">
        <v>25</v>
      </c>
      <c r="D919" s="730"/>
      <c r="E919" s="730"/>
      <c r="F919" s="730"/>
      <c r="G919" s="730"/>
      <c r="H919" s="730"/>
      <c r="I919" s="730"/>
      <c r="J919" s="730"/>
      <c r="K919" s="730"/>
      <c r="L919" s="730"/>
      <c r="M919" s="730"/>
      <c r="N919" s="288">
        <v>12</v>
      </c>
      <c r="O919" s="288"/>
      <c r="P919" s="288"/>
      <c r="Q919" s="288"/>
      <c r="R919" s="288"/>
      <c r="S919" s="288"/>
      <c r="T919" s="288"/>
      <c r="U919" s="288"/>
      <c r="V919" s="288"/>
      <c r="W919" s="288"/>
      <c r="X919" s="288"/>
      <c r="Y919" s="419"/>
      <c r="Z919" s="408"/>
      <c r="AA919" s="408"/>
      <c r="AB919" s="408"/>
      <c r="AC919" s="408"/>
      <c r="AD919" s="408"/>
      <c r="AE919" s="408"/>
      <c r="AF919" s="408"/>
      <c r="AG919" s="408"/>
      <c r="AH919" s="408"/>
      <c r="AI919" s="408"/>
      <c r="AJ919" s="408"/>
      <c r="AK919" s="408"/>
      <c r="AL919" s="408"/>
      <c r="AM919" s="289">
        <f>SUM(Y919:AL919)</f>
        <v>0</v>
      </c>
    </row>
    <row r="920" spans="1:39" ht="15.5" outlineLevel="1">
      <c r="A920" s="523"/>
      <c r="B920" s="287" t="s">
        <v>342</v>
      </c>
      <c r="C920" s="284" t="s">
        <v>163</v>
      </c>
      <c r="D920" s="730"/>
      <c r="E920" s="730"/>
      <c r="F920" s="730"/>
      <c r="G920" s="730"/>
      <c r="H920" s="730"/>
      <c r="I920" s="730"/>
      <c r="J920" s="730"/>
      <c r="K920" s="730"/>
      <c r="L920" s="730"/>
      <c r="M920" s="730"/>
      <c r="N920" s="288">
        <f>N919</f>
        <v>12</v>
      </c>
      <c r="O920" s="288"/>
      <c r="P920" s="288"/>
      <c r="Q920" s="288"/>
      <c r="R920" s="288"/>
      <c r="S920" s="288"/>
      <c r="T920" s="288"/>
      <c r="U920" s="288"/>
      <c r="V920" s="288"/>
      <c r="W920" s="288"/>
      <c r="X920" s="288"/>
      <c r="Y920" s="404">
        <f t="shared" ref="Y920:AL920" si="293">Y919</f>
        <v>0</v>
      </c>
      <c r="Z920" s="404">
        <f t="shared" si="293"/>
        <v>0</v>
      </c>
      <c r="AA920" s="404">
        <f t="shared" si="293"/>
        <v>0</v>
      </c>
      <c r="AB920" s="404">
        <f t="shared" si="293"/>
        <v>0</v>
      </c>
      <c r="AC920" s="404">
        <f t="shared" si="293"/>
        <v>0</v>
      </c>
      <c r="AD920" s="404">
        <f t="shared" si="293"/>
        <v>0</v>
      </c>
      <c r="AE920" s="404">
        <f t="shared" si="293"/>
        <v>0</v>
      </c>
      <c r="AF920" s="404">
        <f t="shared" si="293"/>
        <v>0</v>
      </c>
      <c r="AG920" s="404">
        <f t="shared" si="293"/>
        <v>0</v>
      </c>
      <c r="AH920" s="404">
        <f t="shared" si="293"/>
        <v>0</v>
      </c>
      <c r="AI920" s="404">
        <f t="shared" si="293"/>
        <v>0</v>
      </c>
      <c r="AJ920" s="404">
        <f t="shared" si="293"/>
        <v>0</v>
      </c>
      <c r="AK920" s="404">
        <f t="shared" si="293"/>
        <v>0</v>
      </c>
      <c r="AL920" s="404">
        <f t="shared" si="293"/>
        <v>0</v>
      </c>
      <c r="AM920" s="299"/>
    </row>
    <row r="921" spans="1:39" ht="15.5" outlineLevel="1">
      <c r="A921" s="523"/>
      <c r="B921" s="421"/>
      <c r="C921" s="284"/>
      <c r="D921" s="729"/>
      <c r="E921" s="729"/>
      <c r="F921" s="729"/>
      <c r="G921" s="729"/>
      <c r="H921" s="729"/>
      <c r="I921" s="729"/>
      <c r="J921" s="729"/>
      <c r="K921" s="729"/>
      <c r="L921" s="729"/>
      <c r="M921" s="729"/>
      <c r="N921" s="284"/>
      <c r="O921" s="284"/>
      <c r="P921" s="284"/>
      <c r="Q921" s="284"/>
      <c r="R921" s="284"/>
      <c r="S921" s="284"/>
      <c r="T921" s="284"/>
      <c r="U921" s="284"/>
      <c r="V921" s="284"/>
      <c r="W921" s="284"/>
      <c r="X921" s="284"/>
      <c r="Y921" s="405"/>
      <c r="Z921" s="418"/>
      <c r="AA921" s="418"/>
      <c r="AB921" s="418"/>
      <c r="AC921" s="418"/>
      <c r="AD921" s="418"/>
      <c r="AE921" s="418"/>
      <c r="AF921" s="418"/>
      <c r="AG921" s="418"/>
      <c r="AH921" s="418"/>
      <c r="AI921" s="418"/>
      <c r="AJ921" s="418"/>
      <c r="AK921" s="418"/>
      <c r="AL921" s="418"/>
      <c r="AM921" s="299"/>
    </row>
    <row r="922" spans="1:39" ht="31" outlineLevel="1">
      <c r="A922" s="523">
        <v>47</v>
      </c>
      <c r="B922" s="421" t="s">
        <v>139</v>
      </c>
      <c r="C922" s="284" t="s">
        <v>25</v>
      </c>
      <c r="D922" s="730"/>
      <c r="E922" s="730"/>
      <c r="F922" s="730"/>
      <c r="G922" s="730"/>
      <c r="H922" s="730"/>
      <c r="I922" s="730"/>
      <c r="J922" s="730"/>
      <c r="K922" s="730"/>
      <c r="L922" s="730"/>
      <c r="M922" s="730"/>
      <c r="N922" s="288">
        <v>12</v>
      </c>
      <c r="O922" s="288"/>
      <c r="P922" s="288"/>
      <c r="Q922" s="288"/>
      <c r="R922" s="288"/>
      <c r="S922" s="288"/>
      <c r="T922" s="288"/>
      <c r="U922" s="288"/>
      <c r="V922" s="288"/>
      <c r="W922" s="288"/>
      <c r="X922" s="288"/>
      <c r="Y922" s="419"/>
      <c r="Z922" s="408"/>
      <c r="AA922" s="408"/>
      <c r="AB922" s="408"/>
      <c r="AC922" s="408"/>
      <c r="AD922" s="408"/>
      <c r="AE922" s="408"/>
      <c r="AF922" s="408"/>
      <c r="AG922" s="408"/>
      <c r="AH922" s="408"/>
      <c r="AI922" s="408"/>
      <c r="AJ922" s="408"/>
      <c r="AK922" s="408"/>
      <c r="AL922" s="408"/>
      <c r="AM922" s="289">
        <f>SUM(Y922:AL922)</f>
        <v>0</v>
      </c>
    </row>
    <row r="923" spans="1:39" ht="15.5" outlineLevel="1">
      <c r="A923" s="523"/>
      <c r="B923" s="287" t="s">
        <v>342</v>
      </c>
      <c r="C923" s="284" t="s">
        <v>163</v>
      </c>
      <c r="D923" s="730"/>
      <c r="E923" s="730"/>
      <c r="F923" s="730"/>
      <c r="G923" s="730"/>
      <c r="H923" s="730"/>
      <c r="I923" s="730"/>
      <c r="J923" s="730"/>
      <c r="K923" s="730"/>
      <c r="L923" s="730"/>
      <c r="M923" s="730"/>
      <c r="N923" s="288">
        <f>N922</f>
        <v>12</v>
      </c>
      <c r="O923" s="288"/>
      <c r="P923" s="288"/>
      <c r="Q923" s="288"/>
      <c r="R923" s="288"/>
      <c r="S923" s="288"/>
      <c r="T923" s="288"/>
      <c r="U923" s="288"/>
      <c r="V923" s="288"/>
      <c r="W923" s="288"/>
      <c r="X923" s="288"/>
      <c r="Y923" s="404">
        <f t="shared" ref="Y923:AL923" si="294">Y922</f>
        <v>0</v>
      </c>
      <c r="Z923" s="404">
        <f t="shared" si="294"/>
        <v>0</v>
      </c>
      <c r="AA923" s="404">
        <f t="shared" si="294"/>
        <v>0</v>
      </c>
      <c r="AB923" s="404">
        <f t="shared" si="294"/>
        <v>0</v>
      </c>
      <c r="AC923" s="404">
        <f t="shared" si="294"/>
        <v>0</v>
      </c>
      <c r="AD923" s="404">
        <f t="shared" si="294"/>
        <v>0</v>
      </c>
      <c r="AE923" s="404">
        <f t="shared" si="294"/>
        <v>0</v>
      </c>
      <c r="AF923" s="404">
        <f t="shared" si="294"/>
        <v>0</v>
      </c>
      <c r="AG923" s="404">
        <f t="shared" si="294"/>
        <v>0</v>
      </c>
      <c r="AH923" s="404">
        <f t="shared" si="294"/>
        <v>0</v>
      </c>
      <c r="AI923" s="404">
        <f t="shared" si="294"/>
        <v>0</v>
      </c>
      <c r="AJ923" s="404">
        <f t="shared" si="294"/>
        <v>0</v>
      </c>
      <c r="AK923" s="404">
        <f t="shared" si="294"/>
        <v>0</v>
      </c>
      <c r="AL923" s="404">
        <f t="shared" si="294"/>
        <v>0</v>
      </c>
      <c r="AM923" s="299"/>
    </row>
    <row r="924" spans="1:39" ht="15.5" outlineLevel="1">
      <c r="A924" s="523"/>
      <c r="B924" s="421"/>
      <c r="C924" s="284"/>
      <c r="D924" s="729"/>
      <c r="E924" s="729"/>
      <c r="F924" s="729"/>
      <c r="G924" s="729"/>
      <c r="H924" s="729"/>
      <c r="I924" s="729"/>
      <c r="J924" s="729"/>
      <c r="K924" s="729"/>
      <c r="L924" s="729"/>
      <c r="M924" s="729"/>
      <c r="N924" s="284"/>
      <c r="O924" s="284"/>
      <c r="P924" s="284"/>
      <c r="Q924" s="284"/>
      <c r="R924" s="284"/>
      <c r="S924" s="284"/>
      <c r="T924" s="284"/>
      <c r="U924" s="284"/>
      <c r="V924" s="284"/>
      <c r="W924" s="284"/>
      <c r="X924" s="284"/>
      <c r="Y924" s="405"/>
      <c r="Z924" s="418"/>
      <c r="AA924" s="418"/>
      <c r="AB924" s="418"/>
      <c r="AC924" s="418"/>
      <c r="AD924" s="418"/>
      <c r="AE924" s="418"/>
      <c r="AF924" s="418"/>
      <c r="AG924" s="418"/>
      <c r="AH924" s="418"/>
      <c r="AI924" s="418"/>
      <c r="AJ924" s="418"/>
      <c r="AK924" s="418"/>
      <c r="AL924" s="418"/>
      <c r="AM924" s="299"/>
    </row>
    <row r="925" spans="1:39" ht="31" outlineLevel="1">
      <c r="A925" s="523">
        <v>48</v>
      </c>
      <c r="B925" s="421" t="s">
        <v>140</v>
      </c>
      <c r="C925" s="284" t="s">
        <v>25</v>
      </c>
      <c r="D925" s="730"/>
      <c r="E925" s="730"/>
      <c r="F925" s="730"/>
      <c r="G925" s="730"/>
      <c r="H925" s="730"/>
      <c r="I925" s="730"/>
      <c r="J925" s="730"/>
      <c r="K925" s="730"/>
      <c r="L925" s="730"/>
      <c r="M925" s="730"/>
      <c r="N925" s="288">
        <v>12</v>
      </c>
      <c r="O925" s="288"/>
      <c r="P925" s="288"/>
      <c r="Q925" s="288"/>
      <c r="R925" s="288"/>
      <c r="S925" s="288"/>
      <c r="T925" s="288"/>
      <c r="U925" s="288"/>
      <c r="V925" s="288"/>
      <c r="W925" s="288"/>
      <c r="X925" s="288"/>
      <c r="Y925" s="419"/>
      <c r="Z925" s="408"/>
      <c r="AA925" s="408"/>
      <c r="AB925" s="408"/>
      <c r="AC925" s="408"/>
      <c r="AD925" s="408"/>
      <c r="AE925" s="408"/>
      <c r="AF925" s="408"/>
      <c r="AG925" s="408"/>
      <c r="AH925" s="408"/>
      <c r="AI925" s="408"/>
      <c r="AJ925" s="408"/>
      <c r="AK925" s="408"/>
      <c r="AL925" s="408"/>
      <c r="AM925" s="289">
        <f>SUM(Y925:AL925)</f>
        <v>0</v>
      </c>
    </row>
    <row r="926" spans="1:39" ht="15.5" outlineLevel="1">
      <c r="A926" s="523"/>
      <c r="B926" s="287" t="s">
        <v>342</v>
      </c>
      <c r="C926" s="284" t="s">
        <v>163</v>
      </c>
      <c r="D926" s="730"/>
      <c r="E926" s="730"/>
      <c r="F926" s="730"/>
      <c r="G926" s="730"/>
      <c r="H926" s="730"/>
      <c r="I926" s="730"/>
      <c r="J926" s="730"/>
      <c r="K926" s="730"/>
      <c r="L926" s="730"/>
      <c r="M926" s="730"/>
      <c r="N926" s="288">
        <f>N925</f>
        <v>12</v>
      </c>
      <c r="O926" s="288"/>
      <c r="P926" s="288"/>
      <c r="Q926" s="288"/>
      <c r="R926" s="288"/>
      <c r="S926" s="288"/>
      <c r="T926" s="288"/>
      <c r="U926" s="288"/>
      <c r="V926" s="288"/>
      <c r="W926" s="288"/>
      <c r="X926" s="288"/>
      <c r="Y926" s="404">
        <f t="shared" ref="Y926:AL926" si="295">Y925</f>
        <v>0</v>
      </c>
      <c r="Z926" s="404">
        <f t="shared" si="295"/>
        <v>0</v>
      </c>
      <c r="AA926" s="404">
        <f t="shared" si="295"/>
        <v>0</v>
      </c>
      <c r="AB926" s="404">
        <f t="shared" si="295"/>
        <v>0</v>
      </c>
      <c r="AC926" s="404">
        <f t="shared" si="295"/>
        <v>0</v>
      </c>
      <c r="AD926" s="404">
        <f t="shared" si="295"/>
        <v>0</v>
      </c>
      <c r="AE926" s="404">
        <f t="shared" si="295"/>
        <v>0</v>
      </c>
      <c r="AF926" s="404">
        <f t="shared" si="295"/>
        <v>0</v>
      </c>
      <c r="AG926" s="404">
        <f t="shared" si="295"/>
        <v>0</v>
      </c>
      <c r="AH926" s="404">
        <f t="shared" si="295"/>
        <v>0</v>
      </c>
      <c r="AI926" s="404">
        <f t="shared" si="295"/>
        <v>0</v>
      </c>
      <c r="AJ926" s="404">
        <f t="shared" si="295"/>
        <v>0</v>
      </c>
      <c r="AK926" s="404">
        <f t="shared" si="295"/>
        <v>0</v>
      </c>
      <c r="AL926" s="404">
        <f t="shared" si="295"/>
        <v>0</v>
      </c>
      <c r="AM926" s="299"/>
    </row>
    <row r="927" spans="1:39" ht="15.5" outlineLevel="1">
      <c r="A927" s="523"/>
      <c r="B927" s="421"/>
      <c r="C927" s="284"/>
      <c r="D927" s="729"/>
      <c r="E927" s="729"/>
      <c r="F927" s="729"/>
      <c r="G927" s="729"/>
      <c r="H927" s="729"/>
      <c r="I927" s="729"/>
      <c r="J927" s="729"/>
      <c r="K927" s="729"/>
      <c r="L927" s="729"/>
      <c r="M927" s="729"/>
      <c r="N927" s="284"/>
      <c r="O927" s="284"/>
      <c r="P927" s="284"/>
      <c r="Q927" s="284"/>
      <c r="R927" s="284"/>
      <c r="S927" s="284"/>
      <c r="T927" s="284"/>
      <c r="U927" s="284"/>
      <c r="V927" s="284"/>
      <c r="W927" s="284"/>
      <c r="X927" s="284"/>
      <c r="Y927" s="405"/>
      <c r="Z927" s="418"/>
      <c r="AA927" s="418"/>
      <c r="AB927" s="418"/>
      <c r="AC927" s="418"/>
      <c r="AD927" s="418"/>
      <c r="AE927" s="418"/>
      <c r="AF927" s="418"/>
      <c r="AG927" s="418"/>
      <c r="AH927" s="418"/>
      <c r="AI927" s="418"/>
      <c r="AJ927" s="418"/>
      <c r="AK927" s="418"/>
      <c r="AL927" s="418"/>
      <c r="AM927" s="299"/>
    </row>
    <row r="928" spans="1:39" ht="31" outlineLevel="1">
      <c r="A928" s="523">
        <v>49</v>
      </c>
      <c r="B928" s="421" t="s">
        <v>141</v>
      </c>
      <c r="C928" s="284" t="s">
        <v>25</v>
      </c>
      <c r="D928" s="730"/>
      <c r="E928" s="730"/>
      <c r="F928" s="730"/>
      <c r="G928" s="730"/>
      <c r="H928" s="730"/>
      <c r="I928" s="730"/>
      <c r="J928" s="730"/>
      <c r="K928" s="730"/>
      <c r="L928" s="730"/>
      <c r="M928" s="730"/>
      <c r="N928" s="288">
        <v>12</v>
      </c>
      <c r="O928" s="288"/>
      <c r="P928" s="288"/>
      <c r="Q928" s="288"/>
      <c r="R928" s="288"/>
      <c r="S928" s="288"/>
      <c r="T928" s="288"/>
      <c r="U928" s="288"/>
      <c r="V928" s="288"/>
      <c r="W928" s="288"/>
      <c r="X928" s="288"/>
      <c r="Y928" s="419"/>
      <c r="Z928" s="408"/>
      <c r="AA928" s="408"/>
      <c r="AB928" s="408"/>
      <c r="AC928" s="408"/>
      <c r="AD928" s="408"/>
      <c r="AE928" s="408"/>
      <c r="AF928" s="408"/>
      <c r="AG928" s="408"/>
      <c r="AH928" s="408"/>
      <c r="AI928" s="408"/>
      <c r="AJ928" s="408"/>
      <c r="AK928" s="408"/>
      <c r="AL928" s="408"/>
      <c r="AM928" s="289">
        <f>SUM(Y928:AL928)</f>
        <v>0</v>
      </c>
    </row>
    <row r="929" spans="1:39" ht="15.5" outlineLevel="1">
      <c r="A929" s="523"/>
      <c r="B929" s="287" t="s">
        <v>342</v>
      </c>
      <c r="C929" s="284" t="s">
        <v>163</v>
      </c>
      <c r="D929" s="730"/>
      <c r="E929" s="730"/>
      <c r="F929" s="730"/>
      <c r="G929" s="730"/>
      <c r="H929" s="730"/>
      <c r="I929" s="730"/>
      <c r="J929" s="730"/>
      <c r="K929" s="730"/>
      <c r="L929" s="730"/>
      <c r="M929" s="730"/>
      <c r="N929" s="288">
        <f>N928</f>
        <v>12</v>
      </c>
      <c r="O929" s="288"/>
      <c r="P929" s="288"/>
      <c r="Q929" s="288"/>
      <c r="R929" s="288"/>
      <c r="S929" s="288"/>
      <c r="T929" s="288"/>
      <c r="U929" s="288"/>
      <c r="V929" s="288"/>
      <c r="W929" s="288"/>
      <c r="X929" s="288"/>
      <c r="Y929" s="404">
        <f t="shared" ref="Y929:AL929" si="296">Y928</f>
        <v>0</v>
      </c>
      <c r="Z929" s="404">
        <f t="shared" si="296"/>
        <v>0</v>
      </c>
      <c r="AA929" s="404">
        <f t="shared" si="296"/>
        <v>0</v>
      </c>
      <c r="AB929" s="404">
        <f t="shared" si="296"/>
        <v>0</v>
      </c>
      <c r="AC929" s="404">
        <f t="shared" si="296"/>
        <v>0</v>
      </c>
      <c r="AD929" s="404">
        <f t="shared" si="296"/>
        <v>0</v>
      </c>
      <c r="AE929" s="404">
        <f t="shared" si="296"/>
        <v>0</v>
      </c>
      <c r="AF929" s="404">
        <f t="shared" si="296"/>
        <v>0</v>
      </c>
      <c r="AG929" s="404">
        <f t="shared" si="296"/>
        <v>0</v>
      </c>
      <c r="AH929" s="404">
        <f t="shared" si="296"/>
        <v>0</v>
      </c>
      <c r="AI929" s="404">
        <f t="shared" si="296"/>
        <v>0</v>
      </c>
      <c r="AJ929" s="404">
        <f t="shared" si="296"/>
        <v>0</v>
      </c>
      <c r="AK929" s="404">
        <f t="shared" si="296"/>
        <v>0</v>
      </c>
      <c r="AL929" s="404">
        <f t="shared" si="296"/>
        <v>0</v>
      </c>
      <c r="AM929" s="299"/>
    </row>
    <row r="930" spans="1:39" ht="15.5" outlineLevel="1">
      <c r="A930" s="523"/>
      <c r="B930" s="287"/>
      <c r="C930" s="298"/>
      <c r="D930" s="729"/>
      <c r="E930" s="729"/>
      <c r="F930" s="729"/>
      <c r="G930" s="729"/>
      <c r="H930" s="729"/>
      <c r="I930" s="729"/>
      <c r="J930" s="729"/>
      <c r="K930" s="729"/>
      <c r="L930" s="729"/>
      <c r="M930" s="729"/>
      <c r="N930" s="284"/>
      <c r="O930" s="284"/>
      <c r="P930" s="284"/>
      <c r="Q930" s="284"/>
      <c r="R930" s="284"/>
      <c r="S930" s="284"/>
      <c r="T930" s="284"/>
      <c r="U930" s="284"/>
      <c r="V930" s="284"/>
      <c r="W930" s="284"/>
      <c r="X930" s="284"/>
      <c r="Y930" s="294"/>
      <c r="Z930" s="294"/>
      <c r="AA930" s="294"/>
      <c r="AB930" s="294"/>
      <c r="AC930" s="294"/>
      <c r="AD930" s="294"/>
      <c r="AE930" s="294"/>
      <c r="AF930" s="294"/>
      <c r="AG930" s="294"/>
      <c r="AH930" s="294"/>
      <c r="AI930" s="294"/>
      <c r="AJ930" s="294"/>
      <c r="AK930" s="294"/>
      <c r="AL930" s="294"/>
      <c r="AM930" s="299"/>
    </row>
    <row r="931" spans="1:39" ht="15.5">
      <c r="B931" s="320" t="s">
        <v>328</v>
      </c>
      <c r="C931" s="322"/>
      <c r="D931" s="807">
        <f>SUM(D774:D929)</f>
        <v>5149306.1955642169</v>
      </c>
      <c r="E931" s="807">
        <f>SUM(E774:E929)</f>
        <v>5292726.4718244374</v>
      </c>
      <c r="F931" s="807">
        <f>SUM(F774:F929)</f>
        <v>5288992.3726906935</v>
      </c>
      <c r="G931" s="807">
        <f t="shared" ref="G931:M931" si="297">SUM(G774:G929)</f>
        <v>0</v>
      </c>
      <c r="H931" s="807">
        <f t="shared" si="297"/>
        <v>0</v>
      </c>
      <c r="I931" s="807">
        <f t="shared" si="297"/>
        <v>0</v>
      </c>
      <c r="J931" s="807">
        <f t="shared" si="297"/>
        <v>0</v>
      </c>
      <c r="K931" s="807">
        <f t="shared" si="297"/>
        <v>0</v>
      </c>
      <c r="L931" s="807">
        <f t="shared" si="297"/>
        <v>0</v>
      </c>
      <c r="M931" s="807">
        <f t="shared" si="297"/>
        <v>0</v>
      </c>
      <c r="N931" s="322"/>
      <c r="O931" s="322">
        <f>SUM(O774:O929)</f>
        <v>710.28</v>
      </c>
      <c r="P931" s="322">
        <f>SUM(P774:P929)</f>
        <v>726.83686989118542</v>
      </c>
      <c r="Q931" s="322">
        <f>SUM(Q774:Q929)</f>
        <v>726.0524216517299</v>
      </c>
      <c r="R931" s="322">
        <f t="shared" ref="R931:X931" si="298">SUM(R774:R929)</f>
        <v>0</v>
      </c>
      <c r="S931" s="322">
        <f t="shared" si="298"/>
        <v>0</v>
      </c>
      <c r="T931" s="322">
        <f t="shared" si="298"/>
        <v>0</v>
      </c>
      <c r="U931" s="322">
        <f t="shared" si="298"/>
        <v>0</v>
      </c>
      <c r="V931" s="322">
        <f t="shared" si="298"/>
        <v>0</v>
      </c>
      <c r="W931" s="322">
        <f t="shared" si="298"/>
        <v>0</v>
      </c>
      <c r="X931" s="322">
        <f t="shared" si="298"/>
        <v>0</v>
      </c>
      <c r="Y931" s="322">
        <f>IF(Y772="kWh",SUMPRODUCT(D774:D929,Y774:Y929))</f>
        <v>37933.054508298213</v>
      </c>
      <c r="Z931" s="322">
        <f>IF(Z772="kWh",SUMPRODUCT(D774:D929,Z774:Z929))</f>
        <v>2145599.2055327101</v>
      </c>
      <c r="AA931" s="322">
        <f>IF(AA772="kw",SUMPRODUCT(N774:N929,O774:O929,AA774:AA929),SUMPRODUCT(D774:D929,AA774:AA929))</f>
        <v>4367.5200000000004</v>
      </c>
      <c r="AB931" s="322">
        <f>IF(AB772="kw",SUMPRODUCT(N774:N929,O774:O929,AB774:AB929),SUMPRODUCT(D774:D929,AB774:AB929))</f>
        <v>0</v>
      </c>
      <c r="AC931" s="322">
        <f>IF(AC772="kw",SUMPRODUCT(N774:N929,O774:O929,AC774:AC929),SUMPRODUCT(D774:D929,AC774:AC929))</f>
        <v>0</v>
      </c>
      <c r="AD931" s="322">
        <f>IF(AD772="kw",SUMPRODUCT(N774:N929,O774:O929,AD774:AD929),SUMPRODUCT(D774:D929,AD774:AD929))</f>
        <v>0</v>
      </c>
      <c r="AE931" s="322">
        <f>IF(AE772="kw",SUMPRODUCT(N774:N929,O774:O929,AE774:AE929),SUMPRODUCT(D774:D929,AE774:AE929))</f>
        <v>0</v>
      </c>
      <c r="AF931" s="322">
        <f>IF(AF772="kw",SUMPRODUCT(N774:N929,O774:O929,AF774:AF929),SUMPRODUCT(D774:D929,AF774:AF929))</f>
        <v>0</v>
      </c>
      <c r="AG931" s="322">
        <f>IF(AG772="kw",SUMPRODUCT(N774:N929,O774:O929,AG774:AG929),SUMPRODUCT(D774:D929,AG774:AG929))</f>
        <v>0</v>
      </c>
      <c r="AH931" s="322">
        <f>IF(AH772="kw",SUMPRODUCT(N774:N929,O774:O929,AH774:AH929),SUMPRODUCT(D774:D929,AH774:AH929))</f>
        <v>0</v>
      </c>
      <c r="AI931" s="322">
        <f>IF(AI772="kw",SUMPRODUCT(N774:N929,O774:O929,AI774:AI929),SUMPRODUCT(D774:D929,AI774:AI929))</f>
        <v>0</v>
      </c>
      <c r="AJ931" s="322">
        <f>IF(AJ772="kw",SUMPRODUCT(N774:N929,O774:O929,AJ774:AJ929),SUMPRODUCT(D774:D929,AJ774:AJ929))</f>
        <v>0</v>
      </c>
      <c r="AK931" s="322">
        <f>IF(AK772="kw",SUMPRODUCT(N774:N929,O774:O929,AK774:AK929),SUMPRODUCT(D774:D929,AK774:AK929))</f>
        <v>0</v>
      </c>
      <c r="AL931" s="322">
        <f>IF(AL772="kw",SUMPRODUCT(N774:N929,O774:O929,AL774:AL929),SUMPRODUCT(D774:D929,AL774:AL929))</f>
        <v>0</v>
      </c>
      <c r="AM931" s="323"/>
    </row>
    <row r="932" spans="1:39" ht="15.5">
      <c r="B932" s="384" t="s">
        <v>329</v>
      </c>
      <c r="C932" s="385"/>
      <c r="D932" s="806"/>
      <c r="E932" s="806"/>
      <c r="F932" s="806"/>
      <c r="G932" s="806"/>
      <c r="H932" s="806"/>
      <c r="I932" s="806"/>
      <c r="J932" s="806"/>
      <c r="K932" s="806"/>
      <c r="L932" s="806"/>
      <c r="M932" s="806"/>
      <c r="N932" s="385"/>
      <c r="O932" s="385"/>
      <c r="P932" s="385"/>
      <c r="Q932" s="385"/>
      <c r="R932" s="385"/>
      <c r="S932" s="385"/>
      <c r="T932" s="385"/>
      <c r="U932" s="385"/>
      <c r="V932" s="385"/>
      <c r="W932" s="385"/>
      <c r="X932" s="385"/>
      <c r="Y932" s="385">
        <f>HLOOKUP(Y587,'2. LRAMVA Threshold'!$B$42:$Q$53,11,FALSE)</f>
        <v>1262919</v>
      </c>
      <c r="Z932" s="385">
        <f>HLOOKUP(Z587,'2. LRAMVA Threshold'!$B$42:$Q$53,11,FALSE)</f>
        <v>1210217</v>
      </c>
      <c r="AA932" s="385">
        <f>HLOOKUP(AA587,'2. LRAMVA Threshold'!$B$42:$Q$53,11,FALSE)</f>
        <v>56673</v>
      </c>
      <c r="AB932" s="385">
        <f>HLOOKUP(AB587,'2. LRAMVA Threshold'!$B$42:$Q$53,11,FALSE)</f>
        <v>0</v>
      </c>
      <c r="AC932" s="385">
        <f>HLOOKUP(AC587,'2. LRAMVA Threshold'!$B$42:$Q$53,11,FALSE)</f>
        <v>0</v>
      </c>
      <c r="AD932" s="385">
        <f>HLOOKUP(AD587,'2. LRAMVA Threshold'!$B$42:$Q$53,11,FALSE)</f>
        <v>0</v>
      </c>
      <c r="AE932" s="385">
        <f>HLOOKUP(AE587,'2. LRAMVA Threshold'!$B$42:$Q$53,11,FALSE)</f>
        <v>0</v>
      </c>
      <c r="AF932" s="385">
        <f>HLOOKUP(AF587,'2. LRAMVA Threshold'!$B$42:$Q$53,11,FALSE)</f>
        <v>0</v>
      </c>
      <c r="AG932" s="385">
        <f>HLOOKUP(AG587,'2. LRAMVA Threshold'!$B$42:$Q$53,11,FALSE)</f>
        <v>0</v>
      </c>
      <c r="AH932" s="385">
        <f>HLOOKUP(AH587,'2. LRAMVA Threshold'!$B$42:$Q$53,11,FALSE)</f>
        <v>0</v>
      </c>
      <c r="AI932" s="385">
        <f>HLOOKUP(AI587,'2. LRAMVA Threshold'!$B$42:$Q$53,11,FALSE)</f>
        <v>0</v>
      </c>
      <c r="AJ932" s="385">
        <f>HLOOKUP(AJ587,'2. LRAMVA Threshold'!$B$42:$Q$53,11,FALSE)</f>
        <v>0</v>
      </c>
      <c r="AK932" s="385">
        <f>HLOOKUP(AK587,'2. LRAMVA Threshold'!$B$42:$Q$53,11,FALSE)</f>
        <v>0</v>
      </c>
      <c r="AL932" s="385">
        <f>HLOOKUP(AL587,'2. LRAMVA Threshold'!$B$42:$Q$53,11,FALSE)</f>
        <v>0</v>
      </c>
      <c r="AM932" s="434"/>
    </row>
    <row r="933" spans="1:39" ht="15.5">
      <c r="B933" s="387"/>
      <c r="C933" s="425"/>
      <c r="D933" s="425"/>
      <c r="E933" s="425"/>
      <c r="F933" s="425"/>
      <c r="G933" s="425"/>
      <c r="H933" s="425"/>
      <c r="I933" s="425"/>
      <c r="J933" s="425"/>
      <c r="K933" s="425"/>
      <c r="L933" s="425"/>
      <c r="M933" s="425"/>
      <c r="N933" s="426"/>
      <c r="O933" s="427"/>
      <c r="P933" s="426"/>
      <c r="Q933" s="426"/>
      <c r="R933" s="426"/>
      <c r="S933" s="428"/>
      <c r="T933" s="428"/>
      <c r="U933" s="428"/>
      <c r="V933" s="428"/>
      <c r="W933" s="426"/>
      <c r="X933" s="426"/>
      <c r="Y933" s="429"/>
      <c r="Z933" s="429"/>
      <c r="AA933" s="429"/>
      <c r="AB933" s="429"/>
      <c r="AC933" s="429"/>
      <c r="AD933" s="429"/>
      <c r="AE933" s="429"/>
      <c r="AF933" s="392"/>
      <c r="AG933" s="392"/>
      <c r="AH933" s="392"/>
      <c r="AI933" s="392"/>
      <c r="AJ933" s="392"/>
      <c r="AK933" s="392"/>
      <c r="AL933" s="392"/>
      <c r="AM933" s="393"/>
    </row>
    <row r="934" spans="1:39" ht="15.5">
      <c r="B934" s="317" t="s">
        <v>330</v>
      </c>
      <c r="C934" s="331"/>
      <c r="D934" s="805"/>
      <c r="E934" s="293"/>
      <c r="F934" s="293"/>
      <c r="G934" s="293"/>
      <c r="H934" s="293"/>
      <c r="I934" s="293"/>
      <c r="J934" s="293"/>
      <c r="K934" s="293"/>
      <c r="L934" s="293"/>
      <c r="M934" s="293"/>
      <c r="N934" s="369"/>
      <c r="O934" s="284"/>
      <c r="P934" s="333"/>
      <c r="Q934" s="333"/>
      <c r="R934" s="333"/>
      <c r="S934" s="332"/>
      <c r="T934" s="332"/>
      <c r="U934" s="332"/>
      <c r="V934" s="332"/>
      <c r="W934" s="333"/>
      <c r="X934" s="333"/>
      <c r="Y934" s="334">
        <f>HLOOKUP(Y$35,'3.  Distribution Rates'!$C$122:$P$133,11,FALSE)</f>
        <v>0</v>
      </c>
      <c r="Z934" s="334">
        <f>HLOOKUP(Z$35,'3.  Distribution Rates'!$C$122:$P$133,11,FALSE)</f>
        <v>8.0999999999999996E-3</v>
      </c>
      <c r="AA934" s="334">
        <f>HLOOKUP(AA$35,'3.  Distribution Rates'!$C$122:$P$133,11,FALSE)</f>
        <v>2.8643000000000001</v>
      </c>
      <c r="AB934" s="334">
        <f>HLOOKUP(AB$35,'3.  Distribution Rates'!$C$122:$P$133,11,FALSE)</f>
        <v>0</v>
      </c>
      <c r="AC934" s="334">
        <f>HLOOKUP(AC$35,'3.  Distribution Rates'!$C$122:$P$133,11,FALSE)</f>
        <v>0</v>
      </c>
      <c r="AD934" s="334">
        <f>HLOOKUP(AD$35,'3.  Distribution Rates'!$C$122:$P$133,11,FALSE)</f>
        <v>0</v>
      </c>
      <c r="AE934" s="334">
        <f>HLOOKUP(AE$35,'3.  Distribution Rates'!$C$122:$P$133,11,FALSE)</f>
        <v>0</v>
      </c>
      <c r="AF934" s="334">
        <f>HLOOKUP(AF$35,'3.  Distribution Rates'!$C$122:$P$133,11,FALSE)</f>
        <v>0</v>
      </c>
      <c r="AG934" s="334">
        <f>HLOOKUP(AG$35,'3.  Distribution Rates'!$C$122:$P$133,11,FALSE)</f>
        <v>0</v>
      </c>
      <c r="AH934" s="334">
        <f>HLOOKUP(AH$35,'3.  Distribution Rates'!$C$122:$P$133,11,FALSE)</f>
        <v>0</v>
      </c>
      <c r="AI934" s="334">
        <f>HLOOKUP(AI$35,'3.  Distribution Rates'!$C$122:$P$133,11,FALSE)</f>
        <v>0</v>
      </c>
      <c r="AJ934" s="334">
        <f>HLOOKUP(AJ$35,'3.  Distribution Rates'!$C$122:$P$133,11,FALSE)</f>
        <v>0</v>
      </c>
      <c r="AK934" s="334">
        <f>HLOOKUP(AK$35,'3.  Distribution Rates'!$C$122:$P$133,11,FALSE)</f>
        <v>0</v>
      </c>
      <c r="AL934" s="334">
        <f>HLOOKUP(AL$35,'3.  Distribution Rates'!$C$122:$P$133,11,FALSE)</f>
        <v>0</v>
      </c>
      <c r="AM934" s="370"/>
    </row>
    <row r="935" spans="1:39" ht="15.5">
      <c r="B935" s="317" t="s">
        <v>331</v>
      </c>
      <c r="C935" s="338"/>
      <c r="D935" s="804"/>
      <c r="E935" s="733"/>
      <c r="F935" s="733"/>
      <c r="G935" s="733"/>
      <c r="H935" s="733"/>
      <c r="I935" s="733"/>
      <c r="J935" s="733"/>
      <c r="K935" s="733"/>
      <c r="L935" s="733"/>
      <c r="M935" s="733"/>
      <c r="N935" s="272"/>
      <c r="O935" s="284"/>
      <c r="P935" s="272"/>
      <c r="Q935" s="272"/>
      <c r="R935" s="272"/>
      <c r="S935" s="302"/>
      <c r="T935" s="302"/>
      <c r="U935" s="302"/>
      <c r="V935" s="302"/>
      <c r="W935" s="272"/>
      <c r="X935" s="272"/>
      <c r="Y935" s="371">
        <f>'4.  2011-2014 LRAM'!Y142*Y934</f>
        <v>0</v>
      </c>
      <c r="Z935" s="371">
        <f>'4.  2011-2014 LRAM'!Z142*Z934</f>
        <v>0</v>
      </c>
      <c r="AA935" s="371">
        <f>'4.  2011-2014 LRAM'!AA142*AA934</f>
        <v>0</v>
      </c>
      <c r="AB935" s="371">
        <f>'4.  2011-2014 LRAM'!AB142*AB934</f>
        <v>0</v>
      </c>
      <c r="AC935" s="371">
        <f>'4.  2011-2014 LRAM'!AC142*AC934</f>
        <v>0</v>
      </c>
      <c r="AD935" s="371">
        <f>'4.  2011-2014 LRAM'!AD142*AD934</f>
        <v>0</v>
      </c>
      <c r="AE935" s="371">
        <f>'4.  2011-2014 LRAM'!AE142*AE934</f>
        <v>0</v>
      </c>
      <c r="AF935" s="371">
        <f>'4.  2011-2014 LRAM'!AF142*AF934</f>
        <v>0</v>
      </c>
      <c r="AG935" s="371">
        <f>'4.  2011-2014 LRAM'!AG142*AG934</f>
        <v>0</v>
      </c>
      <c r="AH935" s="371">
        <f>'4.  2011-2014 LRAM'!AH142*AH934</f>
        <v>0</v>
      </c>
      <c r="AI935" s="371">
        <f>'4.  2011-2014 LRAM'!AI142*AI934</f>
        <v>0</v>
      </c>
      <c r="AJ935" s="371">
        <f>'4.  2011-2014 LRAM'!AJ142*AJ934</f>
        <v>0</v>
      </c>
      <c r="AK935" s="371">
        <f>'4.  2011-2014 LRAM'!AK142*AK934</f>
        <v>0</v>
      </c>
      <c r="AL935" s="371">
        <f>'4.  2011-2014 LRAM'!AL142*AL934</f>
        <v>0</v>
      </c>
      <c r="AM935" s="616">
        <f t="shared" ref="AM935:AM943" si="299">SUM(Y935:AL935)</f>
        <v>0</v>
      </c>
    </row>
    <row r="936" spans="1:39" ht="15.5">
      <c r="B936" s="317" t="s">
        <v>332</v>
      </c>
      <c r="C936" s="338"/>
      <c r="D936" s="804"/>
      <c r="E936" s="733"/>
      <c r="F936" s="733"/>
      <c r="G936" s="733"/>
      <c r="H936" s="733"/>
      <c r="I936" s="733"/>
      <c r="J936" s="733"/>
      <c r="K936" s="733"/>
      <c r="L936" s="733"/>
      <c r="M936" s="733"/>
      <c r="N936" s="272"/>
      <c r="O936" s="284"/>
      <c r="P936" s="272"/>
      <c r="Q936" s="272"/>
      <c r="R936" s="272"/>
      <c r="S936" s="302"/>
      <c r="T936" s="302"/>
      <c r="U936" s="302"/>
      <c r="V936" s="302"/>
      <c r="W936" s="272"/>
      <c r="X936" s="272"/>
      <c r="Y936" s="371">
        <f>'4.  2011-2014 LRAM'!Y271*Y934</f>
        <v>0</v>
      </c>
      <c r="Z936" s="371">
        <f>'4.  2011-2014 LRAM'!Z271*Z934</f>
        <v>0</v>
      </c>
      <c r="AA936" s="371">
        <f>'4.  2011-2014 LRAM'!AA271*AA934</f>
        <v>0</v>
      </c>
      <c r="AB936" s="371">
        <f>'4.  2011-2014 LRAM'!AB271*AB934</f>
        <v>0</v>
      </c>
      <c r="AC936" s="371">
        <f>'4.  2011-2014 LRAM'!AC271*AC934</f>
        <v>0</v>
      </c>
      <c r="AD936" s="371">
        <f>'4.  2011-2014 LRAM'!AD271*AD934</f>
        <v>0</v>
      </c>
      <c r="AE936" s="371">
        <f>'4.  2011-2014 LRAM'!AE271*AE934</f>
        <v>0</v>
      </c>
      <c r="AF936" s="371">
        <f>'4.  2011-2014 LRAM'!AF271*AF934</f>
        <v>0</v>
      </c>
      <c r="AG936" s="371">
        <f>'4.  2011-2014 LRAM'!AG271*AG934</f>
        <v>0</v>
      </c>
      <c r="AH936" s="371">
        <f>'4.  2011-2014 LRAM'!AH271*AH934</f>
        <v>0</v>
      </c>
      <c r="AI936" s="371">
        <f>'4.  2011-2014 LRAM'!AI271*AI934</f>
        <v>0</v>
      </c>
      <c r="AJ936" s="371">
        <f>'4.  2011-2014 LRAM'!AJ271*AJ934</f>
        <v>0</v>
      </c>
      <c r="AK936" s="371">
        <f>'4.  2011-2014 LRAM'!AK271*AK934</f>
        <v>0</v>
      </c>
      <c r="AL936" s="371">
        <f>'4.  2011-2014 LRAM'!AL271*AL934</f>
        <v>0</v>
      </c>
      <c r="AM936" s="616">
        <f t="shared" si="299"/>
        <v>0</v>
      </c>
    </row>
    <row r="937" spans="1:39" ht="15.5">
      <c r="B937" s="317" t="s">
        <v>333</v>
      </c>
      <c r="C937" s="338"/>
      <c r="D937" s="804"/>
      <c r="E937" s="733"/>
      <c r="F937" s="733"/>
      <c r="G937" s="733"/>
      <c r="H937" s="733"/>
      <c r="I937" s="733"/>
      <c r="J937" s="733"/>
      <c r="K937" s="733"/>
      <c r="L937" s="733"/>
      <c r="M937" s="733"/>
      <c r="N937" s="272"/>
      <c r="O937" s="284"/>
      <c r="P937" s="272"/>
      <c r="Q937" s="272"/>
      <c r="R937" s="272"/>
      <c r="S937" s="302"/>
      <c r="T937" s="302"/>
      <c r="U937" s="302"/>
      <c r="V937" s="302"/>
      <c r="W937" s="272"/>
      <c r="X937" s="272"/>
      <c r="Y937" s="371">
        <f>'4.  2011-2014 LRAM'!Y400*Y934</f>
        <v>0</v>
      </c>
      <c r="Z937" s="371">
        <f>'4.  2011-2014 LRAM'!Z400*Z934</f>
        <v>0</v>
      </c>
      <c r="AA937" s="371">
        <f>'4.  2011-2014 LRAM'!AA400*AA934</f>
        <v>0</v>
      </c>
      <c r="AB937" s="371">
        <f>'4.  2011-2014 LRAM'!AB400*AB934</f>
        <v>0</v>
      </c>
      <c r="AC937" s="371">
        <f>'4.  2011-2014 LRAM'!AC400*AC934</f>
        <v>0</v>
      </c>
      <c r="AD937" s="371">
        <f>'4.  2011-2014 LRAM'!AD400*AD934</f>
        <v>0</v>
      </c>
      <c r="AE937" s="371">
        <f>'4.  2011-2014 LRAM'!AE400*AE934</f>
        <v>0</v>
      </c>
      <c r="AF937" s="371">
        <f>'4.  2011-2014 LRAM'!AF400*AF934</f>
        <v>0</v>
      </c>
      <c r="AG937" s="371">
        <f>'4.  2011-2014 LRAM'!AG400*AG934</f>
        <v>0</v>
      </c>
      <c r="AH937" s="371">
        <f>'4.  2011-2014 LRAM'!AH400*AH934</f>
        <v>0</v>
      </c>
      <c r="AI937" s="371">
        <f>'4.  2011-2014 LRAM'!AI400*AI934</f>
        <v>0</v>
      </c>
      <c r="AJ937" s="371">
        <f>'4.  2011-2014 LRAM'!AJ400*AJ934</f>
        <v>0</v>
      </c>
      <c r="AK937" s="371">
        <f>'4.  2011-2014 LRAM'!AK400*AK934</f>
        <v>0</v>
      </c>
      <c r="AL937" s="371">
        <f>'4.  2011-2014 LRAM'!AL400*AL934</f>
        <v>0</v>
      </c>
      <c r="AM937" s="616">
        <f t="shared" si="299"/>
        <v>0</v>
      </c>
    </row>
    <row r="938" spans="1:39" ht="15.5">
      <c r="B938" s="317" t="s">
        <v>334</v>
      </c>
      <c r="C938" s="338"/>
      <c r="D938" s="804"/>
      <c r="E938" s="733"/>
      <c r="F938" s="733"/>
      <c r="G938" s="733"/>
      <c r="H938" s="733"/>
      <c r="I938" s="733"/>
      <c r="J938" s="733"/>
      <c r="K938" s="733"/>
      <c r="L938" s="733"/>
      <c r="M938" s="733"/>
      <c r="N938" s="272"/>
      <c r="O938" s="284"/>
      <c r="P938" s="272"/>
      <c r="Q938" s="272"/>
      <c r="R938" s="272"/>
      <c r="S938" s="302"/>
      <c r="T938" s="302"/>
      <c r="U938" s="302"/>
      <c r="V938" s="302"/>
      <c r="W938" s="272"/>
      <c r="X938" s="272"/>
      <c r="Y938" s="371">
        <f>'4.  2011-2014 LRAM'!Y530*Y934</f>
        <v>0</v>
      </c>
      <c r="Z938" s="371">
        <f>'4.  2011-2014 LRAM'!Z530*Z934</f>
        <v>0</v>
      </c>
      <c r="AA938" s="371">
        <f>'4.  2011-2014 LRAM'!AA530*AA934</f>
        <v>0</v>
      </c>
      <c r="AB938" s="371">
        <f>'4.  2011-2014 LRAM'!AB530*AB934</f>
        <v>0</v>
      </c>
      <c r="AC938" s="371">
        <f>'4.  2011-2014 LRAM'!AC530*AC934</f>
        <v>0</v>
      </c>
      <c r="AD938" s="371">
        <f>'4.  2011-2014 LRAM'!AD530*AD934</f>
        <v>0</v>
      </c>
      <c r="AE938" s="371">
        <f>'4.  2011-2014 LRAM'!AE530*AE934</f>
        <v>0</v>
      </c>
      <c r="AF938" s="371">
        <f>'4.  2011-2014 LRAM'!AF530*AF934</f>
        <v>0</v>
      </c>
      <c r="AG938" s="371">
        <f>'4.  2011-2014 LRAM'!AG530*AG934</f>
        <v>0</v>
      </c>
      <c r="AH938" s="371">
        <f>'4.  2011-2014 LRAM'!AH530*AH934</f>
        <v>0</v>
      </c>
      <c r="AI938" s="371">
        <f>'4.  2011-2014 LRAM'!AI530*AI934</f>
        <v>0</v>
      </c>
      <c r="AJ938" s="371">
        <f>'4.  2011-2014 LRAM'!AJ530*AJ934</f>
        <v>0</v>
      </c>
      <c r="AK938" s="371">
        <f>'4.  2011-2014 LRAM'!AK530*AK934</f>
        <v>0</v>
      </c>
      <c r="AL938" s="371">
        <f>'4.  2011-2014 LRAM'!AL530*AL934</f>
        <v>0</v>
      </c>
      <c r="AM938" s="616">
        <f t="shared" si="299"/>
        <v>0</v>
      </c>
    </row>
    <row r="939" spans="1:39" ht="15.5">
      <c r="B939" s="317" t="s">
        <v>335</v>
      </c>
      <c r="C939" s="338"/>
      <c r="D939" s="804"/>
      <c r="E939" s="733"/>
      <c r="F939" s="733"/>
      <c r="G939" s="733"/>
      <c r="H939" s="733"/>
      <c r="I939" s="733"/>
      <c r="J939" s="733"/>
      <c r="K939" s="733"/>
      <c r="L939" s="733"/>
      <c r="M939" s="733"/>
      <c r="N939" s="272"/>
      <c r="O939" s="284"/>
      <c r="P939" s="272"/>
      <c r="Q939" s="272"/>
      <c r="R939" s="272"/>
      <c r="S939" s="302"/>
      <c r="T939" s="302"/>
      <c r="U939" s="302"/>
      <c r="V939" s="302"/>
      <c r="W939" s="272"/>
      <c r="X939" s="272"/>
      <c r="Y939" s="371">
        <f t="shared" ref="Y939:AL939" si="300">Y211*Y934</f>
        <v>0</v>
      </c>
      <c r="Z939" s="371">
        <f t="shared" si="300"/>
        <v>0</v>
      </c>
      <c r="AA939" s="371">
        <f t="shared" si="300"/>
        <v>0</v>
      </c>
      <c r="AB939" s="371">
        <f t="shared" si="300"/>
        <v>0</v>
      </c>
      <c r="AC939" s="371">
        <f t="shared" si="300"/>
        <v>0</v>
      </c>
      <c r="AD939" s="371">
        <f t="shared" si="300"/>
        <v>0</v>
      </c>
      <c r="AE939" s="371">
        <f t="shared" si="300"/>
        <v>0</v>
      </c>
      <c r="AF939" s="371">
        <f t="shared" si="300"/>
        <v>0</v>
      </c>
      <c r="AG939" s="371">
        <f t="shared" si="300"/>
        <v>0</v>
      </c>
      <c r="AH939" s="371">
        <f t="shared" si="300"/>
        <v>0</v>
      </c>
      <c r="AI939" s="371">
        <f t="shared" si="300"/>
        <v>0</v>
      </c>
      <c r="AJ939" s="371">
        <f t="shared" si="300"/>
        <v>0</v>
      </c>
      <c r="AK939" s="371">
        <f t="shared" si="300"/>
        <v>0</v>
      </c>
      <c r="AL939" s="371">
        <f t="shared" si="300"/>
        <v>0</v>
      </c>
      <c r="AM939" s="616">
        <f t="shared" si="299"/>
        <v>0</v>
      </c>
    </row>
    <row r="940" spans="1:39" ht="15.5">
      <c r="B940" s="317" t="s">
        <v>336</v>
      </c>
      <c r="C940" s="338"/>
      <c r="D940" s="804"/>
      <c r="E940" s="733"/>
      <c r="F940" s="733"/>
      <c r="G940" s="733"/>
      <c r="H940" s="733"/>
      <c r="I940" s="733"/>
      <c r="J940" s="733"/>
      <c r="K940" s="733"/>
      <c r="L940" s="733"/>
      <c r="M940" s="733"/>
      <c r="N940" s="272"/>
      <c r="O940" s="284"/>
      <c r="P940" s="272"/>
      <c r="Q940" s="272"/>
      <c r="R940" s="272"/>
      <c r="S940" s="302"/>
      <c r="T940" s="302"/>
      <c r="U940" s="302"/>
      <c r="V940" s="302"/>
      <c r="W940" s="272"/>
      <c r="X940" s="272"/>
      <c r="Y940" s="371">
        <f t="shared" ref="Y940:AL940" si="301">Y395*Y934</f>
        <v>0</v>
      </c>
      <c r="Z940" s="371">
        <f t="shared" si="301"/>
        <v>8892.5688809999992</v>
      </c>
      <c r="AA940" s="371">
        <f t="shared" si="301"/>
        <v>29619.382583999999</v>
      </c>
      <c r="AB940" s="371">
        <f t="shared" si="301"/>
        <v>0</v>
      </c>
      <c r="AC940" s="371">
        <f t="shared" si="301"/>
        <v>0</v>
      </c>
      <c r="AD940" s="371">
        <f t="shared" si="301"/>
        <v>0</v>
      </c>
      <c r="AE940" s="371">
        <f t="shared" si="301"/>
        <v>0</v>
      </c>
      <c r="AF940" s="371">
        <f t="shared" si="301"/>
        <v>0</v>
      </c>
      <c r="AG940" s="371">
        <f t="shared" si="301"/>
        <v>0</v>
      </c>
      <c r="AH940" s="371">
        <f t="shared" si="301"/>
        <v>0</v>
      </c>
      <c r="AI940" s="371">
        <f t="shared" si="301"/>
        <v>0</v>
      </c>
      <c r="AJ940" s="371">
        <f t="shared" si="301"/>
        <v>0</v>
      </c>
      <c r="AK940" s="371">
        <f t="shared" si="301"/>
        <v>0</v>
      </c>
      <c r="AL940" s="371">
        <f t="shared" si="301"/>
        <v>0</v>
      </c>
      <c r="AM940" s="616">
        <f t="shared" si="299"/>
        <v>38511.951464999998</v>
      </c>
    </row>
    <row r="941" spans="1:39" ht="15.5">
      <c r="B941" s="317" t="s">
        <v>337</v>
      </c>
      <c r="C941" s="338"/>
      <c r="D941" s="804"/>
      <c r="E941" s="733"/>
      <c r="F941" s="733"/>
      <c r="G941" s="733"/>
      <c r="H941" s="733"/>
      <c r="I941" s="733"/>
      <c r="J941" s="733"/>
      <c r="K941" s="733"/>
      <c r="L941" s="733"/>
      <c r="M941" s="733"/>
      <c r="N941" s="272"/>
      <c r="O941" s="284"/>
      <c r="P941" s="272"/>
      <c r="Q941" s="272"/>
      <c r="R941" s="272"/>
      <c r="S941" s="302"/>
      <c r="T941" s="302"/>
      <c r="U941" s="302"/>
      <c r="V941" s="302"/>
      <c r="W941" s="272"/>
      <c r="X941" s="272"/>
      <c r="Y941" s="371">
        <f t="shared" ref="Y941:AL941" si="302">Y579*Y934</f>
        <v>0</v>
      </c>
      <c r="Z941" s="371">
        <f t="shared" si="302"/>
        <v>20154.706739999998</v>
      </c>
      <c r="AA941" s="371">
        <f t="shared" si="302"/>
        <v>67582.471068000013</v>
      </c>
      <c r="AB941" s="371">
        <f t="shared" si="302"/>
        <v>0</v>
      </c>
      <c r="AC941" s="371">
        <f t="shared" si="302"/>
        <v>0</v>
      </c>
      <c r="AD941" s="371">
        <f t="shared" si="302"/>
        <v>0</v>
      </c>
      <c r="AE941" s="371">
        <f t="shared" si="302"/>
        <v>0</v>
      </c>
      <c r="AF941" s="371">
        <f t="shared" si="302"/>
        <v>0</v>
      </c>
      <c r="AG941" s="371">
        <f t="shared" si="302"/>
        <v>0</v>
      </c>
      <c r="AH941" s="371">
        <f t="shared" si="302"/>
        <v>0</v>
      </c>
      <c r="AI941" s="371">
        <f t="shared" si="302"/>
        <v>0</v>
      </c>
      <c r="AJ941" s="371">
        <f t="shared" si="302"/>
        <v>0</v>
      </c>
      <c r="AK941" s="371">
        <f t="shared" si="302"/>
        <v>0</v>
      </c>
      <c r="AL941" s="371">
        <f t="shared" si="302"/>
        <v>0</v>
      </c>
      <c r="AM941" s="616">
        <f t="shared" si="299"/>
        <v>87737.177808000008</v>
      </c>
    </row>
    <row r="942" spans="1:39" ht="15.5">
      <c r="B942" s="317" t="s">
        <v>338</v>
      </c>
      <c r="C942" s="338"/>
      <c r="D942" s="804"/>
      <c r="E942" s="733"/>
      <c r="F942" s="733"/>
      <c r="G942" s="733"/>
      <c r="H942" s="733"/>
      <c r="I942" s="733"/>
      <c r="J942" s="733"/>
      <c r="K942" s="733"/>
      <c r="L942" s="733"/>
      <c r="M942" s="733"/>
      <c r="N942" s="272"/>
      <c r="O942" s="284"/>
      <c r="P942" s="272"/>
      <c r="Q942" s="272"/>
      <c r="R942" s="272"/>
      <c r="S942" s="302"/>
      <c r="T942" s="302"/>
      <c r="U942" s="302"/>
      <c r="V942" s="302"/>
      <c r="W942" s="272"/>
      <c r="X942" s="272"/>
      <c r="Y942" s="371">
        <f t="shared" ref="Y942:AL942" si="303">Y763*Y934</f>
        <v>0</v>
      </c>
      <c r="Z942" s="371">
        <f t="shared" si="303"/>
        <v>12431.896062586349</v>
      </c>
      <c r="AA942" s="371">
        <f t="shared" si="303"/>
        <v>37284.161580792701</v>
      </c>
      <c r="AB942" s="371">
        <f t="shared" si="303"/>
        <v>0</v>
      </c>
      <c r="AC942" s="371">
        <f t="shared" si="303"/>
        <v>0</v>
      </c>
      <c r="AD942" s="371">
        <f t="shared" si="303"/>
        <v>0</v>
      </c>
      <c r="AE942" s="371">
        <f t="shared" si="303"/>
        <v>0</v>
      </c>
      <c r="AF942" s="371">
        <f t="shared" si="303"/>
        <v>0</v>
      </c>
      <c r="AG942" s="371">
        <f t="shared" si="303"/>
        <v>0</v>
      </c>
      <c r="AH942" s="371">
        <f t="shared" si="303"/>
        <v>0</v>
      </c>
      <c r="AI942" s="371">
        <f t="shared" si="303"/>
        <v>0</v>
      </c>
      <c r="AJ942" s="371">
        <f t="shared" si="303"/>
        <v>0</v>
      </c>
      <c r="AK942" s="371">
        <f t="shared" si="303"/>
        <v>0</v>
      </c>
      <c r="AL942" s="371">
        <f t="shared" si="303"/>
        <v>0</v>
      </c>
      <c r="AM942" s="616">
        <f t="shared" si="299"/>
        <v>49716.057643379048</v>
      </c>
    </row>
    <row r="943" spans="1:39" ht="15.5">
      <c r="B943" s="317" t="s">
        <v>339</v>
      </c>
      <c r="C943" s="338"/>
      <c r="D943" s="804"/>
      <c r="E943" s="733"/>
      <c r="F943" s="733"/>
      <c r="G943" s="733"/>
      <c r="H943" s="733"/>
      <c r="I943" s="733"/>
      <c r="J943" s="733"/>
      <c r="K943" s="733"/>
      <c r="L943" s="733"/>
      <c r="M943" s="733"/>
      <c r="N943" s="272"/>
      <c r="O943" s="284"/>
      <c r="P943" s="272"/>
      <c r="Q943" s="272"/>
      <c r="R943" s="272"/>
      <c r="S943" s="302"/>
      <c r="T943" s="302"/>
      <c r="U943" s="302"/>
      <c r="V943" s="302"/>
      <c r="W943" s="272"/>
      <c r="X943" s="272"/>
      <c r="Y943" s="371">
        <f>Y931*Y934</f>
        <v>0</v>
      </c>
      <c r="Z943" s="371">
        <f t="shared" ref="Z943:AL943" si="304">Z931*Z934</f>
        <v>17379.353564814952</v>
      </c>
      <c r="AA943" s="371">
        <f t="shared" si="304"/>
        <v>12509.887536000002</v>
      </c>
      <c r="AB943" s="371">
        <f t="shared" si="304"/>
        <v>0</v>
      </c>
      <c r="AC943" s="371">
        <f t="shared" si="304"/>
        <v>0</v>
      </c>
      <c r="AD943" s="371">
        <f t="shared" si="304"/>
        <v>0</v>
      </c>
      <c r="AE943" s="371">
        <f t="shared" si="304"/>
        <v>0</v>
      </c>
      <c r="AF943" s="371">
        <f t="shared" si="304"/>
        <v>0</v>
      </c>
      <c r="AG943" s="371">
        <f t="shared" si="304"/>
        <v>0</v>
      </c>
      <c r="AH943" s="371">
        <f t="shared" si="304"/>
        <v>0</v>
      </c>
      <c r="AI943" s="371">
        <f t="shared" si="304"/>
        <v>0</v>
      </c>
      <c r="AJ943" s="371">
        <f t="shared" si="304"/>
        <v>0</v>
      </c>
      <c r="AK943" s="371">
        <f t="shared" si="304"/>
        <v>0</v>
      </c>
      <c r="AL943" s="371">
        <f t="shared" si="304"/>
        <v>0</v>
      </c>
      <c r="AM943" s="616">
        <f t="shared" si="299"/>
        <v>29889.241100814954</v>
      </c>
    </row>
    <row r="944" spans="1:39" ht="15.5">
      <c r="B944" s="342" t="s">
        <v>343</v>
      </c>
      <c r="C944" s="338"/>
      <c r="D944" s="803"/>
      <c r="E944" s="326"/>
      <c r="F944" s="326"/>
      <c r="G944" s="326"/>
      <c r="H944" s="326"/>
      <c r="I944" s="326"/>
      <c r="J944" s="326"/>
      <c r="K944" s="326"/>
      <c r="L944" s="326"/>
      <c r="M944" s="326"/>
      <c r="N944" s="327"/>
      <c r="O944" s="293"/>
      <c r="P944" s="327"/>
      <c r="Q944" s="327"/>
      <c r="R944" s="327"/>
      <c r="S944" s="329"/>
      <c r="T944" s="329"/>
      <c r="U944" s="329"/>
      <c r="V944" s="329"/>
      <c r="W944" s="327"/>
      <c r="X944" s="327"/>
      <c r="Y944" s="339">
        <f>SUM(Y935:Y943)</f>
        <v>0</v>
      </c>
      <c r="Z944" s="339">
        <f t="shared" ref="Z944:AE944" si="305">SUM(Z935:Z943)</f>
        <v>58858.525248401304</v>
      </c>
      <c r="AA944" s="339">
        <f t="shared" si="305"/>
        <v>146995.9027687927</v>
      </c>
      <c r="AB944" s="339">
        <f t="shared" si="305"/>
        <v>0</v>
      </c>
      <c r="AC944" s="339">
        <f t="shared" si="305"/>
        <v>0</v>
      </c>
      <c r="AD944" s="339">
        <f t="shared" si="305"/>
        <v>0</v>
      </c>
      <c r="AE944" s="339">
        <f t="shared" si="305"/>
        <v>0</v>
      </c>
      <c r="AF944" s="339">
        <f>SUM(AF935:AF943)</f>
        <v>0</v>
      </c>
      <c r="AG944" s="339">
        <f t="shared" ref="AG944:AL944" si="306">SUM(AG935:AG943)</f>
        <v>0</v>
      </c>
      <c r="AH944" s="339">
        <f t="shared" si="306"/>
        <v>0</v>
      </c>
      <c r="AI944" s="339">
        <f t="shared" si="306"/>
        <v>0</v>
      </c>
      <c r="AJ944" s="339">
        <f t="shared" si="306"/>
        <v>0</v>
      </c>
      <c r="AK944" s="339">
        <f t="shared" si="306"/>
        <v>0</v>
      </c>
      <c r="AL944" s="339">
        <f t="shared" si="306"/>
        <v>0</v>
      </c>
      <c r="AM944" s="400">
        <f>SUM(AM935:AM943)</f>
        <v>205854.428017194</v>
      </c>
    </row>
    <row r="945" spans="1:39" ht="15.5">
      <c r="B945" s="342" t="s">
        <v>344</v>
      </c>
      <c r="C945" s="338"/>
      <c r="D945" s="803"/>
      <c r="E945" s="326"/>
      <c r="F945" s="326"/>
      <c r="G945" s="326"/>
      <c r="H945" s="326"/>
      <c r="I945" s="326"/>
      <c r="J945" s="326"/>
      <c r="K945" s="326"/>
      <c r="L945" s="326"/>
      <c r="M945" s="326"/>
      <c r="N945" s="327"/>
      <c r="O945" s="293"/>
      <c r="P945" s="327"/>
      <c r="Q945" s="327"/>
      <c r="R945" s="327"/>
      <c r="S945" s="329"/>
      <c r="T945" s="329"/>
      <c r="U945" s="329"/>
      <c r="V945" s="329"/>
      <c r="W945" s="327"/>
      <c r="X945" s="327"/>
      <c r="Y945" s="340">
        <f>Y932*Y934</f>
        <v>0</v>
      </c>
      <c r="Z945" s="340">
        <f t="shared" ref="Z945:AE945" si="307">Z932*Z934</f>
        <v>9802.7577000000001</v>
      </c>
      <c r="AA945" s="340">
        <f t="shared" si="307"/>
        <v>162328.47390000001</v>
      </c>
      <c r="AB945" s="340">
        <f t="shared" si="307"/>
        <v>0</v>
      </c>
      <c r="AC945" s="340">
        <f t="shared" si="307"/>
        <v>0</v>
      </c>
      <c r="AD945" s="340">
        <f t="shared" si="307"/>
        <v>0</v>
      </c>
      <c r="AE945" s="340">
        <f t="shared" si="307"/>
        <v>0</v>
      </c>
      <c r="AF945" s="340">
        <f>AF932*AF934</f>
        <v>0</v>
      </c>
      <c r="AG945" s="340">
        <f t="shared" ref="AG945:AL945" si="308">AG932*AG934</f>
        <v>0</v>
      </c>
      <c r="AH945" s="340">
        <f t="shared" si="308"/>
        <v>0</v>
      </c>
      <c r="AI945" s="340">
        <f t="shared" si="308"/>
        <v>0</v>
      </c>
      <c r="AJ945" s="340">
        <f t="shared" si="308"/>
        <v>0</v>
      </c>
      <c r="AK945" s="340">
        <f t="shared" si="308"/>
        <v>0</v>
      </c>
      <c r="AL945" s="340">
        <f t="shared" si="308"/>
        <v>0</v>
      </c>
      <c r="AM945" s="400">
        <f>SUM(Y945:AL945)</f>
        <v>172131.2316</v>
      </c>
    </row>
    <row r="946" spans="1:39" ht="15.5">
      <c r="B946" s="342" t="s">
        <v>345</v>
      </c>
      <c r="C946" s="338"/>
      <c r="D946" s="803"/>
      <c r="E946" s="326"/>
      <c r="F946" s="326"/>
      <c r="G946" s="326"/>
      <c r="H946" s="326"/>
      <c r="I946" s="326"/>
      <c r="J946" s="326"/>
      <c r="K946" s="326"/>
      <c r="L946" s="326"/>
      <c r="M946" s="326"/>
      <c r="N946" s="327"/>
      <c r="O946" s="293"/>
      <c r="P946" s="327"/>
      <c r="Q946" s="327"/>
      <c r="R946" s="327"/>
      <c r="S946" s="343"/>
      <c r="T946" s="343"/>
      <c r="U946" s="343"/>
      <c r="V946" s="343"/>
      <c r="W946" s="327"/>
      <c r="X946" s="327"/>
      <c r="Y946" s="344"/>
      <c r="Z946" s="344"/>
      <c r="AA946" s="344"/>
      <c r="AB946" s="344"/>
      <c r="AC946" s="344"/>
      <c r="AD946" s="344"/>
      <c r="AE946" s="344"/>
      <c r="AF946" s="344"/>
      <c r="AG946" s="344"/>
      <c r="AH946" s="344"/>
      <c r="AI946" s="344"/>
      <c r="AJ946" s="344"/>
      <c r="AK946" s="344"/>
      <c r="AL946" s="344"/>
      <c r="AM946" s="400">
        <f>AM944-AM945</f>
        <v>33723.196417194005</v>
      </c>
    </row>
    <row r="947" spans="1:39" ht="15.5">
      <c r="B947" s="317"/>
      <c r="C947" s="343"/>
      <c r="D947" s="803"/>
      <c r="E947" s="326"/>
      <c r="F947" s="326"/>
      <c r="G947" s="326"/>
      <c r="H947" s="326"/>
      <c r="I947" s="326"/>
      <c r="J947" s="326"/>
      <c r="K947" s="326"/>
      <c r="L947" s="326"/>
      <c r="M947" s="326"/>
      <c r="N947" s="327"/>
      <c r="O947" s="293"/>
      <c r="P947" s="327"/>
      <c r="Q947" s="327"/>
      <c r="R947" s="327"/>
      <c r="S947" s="343"/>
      <c r="T947" s="338"/>
      <c r="U947" s="343"/>
      <c r="V947" s="343"/>
      <c r="W947" s="327"/>
      <c r="X947" s="327"/>
      <c r="Y947" s="345"/>
      <c r="Z947" s="345"/>
      <c r="AA947" s="345"/>
      <c r="AB947" s="345"/>
      <c r="AC947" s="345"/>
      <c r="AD947" s="345"/>
      <c r="AE947" s="345"/>
      <c r="AF947" s="345"/>
      <c r="AG947" s="345"/>
      <c r="AH947" s="345"/>
      <c r="AI947" s="345"/>
      <c r="AJ947" s="345"/>
      <c r="AK947" s="345"/>
      <c r="AL947" s="345"/>
      <c r="AM947" s="330"/>
    </row>
    <row r="948" spans="1:39" ht="15.5">
      <c r="B948" s="794" t="s">
        <v>340</v>
      </c>
      <c r="C948" s="732"/>
      <c r="D948" s="733"/>
      <c r="E948" s="733"/>
      <c r="F948" s="733"/>
      <c r="G948" s="733"/>
      <c r="H948" s="733"/>
      <c r="I948" s="733"/>
      <c r="J948" s="733"/>
      <c r="K948" s="733"/>
      <c r="L948" s="733"/>
      <c r="M948" s="733"/>
      <c r="N948" s="272"/>
      <c r="O948" s="350"/>
      <c r="P948" s="272"/>
      <c r="Q948" s="272"/>
      <c r="R948" s="272"/>
      <c r="S948" s="732"/>
      <c r="T948" s="302"/>
      <c r="U948" s="302"/>
      <c r="V948" s="272"/>
      <c r="W948" s="272"/>
      <c r="X948" s="302"/>
      <c r="Y948" s="729">
        <f>SUMPRODUCT(E774:E929,Y774:Y929)</f>
        <v>39445.635959644074</v>
      </c>
      <c r="Z948" s="729">
        <f>SUMPRODUCT(E774:E929,Z774:Z929)</f>
        <v>2210365.2463229452</v>
      </c>
      <c r="AA948" s="729">
        <f>IF(AA772="kw",SUMPRODUCT($N$774:$N$929,$P$774:$P$929,AA774:AA929),SUMPRODUCT($E$774:$E$929,AA774:AA929))</f>
        <v>4487.2080437340555</v>
      </c>
      <c r="AB948" s="729">
        <f t="shared" ref="AB948:AL949" si="309">IF(AB772="kw",SUMPRODUCT($N$774:$N$929,$P$774:$P$929,AB774:AB929),SUMPRODUCT($E$774:$E$929,AB774:AB929))</f>
        <v>0</v>
      </c>
      <c r="AC948" s="729">
        <f t="shared" si="309"/>
        <v>0</v>
      </c>
      <c r="AD948" s="729">
        <f t="shared" si="309"/>
        <v>0</v>
      </c>
      <c r="AE948" s="729">
        <f t="shared" si="309"/>
        <v>0</v>
      </c>
      <c r="AF948" s="729">
        <f t="shared" si="309"/>
        <v>0</v>
      </c>
      <c r="AG948" s="729">
        <f t="shared" si="309"/>
        <v>0</v>
      </c>
      <c r="AH948" s="729">
        <f t="shared" si="309"/>
        <v>0</v>
      </c>
      <c r="AI948" s="729">
        <f t="shared" si="309"/>
        <v>0</v>
      </c>
      <c r="AJ948" s="729">
        <f t="shared" si="309"/>
        <v>0</v>
      </c>
      <c r="AK948" s="729">
        <f t="shared" si="309"/>
        <v>0</v>
      </c>
      <c r="AL948" s="729">
        <f t="shared" si="309"/>
        <v>0</v>
      </c>
      <c r="AM948" s="293"/>
    </row>
    <row r="949" spans="1:39" ht="15.5">
      <c r="B949" s="859" t="s">
        <v>796</v>
      </c>
      <c r="C949" s="732"/>
      <c r="D949" s="733"/>
      <c r="E949" s="733"/>
      <c r="F949" s="733"/>
      <c r="G949" s="733"/>
      <c r="H949" s="733"/>
      <c r="I949" s="733"/>
      <c r="J949" s="733"/>
      <c r="K949" s="733"/>
      <c r="L949" s="733"/>
      <c r="M949" s="733"/>
      <c r="N949" s="272"/>
      <c r="O949" s="350"/>
      <c r="P949" s="272"/>
      <c r="Q949" s="272"/>
      <c r="R949" s="272"/>
      <c r="S949" s="732"/>
      <c r="T949" s="302"/>
      <c r="U949" s="302"/>
      <c r="V949" s="272"/>
      <c r="W949" s="272"/>
      <c r="X949" s="302"/>
      <c r="Y949" s="729">
        <f>SUMPRODUCT(F774:F929,Y774:Y929)</f>
        <v>39445.635959644074</v>
      </c>
      <c r="Z949" s="729">
        <f>SUMPRODUCT(F774:F929,Z774:Z929)</f>
        <v>2206631.1471892018</v>
      </c>
      <c r="AA949" s="729">
        <f>IF(AA772="kw",SUMPRODUCT($N$774:$N$929,$Q$774:$Q$929,AA774:AA929),SUMPRODUCT($F$774:$F$929,AA774:AA929))</f>
        <v>4487.2080437340555</v>
      </c>
      <c r="AB949" s="729">
        <f t="shared" si="309"/>
        <v>0</v>
      </c>
      <c r="AC949" s="729">
        <f t="shared" si="309"/>
        <v>0</v>
      </c>
      <c r="AD949" s="729">
        <f t="shared" si="309"/>
        <v>0</v>
      </c>
      <c r="AE949" s="729">
        <f t="shared" si="309"/>
        <v>0</v>
      </c>
      <c r="AF949" s="729">
        <f t="shared" si="309"/>
        <v>0</v>
      </c>
      <c r="AG949" s="729">
        <f t="shared" si="309"/>
        <v>0</v>
      </c>
      <c r="AH949" s="729">
        <f t="shared" si="309"/>
        <v>0</v>
      </c>
      <c r="AI949" s="729">
        <f t="shared" si="309"/>
        <v>0</v>
      </c>
      <c r="AJ949" s="729">
        <f t="shared" si="309"/>
        <v>0</v>
      </c>
      <c r="AK949" s="729">
        <f t="shared" si="309"/>
        <v>0</v>
      </c>
      <c r="AL949" s="729">
        <f t="shared" si="309"/>
        <v>0</v>
      </c>
      <c r="AM949" s="293"/>
    </row>
    <row r="950" spans="1:39" ht="18.75" customHeight="1">
      <c r="B950" s="361" t="s">
        <v>591</v>
      </c>
      <c r="C950" s="380"/>
      <c r="D950" s="363"/>
      <c r="E950" s="363"/>
      <c r="F950" s="363"/>
      <c r="G950" s="363"/>
      <c r="H950" s="363"/>
      <c r="I950" s="363"/>
      <c r="J950" s="363"/>
      <c r="K950" s="363"/>
      <c r="L950" s="363"/>
      <c r="M950" s="363"/>
      <c r="N950" s="381"/>
      <c r="O950" s="381"/>
      <c r="P950" s="381"/>
      <c r="Q950" s="381"/>
      <c r="R950" s="381"/>
      <c r="S950" s="364"/>
      <c r="T950" s="365"/>
      <c r="U950" s="381"/>
      <c r="V950" s="381"/>
      <c r="W950" s="381"/>
      <c r="X950" s="381"/>
      <c r="Y950" s="402"/>
      <c r="Z950" s="402"/>
      <c r="AA950" s="402"/>
      <c r="AB950" s="402"/>
      <c r="AC950" s="402"/>
      <c r="AD950" s="402"/>
      <c r="AE950" s="402"/>
      <c r="AF950" s="402"/>
      <c r="AG950" s="402"/>
      <c r="AH950" s="402"/>
      <c r="AI950" s="402"/>
      <c r="AJ950" s="402"/>
      <c r="AK950" s="402"/>
      <c r="AL950" s="402"/>
      <c r="AM950" s="382"/>
    </row>
    <row r="951" spans="1:39" collapsed="1"/>
    <row r="953" spans="1:39" ht="15.5">
      <c r="B953" s="273" t="s">
        <v>341</v>
      </c>
      <c r="C953" s="274"/>
      <c r="D953" s="809" t="s">
        <v>524</v>
      </c>
      <c r="E953" s="268"/>
      <c r="F953" s="809"/>
      <c r="G953" s="268"/>
      <c r="H953" s="268"/>
      <c r="I953" s="268"/>
      <c r="J953" s="268"/>
      <c r="K953" s="268"/>
      <c r="L953" s="268"/>
      <c r="M953" s="268"/>
      <c r="N953" s="246"/>
      <c r="O953" s="274"/>
      <c r="P953" s="246"/>
      <c r="Q953" s="246"/>
      <c r="R953" s="246"/>
      <c r="S953" s="246"/>
      <c r="T953" s="246"/>
      <c r="U953" s="246"/>
      <c r="V953" s="246"/>
      <c r="W953" s="246"/>
      <c r="X953" s="246"/>
      <c r="Y953" s="263"/>
      <c r="Z953" s="260"/>
      <c r="AA953" s="260"/>
      <c r="AB953" s="260"/>
      <c r="AC953" s="260"/>
      <c r="AD953" s="260"/>
      <c r="AE953" s="260"/>
      <c r="AF953" s="260"/>
      <c r="AG953" s="260"/>
      <c r="AH953" s="260"/>
      <c r="AI953" s="260"/>
      <c r="AJ953" s="260"/>
      <c r="AK953" s="260"/>
      <c r="AL953" s="260"/>
    </row>
    <row r="954" spans="1:39" ht="39.75" customHeight="1">
      <c r="B954" s="942" t="s">
        <v>211</v>
      </c>
      <c r="C954" s="944" t="s">
        <v>33</v>
      </c>
      <c r="D954" s="863" t="s">
        <v>420</v>
      </c>
      <c r="E954" s="953" t="s">
        <v>209</v>
      </c>
      <c r="F954" s="954"/>
      <c r="G954" s="954"/>
      <c r="H954" s="954"/>
      <c r="I954" s="954"/>
      <c r="J954" s="954"/>
      <c r="K954" s="954"/>
      <c r="L954" s="954"/>
      <c r="M954" s="955"/>
      <c r="N954" s="949" t="s">
        <v>213</v>
      </c>
      <c r="O954" s="277" t="s">
        <v>421</v>
      </c>
      <c r="P954" s="946" t="s">
        <v>212</v>
      </c>
      <c r="Q954" s="947"/>
      <c r="R954" s="947"/>
      <c r="S954" s="947"/>
      <c r="T954" s="947"/>
      <c r="U954" s="947"/>
      <c r="V954" s="947"/>
      <c r="W954" s="947"/>
      <c r="X954" s="948"/>
      <c r="Y954" s="939" t="s">
        <v>243</v>
      </c>
      <c r="Z954" s="940"/>
      <c r="AA954" s="940"/>
      <c r="AB954" s="940"/>
      <c r="AC954" s="940"/>
      <c r="AD954" s="940"/>
      <c r="AE954" s="940"/>
      <c r="AF954" s="940"/>
      <c r="AG954" s="940"/>
      <c r="AH954" s="940"/>
      <c r="AI954" s="940"/>
      <c r="AJ954" s="940"/>
      <c r="AK954" s="940"/>
      <c r="AL954" s="940"/>
      <c r="AM954" s="941"/>
    </row>
    <row r="955" spans="1:39" ht="65.25" customHeight="1">
      <c r="B955" s="943"/>
      <c r="C955" s="945"/>
      <c r="D955" s="864">
        <v>2020</v>
      </c>
      <c r="E955" s="864">
        <v>2021</v>
      </c>
      <c r="F955" s="864">
        <v>2022</v>
      </c>
      <c r="G955" s="864">
        <v>2023</v>
      </c>
      <c r="H955" s="864">
        <v>2024</v>
      </c>
      <c r="I955" s="864">
        <v>2025</v>
      </c>
      <c r="J955" s="864">
        <v>2026</v>
      </c>
      <c r="K955" s="864">
        <v>2027</v>
      </c>
      <c r="L955" s="864">
        <v>2028</v>
      </c>
      <c r="M955" s="864">
        <v>2029</v>
      </c>
      <c r="N955" s="950"/>
      <c r="O955" s="278">
        <v>2020</v>
      </c>
      <c r="P955" s="278">
        <v>2021</v>
      </c>
      <c r="Q955" s="278">
        <v>2022</v>
      </c>
      <c r="R955" s="278">
        <v>2023</v>
      </c>
      <c r="S955" s="278">
        <v>2024</v>
      </c>
      <c r="T955" s="278">
        <v>2025</v>
      </c>
      <c r="U955" s="278">
        <v>2026</v>
      </c>
      <c r="V955" s="278">
        <v>2027</v>
      </c>
      <c r="W955" s="278">
        <v>2028</v>
      </c>
      <c r="X955" s="278">
        <v>2029</v>
      </c>
      <c r="Y955" s="278" t="str">
        <f>'1.  LRAMVA Summary'!D52</f>
        <v>Residential</v>
      </c>
      <c r="Z955" s="278" t="str">
        <f>'1.  LRAMVA Summary'!E52</f>
        <v>GS&lt;50 kW</v>
      </c>
      <c r="AA955" s="278" t="str">
        <f>'1.  LRAMVA Summary'!F52</f>
        <v>GS&gt;50 kW</v>
      </c>
      <c r="AB955" s="278" t="str">
        <f>'1.  LRAMVA Summary'!G52</f>
        <v/>
      </c>
      <c r="AC955" s="278" t="str">
        <f>'1.  LRAMVA Summary'!H52</f>
        <v/>
      </c>
      <c r="AD955" s="278" t="str">
        <f>'1.  LRAMVA Summary'!I52</f>
        <v/>
      </c>
      <c r="AE955" s="278" t="str">
        <f>'1.  LRAMVA Summary'!J52</f>
        <v/>
      </c>
      <c r="AF955" s="278" t="str">
        <f>'1.  LRAMVA Summary'!K52</f>
        <v/>
      </c>
      <c r="AG955" s="278" t="str">
        <f>'1.  LRAMVA Summary'!L52</f>
        <v/>
      </c>
      <c r="AH955" s="278" t="str">
        <f>'1.  LRAMVA Summary'!M52</f>
        <v/>
      </c>
      <c r="AI955" s="278" t="str">
        <f>'1.  LRAMVA Summary'!N52</f>
        <v/>
      </c>
      <c r="AJ955" s="278" t="str">
        <f>'1.  LRAMVA Summary'!O52</f>
        <v/>
      </c>
      <c r="AK955" s="278" t="str">
        <f>'1.  LRAMVA Summary'!P52</f>
        <v/>
      </c>
      <c r="AL955" s="278" t="str">
        <f>'1.  LRAMVA Summary'!Q52</f>
        <v/>
      </c>
      <c r="AM955" s="280" t="str">
        <f>'1.  LRAMVA Summary'!R52</f>
        <v>Total</v>
      </c>
    </row>
    <row r="956" spans="1:39" ht="15" customHeight="1">
      <c r="A956" s="523"/>
      <c r="B956" s="509" t="s">
        <v>502</v>
      </c>
      <c r="C956" s="282"/>
      <c r="D956" s="338"/>
      <c r="E956" s="338"/>
      <c r="F956" s="338"/>
      <c r="G956" s="338"/>
      <c r="H956" s="338"/>
      <c r="I956" s="338"/>
      <c r="J956" s="338"/>
      <c r="K956" s="338"/>
      <c r="L956" s="338"/>
      <c r="M956" s="338"/>
      <c r="N956" s="283"/>
      <c r="O956" s="282"/>
      <c r="P956" s="282"/>
      <c r="Q956" s="282"/>
      <c r="R956" s="282"/>
      <c r="S956" s="282"/>
      <c r="T956" s="282"/>
      <c r="U956" s="282"/>
      <c r="V956" s="282"/>
      <c r="W956" s="282"/>
      <c r="X956" s="282"/>
      <c r="Y956" s="284" t="str">
        <f>'1.  LRAMVA Summary'!D53</f>
        <v>kWh</v>
      </c>
      <c r="Z956" s="284" t="str">
        <f>'1.  LRAMVA Summary'!E53</f>
        <v>kWh</v>
      </c>
      <c r="AA956" s="284" t="str">
        <f>'1.  LRAMVA Summary'!F53</f>
        <v>kW</v>
      </c>
      <c r="AB956" s="284">
        <f>'1.  LRAMVA Summary'!G53</f>
        <v>0</v>
      </c>
      <c r="AC956" s="284">
        <f>'1.  LRAMVA Summary'!H53</f>
        <v>0</v>
      </c>
      <c r="AD956" s="284">
        <f>'1.  LRAMVA Summary'!I53</f>
        <v>0</v>
      </c>
      <c r="AE956" s="284">
        <f>'1.  LRAMVA Summary'!J53</f>
        <v>0</v>
      </c>
      <c r="AF956" s="284">
        <f>'1.  LRAMVA Summary'!K53</f>
        <v>0</v>
      </c>
      <c r="AG956" s="284">
        <f>'1.  LRAMVA Summary'!L53</f>
        <v>0</v>
      </c>
      <c r="AH956" s="284">
        <f>'1.  LRAMVA Summary'!M53</f>
        <v>0</v>
      </c>
      <c r="AI956" s="284">
        <f>'1.  LRAMVA Summary'!N53</f>
        <v>0</v>
      </c>
      <c r="AJ956" s="284">
        <f>'1.  LRAMVA Summary'!O53</f>
        <v>0</v>
      </c>
      <c r="AK956" s="284">
        <f>'1.  LRAMVA Summary'!P53</f>
        <v>0</v>
      </c>
      <c r="AL956" s="284">
        <f>'1.  LRAMVA Summary'!Q53</f>
        <v>0</v>
      </c>
      <c r="AM956" s="285"/>
    </row>
    <row r="957" spans="1:39" ht="15" customHeight="1" outlineLevel="1">
      <c r="A957" s="523"/>
      <c r="B957" s="496" t="s">
        <v>495</v>
      </c>
      <c r="C957" s="282"/>
      <c r="D957" s="338"/>
      <c r="E957" s="338"/>
      <c r="F957" s="338"/>
      <c r="G957" s="338"/>
      <c r="H957" s="338"/>
      <c r="I957" s="338"/>
      <c r="J957" s="338"/>
      <c r="K957" s="338"/>
      <c r="L957" s="338"/>
      <c r="M957" s="338"/>
      <c r="N957" s="283"/>
      <c r="O957" s="282"/>
      <c r="P957" s="282"/>
      <c r="Q957" s="282"/>
      <c r="R957" s="282"/>
      <c r="S957" s="282"/>
      <c r="T957" s="282"/>
      <c r="U957" s="282"/>
      <c r="V957" s="282"/>
      <c r="W957" s="282"/>
      <c r="X957" s="282"/>
      <c r="Y957" s="284"/>
      <c r="Z957" s="284"/>
      <c r="AA957" s="284"/>
      <c r="AB957" s="284"/>
      <c r="AC957" s="284"/>
      <c r="AD957" s="284"/>
      <c r="AE957" s="284"/>
      <c r="AF957" s="284"/>
      <c r="AG957" s="284"/>
      <c r="AH957" s="284"/>
      <c r="AI957" s="284"/>
      <c r="AJ957" s="284"/>
      <c r="AK957" s="284"/>
      <c r="AL957" s="284"/>
      <c r="AM957" s="285"/>
    </row>
    <row r="958" spans="1:39" ht="15" customHeight="1" outlineLevel="1">
      <c r="A958" s="523">
        <v>1</v>
      </c>
      <c r="B958" s="421" t="s">
        <v>95</v>
      </c>
      <c r="C958" s="284" t="s">
        <v>25</v>
      </c>
      <c r="D958" s="730"/>
      <c r="E958" s="730"/>
      <c r="F958" s="730"/>
      <c r="G958" s="730"/>
      <c r="H958" s="730"/>
      <c r="I958" s="730"/>
      <c r="J958" s="730"/>
      <c r="K958" s="730"/>
      <c r="L958" s="730"/>
      <c r="M958" s="730"/>
      <c r="N958" s="284"/>
      <c r="O958" s="288"/>
      <c r="P958" s="288"/>
      <c r="Q958" s="288"/>
      <c r="R958" s="288"/>
      <c r="S958" s="288"/>
      <c r="T958" s="288"/>
      <c r="U958" s="288"/>
      <c r="V958" s="288"/>
      <c r="W958" s="288"/>
      <c r="X958" s="288"/>
      <c r="Y958" s="408"/>
      <c r="Z958" s="408"/>
      <c r="AA958" s="408"/>
      <c r="AB958" s="408"/>
      <c r="AC958" s="408"/>
      <c r="AD958" s="408"/>
      <c r="AE958" s="408"/>
      <c r="AF958" s="403"/>
      <c r="AG958" s="403"/>
      <c r="AH958" s="403"/>
      <c r="AI958" s="403"/>
      <c r="AJ958" s="403"/>
      <c r="AK958" s="403"/>
      <c r="AL958" s="403"/>
      <c r="AM958" s="289">
        <f>SUM(Y958:AL958)</f>
        <v>0</v>
      </c>
    </row>
    <row r="959" spans="1:39" ht="15" customHeight="1" outlineLevel="1">
      <c r="A959" s="523"/>
      <c r="B959" s="287" t="s">
        <v>346</v>
      </c>
      <c r="C959" s="284" t="s">
        <v>163</v>
      </c>
      <c r="D959" s="730"/>
      <c r="E959" s="730"/>
      <c r="F959" s="730"/>
      <c r="G959" s="730"/>
      <c r="H959" s="730"/>
      <c r="I959" s="730"/>
      <c r="J959" s="730"/>
      <c r="K959" s="730"/>
      <c r="L959" s="730"/>
      <c r="M959" s="730"/>
      <c r="N959" s="460"/>
      <c r="O959" s="288"/>
      <c r="P959" s="288"/>
      <c r="Q959" s="288"/>
      <c r="R959" s="288"/>
      <c r="S959" s="288"/>
      <c r="T959" s="288"/>
      <c r="U959" s="288"/>
      <c r="V959" s="288"/>
      <c r="W959" s="288"/>
      <c r="X959" s="288"/>
      <c r="Y959" s="404">
        <f t="shared" ref="Y959:AL959" si="310">Y958</f>
        <v>0</v>
      </c>
      <c r="Z959" s="404">
        <f t="shared" si="310"/>
        <v>0</v>
      </c>
      <c r="AA959" s="404">
        <f t="shared" si="310"/>
        <v>0</v>
      </c>
      <c r="AB959" s="404">
        <f t="shared" si="310"/>
        <v>0</v>
      </c>
      <c r="AC959" s="404">
        <f t="shared" si="310"/>
        <v>0</v>
      </c>
      <c r="AD959" s="404">
        <f t="shared" si="310"/>
        <v>0</v>
      </c>
      <c r="AE959" s="404">
        <f t="shared" si="310"/>
        <v>0</v>
      </c>
      <c r="AF959" s="404">
        <f t="shared" si="310"/>
        <v>0</v>
      </c>
      <c r="AG959" s="404">
        <f t="shared" si="310"/>
        <v>0</v>
      </c>
      <c r="AH959" s="404">
        <f t="shared" si="310"/>
        <v>0</v>
      </c>
      <c r="AI959" s="404">
        <f t="shared" si="310"/>
        <v>0</v>
      </c>
      <c r="AJ959" s="404">
        <f t="shared" si="310"/>
        <v>0</v>
      </c>
      <c r="AK959" s="404">
        <f t="shared" si="310"/>
        <v>0</v>
      </c>
      <c r="AL959" s="404">
        <f t="shared" si="310"/>
        <v>0</v>
      </c>
      <c r="AM959" s="290"/>
    </row>
    <row r="960" spans="1:39" ht="15" customHeight="1" outlineLevel="1">
      <c r="A960" s="523"/>
      <c r="B960" s="291"/>
      <c r="C960" s="292"/>
      <c r="D960" s="731"/>
      <c r="E960" s="731"/>
      <c r="F960" s="731"/>
      <c r="G960" s="731"/>
      <c r="H960" s="731"/>
      <c r="I960" s="731"/>
      <c r="J960" s="731"/>
      <c r="K960" s="731"/>
      <c r="L960" s="731"/>
      <c r="M960" s="731"/>
      <c r="N960" s="293"/>
      <c r="O960" s="292"/>
      <c r="P960" s="292"/>
      <c r="Q960" s="292"/>
      <c r="R960" s="292"/>
      <c r="S960" s="292"/>
      <c r="T960" s="292"/>
      <c r="U960" s="292"/>
      <c r="V960" s="292"/>
      <c r="W960" s="292"/>
      <c r="X960" s="292"/>
      <c r="Y960" s="405"/>
      <c r="Z960" s="406"/>
      <c r="AA960" s="406"/>
      <c r="AB960" s="406"/>
      <c r="AC960" s="406"/>
      <c r="AD960" s="406"/>
      <c r="AE960" s="406"/>
      <c r="AF960" s="406"/>
      <c r="AG960" s="406"/>
      <c r="AH960" s="406"/>
      <c r="AI960" s="406"/>
      <c r="AJ960" s="406"/>
      <c r="AK960" s="406"/>
      <c r="AL960" s="406"/>
      <c r="AM960" s="295"/>
    </row>
    <row r="961" spans="1:39" ht="15" customHeight="1" outlineLevel="1">
      <c r="A961" s="523">
        <v>2</v>
      </c>
      <c r="B961" s="421" t="s">
        <v>96</v>
      </c>
      <c r="C961" s="284" t="s">
        <v>25</v>
      </c>
      <c r="D961" s="730"/>
      <c r="E961" s="730"/>
      <c r="F961" s="730"/>
      <c r="G961" s="730"/>
      <c r="H961" s="730"/>
      <c r="I961" s="730"/>
      <c r="J961" s="730"/>
      <c r="K961" s="730"/>
      <c r="L961" s="730"/>
      <c r="M961" s="730"/>
      <c r="N961" s="284"/>
      <c r="O961" s="288"/>
      <c r="P961" s="288"/>
      <c r="Q961" s="288"/>
      <c r="R961" s="288"/>
      <c r="S961" s="288"/>
      <c r="T961" s="288"/>
      <c r="U961" s="288"/>
      <c r="V961" s="288"/>
      <c r="W961" s="288"/>
      <c r="X961" s="288"/>
      <c r="Y961" s="408"/>
      <c r="Z961" s="408"/>
      <c r="AA961" s="408"/>
      <c r="AB961" s="408"/>
      <c r="AC961" s="408"/>
      <c r="AD961" s="408"/>
      <c r="AE961" s="408"/>
      <c r="AF961" s="403"/>
      <c r="AG961" s="403"/>
      <c r="AH961" s="403"/>
      <c r="AI961" s="403"/>
      <c r="AJ961" s="403"/>
      <c r="AK961" s="403"/>
      <c r="AL961" s="403"/>
      <c r="AM961" s="289">
        <f>SUM(Y961:AL961)</f>
        <v>0</v>
      </c>
    </row>
    <row r="962" spans="1:39" ht="15" customHeight="1" outlineLevel="1">
      <c r="A962" s="523"/>
      <c r="B962" s="287" t="s">
        <v>346</v>
      </c>
      <c r="C962" s="284" t="s">
        <v>163</v>
      </c>
      <c r="D962" s="730"/>
      <c r="E962" s="730"/>
      <c r="F962" s="730"/>
      <c r="G962" s="730"/>
      <c r="H962" s="730"/>
      <c r="I962" s="730"/>
      <c r="J962" s="730"/>
      <c r="K962" s="730"/>
      <c r="L962" s="730"/>
      <c r="M962" s="730"/>
      <c r="N962" s="460"/>
      <c r="O962" s="288"/>
      <c r="P962" s="288"/>
      <c r="Q962" s="288"/>
      <c r="R962" s="288"/>
      <c r="S962" s="288"/>
      <c r="T962" s="288"/>
      <c r="U962" s="288"/>
      <c r="V962" s="288"/>
      <c r="W962" s="288"/>
      <c r="X962" s="288"/>
      <c r="Y962" s="404">
        <f t="shared" ref="Y962:AL962" si="311">Y961</f>
        <v>0</v>
      </c>
      <c r="Z962" s="404">
        <f t="shared" si="311"/>
        <v>0</v>
      </c>
      <c r="AA962" s="404">
        <f t="shared" si="311"/>
        <v>0</v>
      </c>
      <c r="AB962" s="404">
        <f t="shared" si="311"/>
        <v>0</v>
      </c>
      <c r="AC962" s="404">
        <f t="shared" si="311"/>
        <v>0</v>
      </c>
      <c r="AD962" s="404">
        <f t="shared" si="311"/>
        <v>0</v>
      </c>
      <c r="AE962" s="404">
        <f t="shared" si="311"/>
        <v>0</v>
      </c>
      <c r="AF962" s="404">
        <f t="shared" si="311"/>
        <v>0</v>
      </c>
      <c r="AG962" s="404">
        <f t="shared" si="311"/>
        <v>0</v>
      </c>
      <c r="AH962" s="404">
        <f t="shared" si="311"/>
        <v>0</v>
      </c>
      <c r="AI962" s="404">
        <f t="shared" si="311"/>
        <v>0</v>
      </c>
      <c r="AJ962" s="404">
        <f t="shared" si="311"/>
        <v>0</v>
      </c>
      <c r="AK962" s="404">
        <f t="shared" si="311"/>
        <v>0</v>
      </c>
      <c r="AL962" s="404">
        <f t="shared" si="311"/>
        <v>0</v>
      </c>
      <c r="AM962" s="290"/>
    </row>
    <row r="963" spans="1:39" ht="15" customHeight="1" outlineLevel="1">
      <c r="A963" s="523"/>
      <c r="B963" s="291"/>
      <c r="C963" s="292"/>
      <c r="D963" s="732"/>
      <c r="E963" s="732"/>
      <c r="F963" s="732"/>
      <c r="G963" s="732"/>
      <c r="H963" s="732"/>
      <c r="I963" s="732"/>
      <c r="J963" s="732"/>
      <c r="K963" s="732"/>
      <c r="L963" s="732"/>
      <c r="M963" s="732"/>
      <c r="N963" s="293"/>
      <c r="O963" s="297"/>
      <c r="P963" s="297"/>
      <c r="Q963" s="297"/>
      <c r="R963" s="297"/>
      <c r="S963" s="297"/>
      <c r="T963" s="297"/>
      <c r="U963" s="297"/>
      <c r="V963" s="297"/>
      <c r="W963" s="297"/>
      <c r="X963" s="297"/>
      <c r="Y963" s="405"/>
      <c r="Z963" s="406"/>
      <c r="AA963" s="406"/>
      <c r="AB963" s="406"/>
      <c r="AC963" s="406"/>
      <c r="AD963" s="406"/>
      <c r="AE963" s="406"/>
      <c r="AF963" s="406"/>
      <c r="AG963" s="406"/>
      <c r="AH963" s="406"/>
      <c r="AI963" s="406"/>
      <c r="AJ963" s="406"/>
      <c r="AK963" s="406"/>
      <c r="AL963" s="406"/>
      <c r="AM963" s="295"/>
    </row>
    <row r="964" spans="1:39" ht="15" customHeight="1" outlineLevel="1">
      <c r="A964" s="523">
        <v>3</v>
      </c>
      <c r="B964" s="421" t="s">
        <v>97</v>
      </c>
      <c r="C964" s="284" t="s">
        <v>25</v>
      </c>
      <c r="D964" s="730"/>
      <c r="E964" s="730"/>
      <c r="F964" s="730"/>
      <c r="G964" s="730"/>
      <c r="H964" s="730"/>
      <c r="I964" s="730"/>
      <c r="J964" s="730"/>
      <c r="K964" s="730"/>
      <c r="L964" s="730"/>
      <c r="M964" s="730"/>
      <c r="N964" s="284"/>
      <c r="O964" s="288"/>
      <c r="P964" s="288"/>
      <c r="Q964" s="288"/>
      <c r="R964" s="288"/>
      <c r="S964" s="288"/>
      <c r="T964" s="288"/>
      <c r="U964" s="288"/>
      <c r="V964" s="288"/>
      <c r="W964" s="288"/>
      <c r="X964" s="288"/>
      <c r="Y964" s="408"/>
      <c r="Z964" s="408"/>
      <c r="AA964" s="408"/>
      <c r="AB964" s="408"/>
      <c r="AC964" s="408"/>
      <c r="AD964" s="408"/>
      <c r="AE964" s="408"/>
      <c r="AF964" s="403"/>
      <c r="AG964" s="403"/>
      <c r="AH964" s="403"/>
      <c r="AI964" s="403"/>
      <c r="AJ964" s="403"/>
      <c r="AK964" s="403"/>
      <c r="AL964" s="403"/>
      <c r="AM964" s="289">
        <f>SUM(Y964:AL964)</f>
        <v>0</v>
      </c>
    </row>
    <row r="965" spans="1:39" ht="15" customHeight="1" outlineLevel="1">
      <c r="A965" s="523"/>
      <c r="B965" s="287" t="s">
        <v>346</v>
      </c>
      <c r="C965" s="284" t="s">
        <v>163</v>
      </c>
      <c r="D965" s="730"/>
      <c r="E965" s="730"/>
      <c r="F965" s="730"/>
      <c r="G965" s="730"/>
      <c r="H965" s="730"/>
      <c r="I965" s="730"/>
      <c r="J965" s="730"/>
      <c r="K965" s="730"/>
      <c r="L965" s="730"/>
      <c r="M965" s="730"/>
      <c r="N965" s="460"/>
      <c r="O965" s="288"/>
      <c r="P965" s="288"/>
      <c r="Q965" s="288"/>
      <c r="R965" s="288"/>
      <c r="S965" s="288"/>
      <c r="T965" s="288"/>
      <c r="U965" s="288"/>
      <c r="V965" s="288"/>
      <c r="W965" s="288"/>
      <c r="X965" s="288"/>
      <c r="Y965" s="404">
        <f t="shared" ref="Y965:AL965" si="312">Y964</f>
        <v>0</v>
      </c>
      <c r="Z965" s="404">
        <f t="shared" si="312"/>
        <v>0</v>
      </c>
      <c r="AA965" s="404">
        <f t="shared" si="312"/>
        <v>0</v>
      </c>
      <c r="AB965" s="404">
        <f t="shared" si="312"/>
        <v>0</v>
      </c>
      <c r="AC965" s="404">
        <f t="shared" si="312"/>
        <v>0</v>
      </c>
      <c r="AD965" s="404">
        <f t="shared" si="312"/>
        <v>0</v>
      </c>
      <c r="AE965" s="404">
        <f t="shared" si="312"/>
        <v>0</v>
      </c>
      <c r="AF965" s="404">
        <f t="shared" si="312"/>
        <v>0</v>
      </c>
      <c r="AG965" s="404">
        <f t="shared" si="312"/>
        <v>0</v>
      </c>
      <c r="AH965" s="404">
        <f t="shared" si="312"/>
        <v>0</v>
      </c>
      <c r="AI965" s="404">
        <f t="shared" si="312"/>
        <v>0</v>
      </c>
      <c r="AJ965" s="404">
        <f t="shared" si="312"/>
        <v>0</v>
      </c>
      <c r="AK965" s="404">
        <f t="shared" si="312"/>
        <v>0</v>
      </c>
      <c r="AL965" s="404">
        <f t="shared" si="312"/>
        <v>0</v>
      </c>
      <c r="AM965" s="290"/>
    </row>
    <row r="966" spans="1:39" ht="15" customHeight="1" outlineLevel="1">
      <c r="A966" s="523"/>
      <c r="B966" s="287"/>
      <c r="C966" s="298"/>
      <c r="D966" s="729"/>
      <c r="E966" s="729"/>
      <c r="F966" s="729"/>
      <c r="G966" s="729"/>
      <c r="H966" s="729"/>
      <c r="I966" s="729"/>
      <c r="J966" s="729"/>
      <c r="K966" s="729"/>
      <c r="L966" s="729"/>
      <c r="M966" s="729"/>
      <c r="N966" s="284"/>
      <c r="O966" s="284"/>
      <c r="P966" s="284"/>
      <c r="Q966" s="284"/>
      <c r="R966" s="284"/>
      <c r="S966" s="284"/>
      <c r="T966" s="284"/>
      <c r="U966" s="284"/>
      <c r="V966" s="284"/>
      <c r="W966" s="284"/>
      <c r="X966" s="284"/>
      <c r="Y966" s="405"/>
      <c r="Z966" s="405"/>
      <c r="AA966" s="405"/>
      <c r="AB966" s="405"/>
      <c r="AC966" s="405"/>
      <c r="AD966" s="405"/>
      <c r="AE966" s="405"/>
      <c r="AF966" s="405"/>
      <c r="AG966" s="405"/>
      <c r="AH966" s="405"/>
      <c r="AI966" s="405"/>
      <c r="AJ966" s="405"/>
      <c r="AK966" s="405"/>
      <c r="AL966" s="405"/>
      <c r="AM966" s="299"/>
    </row>
    <row r="967" spans="1:39" ht="15" customHeight="1" outlineLevel="1">
      <c r="A967" s="523">
        <v>4</v>
      </c>
      <c r="B967" s="511" t="s">
        <v>681</v>
      </c>
      <c r="C967" s="284" t="s">
        <v>25</v>
      </c>
      <c r="D967" s="730"/>
      <c r="E967" s="730"/>
      <c r="F967" s="730"/>
      <c r="G967" s="730"/>
      <c r="H967" s="730"/>
      <c r="I967" s="730"/>
      <c r="J967" s="730"/>
      <c r="K967" s="730"/>
      <c r="L967" s="730"/>
      <c r="M967" s="730"/>
      <c r="N967" s="284"/>
      <c r="O967" s="288"/>
      <c r="P967" s="288"/>
      <c r="Q967" s="288"/>
      <c r="R967" s="288"/>
      <c r="S967" s="288"/>
      <c r="T967" s="288"/>
      <c r="U967" s="288"/>
      <c r="V967" s="288"/>
      <c r="W967" s="288"/>
      <c r="X967" s="288"/>
      <c r="Y967" s="408"/>
      <c r="Z967" s="408"/>
      <c r="AA967" s="408"/>
      <c r="AB967" s="408"/>
      <c r="AC967" s="408"/>
      <c r="AD967" s="408"/>
      <c r="AE967" s="408"/>
      <c r="AF967" s="403"/>
      <c r="AG967" s="403"/>
      <c r="AH967" s="403"/>
      <c r="AI967" s="403"/>
      <c r="AJ967" s="403"/>
      <c r="AK967" s="403"/>
      <c r="AL967" s="403"/>
      <c r="AM967" s="289">
        <f>SUM(Y967:AL967)</f>
        <v>0</v>
      </c>
    </row>
    <row r="968" spans="1:39" ht="15" customHeight="1" outlineLevel="1">
      <c r="A968" s="523"/>
      <c r="B968" s="287" t="s">
        <v>346</v>
      </c>
      <c r="C968" s="284" t="s">
        <v>163</v>
      </c>
      <c r="D968" s="730"/>
      <c r="E968" s="730"/>
      <c r="F968" s="730"/>
      <c r="G968" s="730"/>
      <c r="H968" s="730"/>
      <c r="I968" s="730"/>
      <c r="J968" s="730"/>
      <c r="K968" s="730"/>
      <c r="L968" s="730"/>
      <c r="M968" s="730"/>
      <c r="N968" s="460"/>
      <c r="O968" s="288"/>
      <c r="P968" s="288"/>
      <c r="Q968" s="288"/>
      <c r="R968" s="288"/>
      <c r="S968" s="288"/>
      <c r="T968" s="288"/>
      <c r="U968" s="288"/>
      <c r="V968" s="288"/>
      <c r="W968" s="288"/>
      <c r="X968" s="288"/>
      <c r="Y968" s="404">
        <f t="shared" ref="Y968:AL968" si="313">Y967</f>
        <v>0</v>
      </c>
      <c r="Z968" s="404">
        <f t="shared" si="313"/>
        <v>0</v>
      </c>
      <c r="AA968" s="404">
        <f t="shared" si="313"/>
        <v>0</v>
      </c>
      <c r="AB968" s="404">
        <f t="shared" si="313"/>
        <v>0</v>
      </c>
      <c r="AC968" s="404">
        <f t="shared" si="313"/>
        <v>0</v>
      </c>
      <c r="AD968" s="404">
        <f t="shared" si="313"/>
        <v>0</v>
      </c>
      <c r="AE968" s="404">
        <f t="shared" si="313"/>
        <v>0</v>
      </c>
      <c r="AF968" s="404">
        <f t="shared" si="313"/>
        <v>0</v>
      </c>
      <c r="AG968" s="404">
        <f t="shared" si="313"/>
        <v>0</v>
      </c>
      <c r="AH968" s="404">
        <f t="shared" si="313"/>
        <v>0</v>
      </c>
      <c r="AI968" s="404">
        <f t="shared" si="313"/>
        <v>0</v>
      </c>
      <c r="AJ968" s="404">
        <f t="shared" si="313"/>
        <v>0</v>
      </c>
      <c r="AK968" s="404">
        <f t="shared" si="313"/>
        <v>0</v>
      </c>
      <c r="AL968" s="404">
        <f t="shared" si="313"/>
        <v>0</v>
      </c>
      <c r="AM968" s="290"/>
    </row>
    <row r="969" spans="1:39" ht="15" customHeight="1" outlineLevel="1">
      <c r="A969" s="523"/>
      <c r="B969" s="287"/>
      <c r="C969" s="298"/>
      <c r="D969" s="732"/>
      <c r="E969" s="732"/>
      <c r="F969" s="732"/>
      <c r="G969" s="732"/>
      <c r="H969" s="732"/>
      <c r="I969" s="732"/>
      <c r="J969" s="732"/>
      <c r="K969" s="732"/>
      <c r="L969" s="732"/>
      <c r="M969" s="732"/>
      <c r="N969" s="284"/>
      <c r="O969" s="297"/>
      <c r="P969" s="297"/>
      <c r="Q969" s="297"/>
      <c r="R969" s="297"/>
      <c r="S969" s="297"/>
      <c r="T969" s="297"/>
      <c r="U969" s="297"/>
      <c r="V969" s="297"/>
      <c r="W969" s="297"/>
      <c r="X969" s="297"/>
      <c r="Y969" s="405"/>
      <c r="Z969" s="405"/>
      <c r="AA969" s="405"/>
      <c r="AB969" s="405"/>
      <c r="AC969" s="405"/>
      <c r="AD969" s="405"/>
      <c r="AE969" s="405"/>
      <c r="AF969" s="405"/>
      <c r="AG969" s="405"/>
      <c r="AH969" s="405"/>
      <c r="AI969" s="405"/>
      <c r="AJ969" s="405"/>
      <c r="AK969" s="405"/>
      <c r="AL969" s="405"/>
      <c r="AM969" s="299"/>
    </row>
    <row r="970" spans="1:39" ht="15" customHeight="1" outlineLevel="1">
      <c r="A970" s="523">
        <v>5</v>
      </c>
      <c r="B970" s="421" t="s">
        <v>98</v>
      </c>
      <c r="C970" s="284" t="s">
        <v>25</v>
      </c>
      <c r="D970" s="730"/>
      <c r="E970" s="730"/>
      <c r="F970" s="730"/>
      <c r="G970" s="730"/>
      <c r="H970" s="730"/>
      <c r="I970" s="730"/>
      <c r="J970" s="730"/>
      <c r="K970" s="730"/>
      <c r="L970" s="730"/>
      <c r="M970" s="730"/>
      <c r="N970" s="284"/>
      <c r="O970" s="288"/>
      <c r="P970" s="288"/>
      <c r="Q970" s="288"/>
      <c r="R970" s="288"/>
      <c r="S970" s="288"/>
      <c r="T970" s="288"/>
      <c r="U970" s="288"/>
      <c r="V970" s="288"/>
      <c r="W970" s="288"/>
      <c r="X970" s="288"/>
      <c r="Y970" s="408"/>
      <c r="Z970" s="408"/>
      <c r="AA970" s="408"/>
      <c r="AB970" s="408"/>
      <c r="AC970" s="408"/>
      <c r="AD970" s="408"/>
      <c r="AE970" s="408"/>
      <c r="AF970" s="403"/>
      <c r="AG970" s="403"/>
      <c r="AH970" s="403"/>
      <c r="AI970" s="403"/>
      <c r="AJ970" s="403"/>
      <c r="AK970" s="403"/>
      <c r="AL970" s="403"/>
      <c r="AM970" s="289">
        <f>SUM(Y970:AL970)</f>
        <v>0</v>
      </c>
    </row>
    <row r="971" spans="1:39" ht="15" customHeight="1" outlineLevel="1">
      <c r="A971" s="523"/>
      <c r="B971" s="287" t="s">
        <v>346</v>
      </c>
      <c r="C971" s="284" t="s">
        <v>163</v>
      </c>
      <c r="D971" s="730"/>
      <c r="E971" s="730"/>
      <c r="F971" s="730"/>
      <c r="G971" s="730"/>
      <c r="H971" s="730"/>
      <c r="I971" s="730"/>
      <c r="J971" s="730"/>
      <c r="K971" s="730"/>
      <c r="L971" s="730"/>
      <c r="M971" s="730"/>
      <c r="N971" s="460"/>
      <c r="O971" s="288"/>
      <c r="P971" s="288"/>
      <c r="Q971" s="288"/>
      <c r="R971" s="288"/>
      <c r="S971" s="288"/>
      <c r="T971" s="288"/>
      <c r="U971" s="288"/>
      <c r="V971" s="288"/>
      <c r="W971" s="288"/>
      <c r="X971" s="288"/>
      <c r="Y971" s="404">
        <f t="shared" ref="Y971:AL971" si="314">Y970</f>
        <v>0</v>
      </c>
      <c r="Z971" s="404">
        <f t="shared" si="314"/>
        <v>0</v>
      </c>
      <c r="AA971" s="404">
        <f t="shared" si="314"/>
        <v>0</v>
      </c>
      <c r="AB971" s="404">
        <f t="shared" si="314"/>
        <v>0</v>
      </c>
      <c r="AC971" s="404">
        <f t="shared" si="314"/>
        <v>0</v>
      </c>
      <c r="AD971" s="404">
        <f t="shared" si="314"/>
        <v>0</v>
      </c>
      <c r="AE971" s="404">
        <f t="shared" si="314"/>
        <v>0</v>
      </c>
      <c r="AF971" s="404">
        <f t="shared" si="314"/>
        <v>0</v>
      </c>
      <c r="AG971" s="404">
        <f t="shared" si="314"/>
        <v>0</v>
      </c>
      <c r="AH971" s="404">
        <f t="shared" si="314"/>
        <v>0</v>
      </c>
      <c r="AI971" s="404">
        <f t="shared" si="314"/>
        <v>0</v>
      </c>
      <c r="AJ971" s="404">
        <f t="shared" si="314"/>
        <v>0</v>
      </c>
      <c r="AK971" s="404">
        <f t="shared" si="314"/>
        <v>0</v>
      </c>
      <c r="AL971" s="404">
        <f t="shared" si="314"/>
        <v>0</v>
      </c>
      <c r="AM971" s="290"/>
    </row>
    <row r="972" spans="1:39" ht="15" customHeight="1" outlineLevel="1">
      <c r="A972" s="523"/>
      <c r="B972" s="287"/>
      <c r="C972" s="284"/>
      <c r="D972" s="729"/>
      <c r="E972" s="729"/>
      <c r="F972" s="729"/>
      <c r="G972" s="729"/>
      <c r="H972" s="729"/>
      <c r="I972" s="729"/>
      <c r="J972" s="729"/>
      <c r="K972" s="729"/>
      <c r="L972" s="729"/>
      <c r="M972" s="729"/>
      <c r="N972" s="284"/>
      <c r="O972" s="284"/>
      <c r="P972" s="284"/>
      <c r="Q972" s="284"/>
      <c r="R972" s="284"/>
      <c r="S972" s="284"/>
      <c r="T972" s="284"/>
      <c r="U972" s="284"/>
      <c r="V972" s="284"/>
      <c r="W972" s="284"/>
      <c r="X972" s="284"/>
      <c r="Y972" s="415"/>
      <c r="Z972" s="416"/>
      <c r="AA972" s="416"/>
      <c r="AB972" s="416"/>
      <c r="AC972" s="416"/>
      <c r="AD972" s="416"/>
      <c r="AE972" s="416"/>
      <c r="AF972" s="416"/>
      <c r="AG972" s="416"/>
      <c r="AH972" s="416"/>
      <c r="AI972" s="416"/>
      <c r="AJ972" s="416"/>
      <c r="AK972" s="416"/>
      <c r="AL972" s="416"/>
      <c r="AM972" s="290"/>
    </row>
    <row r="973" spans="1:39" ht="15.5" outlineLevel="1">
      <c r="A973" s="523"/>
      <c r="B973" s="312" t="s">
        <v>496</v>
      </c>
      <c r="C973" s="282"/>
      <c r="D973" s="338"/>
      <c r="E973" s="338"/>
      <c r="F973" s="338"/>
      <c r="G973" s="338"/>
      <c r="H973" s="338"/>
      <c r="I973" s="338"/>
      <c r="J973" s="338"/>
      <c r="K973" s="338"/>
      <c r="L973" s="338"/>
      <c r="M973" s="338"/>
      <c r="N973" s="283"/>
      <c r="O973" s="282"/>
      <c r="P973" s="282"/>
      <c r="Q973" s="282"/>
      <c r="R973" s="282"/>
      <c r="S973" s="282"/>
      <c r="T973" s="282"/>
      <c r="U973" s="282"/>
      <c r="V973" s="282"/>
      <c r="W973" s="282"/>
      <c r="X973" s="282"/>
      <c r="Y973" s="407"/>
      <c r="Z973" s="407"/>
      <c r="AA973" s="407"/>
      <c r="AB973" s="407"/>
      <c r="AC973" s="407"/>
      <c r="AD973" s="407"/>
      <c r="AE973" s="407"/>
      <c r="AF973" s="407"/>
      <c r="AG973" s="407"/>
      <c r="AH973" s="407"/>
      <c r="AI973" s="407"/>
      <c r="AJ973" s="407"/>
      <c r="AK973" s="407"/>
      <c r="AL973" s="407"/>
      <c r="AM973" s="285"/>
    </row>
    <row r="974" spans="1:39" ht="15" customHeight="1" outlineLevel="1">
      <c r="A974" s="523">
        <v>6</v>
      </c>
      <c r="B974" s="421" t="s">
        <v>99</v>
      </c>
      <c r="C974" s="284" t="s">
        <v>25</v>
      </c>
      <c r="D974" s="730"/>
      <c r="E974" s="730"/>
      <c r="F974" s="730"/>
      <c r="G974" s="730"/>
      <c r="H974" s="730"/>
      <c r="I974" s="730"/>
      <c r="J974" s="730"/>
      <c r="K974" s="730"/>
      <c r="L974" s="730"/>
      <c r="M974" s="730"/>
      <c r="N974" s="288">
        <v>12</v>
      </c>
      <c r="O974" s="288"/>
      <c r="P974" s="288"/>
      <c r="Q974" s="288"/>
      <c r="R974" s="288"/>
      <c r="S974" s="288"/>
      <c r="T974" s="288"/>
      <c r="U974" s="288"/>
      <c r="V974" s="288"/>
      <c r="W974" s="288"/>
      <c r="X974" s="288"/>
      <c r="Y974" s="408"/>
      <c r="Z974" s="408"/>
      <c r="AA974" s="408"/>
      <c r="AB974" s="408"/>
      <c r="AC974" s="408"/>
      <c r="AD974" s="408"/>
      <c r="AE974" s="408"/>
      <c r="AF974" s="408"/>
      <c r="AG974" s="408"/>
      <c r="AH974" s="408"/>
      <c r="AI974" s="408"/>
      <c r="AJ974" s="408"/>
      <c r="AK974" s="408"/>
      <c r="AL974" s="408"/>
      <c r="AM974" s="289">
        <f>SUM(Y974:AL974)</f>
        <v>0</v>
      </c>
    </row>
    <row r="975" spans="1:39" ht="15" customHeight="1" outlineLevel="1">
      <c r="A975" s="523"/>
      <c r="B975" s="287" t="s">
        <v>346</v>
      </c>
      <c r="C975" s="284" t="s">
        <v>163</v>
      </c>
      <c r="D975" s="730"/>
      <c r="E975" s="730"/>
      <c r="F975" s="730"/>
      <c r="G975" s="730"/>
      <c r="H975" s="730"/>
      <c r="I975" s="730"/>
      <c r="J975" s="730"/>
      <c r="K975" s="730"/>
      <c r="L975" s="730"/>
      <c r="M975" s="730"/>
      <c r="N975" s="288">
        <f>N974</f>
        <v>12</v>
      </c>
      <c r="O975" s="288"/>
      <c r="P975" s="288"/>
      <c r="Q975" s="288"/>
      <c r="R975" s="288"/>
      <c r="S975" s="288"/>
      <c r="T975" s="288"/>
      <c r="U975" s="288"/>
      <c r="V975" s="288"/>
      <c r="W975" s="288"/>
      <c r="X975" s="288"/>
      <c r="Y975" s="404">
        <f t="shared" ref="Y975:AL975" si="315">Y974</f>
        <v>0</v>
      </c>
      <c r="Z975" s="404">
        <f t="shared" si="315"/>
        <v>0</v>
      </c>
      <c r="AA975" s="404">
        <f t="shared" si="315"/>
        <v>0</v>
      </c>
      <c r="AB975" s="404">
        <f t="shared" si="315"/>
        <v>0</v>
      </c>
      <c r="AC975" s="404">
        <f t="shared" si="315"/>
        <v>0</v>
      </c>
      <c r="AD975" s="404">
        <f t="shared" si="315"/>
        <v>0</v>
      </c>
      <c r="AE975" s="404">
        <f t="shared" si="315"/>
        <v>0</v>
      </c>
      <c r="AF975" s="404">
        <f t="shared" si="315"/>
        <v>0</v>
      </c>
      <c r="AG975" s="404">
        <f t="shared" si="315"/>
        <v>0</v>
      </c>
      <c r="AH975" s="404">
        <f t="shared" si="315"/>
        <v>0</v>
      </c>
      <c r="AI975" s="404">
        <f t="shared" si="315"/>
        <v>0</v>
      </c>
      <c r="AJ975" s="404">
        <f t="shared" si="315"/>
        <v>0</v>
      </c>
      <c r="AK975" s="404">
        <f t="shared" si="315"/>
        <v>0</v>
      </c>
      <c r="AL975" s="404">
        <f t="shared" si="315"/>
        <v>0</v>
      </c>
      <c r="AM975" s="304"/>
    </row>
    <row r="976" spans="1:39" ht="15" customHeight="1" outlineLevel="1">
      <c r="A976" s="523"/>
      <c r="B976" s="303"/>
      <c r="C976" s="305"/>
      <c r="D976" s="729"/>
      <c r="E976" s="729"/>
      <c r="F976" s="729"/>
      <c r="G976" s="729"/>
      <c r="H976" s="729"/>
      <c r="I976" s="729"/>
      <c r="J976" s="729"/>
      <c r="K976" s="729"/>
      <c r="L976" s="729"/>
      <c r="M976" s="729"/>
      <c r="N976" s="284"/>
      <c r="O976" s="284"/>
      <c r="P976" s="284"/>
      <c r="Q976" s="284"/>
      <c r="R976" s="284"/>
      <c r="S976" s="284"/>
      <c r="T976" s="284"/>
      <c r="U976" s="284"/>
      <c r="V976" s="284"/>
      <c r="W976" s="284"/>
      <c r="X976" s="284"/>
      <c r="Y976" s="409"/>
      <c r="Z976" s="409"/>
      <c r="AA976" s="409"/>
      <c r="AB976" s="409"/>
      <c r="AC976" s="409"/>
      <c r="AD976" s="409"/>
      <c r="AE976" s="409"/>
      <c r="AF976" s="409"/>
      <c r="AG976" s="409"/>
      <c r="AH976" s="409"/>
      <c r="AI976" s="409"/>
      <c r="AJ976" s="409"/>
      <c r="AK976" s="409"/>
      <c r="AL976" s="409"/>
      <c r="AM976" s="306"/>
    </row>
    <row r="977" spans="1:39" ht="15" customHeight="1" outlineLevel="1">
      <c r="A977" s="523">
        <v>7</v>
      </c>
      <c r="B977" s="421" t="s">
        <v>100</v>
      </c>
      <c r="C977" s="284" t="s">
        <v>25</v>
      </c>
      <c r="D977" s="730"/>
      <c r="E977" s="730"/>
      <c r="F977" s="730"/>
      <c r="G977" s="730"/>
      <c r="H977" s="730"/>
      <c r="I977" s="730"/>
      <c r="J977" s="730"/>
      <c r="K977" s="730"/>
      <c r="L977" s="730"/>
      <c r="M977" s="730"/>
      <c r="N977" s="288">
        <v>12</v>
      </c>
      <c r="O977" s="288"/>
      <c r="P977" s="288"/>
      <c r="Q977" s="288"/>
      <c r="R977" s="288"/>
      <c r="S977" s="288"/>
      <c r="T977" s="288"/>
      <c r="U977" s="288"/>
      <c r="V977" s="288"/>
      <c r="W977" s="288"/>
      <c r="X977" s="288"/>
      <c r="Y977" s="408"/>
      <c r="Z977" s="408"/>
      <c r="AA977" s="408"/>
      <c r="AB977" s="408"/>
      <c r="AC977" s="408"/>
      <c r="AD977" s="408"/>
      <c r="AE977" s="408"/>
      <c r="AF977" s="408"/>
      <c r="AG977" s="408"/>
      <c r="AH977" s="408"/>
      <c r="AI977" s="408"/>
      <c r="AJ977" s="408"/>
      <c r="AK977" s="408"/>
      <c r="AL977" s="408"/>
      <c r="AM977" s="289">
        <f>SUM(Y977:AL977)</f>
        <v>0</v>
      </c>
    </row>
    <row r="978" spans="1:39" ht="15" customHeight="1" outlineLevel="1">
      <c r="A978" s="523"/>
      <c r="B978" s="287" t="s">
        <v>346</v>
      </c>
      <c r="C978" s="284" t="s">
        <v>163</v>
      </c>
      <c r="D978" s="730"/>
      <c r="E978" s="730"/>
      <c r="F978" s="730"/>
      <c r="G978" s="730"/>
      <c r="H978" s="730"/>
      <c r="I978" s="730"/>
      <c r="J978" s="730"/>
      <c r="K978" s="730"/>
      <c r="L978" s="730"/>
      <c r="M978" s="730"/>
      <c r="N978" s="288">
        <f>N977</f>
        <v>12</v>
      </c>
      <c r="O978" s="288"/>
      <c r="P978" s="288"/>
      <c r="Q978" s="288"/>
      <c r="R978" s="288"/>
      <c r="S978" s="288"/>
      <c r="T978" s="288"/>
      <c r="U978" s="288"/>
      <c r="V978" s="288"/>
      <c r="W978" s="288"/>
      <c r="X978" s="288"/>
      <c r="Y978" s="404">
        <f t="shared" ref="Y978:AL978" si="316">Y977</f>
        <v>0</v>
      </c>
      <c r="Z978" s="404">
        <f t="shared" si="316"/>
        <v>0</v>
      </c>
      <c r="AA978" s="404">
        <f t="shared" si="316"/>
        <v>0</v>
      </c>
      <c r="AB978" s="404">
        <f t="shared" si="316"/>
        <v>0</v>
      </c>
      <c r="AC978" s="404">
        <f t="shared" si="316"/>
        <v>0</v>
      </c>
      <c r="AD978" s="404">
        <f t="shared" si="316"/>
        <v>0</v>
      </c>
      <c r="AE978" s="404">
        <f t="shared" si="316"/>
        <v>0</v>
      </c>
      <c r="AF978" s="404">
        <f t="shared" si="316"/>
        <v>0</v>
      </c>
      <c r="AG978" s="404">
        <f t="shared" si="316"/>
        <v>0</v>
      </c>
      <c r="AH978" s="404">
        <f t="shared" si="316"/>
        <v>0</v>
      </c>
      <c r="AI978" s="404">
        <f t="shared" si="316"/>
        <v>0</v>
      </c>
      <c r="AJ978" s="404">
        <f t="shared" si="316"/>
        <v>0</v>
      </c>
      <c r="AK978" s="404">
        <f t="shared" si="316"/>
        <v>0</v>
      </c>
      <c r="AL978" s="404">
        <f t="shared" si="316"/>
        <v>0</v>
      </c>
      <c r="AM978" s="304"/>
    </row>
    <row r="979" spans="1:39" ht="15" customHeight="1" outlineLevel="1">
      <c r="A979" s="523"/>
      <c r="B979" s="307"/>
      <c r="C979" s="305"/>
      <c r="D979" s="729"/>
      <c r="E979" s="729"/>
      <c r="F979" s="729"/>
      <c r="G979" s="729"/>
      <c r="H979" s="729"/>
      <c r="I979" s="729"/>
      <c r="J979" s="729"/>
      <c r="K979" s="729"/>
      <c r="L979" s="729"/>
      <c r="M979" s="729"/>
      <c r="N979" s="284"/>
      <c r="O979" s="284"/>
      <c r="P979" s="284"/>
      <c r="Q979" s="284"/>
      <c r="R979" s="284"/>
      <c r="S979" s="284"/>
      <c r="T979" s="284"/>
      <c r="U979" s="284"/>
      <c r="V979" s="284"/>
      <c r="W979" s="284"/>
      <c r="X979" s="284"/>
      <c r="Y979" s="409"/>
      <c r="Z979" s="410"/>
      <c r="AA979" s="409"/>
      <c r="AB979" s="409"/>
      <c r="AC979" s="409"/>
      <c r="AD979" s="409"/>
      <c r="AE979" s="409"/>
      <c r="AF979" s="409"/>
      <c r="AG979" s="409"/>
      <c r="AH979" s="409"/>
      <c r="AI979" s="409"/>
      <c r="AJ979" s="409"/>
      <c r="AK979" s="409"/>
      <c r="AL979" s="409"/>
      <c r="AM979" s="306"/>
    </row>
    <row r="980" spans="1:39" ht="15" customHeight="1" outlineLevel="1">
      <c r="A980" s="523">
        <v>8</v>
      </c>
      <c r="B980" s="421" t="s">
        <v>101</v>
      </c>
      <c r="C980" s="284" t="s">
        <v>25</v>
      </c>
      <c r="D980" s="730"/>
      <c r="E980" s="730"/>
      <c r="F980" s="730"/>
      <c r="G980" s="730"/>
      <c r="H980" s="730"/>
      <c r="I980" s="730"/>
      <c r="J980" s="730"/>
      <c r="K980" s="730"/>
      <c r="L980" s="730"/>
      <c r="M980" s="730"/>
      <c r="N980" s="288">
        <v>12</v>
      </c>
      <c r="O980" s="288"/>
      <c r="P980" s="288"/>
      <c r="Q980" s="288"/>
      <c r="R980" s="288"/>
      <c r="S980" s="288"/>
      <c r="T980" s="288"/>
      <c r="U980" s="288"/>
      <c r="V980" s="288"/>
      <c r="W980" s="288"/>
      <c r="X980" s="288"/>
      <c r="Y980" s="408"/>
      <c r="Z980" s="408"/>
      <c r="AA980" s="408"/>
      <c r="AB980" s="408"/>
      <c r="AC980" s="408"/>
      <c r="AD980" s="408"/>
      <c r="AE980" s="408"/>
      <c r="AF980" s="408"/>
      <c r="AG980" s="408"/>
      <c r="AH980" s="408"/>
      <c r="AI980" s="408"/>
      <c r="AJ980" s="408"/>
      <c r="AK980" s="408"/>
      <c r="AL980" s="408"/>
      <c r="AM980" s="289">
        <f>SUM(Y980:AL980)</f>
        <v>0</v>
      </c>
    </row>
    <row r="981" spans="1:39" ht="15" customHeight="1" outlineLevel="1">
      <c r="A981" s="523"/>
      <c r="B981" s="287" t="s">
        <v>346</v>
      </c>
      <c r="C981" s="284" t="s">
        <v>163</v>
      </c>
      <c r="D981" s="730"/>
      <c r="E981" s="730"/>
      <c r="F981" s="730"/>
      <c r="G981" s="730"/>
      <c r="H981" s="730"/>
      <c r="I981" s="730"/>
      <c r="J981" s="730"/>
      <c r="K981" s="730"/>
      <c r="L981" s="730"/>
      <c r="M981" s="730"/>
      <c r="N981" s="288">
        <f>N980</f>
        <v>12</v>
      </c>
      <c r="O981" s="288"/>
      <c r="P981" s="288"/>
      <c r="Q981" s="288"/>
      <c r="R981" s="288"/>
      <c r="S981" s="288"/>
      <c r="T981" s="288"/>
      <c r="U981" s="288"/>
      <c r="V981" s="288"/>
      <c r="W981" s="288"/>
      <c r="X981" s="288"/>
      <c r="Y981" s="404">
        <f t="shared" ref="Y981:AL981" si="317">Y980</f>
        <v>0</v>
      </c>
      <c r="Z981" s="404">
        <f t="shared" si="317"/>
        <v>0</v>
      </c>
      <c r="AA981" s="404">
        <f t="shared" si="317"/>
        <v>0</v>
      </c>
      <c r="AB981" s="404">
        <f t="shared" si="317"/>
        <v>0</v>
      </c>
      <c r="AC981" s="404">
        <f t="shared" si="317"/>
        <v>0</v>
      </c>
      <c r="AD981" s="404">
        <f t="shared" si="317"/>
        <v>0</v>
      </c>
      <c r="AE981" s="404">
        <f t="shared" si="317"/>
        <v>0</v>
      </c>
      <c r="AF981" s="404">
        <f t="shared" si="317"/>
        <v>0</v>
      </c>
      <c r="AG981" s="404">
        <f t="shared" si="317"/>
        <v>0</v>
      </c>
      <c r="AH981" s="404">
        <f t="shared" si="317"/>
        <v>0</v>
      </c>
      <c r="AI981" s="404">
        <f t="shared" si="317"/>
        <v>0</v>
      </c>
      <c r="AJ981" s="404">
        <f t="shared" si="317"/>
        <v>0</v>
      </c>
      <c r="AK981" s="404">
        <f t="shared" si="317"/>
        <v>0</v>
      </c>
      <c r="AL981" s="404">
        <f t="shared" si="317"/>
        <v>0</v>
      </c>
      <c r="AM981" s="304"/>
    </row>
    <row r="982" spans="1:39" ht="15" customHeight="1" outlineLevel="1">
      <c r="A982" s="523"/>
      <c r="B982" s="307"/>
      <c r="C982" s="305"/>
      <c r="D982" s="733"/>
      <c r="E982" s="733"/>
      <c r="F982" s="733"/>
      <c r="G982" s="733"/>
      <c r="H982" s="733"/>
      <c r="I982" s="733"/>
      <c r="J982" s="733"/>
      <c r="K982" s="733"/>
      <c r="L982" s="733"/>
      <c r="M982" s="733"/>
      <c r="N982" s="284"/>
      <c r="O982" s="309"/>
      <c r="P982" s="309"/>
      <c r="Q982" s="309"/>
      <c r="R982" s="309"/>
      <c r="S982" s="309"/>
      <c r="T982" s="309"/>
      <c r="U982" s="309"/>
      <c r="V982" s="309"/>
      <c r="W982" s="309"/>
      <c r="X982" s="309"/>
      <c r="Y982" s="409"/>
      <c r="Z982" s="410"/>
      <c r="AA982" s="409"/>
      <c r="AB982" s="409"/>
      <c r="AC982" s="409"/>
      <c r="AD982" s="409"/>
      <c r="AE982" s="409"/>
      <c r="AF982" s="409"/>
      <c r="AG982" s="409"/>
      <c r="AH982" s="409"/>
      <c r="AI982" s="409"/>
      <c r="AJ982" s="409"/>
      <c r="AK982" s="409"/>
      <c r="AL982" s="409"/>
      <c r="AM982" s="306"/>
    </row>
    <row r="983" spans="1:39" ht="15" customHeight="1" outlineLevel="1">
      <c r="A983" s="523">
        <v>9</v>
      </c>
      <c r="B983" s="421" t="s">
        <v>102</v>
      </c>
      <c r="C983" s="284" t="s">
        <v>25</v>
      </c>
      <c r="D983" s="730"/>
      <c r="E983" s="730"/>
      <c r="F983" s="730"/>
      <c r="G983" s="730"/>
      <c r="H983" s="730"/>
      <c r="I983" s="730"/>
      <c r="J983" s="730"/>
      <c r="K983" s="730"/>
      <c r="L983" s="730"/>
      <c r="M983" s="730"/>
      <c r="N983" s="288">
        <v>12</v>
      </c>
      <c r="O983" s="288"/>
      <c r="P983" s="288"/>
      <c r="Q983" s="288"/>
      <c r="R983" s="288"/>
      <c r="S983" s="288"/>
      <c r="T983" s="288"/>
      <c r="U983" s="288"/>
      <c r="V983" s="288"/>
      <c r="W983" s="288"/>
      <c r="X983" s="288"/>
      <c r="Y983" s="408"/>
      <c r="Z983" s="408"/>
      <c r="AA983" s="408"/>
      <c r="AB983" s="408"/>
      <c r="AC983" s="408"/>
      <c r="AD983" s="408"/>
      <c r="AE983" s="408"/>
      <c r="AF983" s="408"/>
      <c r="AG983" s="408"/>
      <c r="AH983" s="408"/>
      <c r="AI983" s="408"/>
      <c r="AJ983" s="408"/>
      <c r="AK983" s="408"/>
      <c r="AL983" s="408"/>
      <c r="AM983" s="289">
        <f>SUM(Y983:AL983)</f>
        <v>0</v>
      </c>
    </row>
    <row r="984" spans="1:39" ht="15" customHeight="1" outlineLevel="1">
      <c r="A984" s="523"/>
      <c r="B984" s="287" t="s">
        <v>346</v>
      </c>
      <c r="C984" s="284" t="s">
        <v>163</v>
      </c>
      <c r="D984" s="730"/>
      <c r="E984" s="730"/>
      <c r="F984" s="730"/>
      <c r="G984" s="730"/>
      <c r="H984" s="730"/>
      <c r="I984" s="730"/>
      <c r="J984" s="730"/>
      <c r="K984" s="730"/>
      <c r="L984" s="730"/>
      <c r="M984" s="730"/>
      <c r="N984" s="288">
        <f>N983</f>
        <v>12</v>
      </c>
      <c r="O984" s="288"/>
      <c r="P984" s="288"/>
      <c r="Q984" s="288"/>
      <c r="R984" s="288"/>
      <c r="S984" s="288"/>
      <c r="T984" s="288"/>
      <c r="U984" s="288"/>
      <c r="V984" s="288"/>
      <c r="W984" s="288"/>
      <c r="X984" s="288"/>
      <c r="Y984" s="404">
        <f t="shared" ref="Y984:AL984" si="318">Y983</f>
        <v>0</v>
      </c>
      <c r="Z984" s="404">
        <f t="shared" si="318"/>
        <v>0</v>
      </c>
      <c r="AA984" s="404">
        <f t="shared" si="318"/>
        <v>0</v>
      </c>
      <c r="AB984" s="404">
        <f t="shared" si="318"/>
        <v>0</v>
      </c>
      <c r="AC984" s="404">
        <f t="shared" si="318"/>
        <v>0</v>
      </c>
      <c r="AD984" s="404">
        <f t="shared" si="318"/>
        <v>0</v>
      </c>
      <c r="AE984" s="404">
        <f t="shared" si="318"/>
        <v>0</v>
      </c>
      <c r="AF984" s="404">
        <f t="shared" si="318"/>
        <v>0</v>
      </c>
      <c r="AG984" s="404">
        <f t="shared" si="318"/>
        <v>0</v>
      </c>
      <c r="AH984" s="404">
        <f t="shared" si="318"/>
        <v>0</v>
      </c>
      <c r="AI984" s="404">
        <f t="shared" si="318"/>
        <v>0</v>
      </c>
      <c r="AJ984" s="404">
        <f t="shared" si="318"/>
        <v>0</v>
      </c>
      <c r="AK984" s="404">
        <f t="shared" si="318"/>
        <v>0</v>
      </c>
      <c r="AL984" s="404">
        <f t="shared" si="318"/>
        <v>0</v>
      </c>
      <c r="AM984" s="304"/>
    </row>
    <row r="985" spans="1:39" ht="15" customHeight="1" outlineLevel="1">
      <c r="A985" s="523"/>
      <c r="B985" s="307"/>
      <c r="C985" s="305"/>
      <c r="D985" s="733"/>
      <c r="E985" s="733"/>
      <c r="F985" s="733"/>
      <c r="G985" s="733"/>
      <c r="H985" s="733"/>
      <c r="I985" s="733"/>
      <c r="J985" s="733"/>
      <c r="K985" s="733"/>
      <c r="L985" s="733"/>
      <c r="M985" s="733"/>
      <c r="N985" s="284"/>
      <c r="O985" s="309"/>
      <c r="P985" s="309"/>
      <c r="Q985" s="309"/>
      <c r="R985" s="309"/>
      <c r="S985" s="309"/>
      <c r="T985" s="309"/>
      <c r="U985" s="309"/>
      <c r="V985" s="309"/>
      <c r="W985" s="309"/>
      <c r="X985" s="309"/>
      <c r="Y985" s="409"/>
      <c r="Z985" s="409"/>
      <c r="AA985" s="409"/>
      <c r="AB985" s="409"/>
      <c r="AC985" s="409"/>
      <c r="AD985" s="409"/>
      <c r="AE985" s="409"/>
      <c r="AF985" s="409"/>
      <c r="AG985" s="409"/>
      <c r="AH985" s="409"/>
      <c r="AI985" s="409"/>
      <c r="AJ985" s="409"/>
      <c r="AK985" s="409"/>
      <c r="AL985" s="409"/>
      <c r="AM985" s="306"/>
    </row>
    <row r="986" spans="1:39" ht="15" customHeight="1" outlineLevel="1">
      <c r="A986" s="523">
        <v>10</v>
      </c>
      <c r="B986" s="421" t="s">
        <v>103</v>
      </c>
      <c r="C986" s="284" t="s">
        <v>25</v>
      </c>
      <c r="D986" s="730"/>
      <c r="E986" s="730"/>
      <c r="F986" s="730"/>
      <c r="G986" s="730"/>
      <c r="H986" s="730"/>
      <c r="I986" s="730"/>
      <c r="J986" s="730"/>
      <c r="K986" s="730"/>
      <c r="L986" s="730"/>
      <c r="M986" s="730"/>
      <c r="N986" s="288">
        <v>3</v>
      </c>
      <c r="O986" s="288"/>
      <c r="P986" s="288"/>
      <c r="Q986" s="288"/>
      <c r="R986" s="288"/>
      <c r="S986" s="288"/>
      <c r="T986" s="288"/>
      <c r="U986" s="288"/>
      <c r="V986" s="288"/>
      <c r="W986" s="288"/>
      <c r="X986" s="288"/>
      <c r="Y986" s="408"/>
      <c r="Z986" s="408"/>
      <c r="AA986" s="408"/>
      <c r="AB986" s="408"/>
      <c r="AC986" s="408"/>
      <c r="AD986" s="408"/>
      <c r="AE986" s="408"/>
      <c r="AF986" s="408"/>
      <c r="AG986" s="408"/>
      <c r="AH986" s="408"/>
      <c r="AI986" s="408"/>
      <c r="AJ986" s="408"/>
      <c r="AK986" s="408"/>
      <c r="AL986" s="408"/>
      <c r="AM986" s="289">
        <f>SUM(Y986:AL986)</f>
        <v>0</v>
      </c>
    </row>
    <row r="987" spans="1:39" ht="15" customHeight="1" outlineLevel="1">
      <c r="A987" s="523"/>
      <c r="B987" s="287" t="s">
        <v>346</v>
      </c>
      <c r="C987" s="284" t="s">
        <v>163</v>
      </c>
      <c r="D987" s="730"/>
      <c r="E987" s="730"/>
      <c r="F987" s="730"/>
      <c r="G987" s="730"/>
      <c r="H987" s="730"/>
      <c r="I987" s="730"/>
      <c r="J987" s="730"/>
      <c r="K987" s="730"/>
      <c r="L987" s="730"/>
      <c r="M987" s="730"/>
      <c r="N987" s="288">
        <f>N986</f>
        <v>3</v>
      </c>
      <c r="O987" s="288"/>
      <c r="P987" s="288"/>
      <c r="Q987" s="288"/>
      <c r="R987" s="288"/>
      <c r="S987" s="288"/>
      <c r="T987" s="288"/>
      <c r="U987" s="288"/>
      <c r="V987" s="288"/>
      <c r="W987" s="288"/>
      <c r="X987" s="288"/>
      <c r="Y987" s="404">
        <f t="shared" ref="Y987:AL987" si="319">Y986</f>
        <v>0</v>
      </c>
      <c r="Z987" s="404">
        <f t="shared" si="319"/>
        <v>0</v>
      </c>
      <c r="AA987" s="404">
        <f t="shared" si="319"/>
        <v>0</v>
      </c>
      <c r="AB987" s="404">
        <f t="shared" si="319"/>
        <v>0</v>
      </c>
      <c r="AC987" s="404">
        <f t="shared" si="319"/>
        <v>0</v>
      </c>
      <c r="AD987" s="404">
        <f t="shared" si="319"/>
        <v>0</v>
      </c>
      <c r="AE987" s="404">
        <f t="shared" si="319"/>
        <v>0</v>
      </c>
      <c r="AF987" s="404">
        <f t="shared" si="319"/>
        <v>0</v>
      </c>
      <c r="AG987" s="404">
        <f t="shared" si="319"/>
        <v>0</v>
      </c>
      <c r="AH987" s="404">
        <f t="shared" si="319"/>
        <v>0</v>
      </c>
      <c r="AI987" s="404">
        <f t="shared" si="319"/>
        <v>0</v>
      </c>
      <c r="AJ987" s="404">
        <f t="shared" si="319"/>
        <v>0</v>
      </c>
      <c r="AK987" s="404">
        <f t="shared" si="319"/>
        <v>0</v>
      </c>
      <c r="AL987" s="404">
        <f t="shared" si="319"/>
        <v>0</v>
      </c>
      <c r="AM987" s="304"/>
    </row>
    <row r="988" spans="1:39" ht="15" customHeight="1" outlineLevel="1">
      <c r="A988" s="523"/>
      <c r="B988" s="307"/>
      <c r="C988" s="305"/>
      <c r="D988" s="733"/>
      <c r="E988" s="733"/>
      <c r="F988" s="733"/>
      <c r="G988" s="733"/>
      <c r="H988" s="733"/>
      <c r="I988" s="733"/>
      <c r="J988" s="733"/>
      <c r="K988" s="733"/>
      <c r="L988" s="733"/>
      <c r="M988" s="733"/>
      <c r="N988" s="284"/>
      <c r="O988" s="309"/>
      <c r="P988" s="309"/>
      <c r="Q988" s="309"/>
      <c r="R988" s="309"/>
      <c r="S988" s="309"/>
      <c r="T988" s="309"/>
      <c r="U988" s="309"/>
      <c r="V988" s="309"/>
      <c r="W988" s="309"/>
      <c r="X988" s="309"/>
      <c r="Y988" s="409"/>
      <c r="Z988" s="410"/>
      <c r="AA988" s="409"/>
      <c r="AB988" s="409"/>
      <c r="AC988" s="409"/>
      <c r="AD988" s="409"/>
      <c r="AE988" s="409"/>
      <c r="AF988" s="409"/>
      <c r="AG988" s="409"/>
      <c r="AH988" s="409"/>
      <c r="AI988" s="409"/>
      <c r="AJ988" s="409"/>
      <c r="AK988" s="409"/>
      <c r="AL988" s="409"/>
      <c r="AM988" s="306"/>
    </row>
    <row r="989" spans="1:39" ht="15" customHeight="1" outlineLevel="1">
      <c r="A989" s="523"/>
      <c r="B989" s="281" t="s">
        <v>10</v>
      </c>
      <c r="C989" s="282"/>
      <c r="D989" s="338"/>
      <c r="E989" s="338"/>
      <c r="F989" s="338"/>
      <c r="G989" s="338"/>
      <c r="H989" s="338"/>
      <c r="I989" s="338"/>
      <c r="J989" s="338"/>
      <c r="K989" s="338"/>
      <c r="L989" s="338"/>
      <c r="M989" s="338"/>
      <c r="N989" s="283"/>
      <c r="O989" s="282"/>
      <c r="P989" s="282"/>
      <c r="Q989" s="282"/>
      <c r="R989" s="282"/>
      <c r="S989" s="282"/>
      <c r="T989" s="282"/>
      <c r="U989" s="282"/>
      <c r="V989" s="282"/>
      <c r="W989" s="282"/>
      <c r="X989" s="282"/>
      <c r="Y989" s="407"/>
      <c r="Z989" s="407"/>
      <c r="AA989" s="407"/>
      <c r="AB989" s="407"/>
      <c r="AC989" s="407"/>
      <c r="AD989" s="407"/>
      <c r="AE989" s="407"/>
      <c r="AF989" s="407"/>
      <c r="AG989" s="407"/>
      <c r="AH989" s="407"/>
      <c r="AI989" s="407"/>
      <c r="AJ989" s="407"/>
      <c r="AK989" s="407"/>
      <c r="AL989" s="407"/>
      <c r="AM989" s="285"/>
    </row>
    <row r="990" spans="1:39" ht="15" customHeight="1" outlineLevel="1">
      <c r="A990" s="523">
        <v>11</v>
      </c>
      <c r="B990" s="421" t="s">
        <v>104</v>
      </c>
      <c r="C990" s="284" t="s">
        <v>25</v>
      </c>
      <c r="D990" s="730"/>
      <c r="E990" s="730"/>
      <c r="F990" s="730"/>
      <c r="G990" s="730"/>
      <c r="H990" s="730"/>
      <c r="I990" s="730"/>
      <c r="J990" s="730"/>
      <c r="K990" s="730"/>
      <c r="L990" s="730"/>
      <c r="M990" s="730"/>
      <c r="N990" s="288">
        <v>12</v>
      </c>
      <c r="O990" s="288"/>
      <c r="P990" s="288"/>
      <c r="Q990" s="288"/>
      <c r="R990" s="288"/>
      <c r="S990" s="288"/>
      <c r="T990" s="288"/>
      <c r="U990" s="288"/>
      <c r="V990" s="288"/>
      <c r="W990" s="288"/>
      <c r="X990" s="288"/>
      <c r="Y990" s="419"/>
      <c r="Z990" s="408"/>
      <c r="AA990" s="408"/>
      <c r="AB990" s="408"/>
      <c r="AC990" s="408"/>
      <c r="AD990" s="408"/>
      <c r="AE990" s="408"/>
      <c r="AF990" s="408"/>
      <c r="AG990" s="408"/>
      <c r="AH990" s="408"/>
      <c r="AI990" s="408"/>
      <c r="AJ990" s="408"/>
      <c r="AK990" s="408"/>
      <c r="AL990" s="408"/>
      <c r="AM990" s="289">
        <f>SUM(Y990:AL990)</f>
        <v>0</v>
      </c>
    </row>
    <row r="991" spans="1:39" ht="15" customHeight="1" outlineLevel="1">
      <c r="A991" s="523"/>
      <c r="B991" s="287" t="s">
        <v>346</v>
      </c>
      <c r="C991" s="284" t="s">
        <v>163</v>
      </c>
      <c r="D991" s="730"/>
      <c r="E991" s="730"/>
      <c r="F991" s="730"/>
      <c r="G991" s="730"/>
      <c r="H991" s="730"/>
      <c r="I991" s="730"/>
      <c r="J991" s="730"/>
      <c r="K991" s="730"/>
      <c r="L991" s="730"/>
      <c r="M991" s="730"/>
      <c r="N991" s="288">
        <f>N990</f>
        <v>12</v>
      </c>
      <c r="O991" s="288"/>
      <c r="P991" s="288"/>
      <c r="Q991" s="288"/>
      <c r="R991" s="288"/>
      <c r="S991" s="288"/>
      <c r="T991" s="288"/>
      <c r="U991" s="288"/>
      <c r="V991" s="288"/>
      <c r="W991" s="288"/>
      <c r="X991" s="288"/>
      <c r="Y991" s="404">
        <f t="shared" ref="Y991:AL991" si="320">Y990</f>
        <v>0</v>
      </c>
      <c r="Z991" s="404">
        <f t="shared" si="320"/>
        <v>0</v>
      </c>
      <c r="AA991" s="404">
        <f t="shared" si="320"/>
        <v>0</v>
      </c>
      <c r="AB991" s="404">
        <f t="shared" si="320"/>
        <v>0</v>
      </c>
      <c r="AC991" s="404">
        <f t="shared" si="320"/>
        <v>0</v>
      </c>
      <c r="AD991" s="404">
        <f t="shared" si="320"/>
        <v>0</v>
      </c>
      <c r="AE991" s="404">
        <f t="shared" si="320"/>
        <v>0</v>
      </c>
      <c r="AF991" s="404">
        <f t="shared" si="320"/>
        <v>0</v>
      </c>
      <c r="AG991" s="404">
        <f t="shared" si="320"/>
        <v>0</v>
      </c>
      <c r="AH991" s="404">
        <f t="shared" si="320"/>
        <v>0</v>
      </c>
      <c r="AI991" s="404">
        <f t="shared" si="320"/>
        <v>0</v>
      </c>
      <c r="AJ991" s="404">
        <f t="shared" si="320"/>
        <v>0</v>
      </c>
      <c r="AK991" s="404">
        <f t="shared" si="320"/>
        <v>0</v>
      </c>
      <c r="AL991" s="404">
        <f t="shared" si="320"/>
        <v>0</v>
      </c>
      <c r="AM991" s="290"/>
    </row>
    <row r="992" spans="1:39" ht="15" customHeight="1" outlineLevel="1">
      <c r="A992" s="523"/>
      <c r="B992" s="308"/>
      <c r="C992" s="298"/>
      <c r="D992" s="729"/>
      <c r="E992" s="729"/>
      <c r="F992" s="729"/>
      <c r="G992" s="729"/>
      <c r="H992" s="729"/>
      <c r="I992" s="729"/>
      <c r="J992" s="729"/>
      <c r="K992" s="729"/>
      <c r="L992" s="729"/>
      <c r="M992" s="729"/>
      <c r="N992" s="284"/>
      <c r="O992" s="284"/>
      <c r="P992" s="284"/>
      <c r="Q992" s="284"/>
      <c r="R992" s="284"/>
      <c r="S992" s="284"/>
      <c r="T992" s="284"/>
      <c r="U992" s="284"/>
      <c r="V992" s="284"/>
      <c r="W992" s="284"/>
      <c r="X992" s="284"/>
      <c r="Y992" s="405"/>
      <c r="Z992" s="414"/>
      <c r="AA992" s="414"/>
      <c r="AB992" s="414"/>
      <c r="AC992" s="414"/>
      <c r="AD992" s="414"/>
      <c r="AE992" s="414"/>
      <c r="AF992" s="414"/>
      <c r="AG992" s="414"/>
      <c r="AH992" s="414"/>
      <c r="AI992" s="414"/>
      <c r="AJ992" s="414"/>
      <c r="AK992" s="414"/>
      <c r="AL992" s="414"/>
      <c r="AM992" s="299"/>
    </row>
    <row r="993" spans="1:40" ht="28.5" customHeight="1" outlineLevel="1">
      <c r="A993" s="523">
        <v>12</v>
      </c>
      <c r="B993" s="421" t="s">
        <v>105</v>
      </c>
      <c r="C993" s="284" t="s">
        <v>25</v>
      </c>
      <c r="D993" s="730"/>
      <c r="E993" s="730"/>
      <c r="F993" s="730"/>
      <c r="G993" s="730"/>
      <c r="H993" s="730"/>
      <c r="I993" s="730"/>
      <c r="J993" s="730"/>
      <c r="K993" s="730"/>
      <c r="L993" s="730"/>
      <c r="M993" s="730"/>
      <c r="N993" s="288">
        <v>12</v>
      </c>
      <c r="O993" s="288"/>
      <c r="P993" s="288"/>
      <c r="Q993" s="288"/>
      <c r="R993" s="288"/>
      <c r="S993" s="288"/>
      <c r="T993" s="288"/>
      <c r="U993" s="288"/>
      <c r="V993" s="288"/>
      <c r="W993" s="288"/>
      <c r="X993" s="288"/>
      <c r="Y993" s="403"/>
      <c r="Z993" s="408"/>
      <c r="AA993" s="408"/>
      <c r="AB993" s="408"/>
      <c r="AC993" s="408"/>
      <c r="AD993" s="408"/>
      <c r="AE993" s="408"/>
      <c r="AF993" s="408"/>
      <c r="AG993" s="408"/>
      <c r="AH993" s="408"/>
      <c r="AI993" s="408"/>
      <c r="AJ993" s="408"/>
      <c r="AK993" s="408"/>
      <c r="AL993" s="408"/>
      <c r="AM993" s="289">
        <f>SUM(Y993:AL993)</f>
        <v>0</v>
      </c>
    </row>
    <row r="994" spans="1:40" ht="15" customHeight="1" outlineLevel="1">
      <c r="A994" s="523"/>
      <c r="B994" s="287" t="s">
        <v>346</v>
      </c>
      <c r="C994" s="284" t="s">
        <v>163</v>
      </c>
      <c r="D994" s="730"/>
      <c r="E994" s="730"/>
      <c r="F994" s="730"/>
      <c r="G994" s="730"/>
      <c r="H994" s="730"/>
      <c r="I994" s="730"/>
      <c r="J994" s="730"/>
      <c r="K994" s="730"/>
      <c r="L994" s="730"/>
      <c r="M994" s="730"/>
      <c r="N994" s="288">
        <f>N993</f>
        <v>12</v>
      </c>
      <c r="O994" s="288"/>
      <c r="P994" s="288"/>
      <c r="Q994" s="288"/>
      <c r="R994" s="288"/>
      <c r="S994" s="288"/>
      <c r="T994" s="288"/>
      <c r="U994" s="288"/>
      <c r="V994" s="288"/>
      <c r="W994" s="288"/>
      <c r="X994" s="288"/>
      <c r="Y994" s="404">
        <f t="shared" ref="Y994:AL994" si="321">Y993</f>
        <v>0</v>
      </c>
      <c r="Z994" s="404">
        <f t="shared" si="321"/>
        <v>0</v>
      </c>
      <c r="AA994" s="404">
        <f t="shared" si="321"/>
        <v>0</v>
      </c>
      <c r="AB994" s="404">
        <f t="shared" si="321"/>
        <v>0</v>
      </c>
      <c r="AC994" s="404">
        <f t="shared" si="321"/>
        <v>0</v>
      </c>
      <c r="AD994" s="404">
        <f t="shared" si="321"/>
        <v>0</v>
      </c>
      <c r="AE994" s="404">
        <f t="shared" si="321"/>
        <v>0</v>
      </c>
      <c r="AF994" s="404">
        <f t="shared" si="321"/>
        <v>0</v>
      </c>
      <c r="AG994" s="404">
        <f t="shared" si="321"/>
        <v>0</v>
      </c>
      <c r="AH994" s="404">
        <f t="shared" si="321"/>
        <v>0</v>
      </c>
      <c r="AI994" s="404">
        <f t="shared" si="321"/>
        <v>0</v>
      </c>
      <c r="AJ994" s="404">
        <f t="shared" si="321"/>
        <v>0</v>
      </c>
      <c r="AK994" s="404">
        <f t="shared" si="321"/>
        <v>0</v>
      </c>
      <c r="AL994" s="404">
        <f t="shared" si="321"/>
        <v>0</v>
      </c>
      <c r="AM994" s="290"/>
    </row>
    <row r="995" spans="1:40" ht="15" customHeight="1" outlineLevel="1">
      <c r="A995" s="523"/>
      <c r="B995" s="308"/>
      <c r="C995" s="298"/>
      <c r="D995" s="729"/>
      <c r="E995" s="729"/>
      <c r="F995" s="729"/>
      <c r="G995" s="729"/>
      <c r="H995" s="729"/>
      <c r="I995" s="729"/>
      <c r="J995" s="729"/>
      <c r="K995" s="729"/>
      <c r="L995" s="729"/>
      <c r="M995" s="729"/>
      <c r="N995" s="284"/>
      <c r="O995" s="284"/>
      <c r="P995" s="284"/>
      <c r="Q995" s="284"/>
      <c r="R995" s="284"/>
      <c r="S995" s="284"/>
      <c r="T995" s="284"/>
      <c r="U995" s="284"/>
      <c r="V995" s="284"/>
      <c r="W995" s="284"/>
      <c r="X995" s="284"/>
      <c r="Y995" s="415"/>
      <c r="Z995" s="415"/>
      <c r="AA995" s="405"/>
      <c r="AB995" s="405"/>
      <c r="AC995" s="405"/>
      <c r="AD995" s="405"/>
      <c r="AE995" s="405"/>
      <c r="AF995" s="405"/>
      <c r="AG995" s="405"/>
      <c r="AH995" s="405"/>
      <c r="AI995" s="405"/>
      <c r="AJ995" s="405"/>
      <c r="AK995" s="405"/>
      <c r="AL995" s="405"/>
      <c r="AM995" s="299"/>
    </row>
    <row r="996" spans="1:40" ht="15" customHeight="1" outlineLevel="1">
      <c r="A996" s="523">
        <v>13</v>
      </c>
      <c r="B996" s="421" t="s">
        <v>106</v>
      </c>
      <c r="C996" s="284" t="s">
        <v>25</v>
      </c>
      <c r="D996" s="730"/>
      <c r="E996" s="730"/>
      <c r="F996" s="730"/>
      <c r="G996" s="730"/>
      <c r="H996" s="730"/>
      <c r="I996" s="730"/>
      <c r="J996" s="730"/>
      <c r="K996" s="730"/>
      <c r="L996" s="730"/>
      <c r="M996" s="730"/>
      <c r="N996" s="288">
        <v>12</v>
      </c>
      <c r="O996" s="288"/>
      <c r="P996" s="288"/>
      <c r="Q996" s="288"/>
      <c r="R996" s="288"/>
      <c r="S996" s="288"/>
      <c r="T996" s="288"/>
      <c r="U996" s="288"/>
      <c r="V996" s="288"/>
      <c r="W996" s="288"/>
      <c r="X996" s="288"/>
      <c r="Y996" s="403"/>
      <c r="Z996" s="408"/>
      <c r="AA996" s="408"/>
      <c r="AB996" s="408"/>
      <c r="AC996" s="408"/>
      <c r="AD996" s="408"/>
      <c r="AE996" s="408"/>
      <c r="AF996" s="408"/>
      <c r="AG996" s="408"/>
      <c r="AH996" s="408"/>
      <c r="AI996" s="408"/>
      <c r="AJ996" s="408"/>
      <c r="AK996" s="408"/>
      <c r="AL996" s="408"/>
      <c r="AM996" s="289">
        <f>SUM(Y996:AL996)</f>
        <v>0</v>
      </c>
    </row>
    <row r="997" spans="1:40" ht="15" customHeight="1" outlineLevel="1">
      <c r="A997" s="523"/>
      <c r="B997" s="287" t="s">
        <v>346</v>
      </c>
      <c r="C997" s="284" t="s">
        <v>163</v>
      </c>
      <c r="D997" s="730"/>
      <c r="E997" s="730"/>
      <c r="F997" s="730"/>
      <c r="G997" s="730"/>
      <c r="H997" s="730"/>
      <c r="I997" s="730"/>
      <c r="J997" s="730"/>
      <c r="K997" s="730"/>
      <c r="L997" s="730"/>
      <c r="M997" s="730"/>
      <c r="N997" s="288">
        <f>N996</f>
        <v>12</v>
      </c>
      <c r="O997" s="288"/>
      <c r="P997" s="288"/>
      <c r="Q997" s="288"/>
      <c r="R997" s="288"/>
      <c r="S997" s="288"/>
      <c r="T997" s="288"/>
      <c r="U997" s="288"/>
      <c r="V997" s="288"/>
      <c r="W997" s="288"/>
      <c r="X997" s="288"/>
      <c r="Y997" s="404">
        <f t="shared" ref="Y997:AL997" si="322">Y996</f>
        <v>0</v>
      </c>
      <c r="Z997" s="404">
        <f t="shared" si="322"/>
        <v>0</v>
      </c>
      <c r="AA997" s="404">
        <f t="shared" si="322"/>
        <v>0</v>
      </c>
      <c r="AB997" s="404">
        <f t="shared" si="322"/>
        <v>0</v>
      </c>
      <c r="AC997" s="404">
        <f t="shared" si="322"/>
        <v>0</v>
      </c>
      <c r="AD997" s="404">
        <f t="shared" si="322"/>
        <v>0</v>
      </c>
      <c r="AE997" s="404">
        <f t="shared" si="322"/>
        <v>0</v>
      </c>
      <c r="AF997" s="404">
        <f t="shared" si="322"/>
        <v>0</v>
      </c>
      <c r="AG997" s="404">
        <f t="shared" si="322"/>
        <v>0</v>
      </c>
      <c r="AH997" s="404">
        <f t="shared" si="322"/>
        <v>0</v>
      </c>
      <c r="AI997" s="404">
        <f t="shared" si="322"/>
        <v>0</v>
      </c>
      <c r="AJ997" s="404">
        <f t="shared" si="322"/>
        <v>0</v>
      </c>
      <c r="AK997" s="404">
        <f t="shared" si="322"/>
        <v>0</v>
      </c>
      <c r="AL997" s="404">
        <f t="shared" si="322"/>
        <v>0</v>
      </c>
      <c r="AM997" s="299"/>
    </row>
    <row r="998" spans="1:40" ht="15" customHeight="1" outlineLevel="1">
      <c r="A998" s="523"/>
      <c r="B998" s="308"/>
      <c r="C998" s="298"/>
      <c r="D998" s="729"/>
      <c r="E998" s="729"/>
      <c r="F998" s="729"/>
      <c r="G998" s="729"/>
      <c r="H998" s="729"/>
      <c r="I998" s="729"/>
      <c r="J998" s="729"/>
      <c r="K998" s="729"/>
      <c r="L998" s="729"/>
      <c r="M998" s="729"/>
      <c r="N998" s="284"/>
      <c r="O998" s="284"/>
      <c r="P998" s="284"/>
      <c r="Q998" s="284"/>
      <c r="R998" s="284"/>
      <c r="S998" s="284"/>
      <c r="T998" s="284"/>
      <c r="U998" s="284"/>
      <c r="V998" s="284"/>
      <c r="W998" s="284"/>
      <c r="X998" s="284"/>
      <c r="Y998" s="405"/>
      <c r="Z998" s="405"/>
      <c r="AA998" s="405"/>
      <c r="AB998" s="405"/>
      <c r="AC998" s="405"/>
      <c r="AD998" s="405"/>
      <c r="AE998" s="405"/>
      <c r="AF998" s="405"/>
      <c r="AG998" s="405"/>
      <c r="AH998" s="405"/>
      <c r="AI998" s="405"/>
      <c r="AJ998" s="405"/>
      <c r="AK998" s="405"/>
      <c r="AL998" s="405"/>
      <c r="AM998" s="299"/>
    </row>
    <row r="999" spans="1:40" ht="15" customHeight="1" outlineLevel="1">
      <c r="A999" s="523"/>
      <c r="B999" s="281" t="s">
        <v>107</v>
      </c>
      <c r="C999" s="282"/>
      <c r="D999" s="293"/>
      <c r="E999" s="293"/>
      <c r="F999" s="293"/>
      <c r="G999" s="293"/>
      <c r="H999" s="293"/>
      <c r="I999" s="293"/>
      <c r="J999" s="293"/>
      <c r="K999" s="293"/>
      <c r="L999" s="293"/>
      <c r="M999" s="293"/>
      <c r="N999" s="283"/>
      <c r="O999" s="283"/>
      <c r="P999" s="282"/>
      <c r="Q999" s="282"/>
      <c r="R999" s="282"/>
      <c r="S999" s="282"/>
      <c r="T999" s="282"/>
      <c r="U999" s="282"/>
      <c r="V999" s="282"/>
      <c r="W999" s="282"/>
      <c r="X999" s="282"/>
      <c r="Y999" s="407"/>
      <c r="Z999" s="407"/>
      <c r="AA999" s="407"/>
      <c r="AB999" s="407"/>
      <c r="AC999" s="407"/>
      <c r="AD999" s="407"/>
      <c r="AE999" s="407"/>
      <c r="AF999" s="407"/>
      <c r="AG999" s="407"/>
      <c r="AH999" s="407"/>
      <c r="AI999" s="407"/>
      <c r="AJ999" s="407"/>
      <c r="AK999" s="407"/>
      <c r="AL999" s="407"/>
      <c r="AM999" s="285"/>
    </row>
    <row r="1000" spans="1:40" ht="15" customHeight="1" outlineLevel="1">
      <c r="A1000" s="523">
        <v>14</v>
      </c>
      <c r="B1000" s="308" t="s">
        <v>108</v>
      </c>
      <c r="C1000" s="284" t="s">
        <v>25</v>
      </c>
      <c r="D1000" s="730"/>
      <c r="E1000" s="730"/>
      <c r="F1000" s="730"/>
      <c r="G1000" s="730"/>
      <c r="H1000" s="730"/>
      <c r="I1000" s="730"/>
      <c r="J1000" s="730"/>
      <c r="K1000" s="730"/>
      <c r="L1000" s="730"/>
      <c r="M1000" s="730"/>
      <c r="N1000" s="288">
        <v>12</v>
      </c>
      <c r="O1000" s="288"/>
      <c r="P1000" s="288"/>
      <c r="Q1000" s="288"/>
      <c r="R1000" s="288"/>
      <c r="S1000" s="288"/>
      <c r="T1000" s="288"/>
      <c r="U1000" s="288"/>
      <c r="V1000" s="288"/>
      <c r="W1000" s="288"/>
      <c r="X1000" s="288"/>
      <c r="Y1000" s="403"/>
      <c r="Z1000" s="403"/>
      <c r="AA1000" s="403"/>
      <c r="AB1000" s="403"/>
      <c r="AC1000" s="403"/>
      <c r="AD1000" s="403"/>
      <c r="AE1000" s="403"/>
      <c r="AF1000" s="403"/>
      <c r="AG1000" s="403"/>
      <c r="AH1000" s="403"/>
      <c r="AI1000" s="403"/>
      <c r="AJ1000" s="403"/>
      <c r="AK1000" s="403"/>
      <c r="AL1000" s="403"/>
      <c r="AM1000" s="289">
        <f>SUM(Y1000:AL1000)</f>
        <v>0</v>
      </c>
    </row>
    <row r="1001" spans="1:40" ht="15" customHeight="1" outlineLevel="1">
      <c r="A1001" s="523"/>
      <c r="B1001" s="287" t="s">
        <v>346</v>
      </c>
      <c r="C1001" s="284" t="s">
        <v>163</v>
      </c>
      <c r="D1001" s="730"/>
      <c r="E1001" s="730"/>
      <c r="F1001" s="730"/>
      <c r="G1001" s="730"/>
      <c r="H1001" s="730"/>
      <c r="I1001" s="730"/>
      <c r="J1001" s="730"/>
      <c r="K1001" s="730"/>
      <c r="L1001" s="730"/>
      <c r="M1001" s="730"/>
      <c r="N1001" s="288">
        <f>N1000</f>
        <v>12</v>
      </c>
      <c r="O1001" s="288"/>
      <c r="P1001" s="288"/>
      <c r="Q1001" s="288"/>
      <c r="R1001" s="288"/>
      <c r="S1001" s="288"/>
      <c r="T1001" s="288"/>
      <c r="U1001" s="288"/>
      <c r="V1001" s="288"/>
      <c r="W1001" s="288"/>
      <c r="X1001" s="288"/>
      <c r="Y1001" s="404">
        <f t="shared" ref="Y1001:AL1001" si="323">Y1000</f>
        <v>0</v>
      </c>
      <c r="Z1001" s="404">
        <f t="shared" si="323"/>
        <v>0</v>
      </c>
      <c r="AA1001" s="404">
        <f t="shared" si="323"/>
        <v>0</v>
      </c>
      <c r="AB1001" s="404">
        <f t="shared" si="323"/>
        <v>0</v>
      </c>
      <c r="AC1001" s="404">
        <f t="shared" si="323"/>
        <v>0</v>
      </c>
      <c r="AD1001" s="404">
        <f t="shared" si="323"/>
        <v>0</v>
      </c>
      <c r="AE1001" s="404">
        <f t="shared" si="323"/>
        <v>0</v>
      </c>
      <c r="AF1001" s="404">
        <f t="shared" si="323"/>
        <v>0</v>
      </c>
      <c r="AG1001" s="404">
        <f t="shared" si="323"/>
        <v>0</v>
      </c>
      <c r="AH1001" s="404">
        <f t="shared" si="323"/>
        <v>0</v>
      </c>
      <c r="AI1001" s="404">
        <f t="shared" si="323"/>
        <v>0</v>
      </c>
      <c r="AJ1001" s="404">
        <f t="shared" si="323"/>
        <v>0</v>
      </c>
      <c r="AK1001" s="404">
        <f t="shared" si="323"/>
        <v>0</v>
      </c>
      <c r="AL1001" s="404">
        <f t="shared" si="323"/>
        <v>0</v>
      </c>
      <c r="AM1001" s="290"/>
    </row>
    <row r="1002" spans="1:40" ht="15" customHeight="1" outlineLevel="1">
      <c r="A1002" s="523"/>
      <c r="B1002" s="308"/>
      <c r="C1002" s="298"/>
      <c r="D1002" s="729"/>
      <c r="E1002" s="729"/>
      <c r="F1002" s="729"/>
      <c r="G1002" s="729"/>
      <c r="H1002" s="729"/>
      <c r="I1002" s="729"/>
      <c r="J1002" s="729"/>
      <c r="K1002" s="729"/>
      <c r="L1002" s="729"/>
      <c r="M1002" s="729"/>
      <c r="N1002" s="460"/>
      <c r="O1002" s="284"/>
      <c r="P1002" s="284"/>
      <c r="Q1002" s="284"/>
      <c r="R1002" s="284"/>
      <c r="S1002" s="284"/>
      <c r="T1002" s="284"/>
      <c r="U1002" s="284"/>
      <c r="V1002" s="284"/>
      <c r="W1002" s="284"/>
      <c r="X1002" s="284"/>
      <c r="Y1002" s="405"/>
      <c r="Z1002" s="405"/>
      <c r="AA1002" s="405"/>
      <c r="AB1002" s="405"/>
      <c r="AC1002" s="405"/>
      <c r="AD1002" s="405"/>
      <c r="AE1002" s="405"/>
      <c r="AF1002" s="405"/>
      <c r="AG1002" s="405"/>
      <c r="AH1002" s="405"/>
      <c r="AI1002" s="405"/>
      <c r="AJ1002" s="405"/>
      <c r="AK1002" s="405"/>
      <c r="AL1002" s="405"/>
      <c r="AM1002" s="294"/>
      <c r="AN1002" s="617"/>
    </row>
    <row r="1003" spans="1:40" s="302" customFormat="1" ht="15.5" outlineLevel="1">
      <c r="A1003" s="523"/>
      <c r="B1003" s="281" t="s">
        <v>488</v>
      </c>
      <c r="C1003" s="284"/>
      <c r="D1003" s="729"/>
      <c r="E1003" s="729"/>
      <c r="F1003" s="729"/>
      <c r="G1003" s="729"/>
      <c r="H1003" s="729"/>
      <c r="I1003" s="729"/>
      <c r="J1003" s="729"/>
      <c r="K1003" s="729"/>
      <c r="L1003" s="729"/>
      <c r="M1003" s="729"/>
      <c r="N1003" s="284"/>
      <c r="O1003" s="284"/>
      <c r="P1003" s="284"/>
      <c r="Q1003" s="284"/>
      <c r="R1003" s="284"/>
      <c r="S1003" s="284"/>
      <c r="T1003" s="284"/>
      <c r="U1003" s="284"/>
      <c r="V1003" s="284"/>
      <c r="W1003" s="284"/>
      <c r="X1003" s="284"/>
      <c r="Y1003" s="405"/>
      <c r="Z1003" s="405"/>
      <c r="AA1003" s="405"/>
      <c r="AB1003" s="405"/>
      <c r="AC1003" s="405"/>
      <c r="AD1003" s="405"/>
      <c r="AE1003" s="409"/>
      <c r="AF1003" s="409"/>
      <c r="AG1003" s="409"/>
      <c r="AH1003" s="409"/>
      <c r="AI1003" s="409"/>
      <c r="AJ1003" s="409"/>
      <c r="AK1003" s="409"/>
      <c r="AL1003" s="409"/>
      <c r="AM1003" s="508"/>
      <c r="AN1003" s="618"/>
    </row>
    <row r="1004" spans="1:40" ht="15.5" outlineLevel="1">
      <c r="A1004" s="523">
        <v>15</v>
      </c>
      <c r="B1004" s="287" t="s">
        <v>493</v>
      </c>
      <c r="C1004" s="284" t="s">
        <v>25</v>
      </c>
      <c r="D1004" s="730"/>
      <c r="E1004" s="730"/>
      <c r="F1004" s="730"/>
      <c r="G1004" s="730"/>
      <c r="H1004" s="730"/>
      <c r="I1004" s="730"/>
      <c r="J1004" s="730"/>
      <c r="K1004" s="730"/>
      <c r="L1004" s="730"/>
      <c r="M1004" s="730"/>
      <c r="N1004" s="288">
        <v>0</v>
      </c>
      <c r="O1004" s="288"/>
      <c r="P1004" s="288"/>
      <c r="Q1004" s="288"/>
      <c r="R1004" s="288"/>
      <c r="S1004" s="288"/>
      <c r="T1004" s="288"/>
      <c r="U1004" s="288"/>
      <c r="V1004" s="288"/>
      <c r="W1004" s="288"/>
      <c r="X1004" s="288"/>
      <c r="Y1004" s="403"/>
      <c r="Z1004" s="403"/>
      <c r="AA1004" s="403"/>
      <c r="AB1004" s="403"/>
      <c r="AC1004" s="403"/>
      <c r="AD1004" s="403"/>
      <c r="AE1004" s="403"/>
      <c r="AF1004" s="403"/>
      <c r="AG1004" s="403"/>
      <c r="AH1004" s="403"/>
      <c r="AI1004" s="403"/>
      <c r="AJ1004" s="403"/>
      <c r="AK1004" s="403"/>
      <c r="AL1004" s="403"/>
      <c r="AM1004" s="619">
        <f>SUM(Y1004:AL1004)</f>
        <v>0</v>
      </c>
      <c r="AN1004" s="617"/>
    </row>
    <row r="1005" spans="1:40" ht="15.5" outlineLevel="1">
      <c r="A1005" s="523"/>
      <c r="B1005" s="287" t="s">
        <v>342</v>
      </c>
      <c r="C1005" s="284" t="s">
        <v>163</v>
      </c>
      <c r="D1005" s="730"/>
      <c r="E1005" s="730"/>
      <c r="F1005" s="730"/>
      <c r="G1005" s="730"/>
      <c r="H1005" s="730"/>
      <c r="I1005" s="730"/>
      <c r="J1005" s="730"/>
      <c r="K1005" s="730"/>
      <c r="L1005" s="730"/>
      <c r="M1005" s="730"/>
      <c r="N1005" s="288">
        <f>N1004</f>
        <v>0</v>
      </c>
      <c r="O1005" s="288"/>
      <c r="P1005" s="288"/>
      <c r="Q1005" s="288"/>
      <c r="R1005" s="288"/>
      <c r="S1005" s="288"/>
      <c r="T1005" s="288"/>
      <c r="U1005" s="288"/>
      <c r="V1005" s="288"/>
      <c r="W1005" s="288"/>
      <c r="X1005" s="288"/>
      <c r="Y1005" s="404">
        <f>Y1004</f>
        <v>0</v>
      </c>
      <c r="Z1005" s="404">
        <f>Z1004</f>
        <v>0</v>
      </c>
      <c r="AA1005" s="404">
        <f t="shared" ref="AA1005:AL1005" si="324">AA1004</f>
        <v>0</v>
      </c>
      <c r="AB1005" s="404">
        <f t="shared" si="324"/>
        <v>0</v>
      </c>
      <c r="AC1005" s="404">
        <f t="shared" si="324"/>
        <v>0</v>
      </c>
      <c r="AD1005" s="404">
        <f>AD1004</f>
        <v>0</v>
      </c>
      <c r="AE1005" s="404">
        <f t="shared" si="324"/>
        <v>0</v>
      </c>
      <c r="AF1005" s="404">
        <f t="shared" si="324"/>
        <v>0</v>
      </c>
      <c r="AG1005" s="404">
        <f t="shared" si="324"/>
        <v>0</v>
      </c>
      <c r="AH1005" s="404">
        <f t="shared" si="324"/>
        <v>0</v>
      </c>
      <c r="AI1005" s="404">
        <f t="shared" si="324"/>
        <v>0</v>
      </c>
      <c r="AJ1005" s="404">
        <f t="shared" si="324"/>
        <v>0</v>
      </c>
      <c r="AK1005" s="404">
        <f t="shared" si="324"/>
        <v>0</v>
      </c>
      <c r="AL1005" s="404">
        <f t="shared" si="324"/>
        <v>0</v>
      </c>
      <c r="AM1005" s="290"/>
    </row>
    <row r="1006" spans="1:40" ht="15.5" outlineLevel="1">
      <c r="A1006" s="523"/>
      <c r="B1006" s="308"/>
      <c r="C1006" s="298"/>
      <c r="D1006" s="729"/>
      <c r="E1006" s="729"/>
      <c r="F1006" s="729"/>
      <c r="G1006" s="729"/>
      <c r="H1006" s="729"/>
      <c r="I1006" s="729"/>
      <c r="J1006" s="729"/>
      <c r="K1006" s="729"/>
      <c r="L1006" s="729"/>
      <c r="M1006" s="729"/>
      <c r="N1006" s="284"/>
      <c r="O1006" s="284"/>
      <c r="P1006" s="284"/>
      <c r="Q1006" s="284"/>
      <c r="R1006" s="284"/>
      <c r="S1006" s="284"/>
      <c r="T1006" s="284"/>
      <c r="U1006" s="284"/>
      <c r="V1006" s="284"/>
      <c r="W1006" s="284"/>
      <c r="X1006" s="284"/>
      <c r="Y1006" s="405"/>
      <c r="Z1006" s="405"/>
      <c r="AA1006" s="405"/>
      <c r="AB1006" s="405"/>
      <c r="AC1006" s="405"/>
      <c r="AD1006" s="405"/>
      <c r="AE1006" s="405"/>
      <c r="AF1006" s="405"/>
      <c r="AG1006" s="405"/>
      <c r="AH1006" s="405"/>
      <c r="AI1006" s="405"/>
      <c r="AJ1006" s="405"/>
      <c r="AK1006" s="405"/>
      <c r="AL1006" s="405"/>
      <c r="AM1006" s="299"/>
    </row>
    <row r="1007" spans="1:40" s="276" customFormat="1" ht="15.5" outlineLevel="1">
      <c r="A1007" s="523">
        <v>16</v>
      </c>
      <c r="B1007" s="317" t="s">
        <v>489</v>
      </c>
      <c r="C1007" s="284" t="s">
        <v>25</v>
      </c>
      <c r="D1007" s="730"/>
      <c r="E1007" s="730"/>
      <c r="F1007" s="730"/>
      <c r="G1007" s="730"/>
      <c r="H1007" s="730"/>
      <c r="I1007" s="730"/>
      <c r="J1007" s="730"/>
      <c r="K1007" s="730"/>
      <c r="L1007" s="730"/>
      <c r="M1007" s="730"/>
      <c r="N1007" s="288">
        <v>0</v>
      </c>
      <c r="O1007" s="288"/>
      <c r="P1007" s="288"/>
      <c r="Q1007" s="288"/>
      <c r="R1007" s="288"/>
      <c r="S1007" s="288"/>
      <c r="T1007" s="288"/>
      <c r="U1007" s="288"/>
      <c r="V1007" s="288"/>
      <c r="W1007" s="288"/>
      <c r="X1007" s="288"/>
      <c r="Y1007" s="403"/>
      <c r="Z1007" s="403"/>
      <c r="AA1007" s="403"/>
      <c r="AB1007" s="403"/>
      <c r="AC1007" s="403"/>
      <c r="AD1007" s="403"/>
      <c r="AE1007" s="403"/>
      <c r="AF1007" s="403"/>
      <c r="AG1007" s="403"/>
      <c r="AH1007" s="403"/>
      <c r="AI1007" s="403"/>
      <c r="AJ1007" s="403"/>
      <c r="AK1007" s="403"/>
      <c r="AL1007" s="403"/>
      <c r="AM1007" s="289">
        <f>SUM(Y1007:AL1007)</f>
        <v>0</v>
      </c>
    </row>
    <row r="1008" spans="1:40" s="276" customFormat="1" ht="15.5" outlineLevel="1">
      <c r="A1008" s="523"/>
      <c r="B1008" s="287" t="s">
        <v>342</v>
      </c>
      <c r="C1008" s="284" t="s">
        <v>163</v>
      </c>
      <c r="D1008" s="730"/>
      <c r="E1008" s="730"/>
      <c r="F1008" s="730"/>
      <c r="G1008" s="730"/>
      <c r="H1008" s="730"/>
      <c r="I1008" s="730"/>
      <c r="J1008" s="730"/>
      <c r="K1008" s="730"/>
      <c r="L1008" s="730"/>
      <c r="M1008" s="730"/>
      <c r="N1008" s="288">
        <f>N1007</f>
        <v>0</v>
      </c>
      <c r="O1008" s="288"/>
      <c r="P1008" s="288"/>
      <c r="Q1008" s="288"/>
      <c r="R1008" s="288"/>
      <c r="S1008" s="288"/>
      <c r="T1008" s="288"/>
      <c r="U1008" s="288"/>
      <c r="V1008" s="288"/>
      <c r="W1008" s="288"/>
      <c r="X1008" s="288"/>
      <c r="Y1008" s="404">
        <f>Y1007</f>
        <v>0</v>
      </c>
      <c r="Z1008" s="404">
        <f t="shared" ref="Z1008:AK1008" si="325">Z1007</f>
        <v>0</v>
      </c>
      <c r="AA1008" s="404">
        <f t="shared" si="325"/>
        <v>0</v>
      </c>
      <c r="AB1008" s="404">
        <f t="shared" si="325"/>
        <v>0</v>
      </c>
      <c r="AC1008" s="404">
        <f t="shared" si="325"/>
        <v>0</v>
      </c>
      <c r="AD1008" s="404">
        <f t="shared" si="325"/>
        <v>0</v>
      </c>
      <c r="AE1008" s="404">
        <f t="shared" si="325"/>
        <v>0</v>
      </c>
      <c r="AF1008" s="404">
        <f t="shared" si="325"/>
        <v>0</v>
      </c>
      <c r="AG1008" s="404">
        <f t="shared" si="325"/>
        <v>0</v>
      </c>
      <c r="AH1008" s="404">
        <f t="shared" si="325"/>
        <v>0</v>
      </c>
      <c r="AI1008" s="404">
        <f t="shared" si="325"/>
        <v>0</v>
      </c>
      <c r="AJ1008" s="404">
        <f t="shared" si="325"/>
        <v>0</v>
      </c>
      <c r="AK1008" s="404">
        <f t="shared" si="325"/>
        <v>0</v>
      </c>
      <c r="AL1008" s="404">
        <f>AL1007</f>
        <v>0</v>
      </c>
      <c r="AM1008" s="290"/>
    </row>
    <row r="1009" spans="1:39" s="276" customFormat="1" ht="15.5" outlineLevel="1">
      <c r="A1009" s="523"/>
      <c r="B1009" s="317"/>
      <c r="C1009" s="284"/>
      <c r="D1009" s="729"/>
      <c r="E1009" s="729"/>
      <c r="F1009" s="729"/>
      <c r="G1009" s="729"/>
      <c r="H1009" s="729"/>
      <c r="I1009" s="729"/>
      <c r="J1009" s="729"/>
      <c r="K1009" s="729"/>
      <c r="L1009" s="729"/>
      <c r="M1009" s="729"/>
      <c r="N1009" s="284"/>
      <c r="O1009" s="284"/>
      <c r="P1009" s="284"/>
      <c r="Q1009" s="284"/>
      <c r="R1009" s="284"/>
      <c r="S1009" s="284"/>
      <c r="T1009" s="284"/>
      <c r="U1009" s="284"/>
      <c r="V1009" s="284"/>
      <c r="W1009" s="284"/>
      <c r="X1009" s="284"/>
      <c r="Y1009" s="405"/>
      <c r="Z1009" s="405"/>
      <c r="AA1009" s="405"/>
      <c r="AB1009" s="405"/>
      <c r="AC1009" s="405"/>
      <c r="AD1009" s="405"/>
      <c r="AE1009" s="409"/>
      <c r="AF1009" s="409"/>
      <c r="AG1009" s="409"/>
      <c r="AH1009" s="409"/>
      <c r="AI1009" s="409"/>
      <c r="AJ1009" s="409"/>
      <c r="AK1009" s="409"/>
      <c r="AL1009" s="409"/>
      <c r="AM1009" s="306"/>
    </row>
    <row r="1010" spans="1:39" ht="15.5" outlineLevel="1">
      <c r="A1010" s="523"/>
      <c r="B1010" s="510" t="s">
        <v>494</v>
      </c>
      <c r="C1010" s="313"/>
      <c r="D1010" s="293"/>
      <c r="E1010" s="338"/>
      <c r="F1010" s="338"/>
      <c r="G1010" s="338"/>
      <c r="H1010" s="338"/>
      <c r="I1010" s="338"/>
      <c r="J1010" s="338"/>
      <c r="K1010" s="338"/>
      <c r="L1010" s="338"/>
      <c r="M1010" s="338"/>
      <c r="N1010" s="283"/>
      <c r="O1010" s="282"/>
      <c r="P1010" s="282"/>
      <c r="Q1010" s="282"/>
      <c r="R1010" s="282"/>
      <c r="S1010" s="282"/>
      <c r="T1010" s="282"/>
      <c r="U1010" s="282"/>
      <c r="V1010" s="282"/>
      <c r="W1010" s="282"/>
      <c r="X1010" s="282"/>
      <c r="Y1010" s="407"/>
      <c r="Z1010" s="407"/>
      <c r="AA1010" s="407"/>
      <c r="AB1010" s="407"/>
      <c r="AC1010" s="407"/>
      <c r="AD1010" s="407"/>
      <c r="AE1010" s="407"/>
      <c r="AF1010" s="407"/>
      <c r="AG1010" s="407"/>
      <c r="AH1010" s="407"/>
      <c r="AI1010" s="407"/>
      <c r="AJ1010" s="407"/>
      <c r="AK1010" s="407"/>
      <c r="AL1010" s="407"/>
      <c r="AM1010" s="285"/>
    </row>
    <row r="1011" spans="1:39" ht="15.5" outlineLevel="1">
      <c r="A1011" s="523">
        <v>17</v>
      </c>
      <c r="B1011" s="421" t="s">
        <v>112</v>
      </c>
      <c r="C1011" s="284" t="s">
        <v>25</v>
      </c>
      <c r="D1011" s="730"/>
      <c r="E1011" s="730"/>
      <c r="F1011" s="730"/>
      <c r="G1011" s="730"/>
      <c r="H1011" s="730"/>
      <c r="I1011" s="730"/>
      <c r="J1011" s="730"/>
      <c r="K1011" s="730"/>
      <c r="L1011" s="730"/>
      <c r="M1011" s="730"/>
      <c r="N1011" s="288">
        <v>12</v>
      </c>
      <c r="O1011" s="288"/>
      <c r="P1011" s="288"/>
      <c r="Q1011" s="288"/>
      <c r="R1011" s="288"/>
      <c r="S1011" s="288"/>
      <c r="T1011" s="288"/>
      <c r="U1011" s="288"/>
      <c r="V1011" s="288"/>
      <c r="W1011" s="288"/>
      <c r="X1011" s="288"/>
      <c r="Y1011" s="419"/>
      <c r="Z1011" s="403"/>
      <c r="AA1011" s="403"/>
      <c r="AB1011" s="403"/>
      <c r="AC1011" s="403"/>
      <c r="AD1011" s="403"/>
      <c r="AE1011" s="403"/>
      <c r="AF1011" s="408"/>
      <c r="AG1011" s="408"/>
      <c r="AH1011" s="408"/>
      <c r="AI1011" s="408"/>
      <c r="AJ1011" s="408"/>
      <c r="AK1011" s="408"/>
      <c r="AL1011" s="408"/>
      <c r="AM1011" s="289">
        <f>SUM(Y1011:AL1011)</f>
        <v>0</v>
      </c>
    </row>
    <row r="1012" spans="1:39" ht="15.5" outlineLevel="1">
      <c r="A1012" s="523"/>
      <c r="B1012" s="287" t="s">
        <v>342</v>
      </c>
      <c r="C1012" s="284" t="s">
        <v>163</v>
      </c>
      <c r="D1012" s="730"/>
      <c r="E1012" s="730"/>
      <c r="F1012" s="730"/>
      <c r="G1012" s="730"/>
      <c r="H1012" s="730"/>
      <c r="I1012" s="730"/>
      <c r="J1012" s="730"/>
      <c r="K1012" s="730"/>
      <c r="L1012" s="730"/>
      <c r="M1012" s="730"/>
      <c r="N1012" s="288">
        <f>N1011</f>
        <v>12</v>
      </c>
      <c r="O1012" s="288"/>
      <c r="P1012" s="288"/>
      <c r="Q1012" s="288"/>
      <c r="R1012" s="288"/>
      <c r="S1012" s="288"/>
      <c r="T1012" s="288"/>
      <c r="U1012" s="288"/>
      <c r="V1012" s="288"/>
      <c r="W1012" s="288"/>
      <c r="X1012" s="288"/>
      <c r="Y1012" s="404">
        <f>Y1011</f>
        <v>0</v>
      </c>
      <c r="Z1012" s="404">
        <f t="shared" ref="Z1012:AL1012" si="326">Z1011</f>
        <v>0</v>
      </c>
      <c r="AA1012" s="404">
        <f t="shared" si="326"/>
        <v>0</v>
      </c>
      <c r="AB1012" s="404">
        <f t="shared" si="326"/>
        <v>0</v>
      </c>
      <c r="AC1012" s="404">
        <f t="shared" si="326"/>
        <v>0</v>
      </c>
      <c r="AD1012" s="404">
        <f t="shared" si="326"/>
        <v>0</v>
      </c>
      <c r="AE1012" s="404">
        <f t="shared" si="326"/>
        <v>0</v>
      </c>
      <c r="AF1012" s="404">
        <f t="shared" si="326"/>
        <v>0</v>
      </c>
      <c r="AG1012" s="404">
        <f t="shared" si="326"/>
        <v>0</v>
      </c>
      <c r="AH1012" s="404">
        <f t="shared" si="326"/>
        <v>0</v>
      </c>
      <c r="AI1012" s="404">
        <f t="shared" si="326"/>
        <v>0</v>
      </c>
      <c r="AJ1012" s="404">
        <f t="shared" si="326"/>
        <v>0</v>
      </c>
      <c r="AK1012" s="404">
        <f t="shared" si="326"/>
        <v>0</v>
      </c>
      <c r="AL1012" s="404">
        <f t="shared" si="326"/>
        <v>0</v>
      </c>
      <c r="AM1012" s="299"/>
    </row>
    <row r="1013" spans="1:39" ht="15.5" outlineLevel="1">
      <c r="A1013" s="523"/>
      <c r="B1013" s="287"/>
      <c r="C1013" s="284"/>
      <c r="D1013" s="729"/>
      <c r="E1013" s="729"/>
      <c r="F1013" s="729"/>
      <c r="G1013" s="729"/>
      <c r="H1013" s="729"/>
      <c r="I1013" s="729"/>
      <c r="J1013" s="729"/>
      <c r="K1013" s="729"/>
      <c r="L1013" s="729"/>
      <c r="M1013" s="729"/>
      <c r="N1013" s="284"/>
      <c r="O1013" s="284"/>
      <c r="P1013" s="284"/>
      <c r="Q1013" s="284"/>
      <c r="R1013" s="284"/>
      <c r="S1013" s="284"/>
      <c r="T1013" s="284"/>
      <c r="U1013" s="284"/>
      <c r="V1013" s="284"/>
      <c r="W1013" s="284"/>
      <c r="X1013" s="284"/>
      <c r="Y1013" s="415"/>
      <c r="Z1013" s="418"/>
      <c r="AA1013" s="418"/>
      <c r="AB1013" s="418"/>
      <c r="AC1013" s="418"/>
      <c r="AD1013" s="418"/>
      <c r="AE1013" s="418"/>
      <c r="AF1013" s="418"/>
      <c r="AG1013" s="418"/>
      <c r="AH1013" s="418"/>
      <c r="AI1013" s="418"/>
      <c r="AJ1013" s="418"/>
      <c r="AK1013" s="418"/>
      <c r="AL1013" s="418"/>
      <c r="AM1013" s="299"/>
    </row>
    <row r="1014" spans="1:39" ht="15.5" outlineLevel="1">
      <c r="A1014" s="523">
        <v>18</v>
      </c>
      <c r="B1014" s="421" t="s">
        <v>109</v>
      </c>
      <c r="C1014" s="284" t="s">
        <v>25</v>
      </c>
      <c r="D1014" s="730"/>
      <c r="E1014" s="730"/>
      <c r="F1014" s="730"/>
      <c r="G1014" s="730"/>
      <c r="H1014" s="730"/>
      <c r="I1014" s="730"/>
      <c r="J1014" s="730"/>
      <c r="K1014" s="730"/>
      <c r="L1014" s="730"/>
      <c r="M1014" s="730"/>
      <c r="N1014" s="288">
        <v>12</v>
      </c>
      <c r="O1014" s="288"/>
      <c r="P1014" s="288"/>
      <c r="Q1014" s="288"/>
      <c r="R1014" s="288"/>
      <c r="S1014" s="288"/>
      <c r="T1014" s="288"/>
      <c r="U1014" s="288"/>
      <c r="V1014" s="288"/>
      <c r="W1014" s="288"/>
      <c r="X1014" s="288"/>
      <c r="Y1014" s="419"/>
      <c r="Z1014" s="403"/>
      <c r="AA1014" s="403"/>
      <c r="AB1014" s="403"/>
      <c r="AC1014" s="403"/>
      <c r="AD1014" s="403"/>
      <c r="AE1014" s="403"/>
      <c r="AF1014" s="408"/>
      <c r="AG1014" s="408"/>
      <c r="AH1014" s="408"/>
      <c r="AI1014" s="408"/>
      <c r="AJ1014" s="408"/>
      <c r="AK1014" s="408"/>
      <c r="AL1014" s="408"/>
      <c r="AM1014" s="289">
        <f>SUM(Y1014:AL1014)</f>
        <v>0</v>
      </c>
    </row>
    <row r="1015" spans="1:39" ht="15.5" outlineLevel="1">
      <c r="A1015" s="523"/>
      <c r="B1015" s="287" t="s">
        <v>342</v>
      </c>
      <c r="C1015" s="284" t="s">
        <v>163</v>
      </c>
      <c r="D1015" s="730"/>
      <c r="E1015" s="730"/>
      <c r="F1015" s="730"/>
      <c r="G1015" s="730"/>
      <c r="H1015" s="730"/>
      <c r="I1015" s="730"/>
      <c r="J1015" s="730"/>
      <c r="K1015" s="730"/>
      <c r="L1015" s="730"/>
      <c r="M1015" s="730"/>
      <c r="N1015" s="288">
        <f>N1014</f>
        <v>12</v>
      </c>
      <c r="O1015" s="288"/>
      <c r="P1015" s="288"/>
      <c r="Q1015" s="288"/>
      <c r="R1015" s="288"/>
      <c r="S1015" s="288"/>
      <c r="T1015" s="288"/>
      <c r="U1015" s="288"/>
      <c r="V1015" s="288"/>
      <c r="W1015" s="288"/>
      <c r="X1015" s="288"/>
      <c r="Y1015" s="404">
        <f>Y1014</f>
        <v>0</v>
      </c>
      <c r="Z1015" s="404">
        <f t="shared" ref="Z1015:AL1015" si="327">Z1014</f>
        <v>0</v>
      </c>
      <c r="AA1015" s="404">
        <f t="shared" si="327"/>
        <v>0</v>
      </c>
      <c r="AB1015" s="404">
        <f t="shared" si="327"/>
        <v>0</v>
      </c>
      <c r="AC1015" s="404">
        <f t="shared" si="327"/>
        <v>0</v>
      </c>
      <c r="AD1015" s="404">
        <f t="shared" si="327"/>
        <v>0</v>
      </c>
      <c r="AE1015" s="404">
        <f t="shared" si="327"/>
        <v>0</v>
      </c>
      <c r="AF1015" s="404">
        <f t="shared" si="327"/>
        <v>0</v>
      </c>
      <c r="AG1015" s="404">
        <f t="shared" si="327"/>
        <v>0</v>
      </c>
      <c r="AH1015" s="404">
        <f t="shared" si="327"/>
        <v>0</v>
      </c>
      <c r="AI1015" s="404">
        <f t="shared" si="327"/>
        <v>0</v>
      </c>
      <c r="AJ1015" s="404">
        <f t="shared" si="327"/>
        <v>0</v>
      </c>
      <c r="AK1015" s="404">
        <f t="shared" si="327"/>
        <v>0</v>
      </c>
      <c r="AL1015" s="404">
        <f t="shared" si="327"/>
        <v>0</v>
      </c>
      <c r="AM1015" s="299"/>
    </row>
    <row r="1016" spans="1:39" ht="15.5" outlineLevel="1">
      <c r="A1016" s="523"/>
      <c r="B1016" s="315"/>
      <c r="C1016" s="284"/>
      <c r="D1016" s="729"/>
      <c r="E1016" s="729"/>
      <c r="F1016" s="729"/>
      <c r="G1016" s="729"/>
      <c r="H1016" s="729"/>
      <c r="I1016" s="729"/>
      <c r="J1016" s="729"/>
      <c r="K1016" s="729"/>
      <c r="L1016" s="729"/>
      <c r="M1016" s="729"/>
      <c r="N1016" s="284"/>
      <c r="O1016" s="284"/>
      <c r="P1016" s="284"/>
      <c r="Q1016" s="284"/>
      <c r="R1016" s="284"/>
      <c r="S1016" s="284"/>
      <c r="T1016" s="284"/>
      <c r="U1016" s="284"/>
      <c r="V1016" s="284"/>
      <c r="W1016" s="284"/>
      <c r="X1016" s="284"/>
      <c r="Y1016" s="416"/>
      <c r="Z1016" s="417"/>
      <c r="AA1016" s="417"/>
      <c r="AB1016" s="417"/>
      <c r="AC1016" s="417"/>
      <c r="AD1016" s="417"/>
      <c r="AE1016" s="417"/>
      <c r="AF1016" s="417"/>
      <c r="AG1016" s="417"/>
      <c r="AH1016" s="417"/>
      <c r="AI1016" s="417"/>
      <c r="AJ1016" s="417"/>
      <c r="AK1016" s="417"/>
      <c r="AL1016" s="417"/>
      <c r="AM1016" s="290"/>
    </row>
    <row r="1017" spans="1:39" ht="15.5" outlineLevel="1">
      <c r="A1017" s="523">
        <v>19</v>
      </c>
      <c r="B1017" s="421" t="s">
        <v>111</v>
      </c>
      <c r="C1017" s="284" t="s">
        <v>25</v>
      </c>
      <c r="D1017" s="730"/>
      <c r="E1017" s="730"/>
      <c r="F1017" s="730"/>
      <c r="G1017" s="730"/>
      <c r="H1017" s="730"/>
      <c r="I1017" s="730"/>
      <c r="J1017" s="730"/>
      <c r="K1017" s="730"/>
      <c r="L1017" s="730"/>
      <c r="M1017" s="730"/>
      <c r="N1017" s="288">
        <v>12</v>
      </c>
      <c r="O1017" s="288"/>
      <c r="P1017" s="288"/>
      <c r="Q1017" s="288"/>
      <c r="R1017" s="288"/>
      <c r="S1017" s="288"/>
      <c r="T1017" s="288"/>
      <c r="U1017" s="288"/>
      <c r="V1017" s="288"/>
      <c r="W1017" s="288"/>
      <c r="X1017" s="288"/>
      <c r="Y1017" s="419"/>
      <c r="Z1017" s="403"/>
      <c r="AA1017" s="403"/>
      <c r="AB1017" s="403"/>
      <c r="AC1017" s="403"/>
      <c r="AD1017" s="403"/>
      <c r="AE1017" s="403"/>
      <c r="AF1017" s="408"/>
      <c r="AG1017" s="408"/>
      <c r="AH1017" s="408"/>
      <c r="AI1017" s="408"/>
      <c r="AJ1017" s="408"/>
      <c r="AK1017" s="408"/>
      <c r="AL1017" s="408"/>
      <c r="AM1017" s="289">
        <f>SUM(Y1017:AL1017)</f>
        <v>0</v>
      </c>
    </row>
    <row r="1018" spans="1:39" ht="15.5" outlineLevel="1">
      <c r="A1018" s="523"/>
      <c r="B1018" s="287" t="s">
        <v>342</v>
      </c>
      <c r="C1018" s="284" t="s">
        <v>163</v>
      </c>
      <c r="D1018" s="730"/>
      <c r="E1018" s="730"/>
      <c r="F1018" s="730"/>
      <c r="G1018" s="730"/>
      <c r="H1018" s="730"/>
      <c r="I1018" s="730"/>
      <c r="J1018" s="730"/>
      <c r="K1018" s="730"/>
      <c r="L1018" s="730"/>
      <c r="M1018" s="730"/>
      <c r="N1018" s="288">
        <f>N1017</f>
        <v>12</v>
      </c>
      <c r="O1018" s="288"/>
      <c r="P1018" s="288"/>
      <c r="Q1018" s="288"/>
      <c r="R1018" s="288"/>
      <c r="S1018" s="288"/>
      <c r="T1018" s="288"/>
      <c r="U1018" s="288"/>
      <c r="V1018" s="288"/>
      <c r="W1018" s="288"/>
      <c r="X1018" s="288"/>
      <c r="Y1018" s="404">
        <f>Y1017</f>
        <v>0</v>
      </c>
      <c r="Z1018" s="404">
        <f t="shared" ref="Z1018:AL1018" si="328">Z1017</f>
        <v>0</v>
      </c>
      <c r="AA1018" s="404">
        <f t="shared" si="328"/>
        <v>0</v>
      </c>
      <c r="AB1018" s="404">
        <f t="shared" si="328"/>
        <v>0</v>
      </c>
      <c r="AC1018" s="404">
        <f t="shared" si="328"/>
        <v>0</v>
      </c>
      <c r="AD1018" s="404">
        <f t="shared" si="328"/>
        <v>0</v>
      </c>
      <c r="AE1018" s="404">
        <f t="shared" si="328"/>
        <v>0</v>
      </c>
      <c r="AF1018" s="404">
        <f t="shared" si="328"/>
        <v>0</v>
      </c>
      <c r="AG1018" s="404">
        <f t="shared" si="328"/>
        <v>0</v>
      </c>
      <c r="AH1018" s="404">
        <f t="shared" si="328"/>
        <v>0</v>
      </c>
      <c r="AI1018" s="404">
        <f t="shared" si="328"/>
        <v>0</v>
      </c>
      <c r="AJ1018" s="404">
        <f t="shared" si="328"/>
        <v>0</v>
      </c>
      <c r="AK1018" s="404">
        <f t="shared" si="328"/>
        <v>0</v>
      </c>
      <c r="AL1018" s="404">
        <f t="shared" si="328"/>
        <v>0</v>
      </c>
      <c r="AM1018" s="290"/>
    </row>
    <row r="1019" spans="1:39" ht="15.5" outlineLevel="1">
      <c r="A1019" s="523"/>
      <c r="B1019" s="315"/>
      <c r="C1019" s="284"/>
      <c r="D1019" s="729"/>
      <c r="E1019" s="729"/>
      <c r="F1019" s="729"/>
      <c r="G1019" s="729"/>
      <c r="H1019" s="729"/>
      <c r="I1019" s="729"/>
      <c r="J1019" s="729"/>
      <c r="K1019" s="729"/>
      <c r="L1019" s="729"/>
      <c r="M1019" s="729"/>
      <c r="N1019" s="284"/>
      <c r="O1019" s="284"/>
      <c r="P1019" s="284"/>
      <c r="Q1019" s="284"/>
      <c r="R1019" s="284"/>
      <c r="S1019" s="284"/>
      <c r="T1019" s="284"/>
      <c r="U1019" s="284"/>
      <c r="V1019" s="284"/>
      <c r="W1019" s="284"/>
      <c r="X1019" s="284"/>
      <c r="Y1019" s="405"/>
      <c r="Z1019" s="405"/>
      <c r="AA1019" s="405"/>
      <c r="AB1019" s="405"/>
      <c r="AC1019" s="405"/>
      <c r="AD1019" s="405"/>
      <c r="AE1019" s="405"/>
      <c r="AF1019" s="405"/>
      <c r="AG1019" s="405"/>
      <c r="AH1019" s="405"/>
      <c r="AI1019" s="405"/>
      <c r="AJ1019" s="405"/>
      <c r="AK1019" s="405"/>
      <c r="AL1019" s="405"/>
      <c r="AM1019" s="299"/>
    </row>
    <row r="1020" spans="1:39" ht="15.5" outlineLevel="1">
      <c r="A1020" s="523">
        <v>20</v>
      </c>
      <c r="B1020" s="421" t="s">
        <v>110</v>
      </c>
      <c r="C1020" s="284" t="s">
        <v>25</v>
      </c>
      <c r="D1020" s="730"/>
      <c r="E1020" s="730"/>
      <c r="F1020" s="730"/>
      <c r="G1020" s="730"/>
      <c r="H1020" s="730"/>
      <c r="I1020" s="730"/>
      <c r="J1020" s="730"/>
      <c r="K1020" s="730"/>
      <c r="L1020" s="730"/>
      <c r="M1020" s="730"/>
      <c r="N1020" s="288">
        <v>12</v>
      </c>
      <c r="O1020" s="288"/>
      <c r="P1020" s="288"/>
      <c r="Q1020" s="288"/>
      <c r="R1020" s="288"/>
      <c r="S1020" s="288"/>
      <c r="T1020" s="288"/>
      <c r="U1020" s="288"/>
      <c r="V1020" s="288"/>
      <c r="W1020" s="288"/>
      <c r="X1020" s="288"/>
      <c r="Y1020" s="419"/>
      <c r="Z1020" s="403"/>
      <c r="AA1020" s="403"/>
      <c r="AB1020" s="403"/>
      <c r="AC1020" s="403"/>
      <c r="AD1020" s="403"/>
      <c r="AE1020" s="403"/>
      <c r="AF1020" s="408"/>
      <c r="AG1020" s="408"/>
      <c r="AH1020" s="408"/>
      <c r="AI1020" s="408"/>
      <c r="AJ1020" s="408"/>
      <c r="AK1020" s="408"/>
      <c r="AL1020" s="408"/>
      <c r="AM1020" s="289">
        <f>SUM(Y1020:AL1020)</f>
        <v>0</v>
      </c>
    </row>
    <row r="1021" spans="1:39" ht="15.5" outlineLevel="1">
      <c r="A1021" s="523"/>
      <c r="B1021" s="287" t="s">
        <v>342</v>
      </c>
      <c r="C1021" s="284" t="s">
        <v>163</v>
      </c>
      <c r="D1021" s="730"/>
      <c r="E1021" s="730"/>
      <c r="F1021" s="730"/>
      <c r="G1021" s="730"/>
      <c r="H1021" s="730"/>
      <c r="I1021" s="730"/>
      <c r="J1021" s="730"/>
      <c r="K1021" s="730"/>
      <c r="L1021" s="730"/>
      <c r="M1021" s="730"/>
      <c r="N1021" s="288">
        <f>N1020</f>
        <v>12</v>
      </c>
      <c r="O1021" s="288"/>
      <c r="P1021" s="288"/>
      <c r="Q1021" s="288"/>
      <c r="R1021" s="288"/>
      <c r="S1021" s="288"/>
      <c r="T1021" s="288"/>
      <c r="U1021" s="288"/>
      <c r="V1021" s="288"/>
      <c r="W1021" s="288"/>
      <c r="X1021" s="288"/>
      <c r="Y1021" s="404">
        <f t="shared" ref="Y1021:AL1021" si="329">Y1020</f>
        <v>0</v>
      </c>
      <c r="Z1021" s="404">
        <f t="shared" si="329"/>
        <v>0</v>
      </c>
      <c r="AA1021" s="404">
        <f t="shared" si="329"/>
        <v>0</v>
      </c>
      <c r="AB1021" s="404">
        <f t="shared" si="329"/>
        <v>0</v>
      </c>
      <c r="AC1021" s="404">
        <f t="shared" si="329"/>
        <v>0</v>
      </c>
      <c r="AD1021" s="404">
        <f t="shared" si="329"/>
        <v>0</v>
      </c>
      <c r="AE1021" s="404">
        <f t="shared" si="329"/>
        <v>0</v>
      </c>
      <c r="AF1021" s="404">
        <f t="shared" si="329"/>
        <v>0</v>
      </c>
      <c r="AG1021" s="404">
        <f t="shared" si="329"/>
        <v>0</v>
      </c>
      <c r="AH1021" s="404">
        <f t="shared" si="329"/>
        <v>0</v>
      </c>
      <c r="AI1021" s="404">
        <f t="shared" si="329"/>
        <v>0</v>
      </c>
      <c r="AJ1021" s="404">
        <f t="shared" si="329"/>
        <v>0</v>
      </c>
      <c r="AK1021" s="404">
        <f t="shared" si="329"/>
        <v>0</v>
      </c>
      <c r="AL1021" s="404">
        <f t="shared" si="329"/>
        <v>0</v>
      </c>
      <c r="AM1021" s="299"/>
    </row>
    <row r="1022" spans="1:39" ht="15.5" outlineLevel="1">
      <c r="A1022" s="523"/>
      <c r="B1022" s="316"/>
      <c r="C1022" s="293"/>
      <c r="D1022" s="729"/>
      <c r="E1022" s="729"/>
      <c r="F1022" s="729"/>
      <c r="G1022" s="729"/>
      <c r="H1022" s="729"/>
      <c r="I1022" s="729"/>
      <c r="J1022" s="729"/>
      <c r="K1022" s="729"/>
      <c r="L1022" s="729"/>
      <c r="M1022" s="729"/>
      <c r="N1022" s="293"/>
      <c r="O1022" s="284"/>
      <c r="P1022" s="284"/>
      <c r="Q1022" s="284"/>
      <c r="R1022" s="284"/>
      <c r="S1022" s="284"/>
      <c r="T1022" s="284"/>
      <c r="U1022" s="284"/>
      <c r="V1022" s="284"/>
      <c r="W1022" s="284"/>
      <c r="X1022" s="284"/>
      <c r="Y1022" s="405"/>
      <c r="Z1022" s="405"/>
      <c r="AA1022" s="405"/>
      <c r="AB1022" s="405"/>
      <c r="AC1022" s="405"/>
      <c r="AD1022" s="405"/>
      <c r="AE1022" s="405"/>
      <c r="AF1022" s="405"/>
      <c r="AG1022" s="405"/>
      <c r="AH1022" s="405"/>
      <c r="AI1022" s="405"/>
      <c r="AJ1022" s="405"/>
      <c r="AK1022" s="405"/>
      <c r="AL1022" s="405"/>
      <c r="AM1022" s="299"/>
    </row>
    <row r="1023" spans="1:39" ht="15.5" outlineLevel="1">
      <c r="A1023" s="523"/>
      <c r="B1023" s="509" t="s">
        <v>501</v>
      </c>
      <c r="C1023" s="284"/>
      <c r="D1023" s="729"/>
      <c r="E1023" s="729"/>
      <c r="F1023" s="729"/>
      <c r="G1023" s="729"/>
      <c r="H1023" s="729"/>
      <c r="I1023" s="729"/>
      <c r="J1023" s="729"/>
      <c r="K1023" s="729"/>
      <c r="L1023" s="729"/>
      <c r="M1023" s="729"/>
      <c r="N1023" s="284"/>
      <c r="O1023" s="284"/>
      <c r="P1023" s="284"/>
      <c r="Q1023" s="284"/>
      <c r="R1023" s="284"/>
      <c r="S1023" s="284"/>
      <c r="T1023" s="284"/>
      <c r="U1023" s="284"/>
      <c r="V1023" s="284"/>
      <c r="W1023" s="284"/>
      <c r="X1023" s="284"/>
      <c r="Y1023" s="415"/>
      <c r="Z1023" s="418"/>
      <c r="AA1023" s="418"/>
      <c r="AB1023" s="418"/>
      <c r="AC1023" s="418"/>
      <c r="AD1023" s="418"/>
      <c r="AE1023" s="418"/>
      <c r="AF1023" s="418"/>
      <c r="AG1023" s="418"/>
      <c r="AH1023" s="418"/>
      <c r="AI1023" s="418"/>
      <c r="AJ1023" s="418"/>
      <c r="AK1023" s="418"/>
      <c r="AL1023" s="418"/>
      <c r="AM1023" s="299"/>
    </row>
    <row r="1024" spans="1:39" ht="15.5" outlineLevel="1">
      <c r="A1024" s="523"/>
      <c r="B1024" s="496" t="s">
        <v>497</v>
      </c>
      <c r="C1024" s="284"/>
      <c r="D1024" s="729"/>
      <c r="E1024" s="729"/>
      <c r="F1024" s="729"/>
      <c r="G1024" s="729"/>
      <c r="H1024" s="729"/>
      <c r="I1024" s="729"/>
      <c r="J1024" s="729"/>
      <c r="K1024" s="729"/>
      <c r="L1024" s="729"/>
      <c r="M1024" s="729"/>
      <c r="N1024" s="284"/>
      <c r="O1024" s="284"/>
      <c r="P1024" s="284"/>
      <c r="Q1024" s="284"/>
      <c r="R1024" s="284"/>
      <c r="S1024" s="284"/>
      <c r="T1024" s="284"/>
      <c r="U1024" s="284"/>
      <c r="V1024" s="284"/>
      <c r="W1024" s="284"/>
      <c r="X1024" s="284"/>
      <c r="Y1024" s="415"/>
      <c r="Z1024" s="418"/>
      <c r="AA1024" s="418"/>
      <c r="AB1024" s="418"/>
      <c r="AC1024" s="418"/>
      <c r="AD1024" s="418"/>
      <c r="AE1024" s="418"/>
      <c r="AF1024" s="418"/>
      <c r="AG1024" s="418"/>
      <c r="AH1024" s="418"/>
      <c r="AI1024" s="418"/>
      <c r="AJ1024" s="418"/>
      <c r="AK1024" s="418"/>
      <c r="AL1024" s="418"/>
      <c r="AM1024" s="299"/>
    </row>
    <row r="1025" spans="1:39" ht="15" customHeight="1" outlineLevel="1">
      <c r="A1025" s="523">
        <v>21</v>
      </c>
      <c r="B1025" s="421" t="s">
        <v>113</v>
      </c>
      <c r="C1025" s="284" t="s">
        <v>25</v>
      </c>
      <c r="D1025" s="730"/>
      <c r="E1025" s="730"/>
      <c r="F1025" s="730"/>
      <c r="G1025" s="730"/>
      <c r="H1025" s="730"/>
      <c r="I1025" s="730"/>
      <c r="J1025" s="730"/>
      <c r="K1025" s="730"/>
      <c r="L1025" s="730"/>
      <c r="M1025" s="730"/>
      <c r="N1025" s="284"/>
      <c r="O1025" s="288"/>
      <c r="P1025" s="288"/>
      <c r="Q1025" s="288"/>
      <c r="R1025" s="288"/>
      <c r="S1025" s="288"/>
      <c r="T1025" s="288"/>
      <c r="U1025" s="288"/>
      <c r="V1025" s="288"/>
      <c r="W1025" s="288"/>
      <c r="X1025" s="288"/>
      <c r="Y1025" s="403"/>
      <c r="Z1025" s="403"/>
      <c r="AA1025" s="403"/>
      <c r="AB1025" s="403"/>
      <c r="AC1025" s="403"/>
      <c r="AD1025" s="403"/>
      <c r="AE1025" s="403"/>
      <c r="AF1025" s="403"/>
      <c r="AG1025" s="403"/>
      <c r="AH1025" s="403"/>
      <c r="AI1025" s="403"/>
      <c r="AJ1025" s="403"/>
      <c r="AK1025" s="403"/>
      <c r="AL1025" s="403"/>
      <c r="AM1025" s="289">
        <f>SUM(Y1025:AL1025)</f>
        <v>0</v>
      </c>
    </row>
    <row r="1026" spans="1:39" ht="15" customHeight="1" outlineLevel="1">
      <c r="A1026" s="523"/>
      <c r="B1026" s="287" t="s">
        <v>346</v>
      </c>
      <c r="C1026" s="284" t="s">
        <v>163</v>
      </c>
      <c r="D1026" s="730"/>
      <c r="E1026" s="730"/>
      <c r="F1026" s="730"/>
      <c r="G1026" s="730"/>
      <c r="H1026" s="730"/>
      <c r="I1026" s="730"/>
      <c r="J1026" s="730"/>
      <c r="K1026" s="730"/>
      <c r="L1026" s="730"/>
      <c r="M1026" s="730"/>
      <c r="N1026" s="284"/>
      <c r="O1026" s="288"/>
      <c r="P1026" s="288"/>
      <c r="Q1026" s="288"/>
      <c r="R1026" s="288"/>
      <c r="S1026" s="288"/>
      <c r="T1026" s="288"/>
      <c r="U1026" s="288"/>
      <c r="V1026" s="288"/>
      <c r="W1026" s="288"/>
      <c r="X1026" s="288"/>
      <c r="Y1026" s="404">
        <f t="shared" ref="Y1026:AL1026" si="330">Y1025</f>
        <v>0</v>
      </c>
      <c r="Z1026" s="404">
        <f t="shared" si="330"/>
        <v>0</v>
      </c>
      <c r="AA1026" s="404">
        <f t="shared" si="330"/>
        <v>0</v>
      </c>
      <c r="AB1026" s="404">
        <f t="shared" si="330"/>
        <v>0</v>
      </c>
      <c r="AC1026" s="404">
        <f t="shared" si="330"/>
        <v>0</v>
      </c>
      <c r="AD1026" s="404">
        <f t="shared" si="330"/>
        <v>0</v>
      </c>
      <c r="AE1026" s="404">
        <f t="shared" si="330"/>
        <v>0</v>
      </c>
      <c r="AF1026" s="404">
        <f t="shared" si="330"/>
        <v>0</v>
      </c>
      <c r="AG1026" s="404">
        <f t="shared" si="330"/>
        <v>0</v>
      </c>
      <c r="AH1026" s="404">
        <f t="shared" si="330"/>
        <v>0</v>
      </c>
      <c r="AI1026" s="404">
        <f t="shared" si="330"/>
        <v>0</v>
      </c>
      <c r="AJ1026" s="404">
        <f t="shared" si="330"/>
        <v>0</v>
      </c>
      <c r="AK1026" s="404">
        <f t="shared" si="330"/>
        <v>0</v>
      </c>
      <c r="AL1026" s="404">
        <f t="shared" si="330"/>
        <v>0</v>
      </c>
      <c r="AM1026" s="299"/>
    </row>
    <row r="1027" spans="1:39" ht="15" customHeight="1" outlineLevel="1">
      <c r="A1027" s="523"/>
      <c r="B1027" s="287"/>
      <c r="C1027" s="284"/>
      <c r="D1027" s="729"/>
      <c r="E1027" s="729"/>
      <c r="F1027" s="729"/>
      <c r="G1027" s="729"/>
      <c r="H1027" s="729"/>
      <c r="I1027" s="729"/>
      <c r="J1027" s="729"/>
      <c r="K1027" s="729"/>
      <c r="L1027" s="729"/>
      <c r="M1027" s="729"/>
      <c r="N1027" s="284"/>
      <c r="O1027" s="284"/>
      <c r="P1027" s="284"/>
      <c r="Q1027" s="284"/>
      <c r="R1027" s="284"/>
      <c r="S1027" s="284"/>
      <c r="T1027" s="284"/>
      <c r="U1027" s="284"/>
      <c r="V1027" s="284"/>
      <c r="W1027" s="284"/>
      <c r="X1027" s="284"/>
      <c r="Y1027" s="415"/>
      <c r="Z1027" s="418"/>
      <c r="AA1027" s="418"/>
      <c r="AB1027" s="418"/>
      <c r="AC1027" s="418"/>
      <c r="AD1027" s="418"/>
      <c r="AE1027" s="418"/>
      <c r="AF1027" s="418"/>
      <c r="AG1027" s="418"/>
      <c r="AH1027" s="418"/>
      <c r="AI1027" s="418"/>
      <c r="AJ1027" s="418"/>
      <c r="AK1027" s="418"/>
      <c r="AL1027" s="418"/>
      <c r="AM1027" s="299"/>
    </row>
    <row r="1028" spans="1:39" ht="15" customHeight="1" outlineLevel="1">
      <c r="A1028" s="523">
        <v>22</v>
      </c>
      <c r="B1028" s="421" t="s">
        <v>114</v>
      </c>
      <c r="C1028" s="284" t="s">
        <v>25</v>
      </c>
      <c r="D1028" s="730"/>
      <c r="E1028" s="730"/>
      <c r="F1028" s="730"/>
      <c r="G1028" s="730"/>
      <c r="H1028" s="730"/>
      <c r="I1028" s="730"/>
      <c r="J1028" s="730"/>
      <c r="K1028" s="730"/>
      <c r="L1028" s="730"/>
      <c r="M1028" s="730"/>
      <c r="N1028" s="284"/>
      <c r="O1028" s="288"/>
      <c r="P1028" s="288"/>
      <c r="Q1028" s="288"/>
      <c r="R1028" s="288"/>
      <c r="S1028" s="288"/>
      <c r="T1028" s="288"/>
      <c r="U1028" s="288"/>
      <c r="V1028" s="288"/>
      <c r="W1028" s="288"/>
      <c r="X1028" s="288"/>
      <c r="Y1028" s="403"/>
      <c r="Z1028" s="403"/>
      <c r="AA1028" s="403"/>
      <c r="AB1028" s="403"/>
      <c r="AC1028" s="403"/>
      <c r="AD1028" s="403"/>
      <c r="AE1028" s="403"/>
      <c r="AF1028" s="403"/>
      <c r="AG1028" s="403"/>
      <c r="AH1028" s="403"/>
      <c r="AI1028" s="403"/>
      <c r="AJ1028" s="403"/>
      <c r="AK1028" s="403"/>
      <c r="AL1028" s="403"/>
      <c r="AM1028" s="289">
        <f>SUM(Y1028:AL1028)</f>
        <v>0</v>
      </c>
    </row>
    <row r="1029" spans="1:39" ht="15" customHeight="1" outlineLevel="1">
      <c r="A1029" s="523"/>
      <c r="B1029" s="287" t="s">
        <v>346</v>
      </c>
      <c r="C1029" s="284" t="s">
        <v>163</v>
      </c>
      <c r="D1029" s="730"/>
      <c r="E1029" s="730"/>
      <c r="F1029" s="730"/>
      <c r="G1029" s="730"/>
      <c r="H1029" s="730"/>
      <c r="I1029" s="730"/>
      <c r="J1029" s="730"/>
      <c r="K1029" s="730"/>
      <c r="L1029" s="730"/>
      <c r="M1029" s="730"/>
      <c r="N1029" s="284"/>
      <c r="O1029" s="288"/>
      <c r="P1029" s="288"/>
      <c r="Q1029" s="288"/>
      <c r="R1029" s="288"/>
      <c r="S1029" s="288"/>
      <c r="T1029" s="288"/>
      <c r="U1029" s="288"/>
      <c r="V1029" s="288"/>
      <c r="W1029" s="288"/>
      <c r="X1029" s="288"/>
      <c r="Y1029" s="404">
        <f t="shared" ref="Y1029:AL1029" si="331">Y1028</f>
        <v>0</v>
      </c>
      <c r="Z1029" s="404">
        <f t="shared" si="331"/>
        <v>0</v>
      </c>
      <c r="AA1029" s="404">
        <f t="shared" si="331"/>
        <v>0</v>
      </c>
      <c r="AB1029" s="404">
        <f t="shared" si="331"/>
        <v>0</v>
      </c>
      <c r="AC1029" s="404">
        <f t="shared" si="331"/>
        <v>0</v>
      </c>
      <c r="AD1029" s="404">
        <f t="shared" si="331"/>
        <v>0</v>
      </c>
      <c r="AE1029" s="404">
        <f t="shared" si="331"/>
        <v>0</v>
      </c>
      <c r="AF1029" s="404">
        <f t="shared" si="331"/>
        <v>0</v>
      </c>
      <c r="AG1029" s="404">
        <f t="shared" si="331"/>
        <v>0</v>
      </c>
      <c r="AH1029" s="404">
        <f t="shared" si="331"/>
        <v>0</v>
      </c>
      <c r="AI1029" s="404">
        <f t="shared" si="331"/>
        <v>0</v>
      </c>
      <c r="AJ1029" s="404">
        <f t="shared" si="331"/>
        <v>0</v>
      </c>
      <c r="AK1029" s="404">
        <f t="shared" si="331"/>
        <v>0</v>
      </c>
      <c r="AL1029" s="404">
        <f t="shared" si="331"/>
        <v>0</v>
      </c>
      <c r="AM1029" s="299"/>
    </row>
    <row r="1030" spans="1:39" ht="15" customHeight="1" outlineLevel="1">
      <c r="A1030" s="523"/>
      <c r="B1030" s="287"/>
      <c r="C1030" s="284"/>
      <c r="D1030" s="729"/>
      <c r="E1030" s="729"/>
      <c r="F1030" s="729"/>
      <c r="G1030" s="729"/>
      <c r="H1030" s="729"/>
      <c r="I1030" s="729"/>
      <c r="J1030" s="729"/>
      <c r="K1030" s="729"/>
      <c r="L1030" s="729"/>
      <c r="M1030" s="729"/>
      <c r="N1030" s="284"/>
      <c r="O1030" s="284"/>
      <c r="P1030" s="284"/>
      <c r="Q1030" s="284"/>
      <c r="R1030" s="284"/>
      <c r="S1030" s="284"/>
      <c r="T1030" s="284"/>
      <c r="U1030" s="284"/>
      <c r="V1030" s="284"/>
      <c r="W1030" s="284"/>
      <c r="X1030" s="284"/>
      <c r="Y1030" s="415"/>
      <c r="Z1030" s="418"/>
      <c r="AA1030" s="418"/>
      <c r="AB1030" s="418"/>
      <c r="AC1030" s="418"/>
      <c r="AD1030" s="418"/>
      <c r="AE1030" s="418"/>
      <c r="AF1030" s="418"/>
      <c r="AG1030" s="418"/>
      <c r="AH1030" s="418"/>
      <c r="AI1030" s="418"/>
      <c r="AJ1030" s="418"/>
      <c r="AK1030" s="418"/>
      <c r="AL1030" s="418"/>
      <c r="AM1030" s="299"/>
    </row>
    <row r="1031" spans="1:39" ht="15" customHeight="1" outlineLevel="1">
      <c r="A1031" s="523">
        <v>23</v>
      </c>
      <c r="B1031" s="421" t="s">
        <v>115</v>
      </c>
      <c r="C1031" s="284" t="s">
        <v>25</v>
      </c>
      <c r="D1031" s="730"/>
      <c r="E1031" s="730"/>
      <c r="F1031" s="730"/>
      <c r="G1031" s="730"/>
      <c r="H1031" s="730"/>
      <c r="I1031" s="730"/>
      <c r="J1031" s="730"/>
      <c r="K1031" s="730"/>
      <c r="L1031" s="730"/>
      <c r="M1031" s="730"/>
      <c r="N1031" s="284"/>
      <c r="O1031" s="288"/>
      <c r="P1031" s="288"/>
      <c r="Q1031" s="288"/>
      <c r="R1031" s="288"/>
      <c r="S1031" s="288"/>
      <c r="T1031" s="288"/>
      <c r="U1031" s="288"/>
      <c r="V1031" s="288"/>
      <c r="W1031" s="288"/>
      <c r="X1031" s="288"/>
      <c r="Y1031" s="403"/>
      <c r="Z1031" s="403"/>
      <c r="AA1031" s="403"/>
      <c r="AB1031" s="403"/>
      <c r="AC1031" s="403"/>
      <c r="AD1031" s="403"/>
      <c r="AE1031" s="403"/>
      <c r="AF1031" s="403"/>
      <c r="AG1031" s="403"/>
      <c r="AH1031" s="403"/>
      <c r="AI1031" s="403"/>
      <c r="AJ1031" s="403"/>
      <c r="AK1031" s="403"/>
      <c r="AL1031" s="403"/>
      <c r="AM1031" s="289">
        <f>SUM(Y1031:AL1031)</f>
        <v>0</v>
      </c>
    </row>
    <row r="1032" spans="1:39" ht="15" customHeight="1" outlineLevel="1">
      <c r="A1032" s="523"/>
      <c r="B1032" s="287" t="s">
        <v>346</v>
      </c>
      <c r="C1032" s="284" t="s">
        <v>163</v>
      </c>
      <c r="D1032" s="730"/>
      <c r="E1032" s="730"/>
      <c r="F1032" s="730"/>
      <c r="G1032" s="730"/>
      <c r="H1032" s="730"/>
      <c r="I1032" s="730"/>
      <c r="J1032" s="730"/>
      <c r="K1032" s="730"/>
      <c r="L1032" s="730"/>
      <c r="M1032" s="730"/>
      <c r="N1032" s="284"/>
      <c r="O1032" s="288"/>
      <c r="P1032" s="288"/>
      <c r="Q1032" s="288"/>
      <c r="R1032" s="288"/>
      <c r="S1032" s="288"/>
      <c r="T1032" s="288"/>
      <c r="U1032" s="288"/>
      <c r="V1032" s="288"/>
      <c r="W1032" s="288"/>
      <c r="X1032" s="288"/>
      <c r="Y1032" s="404">
        <f t="shared" ref="Y1032:AL1032" si="332">Y1031</f>
        <v>0</v>
      </c>
      <c r="Z1032" s="404">
        <f t="shared" si="332"/>
        <v>0</v>
      </c>
      <c r="AA1032" s="404">
        <f t="shared" si="332"/>
        <v>0</v>
      </c>
      <c r="AB1032" s="404">
        <f t="shared" si="332"/>
        <v>0</v>
      </c>
      <c r="AC1032" s="404">
        <f t="shared" si="332"/>
        <v>0</v>
      </c>
      <c r="AD1032" s="404">
        <f t="shared" si="332"/>
        <v>0</v>
      </c>
      <c r="AE1032" s="404">
        <f t="shared" si="332"/>
        <v>0</v>
      </c>
      <c r="AF1032" s="404">
        <f t="shared" si="332"/>
        <v>0</v>
      </c>
      <c r="AG1032" s="404">
        <f t="shared" si="332"/>
        <v>0</v>
      </c>
      <c r="AH1032" s="404">
        <f t="shared" si="332"/>
        <v>0</v>
      </c>
      <c r="AI1032" s="404">
        <f t="shared" si="332"/>
        <v>0</v>
      </c>
      <c r="AJ1032" s="404">
        <f t="shared" si="332"/>
        <v>0</v>
      </c>
      <c r="AK1032" s="404">
        <f t="shared" si="332"/>
        <v>0</v>
      </c>
      <c r="AL1032" s="404">
        <f t="shared" si="332"/>
        <v>0</v>
      </c>
      <c r="AM1032" s="299"/>
    </row>
    <row r="1033" spans="1:39" ht="15" customHeight="1" outlineLevel="1">
      <c r="A1033" s="523"/>
      <c r="B1033" s="423"/>
      <c r="C1033" s="284"/>
      <c r="D1033" s="729"/>
      <c r="E1033" s="729"/>
      <c r="F1033" s="729"/>
      <c r="G1033" s="729"/>
      <c r="H1033" s="729"/>
      <c r="I1033" s="729"/>
      <c r="J1033" s="729"/>
      <c r="K1033" s="729"/>
      <c r="L1033" s="729"/>
      <c r="M1033" s="729"/>
      <c r="N1033" s="284"/>
      <c r="O1033" s="284"/>
      <c r="P1033" s="284"/>
      <c r="Q1033" s="284"/>
      <c r="R1033" s="284"/>
      <c r="S1033" s="284"/>
      <c r="T1033" s="284"/>
      <c r="U1033" s="284"/>
      <c r="V1033" s="284"/>
      <c r="W1033" s="284"/>
      <c r="X1033" s="284"/>
      <c r="Y1033" s="415"/>
      <c r="Z1033" s="418"/>
      <c r="AA1033" s="418"/>
      <c r="AB1033" s="418"/>
      <c r="AC1033" s="418"/>
      <c r="AD1033" s="418"/>
      <c r="AE1033" s="418"/>
      <c r="AF1033" s="418"/>
      <c r="AG1033" s="418"/>
      <c r="AH1033" s="418"/>
      <c r="AI1033" s="418"/>
      <c r="AJ1033" s="418"/>
      <c r="AK1033" s="418"/>
      <c r="AL1033" s="418"/>
      <c r="AM1033" s="299"/>
    </row>
    <row r="1034" spans="1:39" ht="15" customHeight="1" outlineLevel="1">
      <c r="A1034" s="523">
        <v>24</v>
      </c>
      <c r="B1034" s="421" t="s">
        <v>116</v>
      </c>
      <c r="C1034" s="284" t="s">
        <v>25</v>
      </c>
      <c r="D1034" s="730"/>
      <c r="E1034" s="730"/>
      <c r="F1034" s="730"/>
      <c r="G1034" s="730"/>
      <c r="H1034" s="730"/>
      <c r="I1034" s="730"/>
      <c r="J1034" s="730"/>
      <c r="K1034" s="730"/>
      <c r="L1034" s="730"/>
      <c r="M1034" s="730"/>
      <c r="N1034" s="284"/>
      <c r="O1034" s="288"/>
      <c r="P1034" s="288"/>
      <c r="Q1034" s="288"/>
      <c r="R1034" s="288"/>
      <c r="S1034" s="288"/>
      <c r="T1034" s="288"/>
      <c r="U1034" s="288"/>
      <c r="V1034" s="288"/>
      <c r="W1034" s="288"/>
      <c r="X1034" s="288"/>
      <c r="Y1034" s="403"/>
      <c r="Z1034" s="403"/>
      <c r="AA1034" s="403"/>
      <c r="AB1034" s="403"/>
      <c r="AC1034" s="403"/>
      <c r="AD1034" s="403"/>
      <c r="AE1034" s="403"/>
      <c r="AF1034" s="403"/>
      <c r="AG1034" s="403"/>
      <c r="AH1034" s="403"/>
      <c r="AI1034" s="403"/>
      <c r="AJ1034" s="403"/>
      <c r="AK1034" s="403"/>
      <c r="AL1034" s="403"/>
      <c r="AM1034" s="289">
        <f>SUM(Y1034:AL1034)</f>
        <v>0</v>
      </c>
    </row>
    <row r="1035" spans="1:39" ht="15" customHeight="1" outlineLevel="1">
      <c r="A1035" s="523"/>
      <c r="B1035" s="287" t="s">
        <v>346</v>
      </c>
      <c r="C1035" s="284" t="s">
        <v>163</v>
      </c>
      <c r="D1035" s="730"/>
      <c r="E1035" s="730"/>
      <c r="F1035" s="730"/>
      <c r="G1035" s="730"/>
      <c r="H1035" s="730"/>
      <c r="I1035" s="730"/>
      <c r="J1035" s="730"/>
      <c r="K1035" s="730"/>
      <c r="L1035" s="730"/>
      <c r="M1035" s="730"/>
      <c r="N1035" s="284"/>
      <c r="O1035" s="288"/>
      <c r="P1035" s="288"/>
      <c r="Q1035" s="288"/>
      <c r="R1035" s="288"/>
      <c r="S1035" s="288"/>
      <c r="T1035" s="288"/>
      <c r="U1035" s="288"/>
      <c r="V1035" s="288"/>
      <c r="W1035" s="288"/>
      <c r="X1035" s="288"/>
      <c r="Y1035" s="404">
        <f t="shared" ref="Y1035:AL1035" si="333">Y1034</f>
        <v>0</v>
      </c>
      <c r="Z1035" s="404">
        <f t="shared" si="333"/>
        <v>0</v>
      </c>
      <c r="AA1035" s="404">
        <f t="shared" si="333"/>
        <v>0</v>
      </c>
      <c r="AB1035" s="404">
        <f t="shared" si="333"/>
        <v>0</v>
      </c>
      <c r="AC1035" s="404">
        <f t="shared" si="333"/>
        <v>0</v>
      </c>
      <c r="AD1035" s="404">
        <f t="shared" si="333"/>
        <v>0</v>
      </c>
      <c r="AE1035" s="404">
        <f t="shared" si="333"/>
        <v>0</v>
      </c>
      <c r="AF1035" s="404">
        <f t="shared" si="333"/>
        <v>0</v>
      </c>
      <c r="AG1035" s="404">
        <f t="shared" si="333"/>
        <v>0</v>
      </c>
      <c r="AH1035" s="404">
        <f t="shared" si="333"/>
        <v>0</v>
      </c>
      <c r="AI1035" s="404">
        <f t="shared" si="333"/>
        <v>0</v>
      </c>
      <c r="AJ1035" s="404">
        <f t="shared" si="333"/>
        <v>0</v>
      </c>
      <c r="AK1035" s="404">
        <f t="shared" si="333"/>
        <v>0</v>
      </c>
      <c r="AL1035" s="404">
        <f t="shared" si="333"/>
        <v>0</v>
      </c>
      <c r="AM1035" s="299"/>
    </row>
    <row r="1036" spans="1:39" ht="15" customHeight="1" outlineLevel="1">
      <c r="A1036" s="523"/>
      <c r="B1036" s="287"/>
      <c r="C1036" s="284"/>
      <c r="D1036" s="729"/>
      <c r="E1036" s="729"/>
      <c r="F1036" s="729"/>
      <c r="G1036" s="729"/>
      <c r="H1036" s="729"/>
      <c r="I1036" s="729"/>
      <c r="J1036" s="729"/>
      <c r="K1036" s="729"/>
      <c r="L1036" s="729"/>
      <c r="M1036" s="729"/>
      <c r="N1036" s="284"/>
      <c r="O1036" s="284"/>
      <c r="P1036" s="284"/>
      <c r="Q1036" s="284"/>
      <c r="R1036" s="284"/>
      <c r="S1036" s="284"/>
      <c r="T1036" s="284"/>
      <c r="U1036" s="284"/>
      <c r="V1036" s="284"/>
      <c r="W1036" s="284"/>
      <c r="X1036" s="284"/>
      <c r="Y1036" s="405"/>
      <c r="Z1036" s="418"/>
      <c r="AA1036" s="418"/>
      <c r="AB1036" s="418"/>
      <c r="AC1036" s="418"/>
      <c r="AD1036" s="418"/>
      <c r="AE1036" s="418"/>
      <c r="AF1036" s="418"/>
      <c r="AG1036" s="418"/>
      <c r="AH1036" s="418"/>
      <c r="AI1036" s="418"/>
      <c r="AJ1036" s="418"/>
      <c r="AK1036" s="418"/>
      <c r="AL1036" s="418"/>
      <c r="AM1036" s="299"/>
    </row>
    <row r="1037" spans="1:39" ht="15" customHeight="1" outlineLevel="1">
      <c r="A1037" s="523"/>
      <c r="B1037" s="281" t="s">
        <v>498</v>
      </c>
      <c r="C1037" s="284"/>
      <c r="D1037" s="729"/>
      <c r="E1037" s="729"/>
      <c r="F1037" s="729"/>
      <c r="G1037" s="729"/>
      <c r="H1037" s="729"/>
      <c r="I1037" s="729"/>
      <c r="J1037" s="729"/>
      <c r="K1037" s="729"/>
      <c r="L1037" s="729"/>
      <c r="M1037" s="729"/>
      <c r="N1037" s="284"/>
      <c r="O1037" s="284"/>
      <c r="P1037" s="284"/>
      <c r="Q1037" s="284"/>
      <c r="R1037" s="284"/>
      <c r="S1037" s="284"/>
      <c r="T1037" s="284"/>
      <c r="U1037" s="284"/>
      <c r="V1037" s="284"/>
      <c r="W1037" s="284"/>
      <c r="X1037" s="284"/>
      <c r="Y1037" s="405"/>
      <c r="Z1037" s="418"/>
      <c r="AA1037" s="418"/>
      <c r="AB1037" s="418"/>
      <c r="AC1037" s="418"/>
      <c r="AD1037" s="418"/>
      <c r="AE1037" s="418"/>
      <c r="AF1037" s="418"/>
      <c r="AG1037" s="418"/>
      <c r="AH1037" s="418"/>
      <c r="AI1037" s="418"/>
      <c r="AJ1037" s="418"/>
      <c r="AK1037" s="418"/>
      <c r="AL1037" s="418"/>
      <c r="AM1037" s="299"/>
    </row>
    <row r="1038" spans="1:39" ht="15" customHeight="1" outlineLevel="1">
      <c r="A1038" s="523">
        <v>25</v>
      </c>
      <c r="B1038" s="421" t="s">
        <v>117</v>
      </c>
      <c r="C1038" s="284" t="s">
        <v>25</v>
      </c>
      <c r="D1038" s="730"/>
      <c r="E1038" s="730"/>
      <c r="F1038" s="730"/>
      <c r="G1038" s="730"/>
      <c r="H1038" s="730"/>
      <c r="I1038" s="730"/>
      <c r="J1038" s="730"/>
      <c r="K1038" s="730"/>
      <c r="L1038" s="730"/>
      <c r="M1038" s="730"/>
      <c r="N1038" s="288">
        <v>12</v>
      </c>
      <c r="O1038" s="288"/>
      <c r="P1038" s="288"/>
      <c r="Q1038" s="288"/>
      <c r="R1038" s="288"/>
      <c r="S1038" s="288"/>
      <c r="T1038" s="288"/>
      <c r="U1038" s="288"/>
      <c r="V1038" s="288"/>
      <c r="W1038" s="288"/>
      <c r="X1038" s="288"/>
      <c r="Y1038" s="419"/>
      <c r="Z1038" s="408"/>
      <c r="AA1038" s="408"/>
      <c r="AB1038" s="408"/>
      <c r="AC1038" s="408"/>
      <c r="AD1038" s="408"/>
      <c r="AE1038" s="408"/>
      <c r="AF1038" s="408"/>
      <c r="AG1038" s="408"/>
      <c r="AH1038" s="408"/>
      <c r="AI1038" s="408"/>
      <c r="AJ1038" s="408"/>
      <c r="AK1038" s="408"/>
      <c r="AL1038" s="408"/>
      <c r="AM1038" s="289">
        <f>SUM(Y1038:AL1038)</f>
        <v>0</v>
      </c>
    </row>
    <row r="1039" spans="1:39" ht="15" customHeight="1" outlineLevel="1">
      <c r="A1039" s="523"/>
      <c r="B1039" s="287" t="s">
        <v>346</v>
      </c>
      <c r="C1039" s="284" t="s">
        <v>163</v>
      </c>
      <c r="D1039" s="730"/>
      <c r="E1039" s="730"/>
      <c r="F1039" s="730"/>
      <c r="G1039" s="730"/>
      <c r="H1039" s="730"/>
      <c r="I1039" s="730"/>
      <c r="J1039" s="730"/>
      <c r="K1039" s="730"/>
      <c r="L1039" s="730"/>
      <c r="M1039" s="730"/>
      <c r="N1039" s="288">
        <f>N1038</f>
        <v>12</v>
      </c>
      <c r="O1039" s="288"/>
      <c r="P1039" s="288"/>
      <c r="Q1039" s="288"/>
      <c r="R1039" s="288"/>
      <c r="S1039" s="288"/>
      <c r="T1039" s="288"/>
      <c r="U1039" s="288"/>
      <c r="V1039" s="288"/>
      <c r="W1039" s="288"/>
      <c r="X1039" s="288"/>
      <c r="Y1039" s="404">
        <f t="shared" ref="Y1039:AL1039" si="334">Y1038</f>
        <v>0</v>
      </c>
      <c r="Z1039" s="404">
        <f t="shared" si="334"/>
        <v>0</v>
      </c>
      <c r="AA1039" s="404">
        <f t="shared" si="334"/>
        <v>0</v>
      </c>
      <c r="AB1039" s="404">
        <f t="shared" si="334"/>
        <v>0</v>
      </c>
      <c r="AC1039" s="404">
        <f t="shared" si="334"/>
        <v>0</v>
      </c>
      <c r="AD1039" s="404">
        <f t="shared" si="334"/>
        <v>0</v>
      </c>
      <c r="AE1039" s="404">
        <f t="shared" si="334"/>
        <v>0</v>
      </c>
      <c r="AF1039" s="404">
        <f t="shared" si="334"/>
        <v>0</v>
      </c>
      <c r="AG1039" s="404">
        <f t="shared" si="334"/>
        <v>0</v>
      </c>
      <c r="AH1039" s="404">
        <f t="shared" si="334"/>
        <v>0</v>
      </c>
      <c r="AI1039" s="404">
        <f t="shared" si="334"/>
        <v>0</v>
      </c>
      <c r="AJ1039" s="404">
        <f t="shared" si="334"/>
        <v>0</v>
      </c>
      <c r="AK1039" s="404">
        <f t="shared" si="334"/>
        <v>0</v>
      </c>
      <c r="AL1039" s="404">
        <f t="shared" si="334"/>
        <v>0</v>
      </c>
      <c r="AM1039" s="299"/>
    </row>
    <row r="1040" spans="1:39" ht="15" customHeight="1" outlineLevel="1">
      <c r="A1040" s="523"/>
      <c r="B1040" s="287"/>
      <c r="C1040" s="284"/>
      <c r="D1040" s="729"/>
      <c r="E1040" s="729"/>
      <c r="F1040" s="729"/>
      <c r="G1040" s="729"/>
      <c r="H1040" s="729"/>
      <c r="I1040" s="729"/>
      <c r="J1040" s="729"/>
      <c r="K1040" s="729"/>
      <c r="L1040" s="729"/>
      <c r="M1040" s="729"/>
      <c r="N1040" s="284"/>
      <c r="O1040" s="284"/>
      <c r="P1040" s="284"/>
      <c r="Q1040" s="284"/>
      <c r="R1040" s="284"/>
      <c r="S1040" s="284"/>
      <c r="T1040" s="284"/>
      <c r="U1040" s="284"/>
      <c r="V1040" s="284"/>
      <c r="W1040" s="284"/>
      <c r="X1040" s="284"/>
      <c r="Y1040" s="405"/>
      <c r="Z1040" s="418"/>
      <c r="AA1040" s="418"/>
      <c r="AB1040" s="418"/>
      <c r="AC1040" s="418"/>
      <c r="AD1040" s="418"/>
      <c r="AE1040" s="418"/>
      <c r="AF1040" s="418"/>
      <c r="AG1040" s="418"/>
      <c r="AH1040" s="418"/>
      <c r="AI1040" s="418"/>
      <c r="AJ1040" s="418"/>
      <c r="AK1040" s="418"/>
      <c r="AL1040" s="418"/>
      <c r="AM1040" s="299"/>
    </row>
    <row r="1041" spans="1:39" ht="15" customHeight="1" outlineLevel="1">
      <c r="A1041" s="523">
        <v>26</v>
      </c>
      <c r="B1041" s="421" t="s">
        <v>118</v>
      </c>
      <c r="C1041" s="284" t="s">
        <v>25</v>
      </c>
      <c r="D1041" s="730"/>
      <c r="E1041" s="730"/>
      <c r="F1041" s="730"/>
      <c r="G1041" s="730"/>
      <c r="H1041" s="730"/>
      <c r="I1041" s="730"/>
      <c r="J1041" s="730"/>
      <c r="K1041" s="730"/>
      <c r="L1041" s="730"/>
      <c r="M1041" s="730"/>
      <c r="N1041" s="288">
        <v>12</v>
      </c>
      <c r="O1041" s="288"/>
      <c r="P1041" s="288"/>
      <c r="Q1041" s="288"/>
      <c r="R1041" s="288"/>
      <c r="S1041" s="288"/>
      <c r="T1041" s="288"/>
      <c r="U1041" s="288"/>
      <c r="V1041" s="288"/>
      <c r="W1041" s="288"/>
      <c r="X1041" s="288"/>
      <c r="Y1041" s="419"/>
      <c r="Z1041" s="408"/>
      <c r="AA1041" s="408"/>
      <c r="AB1041" s="408"/>
      <c r="AC1041" s="408"/>
      <c r="AD1041" s="408"/>
      <c r="AE1041" s="408"/>
      <c r="AF1041" s="408"/>
      <c r="AG1041" s="408"/>
      <c r="AH1041" s="408"/>
      <c r="AI1041" s="408"/>
      <c r="AJ1041" s="408"/>
      <c r="AK1041" s="408"/>
      <c r="AL1041" s="408"/>
      <c r="AM1041" s="289">
        <f>SUM(Y1041:AL1041)</f>
        <v>0</v>
      </c>
    </row>
    <row r="1042" spans="1:39" ht="15" customHeight="1" outlineLevel="1">
      <c r="A1042" s="523"/>
      <c r="B1042" s="287" t="s">
        <v>346</v>
      </c>
      <c r="C1042" s="284" t="s">
        <v>163</v>
      </c>
      <c r="D1042" s="730"/>
      <c r="E1042" s="730"/>
      <c r="F1042" s="730"/>
      <c r="G1042" s="730"/>
      <c r="H1042" s="730"/>
      <c r="I1042" s="730"/>
      <c r="J1042" s="730"/>
      <c r="K1042" s="730"/>
      <c r="L1042" s="730"/>
      <c r="M1042" s="730"/>
      <c r="N1042" s="288">
        <f>N1041</f>
        <v>12</v>
      </c>
      <c r="O1042" s="288"/>
      <c r="P1042" s="288"/>
      <c r="Q1042" s="288"/>
      <c r="R1042" s="288"/>
      <c r="S1042" s="288"/>
      <c r="T1042" s="288"/>
      <c r="U1042" s="288"/>
      <c r="V1042" s="288"/>
      <c r="W1042" s="288"/>
      <c r="X1042" s="288"/>
      <c r="Y1042" s="404">
        <f t="shared" ref="Y1042:AL1042" si="335">Y1041</f>
        <v>0</v>
      </c>
      <c r="Z1042" s="404">
        <f t="shared" si="335"/>
        <v>0</v>
      </c>
      <c r="AA1042" s="404">
        <f t="shared" si="335"/>
        <v>0</v>
      </c>
      <c r="AB1042" s="404">
        <f t="shared" si="335"/>
        <v>0</v>
      </c>
      <c r="AC1042" s="404">
        <f t="shared" si="335"/>
        <v>0</v>
      </c>
      <c r="AD1042" s="404">
        <f t="shared" si="335"/>
        <v>0</v>
      </c>
      <c r="AE1042" s="404">
        <f t="shared" si="335"/>
        <v>0</v>
      </c>
      <c r="AF1042" s="404">
        <f t="shared" si="335"/>
        <v>0</v>
      </c>
      <c r="AG1042" s="404">
        <f t="shared" si="335"/>
        <v>0</v>
      </c>
      <c r="AH1042" s="404">
        <f t="shared" si="335"/>
        <v>0</v>
      </c>
      <c r="AI1042" s="404">
        <f t="shared" si="335"/>
        <v>0</v>
      </c>
      <c r="AJ1042" s="404">
        <f t="shared" si="335"/>
        <v>0</v>
      </c>
      <c r="AK1042" s="404">
        <f t="shared" si="335"/>
        <v>0</v>
      </c>
      <c r="AL1042" s="404">
        <f t="shared" si="335"/>
        <v>0</v>
      </c>
      <c r="AM1042" s="299"/>
    </row>
    <row r="1043" spans="1:39" ht="15" customHeight="1" outlineLevel="1">
      <c r="A1043" s="523"/>
      <c r="B1043" s="287"/>
      <c r="C1043" s="284"/>
      <c r="D1043" s="729"/>
      <c r="E1043" s="729"/>
      <c r="F1043" s="729"/>
      <c r="G1043" s="729"/>
      <c r="H1043" s="729"/>
      <c r="I1043" s="729"/>
      <c r="J1043" s="729"/>
      <c r="K1043" s="729"/>
      <c r="L1043" s="729"/>
      <c r="M1043" s="729"/>
      <c r="N1043" s="284"/>
      <c r="O1043" s="284"/>
      <c r="P1043" s="284"/>
      <c r="Q1043" s="284"/>
      <c r="R1043" s="284"/>
      <c r="S1043" s="284"/>
      <c r="T1043" s="284"/>
      <c r="U1043" s="284"/>
      <c r="V1043" s="284"/>
      <c r="W1043" s="284"/>
      <c r="X1043" s="284"/>
      <c r="Y1043" s="405"/>
      <c r="Z1043" s="418"/>
      <c r="AA1043" s="418"/>
      <c r="AB1043" s="418"/>
      <c r="AC1043" s="418"/>
      <c r="AD1043" s="418"/>
      <c r="AE1043" s="418"/>
      <c r="AF1043" s="418"/>
      <c r="AG1043" s="418"/>
      <c r="AH1043" s="418"/>
      <c r="AI1043" s="418"/>
      <c r="AJ1043" s="418"/>
      <c r="AK1043" s="418"/>
      <c r="AL1043" s="418"/>
      <c r="AM1043" s="299"/>
    </row>
    <row r="1044" spans="1:39" ht="15" customHeight="1" outlineLevel="1">
      <c r="A1044" s="523">
        <v>27</v>
      </c>
      <c r="B1044" s="421" t="s">
        <v>119</v>
      </c>
      <c r="C1044" s="284" t="s">
        <v>25</v>
      </c>
      <c r="D1044" s="730"/>
      <c r="E1044" s="730"/>
      <c r="F1044" s="730"/>
      <c r="G1044" s="730"/>
      <c r="H1044" s="730"/>
      <c r="I1044" s="730"/>
      <c r="J1044" s="730"/>
      <c r="K1044" s="730"/>
      <c r="L1044" s="730"/>
      <c r="M1044" s="730"/>
      <c r="N1044" s="288">
        <v>12</v>
      </c>
      <c r="O1044" s="288"/>
      <c r="P1044" s="288"/>
      <c r="Q1044" s="288"/>
      <c r="R1044" s="288"/>
      <c r="S1044" s="288"/>
      <c r="T1044" s="288"/>
      <c r="U1044" s="288"/>
      <c r="V1044" s="288"/>
      <c r="W1044" s="288"/>
      <c r="X1044" s="288"/>
      <c r="Y1044" s="419"/>
      <c r="Z1044" s="408"/>
      <c r="AA1044" s="408"/>
      <c r="AB1044" s="408"/>
      <c r="AC1044" s="408"/>
      <c r="AD1044" s="408"/>
      <c r="AE1044" s="408"/>
      <c r="AF1044" s="408"/>
      <c r="AG1044" s="408"/>
      <c r="AH1044" s="408"/>
      <c r="AI1044" s="408"/>
      <c r="AJ1044" s="408"/>
      <c r="AK1044" s="408"/>
      <c r="AL1044" s="408"/>
      <c r="AM1044" s="289">
        <f>SUM(Y1044:AL1044)</f>
        <v>0</v>
      </c>
    </row>
    <row r="1045" spans="1:39" ht="15" customHeight="1" outlineLevel="1">
      <c r="A1045" s="523"/>
      <c r="B1045" s="287" t="s">
        <v>346</v>
      </c>
      <c r="C1045" s="284" t="s">
        <v>163</v>
      </c>
      <c r="D1045" s="730"/>
      <c r="E1045" s="730"/>
      <c r="F1045" s="730"/>
      <c r="G1045" s="730"/>
      <c r="H1045" s="730"/>
      <c r="I1045" s="730"/>
      <c r="J1045" s="730"/>
      <c r="K1045" s="730"/>
      <c r="L1045" s="730"/>
      <c r="M1045" s="730"/>
      <c r="N1045" s="288">
        <f>N1044</f>
        <v>12</v>
      </c>
      <c r="O1045" s="288"/>
      <c r="P1045" s="288"/>
      <c r="Q1045" s="288"/>
      <c r="R1045" s="288"/>
      <c r="S1045" s="288"/>
      <c r="T1045" s="288"/>
      <c r="U1045" s="288"/>
      <c r="V1045" s="288"/>
      <c r="W1045" s="288"/>
      <c r="X1045" s="288"/>
      <c r="Y1045" s="404">
        <f t="shared" ref="Y1045:AL1045" si="336">Y1044</f>
        <v>0</v>
      </c>
      <c r="Z1045" s="404">
        <f t="shared" si="336"/>
        <v>0</v>
      </c>
      <c r="AA1045" s="404">
        <f t="shared" si="336"/>
        <v>0</v>
      </c>
      <c r="AB1045" s="404">
        <f t="shared" si="336"/>
        <v>0</v>
      </c>
      <c r="AC1045" s="404">
        <f t="shared" si="336"/>
        <v>0</v>
      </c>
      <c r="AD1045" s="404">
        <f t="shared" si="336"/>
        <v>0</v>
      </c>
      <c r="AE1045" s="404">
        <f t="shared" si="336"/>
        <v>0</v>
      </c>
      <c r="AF1045" s="404">
        <f t="shared" si="336"/>
        <v>0</v>
      </c>
      <c r="AG1045" s="404">
        <f t="shared" si="336"/>
        <v>0</v>
      </c>
      <c r="AH1045" s="404">
        <f t="shared" si="336"/>
        <v>0</v>
      </c>
      <c r="AI1045" s="404">
        <f t="shared" si="336"/>
        <v>0</v>
      </c>
      <c r="AJ1045" s="404">
        <f t="shared" si="336"/>
        <v>0</v>
      </c>
      <c r="AK1045" s="404">
        <f t="shared" si="336"/>
        <v>0</v>
      </c>
      <c r="AL1045" s="404">
        <f t="shared" si="336"/>
        <v>0</v>
      </c>
      <c r="AM1045" s="299"/>
    </row>
    <row r="1046" spans="1:39" ht="15" customHeight="1" outlineLevel="1">
      <c r="A1046" s="523"/>
      <c r="B1046" s="287"/>
      <c r="C1046" s="284"/>
      <c r="D1046" s="729"/>
      <c r="E1046" s="729"/>
      <c r="F1046" s="729"/>
      <c r="G1046" s="729"/>
      <c r="H1046" s="729"/>
      <c r="I1046" s="729"/>
      <c r="J1046" s="729"/>
      <c r="K1046" s="729"/>
      <c r="L1046" s="729"/>
      <c r="M1046" s="729"/>
      <c r="N1046" s="284"/>
      <c r="O1046" s="284"/>
      <c r="P1046" s="284"/>
      <c r="Q1046" s="284"/>
      <c r="R1046" s="284"/>
      <c r="S1046" s="284"/>
      <c r="T1046" s="284"/>
      <c r="U1046" s="284"/>
      <c r="V1046" s="284"/>
      <c r="W1046" s="284"/>
      <c r="X1046" s="284"/>
      <c r="Y1046" s="405"/>
      <c r="Z1046" s="418"/>
      <c r="AA1046" s="418"/>
      <c r="AB1046" s="418"/>
      <c r="AC1046" s="418"/>
      <c r="AD1046" s="418"/>
      <c r="AE1046" s="418"/>
      <c r="AF1046" s="418"/>
      <c r="AG1046" s="418"/>
      <c r="AH1046" s="418"/>
      <c r="AI1046" s="418"/>
      <c r="AJ1046" s="418"/>
      <c r="AK1046" s="418"/>
      <c r="AL1046" s="418"/>
      <c r="AM1046" s="299"/>
    </row>
    <row r="1047" spans="1:39" ht="15" customHeight="1" outlineLevel="1">
      <c r="A1047" s="523">
        <v>28</v>
      </c>
      <c r="B1047" s="421" t="s">
        <v>120</v>
      </c>
      <c r="C1047" s="284" t="s">
        <v>25</v>
      </c>
      <c r="D1047" s="730"/>
      <c r="E1047" s="730"/>
      <c r="F1047" s="730"/>
      <c r="G1047" s="730"/>
      <c r="H1047" s="730"/>
      <c r="I1047" s="730"/>
      <c r="J1047" s="730"/>
      <c r="K1047" s="730"/>
      <c r="L1047" s="730"/>
      <c r="M1047" s="730"/>
      <c r="N1047" s="288">
        <v>12</v>
      </c>
      <c r="O1047" s="288"/>
      <c r="P1047" s="288"/>
      <c r="Q1047" s="288"/>
      <c r="R1047" s="288"/>
      <c r="S1047" s="288"/>
      <c r="T1047" s="288"/>
      <c r="U1047" s="288"/>
      <c r="V1047" s="288"/>
      <c r="W1047" s="288"/>
      <c r="X1047" s="288"/>
      <c r="Y1047" s="419"/>
      <c r="Z1047" s="408"/>
      <c r="AA1047" s="408"/>
      <c r="AB1047" s="408"/>
      <c r="AC1047" s="408"/>
      <c r="AD1047" s="408"/>
      <c r="AE1047" s="408"/>
      <c r="AF1047" s="408"/>
      <c r="AG1047" s="408"/>
      <c r="AH1047" s="408"/>
      <c r="AI1047" s="408"/>
      <c r="AJ1047" s="408"/>
      <c r="AK1047" s="408"/>
      <c r="AL1047" s="408"/>
      <c r="AM1047" s="289">
        <f>SUM(Y1047:AL1047)</f>
        <v>0</v>
      </c>
    </row>
    <row r="1048" spans="1:39" ht="15" customHeight="1" outlineLevel="1">
      <c r="A1048" s="523"/>
      <c r="B1048" s="287" t="s">
        <v>346</v>
      </c>
      <c r="C1048" s="284" t="s">
        <v>163</v>
      </c>
      <c r="D1048" s="730"/>
      <c r="E1048" s="730"/>
      <c r="F1048" s="730"/>
      <c r="G1048" s="730"/>
      <c r="H1048" s="730"/>
      <c r="I1048" s="730"/>
      <c r="J1048" s="730"/>
      <c r="K1048" s="730"/>
      <c r="L1048" s="730"/>
      <c r="M1048" s="730"/>
      <c r="N1048" s="288">
        <f>N1047</f>
        <v>12</v>
      </c>
      <c r="O1048" s="288"/>
      <c r="P1048" s="288"/>
      <c r="Q1048" s="288"/>
      <c r="R1048" s="288"/>
      <c r="S1048" s="288"/>
      <c r="T1048" s="288"/>
      <c r="U1048" s="288"/>
      <c r="V1048" s="288"/>
      <c r="W1048" s="288"/>
      <c r="X1048" s="288"/>
      <c r="Y1048" s="404">
        <f t="shared" ref="Y1048:AL1048" si="337">Y1047</f>
        <v>0</v>
      </c>
      <c r="Z1048" s="404">
        <f t="shared" si="337"/>
        <v>0</v>
      </c>
      <c r="AA1048" s="404">
        <f t="shared" si="337"/>
        <v>0</v>
      </c>
      <c r="AB1048" s="404">
        <f t="shared" si="337"/>
        <v>0</v>
      </c>
      <c r="AC1048" s="404">
        <f t="shared" si="337"/>
        <v>0</v>
      </c>
      <c r="AD1048" s="404">
        <f t="shared" si="337"/>
        <v>0</v>
      </c>
      <c r="AE1048" s="404">
        <f t="shared" si="337"/>
        <v>0</v>
      </c>
      <c r="AF1048" s="404">
        <f t="shared" si="337"/>
        <v>0</v>
      </c>
      <c r="AG1048" s="404">
        <f t="shared" si="337"/>
        <v>0</v>
      </c>
      <c r="AH1048" s="404">
        <f t="shared" si="337"/>
        <v>0</v>
      </c>
      <c r="AI1048" s="404">
        <f t="shared" si="337"/>
        <v>0</v>
      </c>
      <c r="AJ1048" s="404">
        <f t="shared" si="337"/>
        <v>0</v>
      </c>
      <c r="AK1048" s="404">
        <f t="shared" si="337"/>
        <v>0</v>
      </c>
      <c r="AL1048" s="404">
        <f t="shared" si="337"/>
        <v>0</v>
      </c>
      <c r="AM1048" s="299"/>
    </row>
    <row r="1049" spans="1:39" ht="15" customHeight="1" outlineLevel="1">
      <c r="A1049" s="523"/>
      <c r="B1049" s="287"/>
      <c r="C1049" s="284"/>
      <c r="D1049" s="729"/>
      <c r="E1049" s="729"/>
      <c r="F1049" s="729"/>
      <c r="G1049" s="729"/>
      <c r="H1049" s="729"/>
      <c r="I1049" s="729"/>
      <c r="J1049" s="729"/>
      <c r="K1049" s="729"/>
      <c r="L1049" s="729"/>
      <c r="M1049" s="729"/>
      <c r="N1049" s="284"/>
      <c r="O1049" s="284"/>
      <c r="P1049" s="284"/>
      <c r="Q1049" s="284"/>
      <c r="R1049" s="284"/>
      <c r="S1049" s="284"/>
      <c r="T1049" s="284"/>
      <c r="U1049" s="284"/>
      <c r="V1049" s="284"/>
      <c r="W1049" s="284"/>
      <c r="X1049" s="284"/>
      <c r="Y1049" s="405"/>
      <c r="Z1049" s="418"/>
      <c r="AA1049" s="418"/>
      <c r="AB1049" s="418"/>
      <c r="AC1049" s="418"/>
      <c r="AD1049" s="418"/>
      <c r="AE1049" s="418"/>
      <c r="AF1049" s="418"/>
      <c r="AG1049" s="418"/>
      <c r="AH1049" s="418"/>
      <c r="AI1049" s="418"/>
      <c r="AJ1049" s="418"/>
      <c r="AK1049" s="418"/>
      <c r="AL1049" s="418"/>
      <c r="AM1049" s="299"/>
    </row>
    <row r="1050" spans="1:39" ht="15" customHeight="1" outlineLevel="1">
      <c r="A1050" s="523">
        <v>29</v>
      </c>
      <c r="B1050" s="421" t="s">
        <v>121</v>
      </c>
      <c r="C1050" s="284" t="s">
        <v>25</v>
      </c>
      <c r="D1050" s="730"/>
      <c r="E1050" s="730"/>
      <c r="F1050" s="730"/>
      <c r="G1050" s="730"/>
      <c r="H1050" s="730"/>
      <c r="I1050" s="730"/>
      <c r="J1050" s="730"/>
      <c r="K1050" s="730"/>
      <c r="L1050" s="730"/>
      <c r="M1050" s="730"/>
      <c r="N1050" s="288">
        <v>3</v>
      </c>
      <c r="O1050" s="288"/>
      <c r="P1050" s="288"/>
      <c r="Q1050" s="288"/>
      <c r="R1050" s="288"/>
      <c r="S1050" s="288"/>
      <c r="T1050" s="288"/>
      <c r="U1050" s="288"/>
      <c r="V1050" s="288"/>
      <c r="W1050" s="288"/>
      <c r="X1050" s="288"/>
      <c r="Y1050" s="419"/>
      <c r="Z1050" s="408"/>
      <c r="AA1050" s="408"/>
      <c r="AB1050" s="408"/>
      <c r="AC1050" s="408"/>
      <c r="AD1050" s="408"/>
      <c r="AE1050" s="408"/>
      <c r="AF1050" s="408"/>
      <c r="AG1050" s="408"/>
      <c r="AH1050" s="408"/>
      <c r="AI1050" s="408"/>
      <c r="AJ1050" s="408"/>
      <c r="AK1050" s="408"/>
      <c r="AL1050" s="408"/>
      <c r="AM1050" s="289">
        <f>SUM(Y1050:AL1050)</f>
        <v>0</v>
      </c>
    </row>
    <row r="1051" spans="1:39" ht="15" customHeight="1" outlineLevel="1">
      <c r="A1051" s="523"/>
      <c r="B1051" s="287" t="s">
        <v>346</v>
      </c>
      <c r="C1051" s="284" t="s">
        <v>163</v>
      </c>
      <c r="D1051" s="730"/>
      <c r="E1051" s="730"/>
      <c r="F1051" s="730"/>
      <c r="G1051" s="730"/>
      <c r="H1051" s="730"/>
      <c r="I1051" s="730"/>
      <c r="J1051" s="730"/>
      <c r="K1051" s="730"/>
      <c r="L1051" s="730"/>
      <c r="M1051" s="730"/>
      <c r="N1051" s="288">
        <f>N1050</f>
        <v>3</v>
      </c>
      <c r="O1051" s="288"/>
      <c r="P1051" s="288"/>
      <c r="Q1051" s="288"/>
      <c r="R1051" s="288"/>
      <c r="S1051" s="288"/>
      <c r="T1051" s="288"/>
      <c r="U1051" s="288"/>
      <c r="V1051" s="288"/>
      <c r="W1051" s="288"/>
      <c r="X1051" s="288"/>
      <c r="Y1051" s="404">
        <f t="shared" ref="Y1051:AL1051" si="338">Y1050</f>
        <v>0</v>
      </c>
      <c r="Z1051" s="404">
        <f t="shared" si="338"/>
        <v>0</v>
      </c>
      <c r="AA1051" s="404">
        <f t="shared" si="338"/>
        <v>0</v>
      </c>
      <c r="AB1051" s="404">
        <f t="shared" si="338"/>
        <v>0</v>
      </c>
      <c r="AC1051" s="404">
        <f t="shared" si="338"/>
        <v>0</v>
      </c>
      <c r="AD1051" s="404">
        <f t="shared" si="338"/>
        <v>0</v>
      </c>
      <c r="AE1051" s="404">
        <f t="shared" si="338"/>
        <v>0</v>
      </c>
      <c r="AF1051" s="404">
        <f t="shared" si="338"/>
        <v>0</v>
      </c>
      <c r="AG1051" s="404">
        <f t="shared" si="338"/>
        <v>0</v>
      </c>
      <c r="AH1051" s="404">
        <f t="shared" si="338"/>
        <v>0</v>
      </c>
      <c r="AI1051" s="404">
        <f t="shared" si="338"/>
        <v>0</v>
      </c>
      <c r="AJ1051" s="404">
        <f t="shared" si="338"/>
        <v>0</v>
      </c>
      <c r="AK1051" s="404">
        <f t="shared" si="338"/>
        <v>0</v>
      </c>
      <c r="AL1051" s="404">
        <f t="shared" si="338"/>
        <v>0</v>
      </c>
      <c r="AM1051" s="299"/>
    </row>
    <row r="1052" spans="1:39" ht="15" customHeight="1" outlineLevel="1">
      <c r="A1052" s="523"/>
      <c r="B1052" s="287"/>
      <c r="C1052" s="284"/>
      <c r="D1052" s="729"/>
      <c r="E1052" s="729"/>
      <c r="F1052" s="729"/>
      <c r="G1052" s="729"/>
      <c r="H1052" s="729"/>
      <c r="I1052" s="729"/>
      <c r="J1052" s="729"/>
      <c r="K1052" s="729"/>
      <c r="L1052" s="729"/>
      <c r="M1052" s="729"/>
      <c r="N1052" s="284"/>
      <c r="O1052" s="284"/>
      <c r="P1052" s="284"/>
      <c r="Q1052" s="284"/>
      <c r="R1052" s="284"/>
      <c r="S1052" s="284"/>
      <c r="T1052" s="284"/>
      <c r="U1052" s="284"/>
      <c r="V1052" s="284"/>
      <c r="W1052" s="284"/>
      <c r="X1052" s="284"/>
      <c r="Y1052" s="405"/>
      <c r="Z1052" s="418"/>
      <c r="AA1052" s="418"/>
      <c r="AB1052" s="418"/>
      <c r="AC1052" s="418"/>
      <c r="AD1052" s="418"/>
      <c r="AE1052" s="418"/>
      <c r="AF1052" s="418"/>
      <c r="AG1052" s="418"/>
      <c r="AH1052" s="418"/>
      <c r="AI1052" s="418"/>
      <c r="AJ1052" s="418"/>
      <c r="AK1052" s="418"/>
      <c r="AL1052" s="418"/>
      <c r="AM1052" s="299"/>
    </row>
    <row r="1053" spans="1:39" ht="15" customHeight="1" outlineLevel="1">
      <c r="A1053" s="523">
        <v>30</v>
      </c>
      <c r="B1053" s="421" t="s">
        <v>122</v>
      </c>
      <c r="C1053" s="284" t="s">
        <v>25</v>
      </c>
      <c r="D1053" s="730"/>
      <c r="E1053" s="730"/>
      <c r="F1053" s="730"/>
      <c r="G1053" s="730"/>
      <c r="H1053" s="730"/>
      <c r="I1053" s="730"/>
      <c r="J1053" s="730"/>
      <c r="K1053" s="730"/>
      <c r="L1053" s="730"/>
      <c r="M1053" s="730"/>
      <c r="N1053" s="288">
        <v>12</v>
      </c>
      <c r="O1053" s="288"/>
      <c r="P1053" s="288"/>
      <c r="Q1053" s="288"/>
      <c r="R1053" s="288"/>
      <c r="S1053" s="288"/>
      <c r="T1053" s="288"/>
      <c r="U1053" s="288"/>
      <c r="V1053" s="288"/>
      <c r="W1053" s="288"/>
      <c r="X1053" s="288"/>
      <c r="Y1053" s="419"/>
      <c r="Z1053" s="408"/>
      <c r="AA1053" s="408"/>
      <c r="AB1053" s="408"/>
      <c r="AC1053" s="408"/>
      <c r="AD1053" s="408"/>
      <c r="AE1053" s="408"/>
      <c r="AF1053" s="408"/>
      <c r="AG1053" s="408"/>
      <c r="AH1053" s="408"/>
      <c r="AI1053" s="408"/>
      <c r="AJ1053" s="408"/>
      <c r="AK1053" s="408"/>
      <c r="AL1053" s="408"/>
      <c r="AM1053" s="289">
        <f>SUM(Y1053:AL1053)</f>
        <v>0</v>
      </c>
    </row>
    <row r="1054" spans="1:39" ht="15" customHeight="1" outlineLevel="1">
      <c r="A1054" s="523"/>
      <c r="B1054" s="287" t="s">
        <v>346</v>
      </c>
      <c r="C1054" s="284" t="s">
        <v>163</v>
      </c>
      <c r="D1054" s="730"/>
      <c r="E1054" s="730"/>
      <c r="F1054" s="730"/>
      <c r="G1054" s="730"/>
      <c r="H1054" s="730"/>
      <c r="I1054" s="730"/>
      <c r="J1054" s="730"/>
      <c r="K1054" s="730"/>
      <c r="L1054" s="730"/>
      <c r="M1054" s="730"/>
      <c r="N1054" s="288">
        <f>N1053</f>
        <v>12</v>
      </c>
      <c r="O1054" s="288"/>
      <c r="P1054" s="288"/>
      <c r="Q1054" s="288"/>
      <c r="R1054" s="288"/>
      <c r="S1054" s="288"/>
      <c r="T1054" s="288"/>
      <c r="U1054" s="288"/>
      <c r="V1054" s="288"/>
      <c r="W1054" s="288"/>
      <c r="X1054" s="288"/>
      <c r="Y1054" s="404">
        <f t="shared" ref="Y1054:AL1054" si="339">Y1053</f>
        <v>0</v>
      </c>
      <c r="Z1054" s="404">
        <f t="shared" si="339"/>
        <v>0</v>
      </c>
      <c r="AA1054" s="404">
        <f t="shared" si="339"/>
        <v>0</v>
      </c>
      <c r="AB1054" s="404">
        <f t="shared" si="339"/>
        <v>0</v>
      </c>
      <c r="AC1054" s="404">
        <f t="shared" si="339"/>
        <v>0</v>
      </c>
      <c r="AD1054" s="404">
        <f t="shared" si="339"/>
        <v>0</v>
      </c>
      <c r="AE1054" s="404">
        <f t="shared" si="339"/>
        <v>0</v>
      </c>
      <c r="AF1054" s="404">
        <f t="shared" si="339"/>
        <v>0</v>
      </c>
      <c r="AG1054" s="404">
        <f t="shared" si="339"/>
        <v>0</v>
      </c>
      <c r="AH1054" s="404">
        <f t="shared" si="339"/>
        <v>0</v>
      </c>
      <c r="AI1054" s="404">
        <f t="shared" si="339"/>
        <v>0</v>
      </c>
      <c r="AJ1054" s="404">
        <f t="shared" si="339"/>
        <v>0</v>
      </c>
      <c r="AK1054" s="404">
        <f t="shared" si="339"/>
        <v>0</v>
      </c>
      <c r="AL1054" s="404">
        <f t="shared" si="339"/>
        <v>0</v>
      </c>
      <c r="AM1054" s="299"/>
    </row>
    <row r="1055" spans="1:39" ht="15" customHeight="1" outlineLevel="1">
      <c r="A1055" s="523"/>
      <c r="B1055" s="287"/>
      <c r="C1055" s="284"/>
      <c r="D1055" s="729"/>
      <c r="E1055" s="729"/>
      <c r="F1055" s="729"/>
      <c r="G1055" s="729"/>
      <c r="H1055" s="729"/>
      <c r="I1055" s="729"/>
      <c r="J1055" s="729"/>
      <c r="K1055" s="729"/>
      <c r="L1055" s="729"/>
      <c r="M1055" s="729"/>
      <c r="N1055" s="284"/>
      <c r="O1055" s="284"/>
      <c r="P1055" s="284"/>
      <c r="Q1055" s="284"/>
      <c r="R1055" s="284"/>
      <c r="S1055" s="284"/>
      <c r="T1055" s="284"/>
      <c r="U1055" s="284"/>
      <c r="V1055" s="284"/>
      <c r="W1055" s="284"/>
      <c r="X1055" s="284"/>
      <c r="Y1055" s="405"/>
      <c r="Z1055" s="418"/>
      <c r="AA1055" s="418"/>
      <c r="AB1055" s="418"/>
      <c r="AC1055" s="418"/>
      <c r="AD1055" s="418"/>
      <c r="AE1055" s="418"/>
      <c r="AF1055" s="418"/>
      <c r="AG1055" s="418"/>
      <c r="AH1055" s="418"/>
      <c r="AI1055" s="418"/>
      <c r="AJ1055" s="418"/>
      <c r="AK1055" s="418"/>
      <c r="AL1055" s="418"/>
      <c r="AM1055" s="299"/>
    </row>
    <row r="1056" spans="1:39" ht="15" customHeight="1" outlineLevel="1">
      <c r="A1056" s="523">
        <v>31</v>
      </c>
      <c r="B1056" s="421" t="s">
        <v>123</v>
      </c>
      <c r="C1056" s="284" t="s">
        <v>25</v>
      </c>
      <c r="D1056" s="730"/>
      <c r="E1056" s="730"/>
      <c r="F1056" s="730"/>
      <c r="G1056" s="730"/>
      <c r="H1056" s="730"/>
      <c r="I1056" s="730"/>
      <c r="J1056" s="730"/>
      <c r="K1056" s="730"/>
      <c r="L1056" s="730"/>
      <c r="M1056" s="730"/>
      <c r="N1056" s="288">
        <v>12</v>
      </c>
      <c r="O1056" s="288"/>
      <c r="P1056" s="288"/>
      <c r="Q1056" s="288"/>
      <c r="R1056" s="288"/>
      <c r="S1056" s="288"/>
      <c r="T1056" s="288"/>
      <c r="U1056" s="288"/>
      <c r="V1056" s="288"/>
      <c r="W1056" s="288"/>
      <c r="X1056" s="288"/>
      <c r="Y1056" s="419"/>
      <c r="Z1056" s="408"/>
      <c r="AA1056" s="408"/>
      <c r="AB1056" s="408"/>
      <c r="AC1056" s="408"/>
      <c r="AD1056" s="408"/>
      <c r="AE1056" s="408"/>
      <c r="AF1056" s="408"/>
      <c r="AG1056" s="408"/>
      <c r="AH1056" s="408"/>
      <c r="AI1056" s="408"/>
      <c r="AJ1056" s="408"/>
      <c r="AK1056" s="408"/>
      <c r="AL1056" s="408"/>
      <c r="AM1056" s="289">
        <f>SUM(Y1056:AL1056)</f>
        <v>0</v>
      </c>
    </row>
    <row r="1057" spans="1:39" ht="15" customHeight="1" outlineLevel="1">
      <c r="A1057" s="523"/>
      <c r="B1057" s="287" t="s">
        <v>346</v>
      </c>
      <c r="C1057" s="284" t="s">
        <v>163</v>
      </c>
      <c r="D1057" s="730"/>
      <c r="E1057" s="730"/>
      <c r="F1057" s="730"/>
      <c r="G1057" s="730"/>
      <c r="H1057" s="730"/>
      <c r="I1057" s="730"/>
      <c r="J1057" s="730"/>
      <c r="K1057" s="730"/>
      <c r="L1057" s="730"/>
      <c r="M1057" s="730"/>
      <c r="N1057" s="288">
        <f>N1056</f>
        <v>12</v>
      </c>
      <c r="O1057" s="288"/>
      <c r="P1057" s="288"/>
      <c r="Q1057" s="288"/>
      <c r="R1057" s="288"/>
      <c r="S1057" s="288"/>
      <c r="T1057" s="288"/>
      <c r="U1057" s="288"/>
      <c r="V1057" s="288"/>
      <c r="W1057" s="288"/>
      <c r="X1057" s="288"/>
      <c r="Y1057" s="404">
        <f t="shared" ref="Y1057:AL1057" si="340">Y1056</f>
        <v>0</v>
      </c>
      <c r="Z1057" s="404">
        <f t="shared" si="340"/>
        <v>0</v>
      </c>
      <c r="AA1057" s="404">
        <f t="shared" si="340"/>
        <v>0</v>
      </c>
      <c r="AB1057" s="404">
        <f t="shared" si="340"/>
        <v>0</v>
      </c>
      <c r="AC1057" s="404">
        <f t="shared" si="340"/>
        <v>0</v>
      </c>
      <c r="AD1057" s="404">
        <f t="shared" si="340"/>
        <v>0</v>
      </c>
      <c r="AE1057" s="404">
        <f t="shared" si="340"/>
        <v>0</v>
      </c>
      <c r="AF1057" s="404">
        <f t="shared" si="340"/>
        <v>0</v>
      </c>
      <c r="AG1057" s="404">
        <f t="shared" si="340"/>
        <v>0</v>
      </c>
      <c r="AH1057" s="404">
        <f t="shared" si="340"/>
        <v>0</v>
      </c>
      <c r="AI1057" s="404">
        <f t="shared" si="340"/>
        <v>0</v>
      </c>
      <c r="AJ1057" s="404">
        <f t="shared" si="340"/>
        <v>0</v>
      </c>
      <c r="AK1057" s="404">
        <f t="shared" si="340"/>
        <v>0</v>
      </c>
      <c r="AL1057" s="404">
        <f t="shared" si="340"/>
        <v>0</v>
      </c>
      <c r="AM1057" s="299"/>
    </row>
    <row r="1058" spans="1:39" ht="15" customHeight="1" outlineLevel="1">
      <c r="A1058" s="523"/>
      <c r="B1058" s="421"/>
      <c r="C1058" s="284"/>
      <c r="D1058" s="729"/>
      <c r="E1058" s="729"/>
      <c r="F1058" s="729"/>
      <c r="G1058" s="729"/>
      <c r="H1058" s="729"/>
      <c r="I1058" s="729"/>
      <c r="J1058" s="729"/>
      <c r="K1058" s="729"/>
      <c r="L1058" s="729"/>
      <c r="M1058" s="729"/>
      <c r="N1058" s="284"/>
      <c r="O1058" s="284"/>
      <c r="P1058" s="284"/>
      <c r="Q1058" s="284"/>
      <c r="R1058" s="284"/>
      <c r="S1058" s="284"/>
      <c r="T1058" s="284"/>
      <c r="U1058" s="284"/>
      <c r="V1058" s="284"/>
      <c r="W1058" s="284"/>
      <c r="X1058" s="284"/>
      <c r="Y1058" s="405"/>
      <c r="Z1058" s="418"/>
      <c r="AA1058" s="418"/>
      <c r="AB1058" s="418"/>
      <c r="AC1058" s="418"/>
      <c r="AD1058" s="418"/>
      <c r="AE1058" s="418"/>
      <c r="AF1058" s="418"/>
      <c r="AG1058" s="418"/>
      <c r="AH1058" s="418"/>
      <c r="AI1058" s="418"/>
      <c r="AJ1058" s="418"/>
      <c r="AK1058" s="418"/>
      <c r="AL1058" s="418"/>
      <c r="AM1058" s="299"/>
    </row>
    <row r="1059" spans="1:39" ht="15" customHeight="1" outlineLevel="1">
      <c r="A1059" s="523">
        <v>32</v>
      </c>
      <c r="B1059" s="421" t="s">
        <v>124</v>
      </c>
      <c r="C1059" s="284" t="s">
        <v>25</v>
      </c>
      <c r="D1059" s="730"/>
      <c r="E1059" s="730"/>
      <c r="F1059" s="730"/>
      <c r="G1059" s="730"/>
      <c r="H1059" s="730"/>
      <c r="I1059" s="730"/>
      <c r="J1059" s="730"/>
      <c r="K1059" s="730"/>
      <c r="L1059" s="730"/>
      <c r="M1059" s="730"/>
      <c r="N1059" s="288">
        <v>12</v>
      </c>
      <c r="O1059" s="288"/>
      <c r="P1059" s="288"/>
      <c r="Q1059" s="288"/>
      <c r="R1059" s="288"/>
      <c r="S1059" s="288"/>
      <c r="T1059" s="288"/>
      <c r="U1059" s="288"/>
      <c r="V1059" s="288"/>
      <c r="W1059" s="288"/>
      <c r="X1059" s="288"/>
      <c r="Y1059" s="419"/>
      <c r="Z1059" s="408"/>
      <c r="AA1059" s="408"/>
      <c r="AB1059" s="408"/>
      <c r="AC1059" s="408"/>
      <c r="AD1059" s="408"/>
      <c r="AE1059" s="408"/>
      <c r="AF1059" s="408"/>
      <c r="AG1059" s="408"/>
      <c r="AH1059" s="408"/>
      <c r="AI1059" s="408"/>
      <c r="AJ1059" s="408"/>
      <c r="AK1059" s="408"/>
      <c r="AL1059" s="408"/>
      <c r="AM1059" s="289">
        <f>SUM(Y1059:AL1059)</f>
        <v>0</v>
      </c>
    </row>
    <row r="1060" spans="1:39" ht="15" customHeight="1" outlineLevel="1">
      <c r="A1060" s="523"/>
      <c r="B1060" s="287" t="s">
        <v>346</v>
      </c>
      <c r="C1060" s="284" t="s">
        <v>163</v>
      </c>
      <c r="D1060" s="730"/>
      <c r="E1060" s="730"/>
      <c r="F1060" s="730"/>
      <c r="G1060" s="730"/>
      <c r="H1060" s="730"/>
      <c r="I1060" s="730"/>
      <c r="J1060" s="730"/>
      <c r="K1060" s="730"/>
      <c r="L1060" s="730"/>
      <c r="M1060" s="730"/>
      <c r="N1060" s="288">
        <f>N1059</f>
        <v>12</v>
      </c>
      <c r="O1060" s="288"/>
      <c r="P1060" s="288"/>
      <c r="Q1060" s="288"/>
      <c r="R1060" s="288"/>
      <c r="S1060" s="288"/>
      <c r="T1060" s="288"/>
      <c r="U1060" s="288"/>
      <c r="V1060" s="288"/>
      <c r="W1060" s="288"/>
      <c r="X1060" s="288"/>
      <c r="Y1060" s="404">
        <f t="shared" ref="Y1060:AL1060" si="341">Y1059</f>
        <v>0</v>
      </c>
      <c r="Z1060" s="404">
        <f t="shared" si="341"/>
        <v>0</v>
      </c>
      <c r="AA1060" s="404">
        <f t="shared" si="341"/>
        <v>0</v>
      </c>
      <c r="AB1060" s="404">
        <f t="shared" si="341"/>
        <v>0</v>
      </c>
      <c r="AC1060" s="404">
        <f t="shared" si="341"/>
        <v>0</v>
      </c>
      <c r="AD1060" s="404">
        <f t="shared" si="341"/>
        <v>0</v>
      </c>
      <c r="AE1060" s="404">
        <f t="shared" si="341"/>
        <v>0</v>
      </c>
      <c r="AF1060" s="404">
        <f t="shared" si="341"/>
        <v>0</v>
      </c>
      <c r="AG1060" s="404">
        <f t="shared" si="341"/>
        <v>0</v>
      </c>
      <c r="AH1060" s="404">
        <f t="shared" si="341"/>
        <v>0</v>
      </c>
      <c r="AI1060" s="404">
        <f t="shared" si="341"/>
        <v>0</v>
      </c>
      <c r="AJ1060" s="404">
        <f t="shared" si="341"/>
        <v>0</v>
      </c>
      <c r="AK1060" s="404">
        <f t="shared" si="341"/>
        <v>0</v>
      </c>
      <c r="AL1060" s="404">
        <f t="shared" si="341"/>
        <v>0</v>
      </c>
      <c r="AM1060" s="299"/>
    </row>
    <row r="1061" spans="1:39" ht="15" customHeight="1" outlineLevel="1">
      <c r="A1061" s="523"/>
      <c r="B1061" s="421"/>
      <c r="C1061" s="284"/>
      <c r="D1061" s="729"/>
      <c r="E1061" s="729"/>
      <c r="F1061" s="729"/>
      <c r="G1061" s="729"/>
      <c r="H1061" s="729"/>
      <c r="I1061" s="729"/>
      <c r="J1061" s="729"/>
      <c r="K1061" s="729"/>
      <c r="L1061" s="729"/>
      <c r="M1061" s="729"/>
      <c r="N1061" s="284"/>
      <c r="O1061" s="284"/>
      <c r="P1061" s="284"/>
      <c r="Q1061" s="284"/>
      <c r="R1061" s="284"/>
      <c r="S1061" s="284"/>
      <c r="T1061" s="284"/>
      <c r="U1061" s="284"/>
      <c r="V1061" s="284"/>
      <c r="W1061" s="284"/>
      <c r="X1061" s="284"/>
      <c r="Y1061" s="405"/>
      <c r="Z1061" s="418"/>
      <c r="AA1061" s="418"/>
      <c r="AB1061" s="418"/>
      <c r="AC1061" s="418"/>
      <c r="AD1061" s="418"/>
      <c r="AE1061" s="418"/>
      <c r="AF1061" s="418"/>
      <c r="AG1061" s="418"/>
      <c r="AH1061" s="418"/>
      <c r="AI1061" s="418"/>
      <c r="AJ1061" s="418"/>
      <c r="AK1061" s="418"/>
      <c r="AL1061" s="418"/>
      <c r="AM1061" s="299"/>
    </row>
    <row r="1062" spans="1:39" ht="15" customHeight="1" outlineLevel="1">
      <c r="A1062" s="523"/>
      <c r="B1062" s="281" t="s">
        <v>499</v>
      </c>
      <c r="C1062" s="284"/>
      <c r="D1062" s="729"/>
      <c r="E1062" s="729"/>
      <c r="F1062" s="729"/>
      <c r="G1062" s="729"/>
      <c r="H1062" s="729"/>
      <c r="I1062" s="729"/>
      <c r="J1062" s="729"/>
      <c r="K1062" s="729"/>
      <c r="L1062" s="729"/>
      <c r="M1062" s="729"/>
      <c r="N1062" s="284"/>
      <c r="O1062" s="284"/>
      <c r="P1062" s="284"/>
      <c r="Q1062" s="284"/>
      <c r="R1062" s="284"/>
      <c r="S1062" s="284"/>
      <c r="T1062" s="284"/>
      <c r="U1062" s="284"/>
      <c r="V1062" s="284"/>
      <c r="W1062" s="284"/>
      <c r="X1062" s="284"/>
      <c r="Y1062" s="405"/>
      <c r="Z1062" s="418"/>
      <c r="AA1062" s="418"/>
      <c r="AB1062" s="418"/>
      <c r="AC1062" s="418"/>
      <c r="AD1062" s="418"/>
      <c r="AE1062" s="418"/>
      <c r="AF1062" s="418"/>
      <c r="AG1062" s="418"/>
      <c r="AH1062" s="418"/>
      <c r="AI1062" s="418"/>
      <c r="AJ1062" s="418"/>
      <c r="AK1062" s="418"/>
      <c r="AL1062" s="418"/>
      <c r="AM1062" s="299"/>
    </row>
    <row r="1063" spans="1:39" ht="15" customHeight="1" outlineLevel="1">
      <c r="A1063" s="523">
        <v>33</v>
      </c>
      <c r="B1063" s="421" t="s">
        <v>125</v>
      </c>
      <c r="C1063" s="284" t="s">
        <v>25</v>
      </c>
      <c r="D1063" s="730"/>
      <c r="E1063" s="730"/>
      <c r="F1063" s="730"/>
      <c r="G1063" s="730"/>
      <c r="H1063" s="730"/>
      <c r="I1063" s="730"/>
      <c r="J1063" s="730"/>
      <c r="K1063" s="730"/>
      <c r="L1063" s="730"/>
      <c r="M1063" s="730"/>
      <c r="N1063" s="288">
        <v>0</v>
      </c>
      <c r="O1063" s="288"/>
      <c r="P1063" s="288"/>
      <c r="Q1063" s="288"/>
      <c r="R1063" s="288"/>
      <c r="S1063" s="288"/>
      <c r="T1063" s="288"/>
      <c r="U1063" s="288"/>
      <c r="V1063" s="288"/>
      <c r="W1063" s="288"/>
      <c r="X1063" s="288"/>
      <c r="Y1063" s="419"/>
      <c r="Z1063" s="408"/>
      <c r="AA1063" s="408"/>
      <c r="AB1063" s="408"/>
      <c r="AC1063" s="408"/>
      <c r="AD1063" s="408"/>
      <c r="AE1063" s="408"/>
      <c r="AF1063" s="408"/>
      <c r="AG1063" s="408"/>
      <c r="AH1063" s="408"/>
      <c r="AI1063" s="408"/>
      <c r="AJ1063" s="408"/>
      <c r="AK1063" s="408"/>
      <c r="AL1063" s="408"/>
      <c r="AM1063" s="289">
        <f>SUM(Y1063:AL1063)</f>
        <v>0</v>
      </c>
    </row>
    <row r="1064" spans="1:39" ht="15" customHeight="1" outlineLevel="1">
      <c r="A1064" s="523"/>
      <c r="B1064" s="287" t="s">
        <v>346</v>
      </c>
      <c r="C1064" s="284" t="s">
        <v>163</v>
      </c>
      <c r="D1064" s="730"/>
      <c r="E1064" s="730"/>
      <c r="F1064" s="730"/>
      <c r="G1064" s="730"/>
      <c r="H1064" s="730"/>
      <c r="I1064" s="730"/>
      <c r="J1064" s="730"/>
      <c r="K1064" s="730"/>
      <c r="L1064" s="730"/>
      <c r="M1064" s="730"/>
      <c r="N1064" s="288">
        <f>N1063</f>
        <v>0</v>
      </c>
      <c r="O1064" s="288"/>
      <c r="P1064" s="288"/>
      <c r="Q1064" s="288"/>
      <c r="R1064" s="288"/>
      <c r="S1064" s="288"/>
      <c r="T1064" s="288"/>
      <c r="U1064" s="288"/>
      <c r="V1064" s="288"/>
      <c r="W1064" s="288"/>
      <c r="X1064" s="288"/>
      <c r="Y1064" s="404">
        <f t="shared" ref="Y1064:AL1064" si="342">Y1063</f>
        <v>0</v>
      </c>
      <c r="Z1064" s="404">
        <f t="shared" si="342"/>
        <v>0</v>
      </c>
      <c r="AA1064" s="404">
        <f t="shared" si="342"/>
        <v>0</v>
      </c>
      <c r="AB1064" s="404">
        <f t="shared" si="342"/>
        <v>0</v>
      </c>
      <c r="AC1064" s="404">
        <f t="shared" si="342"/>
        <v>0</v>
      </c>
      <c r="AD1064" s="404">
        <f t="shared" si="342"/>
        <v>0</v>
      </c>
      <c r="AE1064" s="404">
        <f t="shared" si="342"/>
        <v>0</v>
      </c>
      <c r="AF1064" s="404">
        <f t="shared" si="342"/>
        <v>0</v>
      </c>
      <c r="AG1064" s="404">
        <f t="shared" si="342"/>
        <v>0</v>
      </c>
      <c r="AH1064" s="404">
        <f t="shared" si="342"/>
        <v>0</v>
      </c>
      <c r="AI1064" s="404">
        <f t="shared" si="342"/>
        <v>0</v>
      </c>
      <c r="AJ1064" s="404">
        <f t="shared" si="342"/>
        <v>0</v>
      </c>
      <c r="AK1064" s="404">
        <f t="shared" si="342"/>
        <v>0</v>
      </c>
      <c r="AL1064" s="404">
        <f t="shared" si="342"/>
        <v>0</v>
      </c>
      <c r="AM1064" s="299"/>
    </row>
    <row r="1065" spans="1:39" ht="15" customHeight="1" outlineLevel="1">
      <c r="A1065" s="523"/>
      <c r="B1065" s="421"/>
      <c r="C1065" s="284"/>
      <c r="D1065" s="729"/>
      <c r="E1065" s="729"/>
      <c r="F1065" s="729"/>
      <c r="G1065" s="729"/>
      <c r="H1065" s="729"/>
      <c r="I1065" s="729"/>
      <c r="J1065" s="729"/>
      <c r="K1065" s="729"/>
      <c r="L1065" s="729"/>
      <c r="M1065" s="729"/>
      <c r="N1065" s="284"/>
      <c r="O1065" s="284"/>
      <c r="P1065" s="284"/>
      <c r="Q1065" s="284"/>
      <c r="R1065" s="284"/>
      <c r="S1065" s="284"/>
      <c r="T1065" s="284"/>
      <c r="U1065" s="284"/>
      <c r="V1065" s="284"/>
      <c r="W1065" s="284"/>
      <c r="X1065" s="284"/>
      <c r="Y1065" s="405"/>
      <c r="Z1065" s="418"/>
      <c r="AA1065" s="418"/>
      <c r="AB1065" s="418"/>
      <c r="AC1065" s="418"/>
      <c r="AD1065" s="418"/>
      <c r="AE1065" s="418"/>
      <c r="AF1065" s="418"/>
      <c r="AG1065" s="418"/>
      <c r="AH1065" s="418"/>
      <c r="AI1065" s="418"/>
      <c r="AJ1065" s="418"/>
      <c r="AK1065" s="418"/>
      <c r="AL1065" s="418"/>
      <c r="AM1065" s="299"/>
    </row>
    <row r="1066" spans="1:39" ht="15" customHeight="1" outlineLevel="1">
      <c r="A1066" s="523">
        <v>34</v>
      </c>
      <c r="B1066" s="421" t="s">
        <v>126</v>
      </c>
      <c r="C1066" s="284" t="s">
        <v>25</v>
      </c>
      <c r="D1066" s="730"/>
      <c r="E1066" s="730"/>
      <c r="F1066" s="730"/>
      <c r="G1066" s="730"/>
      <c r="H1066" s="730"/>
      <c r="I1066" s="730"/>
      <c r="J1066" s="730"/>
      <c r="K1066" s="730"/>
      <c r="L1066" s="730"/>
      <c r="M1066" s="730"/>
      <c r="N1066" s="288">
        <v>0</v>
      </c>
      <c r="O1066" s="288"/>
      <c r="P1066" s="288"/>
      <c r="Q1066" s="288"/>
      <c r="R1066" s="288"/>
      <c r="S1066" s="288"/>
      <c r="T1066" s="288"/>
      <c r="U1066" s="288"/>
      <c r="V1066" s="288"/>
      <c r="W1066" s="288"/>
      <c r="X1066" s="288"/>
      <c r="Y1066" s="419"/>
      <c r="Z1066" s="408"/>
      <c r="AA1066" s="408"/>
      <c r="AB1066" s="408"/>
      <c r="AC1066" s="408"/>
      <c r="AD1066" s="408"/>
      <c r="AE1066" s="408"/>
      <c r="AF1066" s="408"/>
      <c r="AG1066" s="408"/>
      <c r="AH1066" s="408"/>
      <c r="AI1066" s="408"/>
      <c r="AJ1066" s="408"/>
      <c r="AK1066" s="408"/>
      <c r="AL1066" s="408"/>
      <c r="AM1066" s="289">
        <f>SUM(Y1066:AL1066)</f>
        <v>0</v>
      </c>
    </row>
    <row r="1067" spans="1:39" ht="15" customHeight="1" outlineLevel="1">
      <c r="A1067" s="523"/>
      <c r="B1067" s="287" t="s">
        <v>346</v>
      </c>
      <c r="C1067" s="284" t="s">
        <v>163</v>
      </c>
      <c r="D1067" s="730"/>
      <c r="E1067" s="730"/>
      <c r="F1067" s="730"/>
      <c r="G1067" s="730"/>
      <c r="H1067" s="730"/>
      <c r="I1067" s="730"/>
      <c r="J1067" s="730"/>
      <c r="K1067" s="730"/>
      <c r="L1067" s="730"/>
      <c r="M1067" s="730"/>
      <c r="N1067" s="288">
        <f>N1066</f>
        <v>0</v>
      </c>
      <c r="O1067" s="288"/>
      <c r="P1067" s="288"/>
      <c r="Q1067" s="288"/>
      <c r="R1067" s="288"/>
      <c r="S1067" s="288"/>
      <c r="T1067" s="288"/>
      <c r="U1067" s="288"/>
      <c r="V1067" s="288"/>
      <c r="W1067" s="288"/>
      <c r="X1067" s="288"/>
      <c r="Y1067" s="404">
        <f t="shared" ref="Y1067:AL1067" si="343">Y1066</f>
        <v>0</v>
      </c>
      <c r="Z1067" s="404">
        <f t="shared" si="343"/>
        <v>0</v>
      </c>
      <c r="AA1067" s="404">
        <f t="shared" si="343"/>
        <v>0</v>
      </c>
      <c r="AB1067" s="404">
        <f t="shared" si="343"/>
        <v>0</v>
      </c>
      <c r="AC1067" s="404">
        <f t="shared" si="343"/>
        <v>0</v>
      </c>
      <c r="AD1067" s="404">
        <f t="shared" si="343"/>
        <v>0</v>
      </c>
      <c r="AE1067" s="404">
        <f t="shared" si="343"/>
        <v>0</v>
      </c>
      <c r="AF1067" s="404">
        <f t="shared" si="343"/>
        <v>0</v>
      </c>
      <c r="AG1067" s="404">
        <f t="shared" si="343"/>
        <v>0</v>
      </c>
      <c r="AH1067" s="404">
        <f t="shared" si="343"/>
        <v>0</v>
      </c>
      <c r="AI1067" s="404">
        <f t="shared" si="343"/>
        <v>0</v>
      </c>
      <c r="AJ1067" s="404">
        <f t="shared" si="343"/>
        <v>0</v>
      </c>
      <c r="AK1067" s="404">
        <f t="shared" si="343"/>
        <v>0</v>
      </c>
      <c r="AL1067" s="404">
        <f t="shared" si="343"/>
        <v>0</v>
      </c>
      <c r="AM1067" s="299"/>
    </row>
    <row r="1068" spans="1:39" ht="15" customHeight="1" outlineLevel="1">
      <c r="A1068" s="523"/>
      <c r="B1068" s="421"/>
      <c r="C1068" s="284"/>
      <c r="D1068" s="729"/>
      <c r="E1068" s="729"/>
      <c r="F1068" s="729"/>
      <c r="G1068" s="729"/>
      <c r="H1068" s="729"/>
      <c r="I1068" s="729"/>
      <c r="J1068" s="729"/>
      <c r="K1068" s="729"/>
      <c r="L1068" s="729"/>
      <c r="M1068" s="729"/>
      <c r="N1068" s="284"/>
      <c r="O1068" s="284"/>
      <c r="P1068" s="284"/>
      <c r="Q1068" s="284"/>
      <c r="R1068" s="284"/>
      <c r="S1068" s="284"/>
      <c r="T1068" s="284"/>
      <c r="U1068" s="284"/>
      <c r="V1068" s="284"/>
      <c r="W1068" s="284"/>
      <c r="X1068" s="284"/>
      <c r="Y1068" s="405"/>
      <c r="Z1068" s="418"/>
      <c r="AA1068" s="418"/>
      <c r="AB1068" s="418"/>
      <c r="AC1068" s="418"/>
      <c r="AD1068" s="418"/>
      <c r="AE1068" s="418"/>
      <c r="AF1068" s="418"/>
      <c r="AG1068" s="418"/>
      <c r="AH1068" s="418"/>
      <c r="AI1068" s="418"/>
      <c r="AJ1068" s="418"/>
      <c r="AK1068" s="418"/>
      <c r="AL1068" s="418"/>
      <c r="AM1068" s="299"/>
    </row>
    <row r="1069" spans="1:39" ht="15" customHeight="1" outlineLevel="1">
      <c r="A1069" s="523">
        <v>35</v>
      </c>
      <c r="B1069" s="421" t="s">
        <v>127</v>
      </c>
      <c r="C1069" s="284" t="s">
        <v>25</v>
      </c>
      <c r="D1069" s="730"/>
      <c r="E1069" s="730"/>
      <c r="F1069" s="730"/>
      <c r="G1069" s="730"/>
      <c r="H1069" s="730"/>
      <c r="I1069" s="730"/>
      <c r="J1069" s="730"/>
      <c r="K1069" s="730"/>
      <c r="L1069" s="730"/>
      <c r="M1069" s="730"/>
      <c r="N1069" s="288">
        <v>0</v>
      </c>
      <c r="O1069" s="288"/>
      <c r="P1069" s="288"/>
      <c r="Q1069" s="288"/>
      <c r="R1069" s="288"/>
      <c r="S1069" s="288"/>
      <c r="T1069" s="288"/>
      <c r="U1069" s="288"/>
      <c r="V1069" s="288"/>
      <c r="W1069" s="288"/>
      <c r="X1069" s="288"/>
      <c r="Y1069" s="419"/>
      <c r="Z1069" s="408"/>
      <c r="AA1069" s="408"/>
      <c r="AB1069" s="408"/>
      <c r="AC1069" s="408"/>
      <c r="AD1069" s="408"/>
      <c r="AE1069" s="408"/>
      <c r="AF1069" s="408"/>
      <c r="AG1069" s="408"/>
      <c r="AH1069" s="408"/>
      <c r="AI1069" s="408"/>
      <c r="AJ1069" s="408"/>
      <c r="AK1069" s="408"/>
      <c r="AL1069" s="408"/>
      <c r="AM1069" s="289">
        <f>SUM(Y1069:AL1069)</f>
        <v>0</v>
      </c>
    </row>
    <row r="1070" spans="1:39" ht="15" customHeight="1" outlineLevel="1">
      <c r="A1070" s="523"/>
      <c r="B1070" s="287" t="s">
        <v>346</v>
      </c>
      <c r="C1070" s="284" t="s">
        <v>163</v>
      </c>
      <c r="D1070" s="730"/>
      <c r="E1070" s="730"/>
      <c r="F1070" s="730"/>
      <c r="G1070" s="730"/>
      <c r="H1070" s="730"/>
      <c r="I1070" s="730"/>
      <c r="J1070" s="730"/>
      <c r="K1070" s="730"/>
      <c r="L1070" s="730"/>
      <c r="M1070" s="730"/>
      <c r="N1070" s="288">
        <f>N1069</f>
        <v>0</v>
      </c>
      <c r="O1070" s="288"/>
      <c r="P1070" s="288"/>
      <c r="Q1070" s="288"/>
      <c r="R1070" s="288"/>
      <c r="S1070" s="288"/>
      <c r="T1070" s="288"/>
      <c r="U1070" s="288"/>
      <c r="V1070" s="288"/>
      <c r="W1070" s="288"/>
      <c r="X1070" s="288"/>
      <c r="Y1070" s="404">
        <f t="shared" ref="Y1070:AL1070" si="344">Y1069</f>
        <v>0</v>
      </c>
      <c r="Z1070" s="404">
        <f t="shared" si="344"/>
        <v>0</v>
      </c>
      <c r="AA1070" s="404">
        <f t="shared" si="344"/>
        <v>0</v>
      </c>
      <c r="AB1070" s="404">
        <f t="shared" si="344"/>
        <v>0</v>
      </c>
      <c r="AC1070" s="404">
        <f t="shared" si="344"/>
        <v>0</v>
      </c>
      <c r="AD1070" s="404">
        <f t="shared" si="344"/>
        <v>0</v>
      </c>
      <c r="AE1070" s="404">
        <f t="shared" si="344"/>
        <v>0</v>
      </c>
      <c r="AF1070" s="404">
        <f t="shared" si="344"/>
        <v>0</v>
      </c>
      <c r="AG1070" s="404">
        <f t="shared" si="344"/>
        <v>0</v>
      </c>
      <c r="AH1070" s="404">
        <f t="shared" si="344"/>
        <v>0</v>
      </c>
      <c r="AI1070" s="404">
        <f t="shared" si="344"/>
        <v>0</v>
      </c>
      <c r="AJ1070" s="404">
        <f t="shared" si="344"/>
        <v>0</v>
      </c>
      <c r="AK1070" s="404">
        <f t="shared" si="344"/>
        <v>0</v>
      </c>
      <c r="AL1070" s="404">
        <f t="shared" si="344"/>
        <v>0</v>
      </c>
      <c r="AM1070" s="299"/>
    </row>
    <row r="1071" spans="1:39" ht="15" customHeight="1" outlineLevel="1">
      <c r="A1071" s="523"/>
      <c r="B1071" s="424"/>
      <c r="C1071" s="284"/>
      <c r="D1071" s="729"/>
      <c r="E1071" s="729"/>
      <c r="F1071" s="729"/>
      <c r="G1071" s="729"/>
      <c r="H1071" s="729"/>
      <c r="I1071" s="729"/>
      <c r="J1071" s="729"/>
      <c r="K1071" s="729"/>
      <c r="L1071" s="729"/>
      <c r="M1071" s="729"/>
      <c r="N1071" s="284"/>
      <c r="O1071" s="284"/>
      <c r="P1071" s="284"/>
      <c r="Q1071" s="284"/>
      <c r="R1071" s="284"/>
      <c r="S1071" s="284"/>
      <c r="T1071" s="284"/>
      <c r="U1071" s="284"/>
      <c r="V1071" s="284"/>
      <c r="W1071" s="284"/>
      <c r="X1071" s="284"/>
      <c r="Y1071" s="405"/>
      <c r="Z1071" s="418"/>
      <c r="AA1071" s="418"/>
      <c r="AB1071" s="418"/>
      <c r="AC1071" s="418"/>
      <c r="AD1071" s="418"/>
      <c r="AE1071" s="418"/>
      <c r="AF1071" s="418"/>
      <c r="AG1071" s="418"/>
      <c r="AH1071" s="418"/>
      <c r="AI1071" s="418"/>
      <c r="AJ1071" s="418"/>
      <c r="AK1071" s="418"/>
      <c r="AL1071" s="418"/>
      <c r="AM1071" s="299"/>
    </row>
    <row r="1072" spans="1:39" ht="15" customHeight="1" outlineLevel="1">
      <c r="A1072" s="523"/>
      <c r="B1072" s="281" t="s">
        <v>500</v>
      </c>
      <c r="C1072" s="284"/>
      <c r="D1072" s="729"/>
      <c r="E1072" s="729"/>
      <c r="F1072" s="729"/>
      <c r="G1072" s="729"/>
      <c r="H1072" s="729"/>
      <c r="I1072" s="729"/>
      <c r="J1072" s="729"/>
      <c r="K1072" s="729"/>
      <c r="L1072" s="729"/>
      <c r="M1072" s="729"/>
      <c r="N1072" s="284"/>
      <c r="O1072" s="284"/>
      <c r="P1072" s="284"/>
      <c r="Q1072" s="284"/>
      <c r="R1072" s="284"/>
      <c r="S1072" s="284"/>
      <c r="T1072" s="284"/>
      <c r="U1072" s="284"/>
      <c r="V1072" s="284"/>
      <c r="W1072" s="284"/>
      <c r="X1072" s="284"/>
      <c r="Y1072" s="405"/>
      <c r="Z1072" s="418"/>
      <c r="AA1072" s="418"/>
      <c r="AB1072" s="418"/>
      <c r="AC1072" s="418"/>
      <c r="AD1072" s="418"/>
      <c r="AE1072" s="418"/>
      <c r="AF1072" s="418"/>
      <c r="AG1072" s="418"/>
      <c r="AH1072" s="418"/>
      <c r="AI1072" s="418"/>
      <c r="AJ1072" s="418"/>
      <c r="AK1072" s="418"/>
      <c r="AL1072" s="418"/>
      <c r="AM1072" s="299"/>
    </row>
    <row r="1073" spans="1:39" ht="28.5" customHeight="1" outlineLevel="1">
      <c r="A1073" s="523">
        <v>36</v>
      </c>
      <c r="B1073" s="421" t="s">
        <v>128</v>
      </c>
      <c r="C1073" s="284" t="s">
        <v>25</v>
      </c>
      <c r="D1073" s="730"/>
      <c r="E1073" s="730"/>
      <c r="F1073" s="730"/>
      <c r="G1073" s="730"/>
      <c r="H1073" s="730"/>
      <c r="I1073" s="730"/>
      <c r="J1073" s="730"/>
      <c r="K1073" s="730"/>
      <c r="L1073" s="730"/>
      <c r="M1073" s="730"/>
      <c r="N1073" s="288">
        <v>12</v>
      </c>
      <c r="O1073" s="288"/>
      <c r="P1073" s="288"/>
      <c r="Q1073" s="288"/>
      <c r="R1073" s="288"/>
      <c r="S1073" s="288"/>
      <c r="T1073" s="288"/>
      <c r="U1073" s="288"/>
      <c r="V1073" s="288"/>
      <c r="W1073" s="288"/>
      <c r="X1073" s="288"/>
      <c r="Y1073" s="419"/>
      <c r="Z1073" s="408"/>
      <c r="AA1073" s="408"/>
      <c r="AB1073" s="408"/>
      <c r="AC1073" s="408"/>
      <c r="AD1073" s="408"/>
      <c r="AE1073" s="408"/>
      <c r="AF1073" s="408"/>
      <c r="AG1073" s="408"/>
      <c r="AH1073" s="408"/>
      <c r="AI1073" s="408"/>
      <c r="AJ1073" s="408"/>
      <c r="AK1073" s="408"/>
      <c r="AL1073" s="408"/>
      <c r="AM1073" s="289">
        <f>SUM(Y1073:AL1073)</f>
        <v>0</v>
      </c>
    </row>
    <row r="1074" spans="1:39" ht="15" customHeight="1" outlineLevel="1">
      <c r="A1074" s="523"/>
      <c r="B1074" s="287" t="s">
        <v>346</v>
      </c>
      <c r="C1074" s="284" t="s">
        <v>163</v>
      </c>
      <c r="D1074" s="730"/>
      <c r="E1074" s="730"/>
      <c r="F1074" s="730"/>
      <c r="G1074" s="730"/>
      <c r="H1074" s="730"/>
      <c r="I1074" s="730"/>
      <c r="J1074" s="730"/>
      <c r="K1074" s="730"/>
      <c r="L1074" s="730"/>
      <c r="M1074" s="730"/>
      <c r="N1074" s="288">
        <f>N1073</f>
        <v>12</v>
      </c>
      <c r="O1074" s="288"/>
      <c r="P1074" s="288"/>
      <c r="Q1074" s="288"/>
      <c r="R1074" s="288"/>
      <c r="S1074" s="288"/>
      <c r="T1074" s="288"/>
      <c r="U1074" s="288"/>
      <c r="V1074" s="288"/>
      <c r="W1074" s="288"/>
      <c r="X1074" s="288"/>
      <c r="Y1074" s="404">
        <f t="shared" ref="Y1074:AL1074" si="345">Y1073</f>
        <v>0</v>
      </c>
      <c r="Z1074" s="404">
        <f t="shared" si="345"/>
        <v>0</v>
      </c>
      <c r="AA1074" s="404">
        <f t="shared" si="345"/>
        <v>0</v>
      </c>
      <c r="AB1074" s="404">
        <f t="shared" si="345"/>
        <v>0</v>
      </c>
      <c r="AC1074" s="404">
        <f t="shared" si="345"/>
        <v>0</v>
      </c>
      <c r="AD1074" s="404">
        <f t="shared" si="345"/>
        <v>0</v>
      </c>
      <c r="AE1074" s="404">
        <f t="shared" si="345"/>
        <v>0</v>
      </c>
      <c r="AF1074" s="404">
        <f t="shared" si="345"/>
        <v>0</v>
      </c>
      <c r="AG1074" s="404">
        <f t="shared" si="345"/>
        <v>0</v>
      </c>
      <c r="AH1074" s="404">
        <f t="shared" si="345"/>
        <v>0</v>
      </c>
      <c r="AI1074" s="404">
        <f t="shared" si="345"/>
        <v>0</v>
      </c>
      <c r="AJ1074" s="404">
        <f t="shared" si="345"/>
        <v>0</v>
      </c>
      <c r="AK1074" s="404">
        <f t="shared" si="345"/>
        <v>0</v>
      </c>
      <c r="AL1074" s="404">
        <f t="shared" si="345"/>
        <v>0</v>
      </c>
      <c r="AM1074" s="299"/>
    </row>
    <row r="1075" spans="1:39" ht="15" customHeight="1" outlineLevel="1">
      <c r="A1075" s="523"/>
      <c r="B1075" s="421"/>
      <c r="C1075" s="284"/>
      <c r="D1075" s="729"/>
      <c r="E1075" s="729"/>
      <c r="F1075" s="729"/>
      <c r="G1075" s="729"/>
      <c r="H1075" s="729"/>
      <c r="I1075" s="729"/>
      <c r="J1075" s="729"/>
      <c r="K1075" s="729"/>
      <c r="L1075" s="729"/>
      <c r="M1075" s="729"/>
      <c r="N1075" s="284"/>
      <c r="O1075" s="284"/>
      <c r="P1075" s="284"/>
      <c r="Q1075" s="284"/>
      <c r="R1075" s="284"/>
      <c r="S1075" s="284"/>
      <c r="T1075" s="284"/>
      <c r="U1075" s="284"/>
      <c r="V1075" s="284"/>
      <c r="W1075" s="284"/>
      <c r="X1075" s="284"/>
      <c r="Y1075" s="405"/>
      <c r="Z1075" s="418"/>
      <c r="AA1075" s="418"/>
      <c r="AB1075" s="418"/>
      <c r="AC1075" s="418"/>
      <c r="AD1075" s="418"/>
      <c r="AE1075" s="418"/>
      <c r="AF1075" s="418"/>
      <c r="AG1075" s="418"/>
      <c r="AH1075" s="418"/>
      <c r="AI1075" s="418"/>
      <c r="AJ1075" s="418"/>
      <c r="AK1075" s="418"/>
      <c r="AL1075" s="418"/>
      <c r="AM1075" s="299"/>
    </row>
    <row r="1076" spans="1:39" ht="15" customHeight="1" outlineLevel="1">
      <c r="A1076" s="523">
        <v>37</v>
      </c>
      <c r="B1076" s="421" t="s">
        <v>129</v>
      </c>
      <c r="C1076" s="284" t="s">
        <v>25</v>
      </c>
      <c r="D1076" s="730"/>
      <c r="E1076" s="730"/>
      <c r="F1076" s="730"/>
      <c r="G1076" s="730"/>
      <c r="H1076" s="730"/>
      <c r="I1076" s="730"/>
      <c r="J1076" s="730"/>
      <c r="K1076" s="730"/>
      <c r="L1076" s="730"/>
      <c r="M1076" s="730"/>
      <c r="N1076" s="288">
        <v>12</v>
      </c>
      <c r="O1076" s="288"/>
      <c r="P1076" s="288"/>
      <c r="Q1076" s="288"/>
      <c r="R1076" s="288"/>
      <c r="S1076" s="288"/>
      <c r="T1076" s="288"/>
      <c r="U1076" s="288"/>
      <c r="V1076" s="288"/>
      <c r="W1076" s="288"/>
      <c r="X1076" s="288"/>
      <c r="Y1076" s="419"/>
      <c r="Z1076" s="408"/>
      <c r="AA1076" s="408"/>
      <c r="AB1076" s="408"/>
      <c r="AC1076" s="408"/>
      <c r="AD1076" s="408"/>
      <c r="AE1076" s="408"/>
      <c r="AF1076" s="408"/>
      <c r="AG1076" s="408"/>
      <c r="AH1076" s="408"/>
      <c r="AI1076" s="408"/>
      <c r="AJ1076" s="408"/>
      <c r="AK1076" s="408"/>
      <c r="AL1076" s="408"/>
      <c r="AM1076" s="289">
        <f>SUM(Y1076:AL1076)</f>
        <v>0</v>
      </c>
    </row>
    <row r="1077" spans="1:39" ht="15" customHeight="1" outlineLevel="1">
      <c r="A1077" s="523"/>
      <c r="B1077" s="287" t="s">
        <v>346</v>
      </c>
      <c r="C1077" s="284" t="s">
        <v>163</v>
      </c>
      <c r="D1077" s="730"/>
      <c r="E1077" s="730"/>
      <c r="F1077" s="730"/>
      <c r="G1077" s="730"/>
      <c r="H1077" s="730"/>
      <c r="I1077" s="730"/>
      <c r="J1077" s="730"/>
      <c r="K1077" s="730"/>
      <c r="L1077" s="730"/>
      <c r="M1077" s="730"/>
      <c r="N1077" s="288">
        <f>N1076</f>
        <v>12</v>
      </c>
      <c r="O1077" s="288"/>
      <c r="P1077" s="288"/>
      <c r="Q1077" s="288"/>
      <c r="R1077" s="288"/>
      <c r="S1077" s="288"/>
      <c r="T1077" s="288"/>
      <c r="U1077" s="288"/>
      <c r="V1077" s="288"/>
      <c r="W1077" s="288"/>
      <c r="X1077" s="288"/>
      <c r="Y1077" s="404">
        <f t="shared" ref="Y1077:AL1077" si="346">Y1076</f>
        <v>0</v>
      </c>
      <c r="Z1077" s="404">
        <f t="shared" si="346"/>
        <v>0</v>
      </c>
      <c r="AA1077" s="404">
        <f t="shared" si="346"/>
        <v>0</v>
      </c>
      <c r="AB1077" s="404">
        <f t="shared" si="346"/>
        <v>0</v>
      </c>
      <c r="AC1077" s="404">
        <f t="shared" si="346"/>
        <v>0</v>
      </c>
      <c r="AD1077" s="404">
        <f t="shared" si="346"/>
        <v>0</v>
      </c>
      <c r="AE1077" s="404">
        <f t="shared" si="346"/>
        <v>0</v>
      </c>
      <c r="AF1077" s="404">
        <f t="shared" si="346"/>
        <v>0</v>
      </c>
      <c r="AG1077" s="404">
        <f t="shared" si="346"/>
        <v>0</v>
      </c>
      <c r="AH1077" s="404">
        <f t="shared" si="346"/>
        <v>0</v>
      </c>
      <c r="AI1077" s="404">
        <f t="shared" si="346"/>
        <v>0</v>
      </c>
      <c r="AJ1077" s="404">
        <f t="shared" si="346"/>
        <v>0</v>
      </c>
      <c r="AK1077" s="404">
        <f t="shared" si="346"/>
        <v>0</v>
      </c>
      <c r="AL1077" s="404">
        <f t="shared" si="346"/>
        <v>0</v>
      </c>
      <c r="AM1077" s="299"/>
    </row>
    <row r="1078" spans="1:39" ht="15" customHeight="1" outlineLevel="1">
      <c r="A1078" s="523"/>
      <c r="B1078" s="421"/>
      <c r="C1078" s="284"/>
      <c r="D1078" s="729"/>
      <c r="E1078" s="729"/>
      <c r="F1078" s="729"/>
      <c r="G1078" s="729"/>
      <c r="H1078" s="729"/>
      <c r="I1078" s="729"/>
      <c r="J1078" s="729"/>
      <c r="K1078" s="729"/>
      <c r="L1078" s="729"/>
      <c r="M1078" s="729"/>
      <c r="N1078" s="284"/>
      <c r="O1078" s="284"/>
      <c r="P1078" s="284"/>
      <c r="Q1078" s="284"/>
      <c r="R1078" s="284"/>
      <c r="S1078" s="284"/>
      <c r="T1078" s="284"/>
      <c r="U1078" s="284"/>
      <c r="V1078" s="284"/>
      <c r="W1078" s="284"/>
      <c r="X1078" s="284"/>
      <c r="Y1078" s="405"/>
      <c r="Z1078" s="418"/>
      <c r="AA1078" s="418"/>
      <c r="AB1078" s="418"/>
      <c r="AC1078" s="418"/>
      <c r="AD1078" s="418"/>
      <c r="AE1078" s="418"/>
      <c r="AF1078" s="418"/>
      <c r="AG1078" s="418"/>
      <c r="AH1078" s="418"/>
      <c r="AI1078" s="418"/>
      <c r="AJ1078" s="418"/>
      <c r="AK1078" s="418"/>
      <c r="AL1078" s="418"/>
      <c r="AM1078" s="299"/>
    </row>
    <row r="1079" spans="1:39" ht="15" customHeight="1" outlineLevel="1">
      <c r="A1079" s="523">
        <v>38</v>
      </c>
      <c r="B1079" s="421" t="s">
        <v>130</v>
      </c>
      <c r="C1079" s="284" t="s">
        <v>25</v>
      </c>
      <c r="D1079" s="730"/>
      <c r="E1079" s="730"/>
      <c r="F1079" s="730"/>
      <c r="G1079" s="730"/>
      <c r="H1079" s="730"/>
      <c r="I1079" s="730"/>
      <c r="J1079" s="730"/>
      <c r="K1079" s="730"/>
      <c r="L1079" s="730"/>
      <c r="M1079" s="730"/>
      <c r="N1079" s="288">
        <v>12</v>
      </c>
      <c r="O1079" s="288"/>
      <c r="P1079" s="288"/>
      <c r="Q1079" s="288"/>
      <c r="R1079" s="288"/>
      <c r="S1079" s="288"/>
      <c r="T1079" s="288"/>
      <c r="U1079" s="288"/>
      <c r="V1079" s="288"/>
      <c r="W1079" s="288"/>
      <c r="X1079" s="288"/>
      <c r="Y1079" s="419"/>
      <c r="Z1079" s="408"/>
      <c r="AA1079" s="408"/>
      <c r="AB1079" s="408"/>
      <c r="AC1079" s="408"/>
      <c r="AD1079" s="408"/>
      <c r="AE1079" s="408"/>
      <c r="AF1079" s="408"/>
      <c r="AG1079" s="408"/>
      <c r="AH1079" s="408"/>
      <c r="AI1079" s="408"/>
      <c r="AJ1079" s="408"/>
      <c r="AK1079" s="408"/>
      <c r="AL1079" s="408"/>
      <c r="AM1079" s="289">
        <f>SUM(Y1079:AL1079)</f>
        <v>0</v>
      </c>
    </row>
    <row r="1080" spans="1:39" ht="15" customHeight="1" outlineLevel="1">
      <c r="A1080" s="523"/>
      <c r="B1080" s="287" t="s">
        <v>346</v>
      </c>
      <c r="C1080" s="284" t="s">
        <v>163</v>
      </c>
      <c r="D1080" s="730"/>
      <c r="E1080" s="730"/>
      <c r="F1080" s="730"/>
      <c r="G1080" s="730"/>
      <c r="H1080" s="730"/>
      <c r="I1080" s="730"/>
      <c r="J1080" s="730"/>
      <c r="K1080" s="730"/>
      <c r="L1080" s="730"/>
      <c r="M1080" s="730"/>
      <c r="N1080" s="288">
        <f>N1079</f>
        <v>12</v>
      </c>
      <c r="O1080" s="288"/>
      <c r="P1080" s="288"/>
      <c r="Q1080" s="288"/>
      <c r="R1080" s="288"/>
      <c r="S1080" s="288"/>
      <c r="T1080" s="288"/>
      <c r="U1080" s="288"/>
      <c r="V1080" s="288"/>
      <c r="W1080" s="288"/>
      <c r="X1080" s="288"/>
      <c r="Y1080" s="404">
        <f t="shared" ref="Y1080:AL1080" si="347">Y1079</f>
        <v>0</v>
      </c>
      <c r="Z1080" s="404">
        <f t="shared" si="347"/>
        <v>0</v>
      </c>
      <c r="AA1080" s="404">
        <f t="shared" si="347"/>
        <v>0</v>
      </c>
      <c r="AB1080" s="404">
        <f t="shared" si="347"/>
        <v>0</v>
      </c>
      <c r="AC1080" s="404">
        <f t="shared" si="347"/>
        <v>0</v>
      </c>
      <c r="AD1080" s="404">
        <f t="shared" si="347"/>
        <v>0</v>
      </c>
      <c r="AE1080" s="404">
        <f t="shared" si="347"/>
        <v>0</v>
      </c>
      <c r="AF1080" s="404">
        <f t="shared" si="347"/>
        <v>0</v>
      </c>
      <c r="AG1080" s="404">
        <f t="shared" si="347"/>
        <v>0</v>
      </c>
      <c r="AH1080" s="404">
        <f t="shared" si="347"/>
        <v>0</v>
      </c>
      <c r="AI1080" s="404">
        <f t="shared" si="347"/>
        <v>0</v>
      </c>
      <c r="AJ1080" s="404">
        <f t="shared" si="347"/>
        <v>0</v>
      </c>
      <c r="AK1080" s="404">
        <f t="shared" si="347"/>
        <v>0</v>
      </c>
      <c r="AL1080" s="404">
        <f t="shared" si="347"/>
        <v>0</v>
      </c>
      <c r="AM1080" s="299"/>
    </row>
    <row r="1081" spans="1:39" ht="15" customHeight="1" outlineLevel="1">
      <c r="A1081" s="523"/>
      <c r="B1081" s="421"/>
      <c r="C1081" s="284"/>
      <c r="D1081" s="729"/>
      <c r="E1081" s="729"/>
      <c r="F1081" s="729"/>
      <c r="G1081" s="729"/>
      <c r="H1081" s="729"/>
      <c r="I1081" s="729"/>
      <c r="J1081" s="729"/>
      <c r="K1081" s="729"/>
      <c r="L1081" s="729"/>
      <c r="M1081" s="729"/>
      <c r="N1081" s="284"/>
      <c r="O1081" s="284"/>
      <c r="P1081" s="284"/>
      <c r="Q1081" s="284"/>
      <c r="R1081" s="284"/>
      <c r="S1081" s="284"/>
      <c r="T1081" s="284"/>
      <c r="U1081" s="284"/>
      <c r="V1081" s="284"/>
      <c r="W1081" s="284"/>
      <c r="X1081" s="284"/>
      <c r="Y1081" s="405"/>
      <c r="Z1081" s="418"/>
      <c r="AA1081" s="418"/>
      <c r="AB1081" s="418"/>
      <c r="AC1081" s="418"/>
      <c r="AD1081" s="418"/>
      <c r="AE1081" s="418"/>
      <c r="AF1081" s="418"/>
      <c r="AG1081" s="418"/>
      <c r="AH1081" s="418"/>
      <c r="AI1081" s="418"/>
      <c r="AJ1081" s="418"/>
      <c r="AK1081" s="418"/>
      <c r="AL1081" s="418"/>
      <c r="AM1081" s="299"/>
    </row>
    <row r="1082" spans="1:39" ht="15" customHeight="1" outlineLevel="1">
      <c r="A1082" s="523">
        <v>39</v>
      </c>
      <c r="B1082" s="421" t="s">
        <v>131</v>
      </c>
      <c r="C1082" s="284" t="s">
        <v>25</v>
      </c>
      <c r="D1082" s="730"/>
      <c r="E1082" s="730"/>
      <c r="F1082" s="730"/>
      <c r="G1082" s="730"/>
      <c r="H1082" s="730"/>
      <c r="I1082" s="730"/>
      <c r="J1082" s="730"/>
      <c r="K1082" s="730"/>
      <c r="L1082" s="730"/>
      <c r="M1082" s="730"/>
      <c r="N1082" s="288">
        <v>12</v>
      </c>
      <c r="O1082" s="288"/>
      <c r="P1082" s="288"/>
      <c r="Q1082" s="288"/>
      <c r="R1082" s="288"/>
      <c r="S1082" s="288"/>
      <c r="T1082" s="288"/>
      <c r="U1082" s="288"/>
      <c r="V1082" s="288"/>
      <c r="W1082" s="288"/>
      <c r="X1082" s="288"/>
      <c r="Y1082" s="419"/>
      <c r="Z1082" s="408"/>
      <c r="AA1082" s="408"/>
      <c r="AB1082" s="408"/>
      <c r="AC1082" s="408"/>
      <c r="AD1082" s="408"/>
      <c r="AE1082" s="408"/>
      <c r="AF1082" s="408"/>
      <c r="AG1082" s="408"/>
      <c r="AH1082" s="408"/>
      <c r="AI1082" s="408"/>
      <c r="AJ1082" s="408"/>
      <c r="AK1082" s="408"/>
      <c r="AL1082" s="408"/>
      <c r="AM1082" s="289">
        <f>SUM(Y1082:AL1082)</f>
        <v>0</v>
      </c>
    </row>
    <row r="1083" spans="1:39" ht="15" customHeight="1" outlineLevel="1">
      <c r="A1083" s="523"/>
      <c r="B1083" s="287" t="s">
        <v>346</v>
      </c>
      <c r="C1083" s="284" t="s">
        <v>163</v>
      </c>
      <c r="D1083" s="730"/>
      <c r="E1083" s="730"/>
      <c r="F1083" s="730"/>
      <c r="G1083" s="730"/>
      <c r="H1083" s="730"/>
      <c r="I1083" s="730"/>
      <c r="J1083" s="730"/>
      <c r="K1083" s="730"/>
      <c r="L1083" s="730"/>
      <c r="M1083" s="730"/>
      <c r="N1083" s="288">
        <f>N1082</f>
        <v>12</v>
      </c>
      <c r="O1083" s="288"/>
      <c r="P1083" s="288"/>
      <c r="Q1083" s="288"/>
      <c r="R1083" s="288"/>
      <c r="S1083" s="288"/>
      <c r="T1083" s="288"/>
      <c r="U1083" s="288"/>
      <c r="V1083" s="288"/>
      <c r="W1083" s="288"/>
      <c r="X1083" s="288"/>
      <c r="Y1083" s="404">
        <f t="shared" ref="Y1083:AL1083" si="348">Y1082</f>
        <v>0</v>
      </c>
      <c r="Z1083" s="404">
        <f t="shared" si="348"/>
        <v>0</v>
      </c>
      <c r="AA1083" s="404">
        <f t="shared" si="348"/>
        <v>0</v>
      </c>
      <c r="AB1083" s="404">
        <f t="shared" si="348"/>
        <v>0</v>
      </c>
      <c r="AC1083" s="404">
        <f t="shared" si="348"/>
        <v>0</v>
      </c>
      <c r="AD1083" s="404">
        <f t="shared" si="348"/>
        <v>0</v>
      </c>
      <c r="AE1083" s="404">
        <f t="shared" si="348"/>
        <v>0</v>
      </c>
      <c r="AF1083" s="404">
        <f t="shared" si="348"/>
        <v>0</v>
      </c>
      <c r="AG1083" s="404">
        <f t="shared" si="348"/>
        <v>0</v>
      </c>
      <c r="AH1083" s="404">
        <f t="shared" si="348"/>
        <v>0</v>
      </c>
      <c r="AI1083" s="404">
        <f t="shared" si="348"/>
        <v>0</v>
      </c>
      <c r="AJ1083" s="404">
        <f t="shared" si="348"/>
        <v>0</v>
      </c>
      <c r="AK1083" s="404">
        <f t="shared" si="348"/>
        <v>0</v>
      </c>
      <c r="AL1083" s="404">
        <f t="shared" si="348"/>
        <v>0</v>
      </c>
      <c r="AM1083" s="299"/>
    </row>
    <row r="1084" spans="1:39" ht="15" customHeight="1" outlineLevel="1">
      <c r="A1084" s="523"/>
      <c r="B1084" s="421"/>
      <c r="C1084" s="284"/>
      <c r="D1084" s="729"/>
      <c r="E1084" s="729"/>
      <c r="F1084" s="729"/>
      <c r="G1084" s="729"/>
      <c r="H1084" s="729"/>
      <c r="I1084" s="729"/>
      <c r="J1084" s="729"/>
      <c r="K1084" s="729"/>
      <c r="L1084" s="729"/>
      <c r="M1084" s="729"/>
      <c r="N1084" s="284"/>
      <c r="O1084" s="284"/>
      <c r="P1084" s="284"/>
      <c r="Q1084" s="284"/>
      <c r="R1084" s="284"/>
      <c r="S1084" s="284"/>
      <c r="T1084" s="284"/>
      <c r="U1084" s="284"/>
      <c r="V1084" s="284"/>
      <c r="W1084" s="284"/>
      <c r="X1084" s="284"/>
      <c r="Y1084" s="405"/>
      <c r="Z1084" s="418"/>
      <c r="AA1084" s="418"/>
      <c r="AB1084" s="418"/>
      <c r="AC1084" s="418"/>
      <c r="AD1084" s="418"/>
      <c r="AE1084" s="418"/>
      <c r="AF1084" s="418"/>
      <c r="AG1084" s="418"/>
      <c r="AH1084" s="418"/>
      <c r="AI1084" s="418"/>
      <c r="AJ1084" s="418"/>
      <c r="AK1084" s="418"/>
      <c r="AL1084" s="418"/>
      <c r="AM1084" s="299"/>
    </row>
    <row r="1085" spans="1:39" ht="15" customHeight="1" outlineLevel="1">
      <c r="A1085" s="523">
        <v>40</v>
      </c>
      <c r="B1085" s="421" t="s">
        <v>132</v>
      </c>
      <c r="C1085" s="284" t="s">
        <v>25</v>
      </c>
      <c r="D1085" s="730"/>
      <c r="E1085" s="730"/>
      <c r="F1085" s="730"/>
      <c r="G1085" s="730"/>
      <c r="H1085" s="730"/>
      <c r="I1085" s="730"/>
      <c r="J1085" s="730"/>
      <c r="K1085" s="730"/>
      <c r="L1085" s="730"/>
      <c r="M1085" s="730"/>
      <c r="N1085" s="288">
        <v>12</v>
      </c>
      <c r="O1085" s="288"/>
      <c r="P1085" s="288"/>
      <c r="Q1085" s="288"/>
      <c r="R1085" s="288"/>
      <c r="S1085" s="288"/>
      <c r="T1085" s="288"/>
      <c r="U1085" s="288"/>
      <c r="V1085" s="288"/>
      <c r="W1085" s="288"/>
      <c r="X1085" s="288"/>
      <c r="Y1085" s="419"/>
      <c r="Z1085" s="408"/>
      <c r="AA1085" s="408"/>
      <c r="AB1085" s="408"/>
      <c r="AC1085" s="408"/>
      <c r="AD1085" s="408"/>
      <c r="AE1085" s="408"/>
      <c r="AF1085" s="408"/>
      <c r="AG1085" s="408"/>
      <c r="AH1085" s="408"/>
      <c r="AI1085" s="408"/>
      <c r="AJ1085" s="408"/>
      <c r="AK1085" s="408"/>
      <c r="AL1085" s="408"/>
      <c r="AM1085" s="289">
        <f>SUM(Y1085:AL1085)</f>
        <v>0</v>
      </c>
    </row>
    <row r="1086" spans="1:39" ht="15" customHeight="1" outlineLevel="1">
      <c r="A1086" s="523"/>
      <c r="B1086" s="287" t="s">
        <v>346</v>
      </c>
      <c r="C1086" s="284" t="s">
        <v>163</v>
      </c>
      <c r="D1086" s="730"/>
      <c r="E1086" s="730"/>
      <c r="F1086" s="730"/>
      <c r="G1086" s="730"/>
      <c r="H1086" s="730"/>
      <c r="I1086" s="730"/>
      <c r="J1086" s="730"/>
      <c r="K1086" s="730"/>
      <c r="L1086" s="730"/>
      <c r="M1086" s="730"/>
      <c r="N1086" s="288">
        <f>N1085</f>
        <v>12</v>
      </c>
      <c r="O1086" s="288"/>
      <c r="P1086" s="288"/>
      <c r="Q1086" s="288"/>
      <c r="R1086" s="288"/>
      <c r="S1086" s="288"/>
      <c r="T1086" s="288"/>
      <c r="U1086" s="288"/>
      <c r="V1086" s="288"/>
      <c r="W1086" s="288"/>
      <c r="X1086" s="288"/>
      <c r="Y1086" s="404">
        <f t="shared" ref="Y1086:AL1086" si="349">Y1085</f>
        <v>0</v>
      </c>
      <c r="Z1086" s="404">
        <f t="shared" si="349"/>
        <v>0</v>
      </c>
      <c r="AA1086" s="404">
        <f t="shared" si="349"/>
        <v>0</v>
      </c>
      <c r="AB1086" s="404">
        <f t="shared" si="349"/>
        <v>0</v>
      </c>
      <c r="AC1086" s="404">
        <f t="shared" si="349"/>
        <v>0</v>
      </c>
      <c r="AD1086" s="404">
        <f t="shared" si="349"/>
        <v>0</v>
      </c>
      <c r="AE1086" s="404">
        <f t="shared" si="349"/>
        <v>0</v>
      </c>
      <c r="AF1086" s="404">
        <f t="shared" si="349"/>
        <v>0</v>
      </c>
      <c r="AG1086" s="404">
        <f t="shared" si="349"/>
        <v>0</v>
      </c>
      <c r="AH1086" s="404">
        <f t="shared" si="349"/>
        <v>0</v>
      </c>
      <c r="AI1086" s="404">
        <f t="shared" si="349"/>
        <v>0</v>
      </c>
      <c r="AJ1086" s="404">
        <f t="shared" si="349"/>
        <v>0</v>
      </c>
      <c r="AK1086" s="404">
        <f t="shared" si="349"/>
        <v>0</v>
      </c>
      <c r="AL1086" s="404">
        <f t="shared" si="349"/>
        <v>0</v>
      </c>
      <c r="AM1086" s="299"/>
    </row>
    <row r="1087" spans="1:39" ht="15" customHeight="1" outlineLevel="1">
      <c r="A1087" s="523"/>
      <c r="B1087" s="421"/>
      <c r="C1087" s="284"/>
      <c r="D1087" s="729"/>
      <c r="E1087" s="729"/>
      <c r="F1087" s="729"/>
      <c r="G1087" s="729"/>
      <c r="H1087" s="729"/>
      <c r="I1087" s="729"/>
      <c r="J1087" s="729"/>
      <c r="K1087" s="729"/>
      <c r="L1087" s="729"/>
      <c r="M1087" s="729"/>
      <c r="N1087" s="284"/>
      <c r="O1087" s="284"/>
      <c r="P1087" s="284"/>
      <c r="Q1087" s="284"/>
      <c r="R1087" s="284"/>
      <c r="S1087" s="284"/>
      <c r="T1087" s="284"/>
      <c r="U1087" s="284"/>
      <c r="V1087" s="284"/>
      <c r="W1087" s="284"/>
      <c r="X1087" s="284"/>
      <c r="Y1087" s="405"/>
      <c r="Z1087" s="418"/>
      <c r="AA1087" s="418"/>
      <c r="AB1087" s="418"/>
      <c r="AC1087" s="418"/>
      <c r="AD1087" s="418"/>
      <c r="AE1087" s="418"/>
      <c r="AF1087" s="418"/>
      <c r="AG1087" s="418"/>
      <c r="AH1087" s="418"/>
      <c r="AI1087" s="418"/>
      <c r="AJ1087" s="418"/>
      <c r="AK1087" s="418"/>
      <c r="AL1087" s="418"/>
      <c r="AM1087" s="299"/>
    </row>
    <row r="1088" spans="1:39" ht="28.5" customHeight="1" outlineLevel="1">
      <c r="A1088" s="523">
        <v>41</v>
      </c>
      <c r="B1088" s="421" t="s">
        <v>133</v>
      </c>
      <c r="C1088" s="284" t="s">
        <v>25</v>
      </c>
      <c r="D1088" s="730"/>
      <c r="E1088" s="730"/>
      <c r="F1088" s="730"/>
      <c r="G1088" s="730"/>
      <c r="H1088" s="730"/>
      <c r="I1088" s="730"/>
      <c r="J1088" s="730"/>
      <c r="K1088" s="730"/>
      <c r="L1088" s="730"/>
      <c r="M1088" s="730"/>
      <c r="N1088" s="288">
        <v>12</v>
      </c>
      <c r="O1088" s="288"/>
      <c r="P1088" s="288"/>
      <c r="Q1088" s="288"/>
      <c r="R1088" s="288"/>
      <c r="S1088" s="288"/>
      <c r="T1088" s="288"/>
      <c r="U1088" s="288"/>
      <c r="V1088" s="288"/>
      <c r="W1088" s="288"/>
      <c r="X1088" s="288"/>
      <c r="Y1088" s="419"/>
      <c r="Z1088" s="408"/>
      <c r="AA1088" s="408"/>
      <c r="AB1088" s="408"/>
      <c r="AC1088" s="408"/>
      <c r="AD1088" s="408"/>
      <c r="AE1088" s="408"/>
      <c r="AF1088" s="408"/>
      <c r="AG1088" s="408"/>
      <c r="AH1088" s="408"/>
      <c r="AI1088" s="408"/>
      <c r="AJ1088" s="408"/>
      <c r="AK1088" s="408"/>
      <c r="AL1088" s="408"/>
      <c r="AM1088" s="289">
        <f>SUM(Y1088:AL1088)</f>
        <v>0</v>
      </c>
    </row>
    <row r="1089" spans="1:39" ht="15" customHeight="1" outlineLevel="1">
      <c r="A1089" s="523"/>
      <c r="B1089" s="287" t="s">
        <v>346</v>
      </c>
      <c r="C1089" s="284" t="s">
        <v>163</v>
      </c>
      <c r="D1089" s="730"/>
      <c r="E1089" s="730"/>
      <c r="F1089" s="730"/>
      <c r="G1089" s="730"/>
      <c r="H1089" s="730"/>
      <c r="I1089" s="730"/>
      <c r="J1089" s="730"/>
      <c r="K1089" s="730"/>
      <c r="L1089" s="730"/>
      <c r="M1089" s="730"/>
      <c r="N1089" s="288">
        <f>N1088</f>
        <v>12</v>
      </c>
      <c r="O1089" s="288"/>
      <c r="P1089" s="288"/>
      <c r="Q1089" s="288"/>
      <c r="R1089" s="288"/>
      <c r="S1089" s="288"/>
      <c r="T1089" s="288"/>
      <c r="U1089" s="288"/>
      <c r="V1089" s="288"/>
      <c r="W1089" s="288"/>
      <c r="X1089" s="288"/>
      <c r="Y1089" s="404">
        <f t="shared" ref="Y1089:AL1089" si="350">Y1088</f>
        <v>0</v>
      </c>
      <c r="Z1089" s="404">
        <f t="shared" si="350"/>
        <v>0</v>
      </c>
      <c r="AA1089" s="404">
        <f t="shared" si="350"/>
        <v>0</v>
      </c>
      <c r="AB1089" s="404">
        <f t="shared" si="350"/>
        <v>0</v>
      </c>
      <c r="AC1089" s="404">
        <f t="shared" si="350"/>
        <v>0</v>
      </c>
      <c r="AD1089" s="404">
        <f t="shared" si="350"/>
        <v>0</v>
      </c>
      <c r="AE1089" s="404">
        <f t="shared" si="350"/>
        <v>0</v>
      </c>
      <c r="AF1089" s="404">
        <f t="shared" si="350"/>
        <v>0</v>
      </c>
      <c r="AG1089" s="404">
        <f t="shared" si="350"/>
        <v>0</v>
      </c>
      <c r="AH1089" s="404">
        <f t="shared" si="350"/>
        <v>0</v>
      </c>
      <c r="AI1089" s="404">
        <f t="shared" si="350"/>
        <v>0</v>
      </c>
      <c r="AJ1089" s="404">
        <f t="shared" si="350"/>
        <v>0</v>
      </c>
      <c r="AK1089" s="404">
        <f t="shared" si="350"/>
        <v>0</v>
      </c>
      <c r="AL1089" s="404">
        <f t="shared" si="350"/>
        <v>0</v>
      </c>
      <c r="AM1089" s="299"/>
    </row>
    <row r="1090" spans="1:39" ht="15" customHeight="1" outlineLevel="1">
      <c r="A1090" s="523"/>
      <c r="B1090" s="421"/>
      <c r="C1090" s="284"/>
      <c r="D1090" s="729"/>
      <c r="E1090" s="729"/>
      <c r="F1090" s="729"/>
      <c r="G1090" s="729"/>
      <c r="H1090" s="729"/>
      <c r="I1090" s="729"/>
      <c r="J1090" s="729"/>
      <c r="K1090" s="729"/>
      <c r="L1090" s="729"/>
      <c r="M1090" s="729"/>
      <c r="N1090" s="284"/>
      <c r="O1090" s="284"/>
      <c r="P1090" s="284"/>
      <c r="Q1090" s="284"/>
      <c r="R1090" s="284"/>
      <c r="S1090" s="284"/>
      <c r="T1090" s="284"/>
      <c r="U1090" s="284"/>
      <c r="V1090" s="284"/>
      <c r="W1090" s="284"/>
      <c r="X1090" s="284"/>
      <c r="Y1090" s="405"/>
      <c r="Z1090" s="418"/>
      <c r="AA1090" s="418"/>
      <c r="AB1090" s="418"/>
      <c r="AC1090" s="418"/>
      <c r="AD1090" s="418"/>
      <c r="AE1090" s="418"/>
      <c r="AF1090" s="418"/>
      <c r="AG1090" s="418"/>
      <c r="AH1090" s="418"/>
      <c r="AI1090" s="418"/>
      <c r="AJ1090" s="418"/>
      <c r="AK1090" s="418"/>
      <c r="AL1090" s="418"/>
      <c r="AM1090" s="299"/>
    </row>
    <row r="1091" spans="1:39" ht="28.5" customHeight="1" outlineLevel="1">
      <c r="A1091" s="523">
        <v>42</v>
      </c>
      <c r="B1091" s="421" t="s">
        <v>134</v>
      </c>
      <c r="C1091" s="284" t="s">
        <v>25</v>
      </c>
      <c r="D1091" s="730"/>
      <c r="E1091" s="730"/>
      <c r="F1091" s="730"/>
      <c r="G1091" s="730"/>
      <c r="H1091" s="730"/>
      <c r="I1091" s="730"/>
      <c r="J1091" s="730"/>
      <c r="K1091" s="730"/>
      <c r="L1091" s="730"/>
      <c r="M1091" s="730"/>
      <c r="N1091" s="284"/>
      <c r="O1091" s="288"/>
      <c r="P1091" s="288"/>
      <c r="Q1091" s="288"/>
      <c r="R1091" s="288"/>
      <c r="S1091" s="288"/>
      <c r="T1091" s="288"/>
      <c r="U1091" s="288"/>
      <c r="V1091" s="288"/>
      <c r="W1091" s="288"/>
      <c r="X1091" s="288"/>
      <c r="Y1091" s="419"/>
      <c r="Z1091" s="408"/>
      <c r="AA1091" s="408"/>
      <c r="AB1091" s="408"/>
      <c r="AC1091" s="408"/>
      <c r="AD1091" s="408"/>
      <c r="AE1091" s="408"/>
      <c r="AF1091" s="408"/>
      <c r="AG1091" s="408"/>
      <c r="AH1091" s="408"/>
      <c r="AI1091" s="408"/>
      <c r="AJ1091" s="408"/>
      <c r="AK1091" s="408"/>
      <c r="AL1091" s="408"/>
      <c r="AM1091" s="289">
        <f>SUM(Y1091:AL1091)</f>
        <v>0</v>
      </c>
    </row>
    <row r="1092" spans="1:39" ht="15" customHeight="1" outlineLevel="1">
      <c r="A1092" s="523"/>
      <c r="B1092" s="287" t="s">
        <v>346</v>
      </c>
      <c r="C1092" s="284" t="s">
        <v>163</v>
      </c>
      <c r="D1092" s="730"/>
      <c r="E1092" s="730"/>
      <c r="F1092" s="730"/>
      <c r="G1092" s="730"/>
      <c r="H1092" s="730"/>
      <c r="I1092" s="730"/>
      <c r="J1092" s="730"/>
      <c r="K1092" s="730"/>
      <c r="L1092" s="730"/>
      <c r="M1092" s="730"/>
      <c r="N1092" s="460"/>
      <c r="O1092" s="288"/>
      <c r="P1092" s="288"/>
      <c r="Q1092" s="288"/>
      <c r="R1092" s="288"/>
      <c r="S1092" s="288"/>
      <c r="T1092" s="288"/>
      <c r="U1092" s="288"/>
      <c r="V1092" s="288"/>
      <c r="W1092" s="288"/>
      <c r="X1092" s="288"/>
      <c r="Y1092" s="404">
        <f t="shared" ref="Y1092:AL1092" si="351">Y1091</f>
        <v>0</v>
      </c>
      <c r="Z1092" s="404">
        <f t="shared" si="351"/>
        <v>0</v>
      </c>
      <c r="AA1092" s="404">
        <f t="shared" si="351"/>
        <v>0</v>
      </c>
      <c r="AB1092" s="404">
        <f t="shared" si="351"/>
        <v>0</v>
      </c>
      <c r="AC1092" s="404">
        <f t="shared" si="351"/>
        <v>0</v>
      </c>
      <c r="AD1092" s="404">
        <f t="shared" si="351"/>
        <v>0</v>
      </c>
      <c r="AE1092" s="404">
        <f t="shared" si="351"/>
        <v>0</v>
      </c>
      <c r="AF1092" s="404">
        <f t="shared" si="351"/>
        <v>0</v>
      </c>
      <c r="AG1092" s="404">
        <f t="shared" si="351"/>
        <v>0</v>
      </c>
      <c r="AH1092" s="404">
        <f t="shared" si="351"/>
        <v>0</v>
      </c>
      <c r="AI1092" s="404">
        <f t="shared" si="351"/>
        <v>0</v>
      </c>
      <c r="AJ1092" s="404">
        <f t="shared" si="351"/>
        <v>0</v>
      </c>
      <c r="AK1092" s="404">
        <f t="shared" si="351"/>
        <v>0</v>
      </c>
      <c r="AL1092" s="404">
        <f t="shared" si="351"/>
        <v>0</v>
      </c>
      <c r="AM1092" s="299"/>
    </row>
    <row r="1093" spans="1:39" ht="15" customHeight="1" outlineLevel="1">
      <c r="A1093" s="523"/>
      <c r="B1093" s="421"/>
      <c r="C1093" s="284"/>
      <c r="D1093" s="729"/>
      <c r="E1093" s="729"/>
      <c r="F1093" s="729"/>
      <c r="G1093" s="729"/>
      <c r="H1093" s="729"/>
      <c r="I1093" s="729"/>
      <c r="J1093" s="729"/>
      <c r="K1093" s="729"/>
      <c r="L1093" s="729"/>
      <c r="M1093" s="729"/>
      <c r="N1093" s="284"/>
      <c r="O1093" s="284"/>
      <c r="P1093" s="284"/>
      <c r="Q1093" s="284"/>
      <c r="R1093" s="284"/>
      <c r="S1093" s="284"/>
      <c r="T1093" s="284"/>
      <c r="U1093" s="284"/>
      <c r="V1093" s="284"/>
      <c r="W1093" s="284"/>
      <c r="X1093" s="284"/>
      <c r="Y1093" s="405"/>
      <c r="Z1093" s="418"/>
      <c r="AA1093" s="418"/>
      <c r="AB1093" s="418"/>
      <c r="AC1093" s="418"/>
      <c r="AD1093" s="418"/>
      <c r="AE1093" s="418"/>
      <c r="AF1093" s="418"/>
      <c r="AG1093" s="418"/>
      <c r="AH1093" s="418"/>
      <c r="AI1093" s="418"/>
      <c r="AJ1093" s="418"/>
      <c r="AK1093" s="418"/>
      <c r="AL1093" s="418"/>
      <c r="AM1093" s="299"/>
    </row>
    <row r="1094" spans="1:39" ht="15" customHeight="1" outlineLevel="1">
      <c r="A1094" s="523">
        <v>43</v>
      </c>
      <c r="B1094" s="421" t="s">
        <v>135</v>
      </c>
      <c r="C1094" s="284" t="s">
        <v>25</v>
      </c>
      <c r="D1094" s="730"/>
      <c r="E1094" s="730"/>
      <c r="F1094" s="730"/>
      <c r="G1094" s="730"/>
      <c r="H1094" s="730"/>
      <c r="I1094" s="730"/>
      <c r="J1094" s="730"/>
      <c r="K1094" s="730"/>
      <c r="L1094" s="730"/>
      <c r="M1094" s="730"/>
      <c r="N1094" s="288">
        <v>12</v>
      </c>
      <c r="O1094" s="288"/>
      <c r="P1094" s="288"/>
      <c r="Q1094" s="288"/>
      <c r="R1094" s="288"/>
      <c r="S1094" s="288"/>
      <c r="T1094" s="288"/>
      <c r="U1094" s="288"/>
      <c r="V1094" s="288"/>
      <c r="W1094" s="288"/>
      <c r="X1094" s="288"/>
      <c r="Y1094" s="419"/>
      <c r="Z1094" s="408"/>
      <c r="AA1094" s="408"/>
      <c r="AB1094" s="408"/>
      <c r="AC1094" s="408"/>
      <c r="AD1094" s="408"/>
      <c r="AE1094" s="408"/>
      <c r="AF1094" s="408"/>
      <c r="AG1094" s="408"/>
      <c r="AH1094" s="408"/>
      <c r="AI1094" s="408"/>
      <c r="AJ1094" s="408"/>
      <c r="AK1094" s="408"/>
      <c r="AL1094" s="408"/>
      <c r="AM1094" s="289">
        <f>SUM(Y1094:AL1094)</f>
        <v>0</v>
      </c>
    </row>
    <row r="1095" spans="1:39" ht="15" customHeight="1" outlineLevel="1">
      <c r="A1095" s="523"/>
      <c r="B1095" s="287" t="s">
        <v>346</v>
      </c>
      <c r="C1095" s="284" t="s">
        <v>163</v>
      </c>
      <c r="D1095" s="730"/>
      <c r="E1095" s="730"/>
      <c r="F1095" s="730"/>
      <c r="G1095" s="730"/>
      <c r="H1095" s="730"/>
      <c r="I1095" s="730"/>
      <c r="J1095" s="730"/>
      <c r="K1095" s="730"/>
      <c r="L1095" s="730"/>
      <c r="M1095" s="730"/>
      <c r="N1095" s="288">
        <f>N1094</f>
        <v>12</v>
      </c>
      <c r="O1095" s="288"/>
      <c r="P1095" s="288"/>
      <c r="Q1095" s="288"/>
      <c r="R1095" s="288"/>
      <c r="S1095" s="288"/>
      <c r="T1095" s="288"/>
      <c r="U1095" s="288"/>
      <c r="V1095" s="288"/>
      <c r="W1095" s="288"/>
      <c r="X1095" s="288"/>
      <c r="Y1095" s="404">
        <f t="shared" ref="Y1095:AL1095" si="352">Y1094</f>
        <v>0</v>
      </c>
      <c r="Z1095" s="404">
        <f t="shared" si="352"/>
        <v>0</v>
      </c>
      <c r="AA1095" s="404">
        <f t="shared" si="352"/>
        <v>0</v>
      </c>
      <c r="AB1095" s="404">
        <f t="shared" si="352"/>
        <v>0</v>
      </c>
      <c r="AC1095" s="404">
        <f t="shared" si="352"/>
        <v>0</v>
      </c>
      <c r="AD1095" s="404">
        <f t="shared" si="352"/>
        <v>0</v>
      </c>
      <c r="AE1095" s="404">
        <f t="shared" si="352"/>
        <v>0</v>
      </c>
      <c r="AF1095" s="404">
        <f t="shared" si="352"/>
        <v>0</v>
      </c>
      <c r="AG1095" s="404">
        <f t="shared" si="352"/>
        <v>0</v>
      </c>
      <c r="AH1095" s="404">
        <f t="shared" si="352"/>
        <v>0</v>
      </c>
      <c r="AI1095" s="404">
        <f t="shared" si="352"/>
        <v>0</v>
      </c>
      <c r="AJ1095" s="404">
        <f t="shared" si="352"/>
        <v>0</v>
      </c>
      <c r="AK1095" s="404">
        <f t="shared" si="352"/>
        <v>0</v>
      </c>
      <c r="AL1095" s="404">
        <f t="shared" si="352"/>
        <v>0</v>
      </c>
      <c r="AM1095" s="299"/>
    </row>
    <row r="1096" spans="1:39" ht="15" customHeight="1" outlineLevel="1">
      <c r="A1096" s="523"/>
      <c r="B1096" s="421"/>
      <c r="C1096" s="284"/>
      <c r="D1096" s="729"/>
      <c r="E1096" s="729"/>
      <c r="F1096" s="729"/>
      <c r="G1096" s="729"/>
      <c r="H1096" s="729"/>
      <c r="I1096" s="729"/>
      <c r="J1096" s="729"/>
      <c r="K1096" s="729"/>
      <c r="L1096" s="729"/>
      <c r="M1096" s="729"/>
      <c r="N1096" s="284"/>
      <c r="O1096" s="284"/>
      <c r="P1096" s="284"/>
      <c r="Q1096" s="284"/>
      <c r="R1096" s="284"/>
      <c r="S1096" s="284"/>
      <c r="T1096" s="284"/>
      <c r="U1096" s="284"/>
      <c r="V1096" s="284"/>
      <c r="W1096" s="284"/>
      <c r="X1096" s="284"/>
      <c r="Y1096" s="405"/>
      <c r="Z1096" s="418"/>
      <c r="AA1096" s="418"/>
      <c r="AB1096" s="418"/>
      <c r="AC1096" s="418"/>
      <c r="AD1096" s="418"/>
      <c r="AE1096" s="418"/>
      <c r="AF1096" s="418"/>
      <c r="AG1096" s="418"/>
      <c r="AH1096" s="418"/>
      <c r="AI1096" s="418"/>
      <c r="AJ1096" s="418"/>
      <c r="AK1096" s="418"/>
      <c r="AL1096" s="418"/>
      <c r="AM1096" s="299"/>
    </row>
    <row r="1097" spans="1:39" ht="28.5" customHeight="1" outlineLevel="1">
      <c r="A1097" s="523">
        <v>44</v>
      </c>
      <c r="B1097" s="421" t="s">
        <v>136</v>
      </c>
      <c r="C1097" s="284" t="s">
        <v>25</v>
      </c>
      <c r="D1097" s="730"/>
      <c r="E1097" s="730"/>
      <c r="F1097" s="730"/>
      <c r="G1097" s="730"/>
      <c r="H1097" s="730"/>
      <c r="I1097" s="730"/>
      <c r="J1097" s="730"/>
      <c r="K1097" s="730"/>
      <c r="L1097" s="730"/>
      <c r="M1097" s="730"/>
      <c r="N1097" s="288">
        <v>12</v>
      </c>
      <c r="O1097" s="288"/>
      <c r="P1097" s="288"/>
      <c r="Q1097" s="288"/>
      <c r="R1097" s="288"/>
      <c r="S1097" s="288"/>
      <c r="T1097" s="288"/>
      <c r="U1097" s="288"/>
      <c r="V1097" s="288"/>
      <c r="W1097" s="288"/>
      <c r="X1097" s="288"/>
      <c r="Y1097" s="419"/>
      <c r="Z1097" s="408"/>
      <c r="AA1097" s="408"/>
      <c r="AB1097" s="408"/>
      <c r="AC1097" s="408"/>
      <c r="AD1097" s="408"/>
      <c r="AE1097" s="408"/>
      <c r="AF1097" s="408"/>
      <c r="AG1097" s="408"/>
      <c r="AH1097" s="408"/>
      <c r="AI1097" s="408"/>
      <c r="AJ1097" s="408"/>
      <c r="AK1097" s="408"/>
      <c r="AL1097" s="408"/>
      <c r="AM1097" s="289">
        <f>SUM(Y1097:AL1097)</f>
        <v>0</v>
      </c>
    </row>
    <row r="1098" spans="1:39" ht="15" customHeight="1" outlineLevel="1">
      <c r="A1098" s="523"/>
      <c r="B1098" s="287" t="s">
        <v>346</v>
      </c>
      <c r="C1098" s="284" t="s">
        <v>163</v>
      </c>
      <c r="D1098" s="730"/>
      <c r="E1098" s="730"/>
      <c r="F1098" s="730"/>
      <c r="G1098" s="730"/>
      <c r="H1098" s="730"/>
      <c r="I1098" s="730"/>
      <c r="J1098" s="730"/>
      <c r="K1098" s="730"/>
      <c r="L1098" s="730"/>
      <c r="M1098" s="730"/>
      <c r="N1098" s="288">
        <f>N1097</f>
        <v>12</v>
      </c>
      <c r="O1098" s="288"/>
      <c r="P1098" s="288"/>
      <c r="Q1098" s="288"/>
      <c r="R1098" s="288"/>
      <c r="S1098" s="288"/>
      <c r="T1098" s="288"/>
      <c r="U1098" s="288"/>
      <c r="V1098" s="288"/>
      <c r="W1098" s="288"/>
      <c r="X1098" s="288"/>
      <c r="Y1098" s="404">
        <f t="shared" ref="Y1098:AL1098" si="353">Y1097</f>
        <v>0</v>
      </c>
      <c r="Z1098" s="404">
        <f t="shared" si="353"/>
        <v>0</v>
      </c>
      <c r="AA1098" s="404">
        <f t="shared" si="353"/>
        <v>0</v>
      </c>
      <c r="AB1098" s="404">
        <f t="shared" si="353"/>
        <v>0</v>
      </c>
      <c r="AC1098" s="404">
        <f t="shared" si="353"/>
        <v>0</v>
      </c>
      <c r="AD1098" s="404">
        <f t="shared" si="353"/>
        <v>0</v>
      </c>
      <c r="AE1098" s="404">
        <f t="shared" si="353"/>
        <v>0</v>
      </c>
      <c r="AF1098" s="404">
        <f t="shared" si="353"/>
        <v>0</v>
      </c>
      <c r="AG1098" s="404">
        <f t="shared" si="353"/>
        <v>0</v>
      </c>
      <c r="AH1098" s="404">
        <f t="shared" si="353"/>
        <v>0</v>
      </c>
      <c r="AI1098" s="404">
        <f t="shared" si="353"/>
        <v>0</v>
      </c>
      <c r="AJ1098" s="404">
        <f t="shared" si="353"/>
        <v>0</v>
      </c>
      <c r="AK1098" s="404">
        <f t="shared" si="353"/>
        <v>0</v>
      </c>
      <c r="AL1098" s="404">
        <f t="shared" si="353"/>
        <v>0</v>
      </c>
      <c r="AM1098" s="299"/>
    </row>
    <row r="1099" spans="1:39" ht="15" customHeight="1" outlineLevel="1">
      <c r="A1099" s="523"/>
      <c r="B1099" s="421"/>
      <c r="C1099" s="284"/>
      <c r="D1099" s="729"/>
      <c r="E1099" s="729"/>
      <c r="F1099" s="729"/>
      <c r="G1099" s="729"/>
      <c r="H1099" s="729"/>
      <c r="I1099" s="729"/>
      <c r="J1099" s="729"/>
      <c r="K1099" s="729"/>
      <c r="L1099" s="729"/>
      <c r="M1099" s="729"/>
      <c r="N1099" s="284"/>
      <c r="O1099" s="284"/>
      <c r="P1099" s="284"/>
      <c r="Q1099" s="284"/>
      <c r="R1099" s="284"/>
      <c r="S1099" s="284"/>
      <c r="T1099" s="284"/>
      <c r="U1099" s="284"/>
      <c r="V1099" s="284"/>
      <c r="W1099" s="284"/>
      <c r="X1099" s="284"/>
      <c r="Y1099" s="405"/>
      <c r="Z1099" s="418"/>
      <c r="AA1099" s="418"/>
      <c r="AB1099" s="418"/>
      <c r="AC1099" s="418"/>
      <c r="AD1099" s="418"/>
      <c r="AE1099" s="418"/>
      <c r="AF1099" s="418"/>
      <c r="AG1099" s="418"/>
      <c r="AH1099" s="418"/>
      <c r="AI1099" s="418"/>
      <c r="AJ1099" s="418"/>
      <c r="AK1099" s="418"/>
      <c r="AL1099" s="418"/>
      <c r="AM1099" s="299"/>
    </row>
    <row r="1100" spans="1:39" ht="32.4" customHeight="1" outlineLevel="1">
      <c r="A1100" s="523">
        <v>45</v>
      </c>
      <c r="B1100" s="421" t="s">
        <v>137</v>
      </c>
      <c r="C1100" s="284" t="s">
        <v>25</v>
      </c>
      <c r="D1100" s="730"/>
      <c r="E1100" s="730"/>
      <c r="F1100" s="730"/>
      <c r="G1100" s="730"/>
      <c r="H1100" s="730"/>
      <c r="I1100" s="730"/>
      <c r="J1100" s="730"/>
      <c r="K1100" s="730"/>
      <c r="L1100" s="730"/>
      <c r="M1100" s="730"/>
      <c r="N1100" s="288">
        <v>12</v>
      </c>
      <c r="O1100" s="288"/>
      <c r="P1100" s="288"/>
      <c r="Q1100" s="288"/>
      <c r="R1100" s="288"/>
      <c r="S1100" s="288"/>
      <c r="T1100" s="288"/>
      <c r="U1100" s="288"/>
      <c r="V1100" s="288"/>
      <c r="W1100" s="288"/>
      <c r="X1100" s="288"/>
      <c r="Y1100" s="419"/>
      <c r="Z1100" s="408"/>
      <c r="AA1100" s="408"/>
      <c r="AB1100" s="408"/>
      <c r="AC1100" s="408"/>
      <c r="AD1100" s="408"/>
      <c r="AE1100" s="408"/>
      <c r="AF1100" s="408"/>
      <c r="AG1100" s="408"/>
      <c r="AH1100" s="408"/>
      <c r="AI1100" s="408"/>
      <c r="AJ1100" s="408"/>
      <c r="AK1100" s="408"/>
      <c r="AL1100" s="408"/>
      <c r="AM1100" s="289">
        <f>SUM(Y1100:AL1100)</f>
        <v>0</v>
      </c>
    </row>
    <row r="1101" spans="1:39" ht="15" customHeight="1" outlineLevel="1">
      <c r="A1101" s="523"/>
      <c r="B1101" s="287" t="s">
        <v>346</v>
      </c>
      <c r="C1101" s="284" t="s">
        <v>163</v>
      </c>
      <c r="D1101" s="730"/>
      <c r="E1101" s="730"/>
      <c r="F1101" s="730"/>
      <c r="G1101" s="730"/>
      <c r="H1101" s="730"/>
      <c r="I1101" s="730"/>
      <c r="J1101" s="730"/>
      <c r="K1101" s="730"/>
      <c r="L1101" s="730"/>
      <c r="M1101" s="730"/>
      <c r="N1101" s="288">
        <f>N1100</f>
        <v>12</v>
      </c>
      <c r="O1101" s="288"/>
      <c r="P1101" s="288"/>
      <c r="Q1101" s="288"/>
      <c r="R1101" s="288"/>
      <c r="S1101" s="288"/>
      <c r="T1101" s="288"/>
      <c r="U1101" s="288"/>
      <c r="V1101" s="288"/>
      <c r="W1101" s="288"/>
      <c r="X1101" s="288"/>
      <c r="Y1101" s="404">
        <f t="shared" ref="Y1101:AL1101" si="354">Y1100</f>
        <v>0</v>
      </c>
      <c r="Z1101" s="404">
        <f t="shared" si="354"/>
        <v>0</v>
      </c>
      <c r="AA1101" s="404">
        <f t="shared" si="354"/>
        <v>0</v>
      </c>
      <c r="AB1101" s="404">
        <f t="shared" si="354"/>
        <v>0</v>
      </c>
      <c r="AC1101" s="404">
        <f t="shared" si="354"/>
        <v>0</v>
      </c>
      <c r="AD1101" s="404">
        <f t="shared" si="354"/>
        <v>0</v>
      </c>
      <c r="AE1101" s="404">
        <f t="shared" si="354"/>
        <v>0</v>
      </c>
      <c r="AF1101" s="404">
        <f t="shared" si="354"/>
        <v>0</v>
      </c>
      <c r="AG1101" s="404">
        <f t="shared" si="354"/>
        <v>0</v>
      </c>
      <c r="AH1101" s="404">
        <f t="shared" si="354"/>
        <v>0</v>
      </c>
      <c r="AI1101" s="404">
        <f t="shared" si="354"/>
        <v>0</v>
      </c>
      <c r="AJ1101" s="404">
        <f t="shared" si="354"/>
        <v>0</v>
      </c>
      <c r="AK1101" s="404">
        <f t="shared" si="354"/>
        <v>0</v>
      </c>
      <c r="AL1101" s="404">
        <f t="shared" si="354"/>
        <v>0</v>
      </c>
      <c r="AM1101" s="299"/>
    </row>
    <row r="1102" spans="1:39" ht="15" customHeight="1" outlineLevel="1">
      <c r="A1102" s="523"/>
      <c r="B1102" s="421"/>
      <c r="C1102" s="284"/>
      <c r="D1102" s="729"/>
      <c r="E1102" s="729"/>
      <c r="F1102" s="729"/>
      <c r="G1102" s="729"/>
      <c r="H1102" s="729"/>
      <c r="I1102" s="729"/>
      <c r="J1102" s="729"/>
      <c r="K1102" s="729"/>
      <c r="L1102" s="729"/>
      <c r="M1102" s="729"/>
      <c r="N1102" s="284"/>
      <c r="O1102" s="284"/>
      <c r="P1102" s="284"/>
      <c r="Q1102" s="284"/>
      <c r="R1102" s="284"/>
      <c r="S1102" s="284"/>
      <c r="T1102" s="284"/>
      <c r="U1102" s="284"/>
      <c r="V1102" s="284"/>
      <c r="W1102" s="284"/>
      <c r="X1102" s="284"/>
      <c r="Y1102" s="405"/>
      <c r="Z1102" s="418"/>
      <c r="AA1102" s="418"/>
      <c r="AB1102" s="418"/>
      <c r="AC1102" s="418"/>
      <c r="AD1102" s="418"/>
      <c r="AE1102" s="418"/>
      <c r="AF1102" s="418"/>
      <c r="AG1102" s="418"/>
      <c r="AH1102" s="418"/>
      <c r="AI1102" s="418"/>
      <c r="AJ1102" s="418"/>
      <c r="AK1102" s="418"/>
      <c r="AL1102" s="418"/>
      <c r="AM1102" s="299"/>
    </row>
    <row r="1103" spans="1:39" ht="32.15" customHeight="1" outlineLevel="1">
      <c r="A1103" s="523">
        <v>46</v>
      </c>
      <c r="B1103" s="421" t="s">
        <v>138</v>
      </c>
      <c r="C1103" s="284" t="s">
        <v>25</v>
      </c>
      <c r="D1103" s="730"/>
      <c r="E1103" s="730"/>
      <c r="F1103" s="730"/>
      <c r="G1103" s="730"/>
      <c r="H1103" s="730"/>
      <c r="I1103" s="730"/>
      <c r="J1103" s="730"/>
      <c r="K1103" s="730"/>
      <c r="L1103" s="730"/>
      <c r="M1103" s="730"/>
      <c r="N1103" s="288">
        <v>12</v>
      </c>
      <c r="O1103" s="288"/>
      <c r="P1103" s="288"/>
      <c r="Q1103" s="288"/>
      <c r="R1103" s="288"/>
      <c r="S1103" s="288"/>
      <c r="T1103" s="288"/>
      <c r="U1103" s="288"/>
      <c r="V1103" s="288"/>
      <c r="W1103" s="288"/>
      <c r="X1103" s="288"/>
      <c r="Y1103" s="419"/>
      <c r="Z1103" s="408"/>
      <c r="AA1103" s="408"/>
      <c r="AB1103" s="408"/>
      <c r="AC1103" s="408"/>
      <c r="AD1103" s="408"/>
      <c r="AE1103" s="408"/>
      <c r="AF1103" s="408"/>
      <c r="AG1103" s="408"/>
      <c r="AH1103" s="408"/>
      <c r="AI1103" s="408"/>
      <c r="AJ1103" s="408"/>
      <c r="AK1103" s="408"/>
      <c r="AL1103" s="408"/>
      <c r="AM1103" s="289">
        <f>SUM(Y1103:AL1103)</f>
        <v>0</v>
      </c>
    </row>
    <row r="1104" spans="1:39" ht="15" customHeight="1" outlineLevel="1">
      <c r="A1104" s="523"/>
      <c r="B1104" s="287" t="s">
        <v>346</v>
      </c>
      <c r="C1104" s="284" t="s">
        <v>163</v>
      </c>
      <c r="D1104" s="730"/>
      <c r="E1104" s="730"/>
      <c r="F1104" s="730"/>
      <c r="G1104" s="730"/>
      <c r="H1104" s="730"/>
      <c r="I1104" s="730"/>
      <c r="J1104" s="730"/>
      <c r="K1104" s="730"/>
      <c r="L1104" s="730"/>
      <c r="M1104" s="730"/>
      <c r="N1104" s="288">
        <f>N1103</f>
        <v>12</v>
      </c>
      <c r="O1104" s="288"/>
      <c r="P1104" s="288"/>
      <c r="Q1104" s="288"/>
      <c r="R1104" s="288"/>
      <c r="S1104" s="288"/>
      <c r="T1104" s="288"/>
      <c r="U1104" s="288"/>
      <c r="V1104" s="288"/>
      <c r="W1104" s="288"/>
      <c r="X1104" s="288"/>
      <c r="Y1104" s="404">
        <f t="shared" ref="Y1104:AL1104" si="355">Y1103</f>
        <v>0</v>
      </c>
      <c r="Z1104" s="404">
        <f t="shared" si="355"/>
        <v>0</v>
      </c>
      <c r="AA1104" s="404">
        <f t="shared" si="355"/>
        <v>0</v>
      </c>
      <c r="AB1104" s="404">
        <f t="shared" si="355"/>
        <v>0</v>
      </c>
      <c r="AC1104" s="404">
        <f t="shared" si="355"/>
        <v>0</v>
      </c>
      <c r="AD1104" s="404">
        <f t="shared" si="355"/>
        <v>0</v>
      </c>
      <c r="AE1104" s="404">
        <f t="shared" si="355"/>
        <v>0</v>
      </c>
      <c r="AF1104" s="404">
        <f t="shared" si="355"/>
        <v>0</v>
      </c>
      <c r="AG1104" s="404">
        <f t="shared" si="355"/>
        <v>0</v>
      </c>
      <c r="AH1104" s="404">
        <f t="shared" si="355"/>
        <v>0</v>
      </c>
      <c r="AI1104" s="404">
        <f t="shared" si="355"/>
        <v>0</v>
      </c>
      <c r="AJ1104" s="404">
        <f t="shared" si="355"/>
        <v>0</v>
      </c>
      <c r="AK1104" s="404">
        <f t="shared" si="355"/>
        <v>0</v>
      </c>
      <c r="AL1104" s="404">
        <f t="shared" si="355"/>
        <v>0</v>
      </c>
      <c r="AM1104" s="299"/>
    </row>
    <row r="1105" spans="1:39" ht="15" customHeight="1" outlineLevel="1">
      <c r="A1105" s="523"/>
      <c r="B1105" s="421"/>
      <c r="C1105" s="284"/>
      <c r="D1105" s="729"/>
      <c r="E1105" s="729"/>
      <c r="F1105" s="729"/>
      <c r="G1105" s="729"/>
      <c r="H1105" s="729"/>
      <c r="I1105" s="729"/>
      <c r="J1105" s="729"/>
      <c r="K1105" s="729"/>
      <c r="L1105" s="729"/>
      <c r="M1105" s="729"/>
      <c r="N1105" s="284"/>
      <c r="O1105" s="284"/>
      <c r="P1105" s="284"/>
      <c r="Q1105" s="284"/>
      <c r="R1105" s="284"/>
      <c r="S1105" s="284"/>
      <c r="T1105" s="284"/>
      <c r="U1105" s="284"/>
      <c r="V1105" s="284"/>
      <c r="W1105" s="284"/>
      <c r="X1105" s="284"/>
      <c r="Y1105" s="405"/>
      <c r="Z1105" s="418"/>
      <c r="AA1105" s="418"/>
      <c r="AB1105" s="418"/>
      <c r="AC1105" s="418"/>
      <c r="AD1105" s="418"/>
      <c r="AE1105" s="418"/>
      <c r="AF1105" s="418"/>
      <c r="AG1105" s="418"/>
      <c r="AH1105" s="418"/>
      <c r="AI1105" s="418"/>
      <c r="AJ1105" s="418"/>
      <c r="AK1105" s="418"/>
      <c r="AL1105" s="418"/>
      <c r="AM1105" s="299"/>
    </row>
    <row r="1106" spans="1:39" ht="35.4" customHeight="1" outlineLevel="1">
      <c r="A1106" s="523">
        <v>47</v>
      </c>
      <c r="B1106" s="421" t="s">
        <v>139</v>
      </c>
      <c r="C1106" s="284" t="s">
        <v>25</v>
      </c>
      <c r="D1106" s="730"/>
      <c r="E1106" s="730"/>
      <c r="F1106" s="730"/>
      <c r="G1106" s="730"/>
      <c r="H1106" s="730"/>
      <c r="I1106" s="730"/>
      <c r="J1106" s="730"/>
      <c r="K1106" s="730"/>
      <c r="L1106" s="730"/>
      <c r="M1106" s="730"/>
      <c r="N1106" s="288">
        <v>12</v>
      </c>
      <c r="O1106" s="288"/>
      <c r="P1106" s="288"/>
      <c r="Q1106" s="288"/>
      <c r="R1106" s="288"/>
      <c r="S1106" s="288"/>
      <c r="T1106" s="288"/>
      <c r="U1106" s="288"/>
      <c r="V1106" s="288"/>
      <c r="W1106" s="288"/>
      <c r="X1106" s="288"/>
      <c r="Y1106" s="419"/>
      <c r="Z1106" s="408"/>
      <c r="AA1106" s="408"/>
      <c r="AB1106" s="408"/>
      <c r="AC1106" s="408"/>
      <c r="AD1106" s="408"/>
      <c r="AE1106" s="408"/>
      <c r="AF1106" s="408"/>
      <c r="AG1106" s="408"/>
      <c r="AH1106" s="408"/>
      <c r="AI1106" s="408"/>
      <c r="AJ1106" s="408"/>
      <c r="AK1106" s="408"/>
      <c r="AL1106" s="408"/>
      <c r="AM1106" s="289">
        <f>SUM(Y1106:AL1106)</f>
        <v>0</v>
      </c>
    </row>
    <row r="1107" spans="1:39" ht="15" customHeight="1" outlineLevel="1">
      <c r="A1107" s="523"/>
      <c r="B1107" s="287" t="s">
        <v>346</v>
      </c>
      <c r="C1107" s="284" t="s">
        <v>163</v>
      </c>
      <c r="D1107" s="730"/>
      <c r="E1107" s="730"/>
      <c r="F1107" s="730"/>
      <c r="G1107" s="730"/>
      <c r="H1107" s="730"/>
      <c r="I1107" s="730"/>
      <c r="J1107" s="730"/>
      <c r="K1107" s="730"/>
      <c r="L1107" s="730"/>
      <c r="M1107" s="730"/>
      <c r="N1107" s="288">
        <f>N1106</f>
        <v>12</v>
      </c>
      <c r="O1107" s="288"/>
      <c r="P1107" s="288"/>
      <c r="Q1107" s="288"/>
      <c r="R1107" s="288"/>
      <c r="S1107" s="288"/>
      <c r="T1107" s="288"/>
      <c r="U1107" s="288"/>
      <c r="V1107" s="288"/>
      <c r="W1107" s="288"/>
      <c r="X1107" s="288"/>
      <c r="Y1107" s="404">
        <f t="shared" ref="Y1107:AL1107" si="356">Y1106</f>
        <v>0</v>
      </c>
      <c r="Z1107" s="404">
        <f t="shared" si="356"/>
        <v>0</v>
      </c>
      <c r="AA1107" s="404">
        <f t="shared" si="356"/>
        <v>0</v>
      </c>
      <c r="AB1107" s="404">
        <f t="shared" si="356"/>
        <v>0</v>
      </c>
      <c r="AC1107" s="404">
        <f t="shared" si="356"/>
        <v>0</v>
      </c>
      <c r="AD1107" s="404">
        <f t="shared" si="356"/>
        <v>0</v>
      </c>
      <c r="AE1107" s="404">
        <f t="shared" si="356"/>
        <v>0</v>
      </c>
      <c r="AF1107" s="404">
        <f t="shared" si="356"/>
        <v>0</v>
      </c>
      <c r="AG1107" s="404">
        <f t="shared" si="356"/>
        <v>0</v>
      </c>
      <c r="AH1107" s="404">
        <f t="shared" si="356"/>
        <v>0</v>
      </c>
      <c r="AI1107" s="404">
        <f t="shared" si="356"/>
        <v>0</v>
      </c>
      <c r="AJ1107" s="404">
        <f t="shared" si="356"/>
        <v>0</v>
      </c>
      <c r="AK1107" s="404">
        <f t="shared" si="356"/>
        <v>0</v>
      </c>
      <c r="AL1107" s="404">
        <f t="shared" si="356"/>
        <v>0</v>
      </c>
      <c r="AM1107" s="299"/>
    </row>
    <row r="1108" spans="1:39" ht="15" customHeight="1" outlineLevel="1">
      <c r="A1108" s="523"/>
      <c r="B1108" s="421"/>
      <c r="C1108" s="284"/>
      <c r="D1108" s="729"/>
      <c r="E1108" s="729"/>
      <c r="F1108" s="729"/>
      <c r="G1108" s="729"/>
      <c r="H1108" s="729"/>
      <c r="I1108" s="729"/>
      <c r="J1108" s="729"/>
      <c r="K1108" s="729"/>
      <c r="L1108" s="729"/>
      <c r="M1108" s="729"/>
      <c r="N1108" s="284"/>
      <c r="O1108" s="284"/>
      <c r="P1108" s="284"/>
      <c r="Q1108" s="284"/>
      <c r="R1108" s="284"/>
      <c r="S1108" s="284"/>
      <c r="T1108" s="284"/>
      <c r="U1108" s="284"/>
      <c r="V1108" s="284"/>
      <c r="W1108" s="284"/>
      <c r="X1108" s="284"/>
      <c r="Y1108" s="405"/>
      <c r="Z1108" s="418"/>
      <c r="AA1108" s="418"/>
      <c r="AB1108" s="418"/>
      <c r="AC1108" s="418"/>
      <c r="AD1108" s="418"/>
      <c r="AE1108" s="418"/>
      <c r="AF1108" s="418"/>
      <c r="AG1108" s="418"/>
      <c r="AH1108" s="418"/>
      <c r="AI1108" s="418"/>
      <c r="AJ1108" s="418"/>
      <c r="AK1108" s="418"/>
      <c r="AL1108" s="418"/>
      <c r="AM1108" s="299"/>
    </row>
    <row r="1109" spans="1:39" ht="39.75" customHeight="1" outlineLevel="1">
      <c r="A1109" s="523">
        <v>48</v>
      </c>
      <c r="B1109" s="421" t="s">
        <v>140</v>
      </c>
      <c r="C1109" s="284" t="s">
        <v>25</v>
      </c>
      <c r="D1109" s="730"/>
      <c r="E1109" s="730"/>
      <c r="F1109" s="730"/>
      <c r="G1109" s="730"/>
      <c r="H1109" s="730"/>
      <c r="I1109" s="730"/>
      <c r="J1109" s="730"/>
      <c r="K1109" s="730"/>
      <c r="L1109" s="730"/>
      <c r="M1109" s="730"/>
      <c r="N1109" s="288">
        <v>12</v>
      </c>
      <c r="O1109" s="288"/>
      <c r="P1109" s="288"/>
      <c r="Q1109" s="288"/>
      <c r="R1109" s="288"/>
      <c r="S1109" s="288"/>
      <c r="T1109" s="288"/>
      <c r="U1109" s="288"/>
      <c r="V1109" s="288"/>
      <c r="W1109" s="288"/>
      <c r="X1109" s="288"/>
      <c r="Y1109" s="419"/>
      <c r="Z1109" s="408"/>
      <c r="AA1109" s="408"/>
      <c r="AB1109" s="408"/>
      <c r="AC1109" s="408"/>
      <c r="AD1109" s="408"/>
      <c r="AE1109" s="408"/>
      <c r="AF1109" s="408"/>
      <c r="AG1109" s="408"/>
      <c r="AH1109" s="408"/>
      <c r="AI1109" s="408"/>
      <c r="AJ1109" s="408"/>
      <c r="AK1109" s="408"/>
      <c r="AL1109" s="408"/>
      <c r="AM1109" s="289">
        <f>SUM(Y1109:AL1109)</f>
        <v>0</v>
      </c>
    </row>
    <row r="1110" spans="1:39" ht="15" customHeight="1" outlineLevel="1">
      <c r="A1110" s="523"/>
      <c r="B1110" s="287" t="s">
        <v>346</v>
      </c>
      <c r="C1110" s="284" t="s">
        <v>163</v>
      </c>
      <c r="D1110" s="730"/>
      <c r="E1110" s="730"/>
      <c r="F1110" s="730"/>
      <c r="G1110" s="730"/>
      <c r="H1110" s="730"/>
      <c r="I1110" s="730"/>
      <c r="J1110" s="730"/>
      <c r="K1110" s="730"/>
      <c r="L1110" s="730"/>
      <c r="M1110" s="730"/>
      <c r="N1110" s="288">
        <f>N1109</f>
        <v>12</v>
      </c>
      <c r="O1110" s="288"/>
      <c r="P1110" s="288"/>
      <c r="Q1110" s="288"/>
      <c r="R1110" s="288"/>
      <c r="S1110" s="288"/>
      <c r="T1110" s="288"/>
      <c r="U1110" s="288"/>
      <c r="V1110" s="288"/>
      <c r="W1110" s="288"/>
      <c r="X1110" s="288"/>
      <c r="Y1110" s="404">
        <f t="shared" ref="Y1110:AL1110" si="357">Y1109</f>
        <v>0</v>
      </c>
      <c r="Z1110" s="404">
        <f t="shared" si="357"/>
        <v>0</v>
      </c>
      <c r="AA1110" s="404">
        <f t="shared" si="357"/>
        <v>0</v>
      </c>
      <c r="AB1110" s="404">
        <f t="shared" si="357"/>
        <v>0</v>
      </c>
      <c r="AC1110" s="404">
        <f t="shared" si="357"/>
        <v>0</v>
      </c>
      <c r="AD1110" s="404">
        <f t="shared" si="357"/>
        <v>0</v>
      </c>
      <c r="AE1110" s="404">
        <f t="shared" si="357"/>
        <v>0</v>
      </c>
      <c r="AF1110" s="404">
        <f t="shared" si="357"/>
        <v>0</v>
      </c>
      <c r="AG1110" s="404">
        <f t="shared" si="357"/>
        <v>0</v>
      </c>
      <c r="AH1110" s="404">
        <f t="shared" si="357"/>
        <v>0</v>
      </c>
      <c r="AI1110" s="404">
        <f t="shared" si="357"/>
        <v>0</v>
      </c>
      <c r="AJ1110" s="404">
        <f t="shared" si="357"/>
        <v>0</v>
      </c>
      <c r="AK1110" s="404">
        <f t="shared" si="357"/>
        <v>0</v>
      </c>
      <c r="AL1110" s="404">
        <f t="shared" si="357"/>
        <v>0</v>
      </c>
      <c r="AM1110" s="299"/>
    </row>
    <row r="1111" spans="1:39" ht="15" customHeight="1" outlineLevel="1">
      <c r="A1111" s="523"/>
      <c r="B1111" s="421"/>
      <c r="C1111" s="284"/>
      <c r="D1111" s="729"/>
      <c r="E1111" s="729"/>
      <c r="F1111" s="729"/>
      <c r="G1111" s="729"/>
      <c r="H1111" s="729"/>
      <c r="I1111" s="729"/>
      <c r="J1111" s="729"/>
      <c r="K1111" s="729"/>
      <c r="L1111" s="729"/>
      <c r="M1111" s="729"/>
      <c r="N1111" s="284"/>
      <c r="O1111" s="284"/>
      <c r="P1111" s="284"/>
      <c r="Q1111" s="284"/>
      <c r="R1111" s="284"/>
      <c r="S1111" s="284"/>
      <c r="T1111" s="284"/>
      <c r="U1111" s="284"/>
      <c r="V1111" s="284"/>
      <c r="W1111" s="284"/>
      <c r="X1111" s="284"/>
      <c r="Y1111" s="405"/>
      <c r="Z1111" s="418"/>
      <c r="AA1111" s="418"/>
      <c r="AB1111" s="418"/>
      <c r="AC1111" s="418"/>
      <c r="AD1111" s="418"/>
      <c r="AE1111" s="418"/>
      <c r="AF1111" s="418"/>
      <c r="AG1111" s="418"/>
      <c r="AH1111" s="418"/>
      <c r="AI1111" s="418"/>
      <c r="AJ1111" s="418"/>
      <c r="AK1111" s="418"/>
      <c r="AL1111" s="418"/>
      <c r="AM1111" s="299"/>
    </row>
    <row r="1112" spans="1:39" ht="33" customHeight="1" outlineLevel="1">
      <c r="A1112" s="523">
        <v>49</v>
      </c>
      <c r="B1112" s="421" t="s">
        <v>141</v>
      </c>
      <c r="C1112" s="284" t="s">
        <v>25</v>
      </c>
      <c r="D1112" s="730"/>
      <c r="E1112" s="730"/>
      <c r="F1112" s="730"/>
      <c r="G1112" s="730"/>
      <c r="H1112" s="730"/>
      <c r="I1112" s="730"/>
      <c r="J1112" s="730"/>
      <c r="K1112" s="730"/>
      <c r="L1112" s="730"/>
      <c r="M1112" s="730"/>
      <c r="N1112" s="288">
        <v>12</v>
      </c>
      <c r="O1112" s="288"/>
      <c r="P1112" s="288"/>
      <c r="Q1112" s="288"/>
      <c r="R1112" s="288"/>
      <c r="S1112" s="288"/>
      <c r="T1112" s="288"/>
      <c r="U1112" s="288"/>
      <c r="V1112" s="288"/>
      <c r="W1112" s="288"/>
      <c r="X1112" s="288"/>
      <c r="Y1112" s="419"/>
      <c r="Z1112" s="408"/>
      <c r="AA1112" s="408"/>
      <c r="AB1112" s="408"/>
      <c r="AC1112" s="408"/>
      <c r="AD1112" s="408"/>
      <c r="AE1112" s="408"/>
      <c r="AF1112" s="408"/>
      <c r="AG1112" s="408"/>
      <c r="AH1112" s="408"/>
      <c r="AI1112" s="408"/>
      <c r="AJ1112" s="408"/>
      <c r="AK1112" s="408"/>
      <c r="AL1112" s="408"/>
      <c r="AM1112" s="289">
        <f>SUM(Y1112:AL1112)</f>
        <v>0</v>
      </c>
    </row>
    <row r="1113" spans="1:39" ht="15" customHeight="1" outlineLevel="1">
      <c r="A1113" s="523"/>
      <c r="B1113" s="287" t="s">
        <v>346</v>
      </c>
      <c r="C1113" s="284" t="s">
        <v>163</v>
      </c>
      <c r="D1113" s="730"/>
      <c r="E1113" s="730"/>
      <c r="F1113" s="730"/>
      <c r="G1113" s="730"/>
      <c r="H1113" s="730"/>
      <c r="I1113" s="730"/>
      <c r="J1113" s="730"/>
      <c r="K1113" s="730"/>
      <c r="L1113" s="730"/>
      <c r="M1113" s="730"/>
      <c r="N1113" s="288">
        <f>N1112</f>
        <v>12</v>
      </c>
      <c r="O1113" s="288"/>
      <c r="P1113" s="288"/>
      <c r="Q1113" s="288"/>
      <c r="R1113" s="288"/>
      <c r="S1113" s="288"/>
      <c r="T1113" s="288"/>
      <c r="U1113" s="288"/>
      <c r="V1113" s="288"/>
      <c r="W1113" s="288"/>
      <c r="X1113" s="288"/>
      <c r="Y1113" s="404">
        <f t="shared" ref="Y1113:AL1113" si="358">Y1112</f>
        <v>0</v>
      </c>
      <c r="Z1113" s="404">
        <f t="shared" si="358"/>
        <v>0</v>
      </c>
      <c r="AA1113" s="404">
        <f t="shared" si="358"/>
        <v>0</v>
      </c>
      <c r="AB1113" s="404">
        <f t="shared" si="358"/>
        <v>0</v>
      </c>
      <c r="AC1113" s="404">
        <f t="shared" si="358"/>
        <v>0</v>
      </c>
      <c r="AD1113" s="404">
        <f t="shared" si="358"/>
        <v>0</v>
      </c>
      <c r="AE1113" s="404">
        <f t="shared" si="358"/>
        <v>0</v>
      </c>
      <c r="AF1113" s="404">
        <f t="shared" si="358"/>
        <v>0</v>
      </c>
      <c r="AG1113" s="404">
        <f t="shared" si="358"/>
        <v>0</v>
      </c>
      <c r="AH1113" s="404">
        <f t="shared" si="358"/>
        <v>0</v>
      </c>
      <c r="AI1113" s="404">
        <f t="shared" si="358"/>
        <v>0</v>
      </c>
      <c r="AJ1113" s="404">
        <f t="shared" si="358"/>
        <v>0</v>
      </c>
      <c r="AK1113" s="404">
        <f t="shared" si="358"/>
        <v>0</v>
      </c>
      <c r="AL1113" s="404">
        <f t="shared" si="358"/>
        <v>0</v>
      </c>
      <c r="AM1113" s="299"/>
    </row>
    <row r="1114" spans="1:39" ht="15" customHeight="1" outlineLevel="1">
      <c r="A1114" s="523"/>
      <c r="B1114" s="287"/>
      <c r="C1114" s="298"/>
      <c r="D1114" s="729"/>
      <c r="E1114" s="729"/>
      <c r="F1114" s="729"/>
      <c r="G1114" s="729"/>
      <c r="H1114" s="729"/>
      <c r="I1114" s="729"/>
      <c r="J1114" s="729"/>
      <c r="K1114" s="729"/>
      <c r="L1114" s="729"/>
      <c r="M1114" s="729"/>
      <c r="N1114" s="284"/>
      <c r="O1114" s="284"/>
      <c r="P1114" s="284"/>
      <c r="Q1114" s="284"/>
      <c r="R1114" s="284"/>
      <c r="S1114" s="284"/>
      <c r="T1114" s="284"/>
      <c r="U1114" s="284"/>
      <c r="V1114" s="284"/>
      <c r="W1114" s="284"/>
      <c r="X1114" s="284"/>
      <c r="Y1114" s="294"/>
      <c r="Z1114" s="294"/>
      <c r="AA1114" s="294"/>
      <c r="AB1114" s="294"/>
      <c r="AC1114" s="294"/>
      <c r="AD1114" s="294"/>
      <c r="AE1114" s="294"/>
      <c r="AF1114" s="294"/>
      <c r="AG1114" s="294"/>
      <c r="AH1114" s="294"/>
      <c r="AI1114" s="294"/>
      <c r="AJ1114" s="294"/>
      <c r="AK1114" s="294"/>
      <c r="AL1114" s="294"/>
      <c r="AM1114" s="299"/>
    </row>
    <row r="1115" spans="1:39" ht="15.5">
      <c r="B1115" s="320" t="s">
        <v>347</v>
      </c>
      <c r="C1115" s="322"/>
      <c r="D1115" s="807">
        <f>SUM(D958:D1113)</f>
        <v>0</v>
      </c>
      <c r="E1115" s="807">
        <f t="shared" ref="E1115:K1115" si="359">SUM(E958:E1113)</f>
        <v>0</v>
      </c>
      <c r="F1115" s="807">
        <f t="shared" si="359"/>
        <v>0</v>
      </c>
      <c r="G1115" s="807">
        <f t="shared" si="359"/>
        <v>0</v>
      </c>
      <c r="H1115" s="807">
        <f t="shared" si="359"/>
        <v>0</v>
      </c>
      <c r="I1115" s="807">
        <f t="shared" si="359"/>
        <v>0</v>
      </c>
      <c r="J1115" s="807">
        <f t="shared" si="359"/>
        <v>0</v>
      </c>
      <c r="K1115" s="807">
        <f t="shared" si="359"/>
        <v>0</v>
      </c>
      <c r="L1115" s="807"/>
      <c r="M1115" s="807"/>
      <c r="N1115" s="322"/>
      <c r="O1115" s="322">
        <f>SUM(O958:O1113)</f>
        <v>0</v>
      </c>
      <c r="P1115" s="322"/>
      <c r="Q1115" s="322"/>
      <c r="R1115" s="322"/>
      <c r="S1115" s="322"/>
      <c r="T1115" s="322"/>
      <c r="U1115" s="322"/>
      <c r="V1115" s="322"/>
      <c r="W1115" s="322"/>
      <c r="X1115" s="322"/>
      <c r="Y1115" s="322">
        <f>IF(Y956="kWh",SUMPRODUCT(D958:D1113,Y958:Y1113))</f>
        <v>0</v>
      </c>
      <c r="Z1115" s="322">
        <f>IF(Z956="kWh",SUMPRODUCT(D958:D1113,Z958:Z1113))</f>
        <v>0</v>
      </c>
      <c r="AA1115" s="322">
        <f>IF(AA956="kw",SUMPRODUCT(N958:N1113,O958:O1113,AA958:AA1113),SUMPRODUCT(D958:D1113,AA958:AA1113))</f>
        <v>0</v>
      </c>
      <c r="AB1115" s="322">
        <f>IF(AB956="kw",SUMPRODUCT(N958:N1113,O958:O1113,AB958:AB1113),SUMPRODUCT(D958:D1113,AB958:AB1113))</f>
        <v>0</v>
      </c>
      <c r="AC1115" s="322">
        <f>IF(AC956="kw",SUMPRODUCT(N958:N1113,O958:O1113,AC958:AC1113),SUMPRODUCT(D958:D1113,AC958:AC1113))</f>
        <v>0</v>
      </c>
      <c r="AD1115" s="322">
        <f>IF(AD956="kw",SUMPRODUCT(N958:N1113,O958:O1113,AD958:AD1113),SUMPRODUCT(D958:D1113,AD958:AD1113))</f>
        <v>0</v>
      </c>
      <c r="AE1115" s="322">
        <f>IF(AE956="kw",SUMPRODUCT(N958:N1113,O958:O1113,AE958:AE1113),SUMPRODUCT(D958:D1113,AE958:AE1113))</f>
        <v>0</v>
      </c>
      <c r="AF1115" s="322">
        <f>IF(AF956="kw",SUMPRODUCT(N958:N1113,O958:O1113,AF958:AF1113),SUMPRODUCT(D958:D1113,AF958:AF1113))</f>
        <v>0</v>
      </c>
      <c r="AG1115" s="322">
        <f>IF(AG956="kw",SUMPRODUCT(N958:N1113,O958:O1113,AG958:AG1113),SUMPRODUCT(D958:D1113,AG958:AG1113))</f>
        <v>0</v>
      </c>
      <c r="AH1115" s="322">
        <f>IF(AH956="kw",SUMPRODUCT(N958:N1113,O958:O1113,AH958:AH1113),SUMPRODUCT(D958:D1113,AH958:AH1113))</f>
        <v>0</v>
      </c>
      <c r="AI1115" s="322">
        <f>IF(AI956="kw",SUMPRODUCT(N958:N1113,O958:O1113,AI958:AI1113),SUMPRODUCT(D958:D1113,AI958:AI1113))</f>
        <v>0</v>
      </c>
      <c r="AJ1115" s="322">
        <f>IF(AJ956="kw",SUMPRODUCT(N958:N1113,O958:O1113,AJ958:AJ1113),SUMPRODUCT(D958:D1113,AJ958:AJ1113))</f>
        <v>0</v>
      </c>
      <c r="AK1115" s="322">
        <f>IF(AK956="kw",SUMPRODUCT(N958:N1113,O958:O1113,AK958:AK1113),SUMPRODUCT(D958:D1113,AK958:AK1113))</f>
        <v>0</v>
      </c>
      <c r="AL1115" s="322">
        <f>IF(AL956="kw",SUMPRODUCT(N958:N1113,O958:O1113,AL958:AL1113),SUMPRODUCT(D958:D1113,AL958:AL1113))</f>
        <v>0</v>
      </c>
      <c r="AM1115" s="323"/>
    </row>
    <row r="1116" spans="1:39" ht="15.5">
      <c r="B1116" s="384" t="s">
        <v>348</v>
      </c>
      <c r="C1116" s="385"/>
      <c r="D1116" s="806"/>
      <c r="E1116" s="806"/>
      <c r="F1116" s="806"/>
      <c r="G1116" s="806"/>
      <c r="H1116" s="806"/>
      <c r="I1116" s="806"/>
      <c r="J1116" s="806"/>
      <c r="K1116" s="806"/>
      <c r="L1116" s="806"/>
      <c r="M1116" s="806"/>
      <c r="N1116" s="385"/>
      <c r="O1116" s="385"/>
      <c r="P1116" s="385"/>
      <c r="Q1116" s="385"/>
      <c r="R1116" s="385"/>
      <c r="S1116" s="385"/>
      <c r="T1116" s="385"/>
      <c r="U1116" s="385"/>
      <c r="V1116" s="385"/>
      <c r="W1116" s="385"/>
      <c r="X1116" s="385"/>
      <c r="Y1116" s="385">
        <f>HLOOKUP(Y771,'2. LRAMVA Threshold'!$B$42:$Q$53,12,FALSE)</f>
        <v>1262919</v>
      </c>
      <c r="Z1116" s="385">
        <f>HLOOKUP(Z771,'2. LRAMVA Threshold'!$B$42:$Q$53,12,FALSE)</f>
        <v>1210217</v>
      </c>
      <c r="AA1116" s="385">
        <f>HLOOKUP(AA771,'2. LRAMVA Threshold'!$B$42:$Q$53,12,FALSE)</f>
        <v>56673</v>
      </c>
      <c r="AB1116" s="385">
        <f>HLOOKUP(AB771,'2. LRAMVA Threshold'!$B$42:$Q$53,12,FALSE)</f>
        <v>0</v>
      </c>
      <c r="AC1116" s="385">
        <f>HLOOKUP(AC771,'2. LRAMVA Threshold'!$B$42:$Q$53,12,FALSE)</f>
        <v>0</v>
      </c>
      <c r="AD1116" s="385">
        <f>HLOOKUP(AD771,'2. LRAMVA Threshold'!$B$42:$Q$53,12,FALSE)</f>
        <v>0</v>
      </c>
      <c r="AE1116" s="385">
        <f>HLOOKUP(AE771,'2. LRAMVA Threshold'!$B$42:$Q$53,12,FALSE)</f>
        <v>0</v>
      </c>
      <c r="AF1116" s="385">
        <f>HLOOKUP(AF771,'2. LRAMVA Threshold'!$B$42:$Q$53,12,FALSE)</f>
        <v>0</v>
      </c>
      <c r="AG1116" s="385">
        <f>HLOOKUP(AG771,'2. LRAMVA Threshold'!$B$42:$Q$53,12,FALSE)</f>
        <v>0</v>
      </c>
      <c r="AH1116" s="385">
        <f>HLOOKUP(AH771,'2. LRAMVA Threshold'!$B$42:$Q$53,12,FALSE)</f>
        <v>0</v>
      </c>
      <c r="AI1116" s="385">
        <f>HLOOKUP(AI771,'2. LRAMVA Threshold'!$B$42:$Q$53,12,FALSE)</f>
        <v>0</v>
      </c>
      <c r="AJ1116" s="385">
        <f>HLOOKUP(AJ771,'2. LRAMVA Threshold'!$B$42:$Q$53,12,FALSE)</f>
        <v>0</v>
      </c>
      <c r="AK1116" s="385">
        <f>HLOOKUP(AK771,'2. LRAMVA Threshold'!$B$42:$Q$53,12,FALSE)</f>
        <v>0</v>
      </c>
      <c r="AL1116" s="385">
        <f>HLOOKUP(AL771,'2. LRAMVA Threshold'!$B$42:$Q$53,12,FALSE)</f>
        <v>0</v>
      </c>
      <c r="AM1116" s="434"/>
    </row>
    <row r="1117" spans="1:39" ht="15.5">
      <c r="B1117" s="387"/>
      <c r="C1117" s="425"/>
      <c r="D1117" s="425"/>
      <c r="E1117" s="425"/>
      <c r="F1117" s="425"/>
      <c r="G1117" s="425"/>
      <c r="H1117" s="425"/>
      <c r="I1117" s="425"/>
      <c r="J1117" s="425"/>
      <c r="K1117" s="425"/>
      <c r="L1117" s="425"/>
      <c r="M1117" s="425"/>
      <c r="N1117" s="426"/>
      <c r="O1117" s="427"/>
      <c r="P1117" s="426"/>
      <c r="Q1117" s="426"/>
      <c r="R1117" s="426"/>
      <c r="S1117" s="428"/>
      <c r="T1117" s="428"/>
      <c r="U1117" s="428"/>
      <c r="V1117" s="428"/>
      <c r="W1117" s="426"/>
      <c r="X1117" s="426"/>
      <c r="Y1117" s="429"/>
      <c r="Z1117" s="429"/>
      <c r="AA1117" s="429"/>
      <c r="AB1117" s="429"/>
      <c r="AC1117" s="429"/>
      <c r="AD1117" s="429"/>
      <c r="AE1117" s="429"/>
      <c r="AF1117" s="392"/>
      <c r="AG1117" s="392"/>
      <c r="AH1117" s="392"/>
      <c r="AI1117" s="392"/>
      <c r="AJ1117" s="392"/>
      <c r="AK1117" s="392"/>
      <c r="AL1117" s="392"/>
      <c r="AM1117" s="393"/>
    </row>
    <row r="1118" spans="1:39" ht="15.5">
      <c r="B1118" s="317" t="s">
        <v>349</v>
      </c>
      <c r="C1118" s="331"/>
      <c r="D1118" s="805"/>
      <c r="E1118" s="293"/>
      <c r="F1118" s="293"/>
      <c r="G1118" s="293"/>
      <c r="H1118" s="293"/>
      <c r="I1118" s="293"/>
      <c r="J1118" s="293"/>
      <c r="K1118" s="293"/>
      <c r="L1118" s="293"/>
      <c r="M1118" s="293"/>
      <c r="N1118" s="369"/>
      <c r="O1118" s="284"/>
      <c r="P1118" s="333"/>
      <c r="Q1118" s="333"/>
      <c r="R1118" s="333"/>
      <c r="S1118" s="332"/>
      <c r="T1118" s="332"/>
      <c r="U1118" s="332"/>
      <c r="V1118" s="332"/>
      <c r="W1118" s="333"/>
      <c r="X1118" s="333"/>
      <c r="Y1118" s="334">
        <f>HLOOKUP(Y$35,'3.  Distribution Rates'!$C$122:$P$133,12,FALSE)</f>
        <v>0</v>
      </c>
      <c r="Z1118" s="334">
        <f>HLOOKUP(Z$35,'3.  Distribution Rates'!$C$122:$P$133,12,FALSE)</f>
        <v>0</v>
      </c>
      <c r="AA1118" s="334">
        <f>HLOOKUP(AA$35,'3.  Distribution Rates'!$C$122:$P$133,12,FALSE)</f>
        <v>0</v>
      </c>
      <c r="AB1118" s="334">
        <f>HLOOKUP(AB$35,'3.  Distribution Rates'!$C$122:$P$133,12,FALSE)</f>
        <v>0</v>
      </c>
      <c r="AC1118" s="334">
        <f>HLOOKUP(AC$35,'3.  Distribution Rates'!$C$122:$P$133,12,FALSE)</f>
        <v>0</v>
      </c>
      <c r="AD1118" s="334">
        <f>HLOOKUP(AD$35,'3.  Distribution Rates'!$C$122:$P$133,12,FALSE)</f>
        <v>0</v>
      </c>
      <c r="AE1118" s="334">
        <f>HLOOKUP(AE$35,'3.  Distribution Rates'!$C$122:$P$133,12,FALSE)</f>
        <v>0</v>
      </c>
      <c r="AF1118" s="334">
        <f>HLOOKUP(AF$35,'3.  Distribution Rates'!$C$122:$P$133,12,FALSE)</f>
        <v>0</v>
      </c>
      <c r="AG1118" s="334">
        <f>HLOOKUP(AG$35,'3.  Distribution Rates'!$C$122:$P$133,12,FALSE)</f>
        <v>0</v>
      </c>
      <c r="AH1118" s="334">
        <f>HLOOKUP(AH$35,'3.  Distribution Rates'!$C$122:$P$133,12,FALSE)</f>
        <v>0</v>
      </c>
      <c r="AI1118" s="334">
        <f>HLOOKUP(AI$35,'3.  Distribution Rates'!$C$122:$P$133,12,FALSE)</f>
        <v>0</v>
      </c>
      <c r="AJ1118" s="334">
        <f>HLOOKUP(AJ$35,'3.  Distribution Rates'!$C$122:$P$133,12,FALSE)</f>
        <v>0</v>
      </c>
      <c r="AK1118" s="334">
        <f>HLOOKUP(AK$35,'3.  Distribution Rates'!$C$122:$P$133,12,FALSE)</f>
        <v>0</v>
      </c>
      <c r="AL1118" s="334">
        <f>HLOOKUP(AL$35,'3.  Distribution Rates'!$C$122:$P$133,12,FALSE)</f>
        <v>0</v>
      </c>
      <c r="AM1118" s="436"/>
    </row>
    <row r="1119" spans="1:39" ht="15.5">
      <c r="B1119" s="317" t="s">
        <v>353</v>
      </c>
      <c r="C1119" s="338"/>
      <c r="D1119" s="804"/>
      <c r="E1119" s="733"/>
      <c r="F1119" s="733"/>
      <c r="G1119" s="733"/>
      <c r="H1119" s="733"/>
      <c r="I1119" s="733"/>
      <c r="J1119" s="733"/>
      <c r="K1119" s="733"/>
      <c r="L1119" s="733"/>
      <c r="M1119" s="733"/>
      <c r="N1119" s="272"/>
      <c r="O1119" s="284"/>
      <c r="P1119" s="272"/>
      <c r="Q1119" s="272"/>
      <c r="R1119" s="272"/>
      <c r="S1119" s="302"/>
      <c r="T1119" s="302"/>
      <c r="U1119" s="302"/>
      <c r="V1119" s="302"/>
      <c r="W1119" s="272"/>
      <c r="X1119" s="272"/>
      <c r="Y1119" s="371">
        <f>'4.  2011-2014 LRAM'!Y143*Y1118</f>
        <v>0</v>
      </c>
      <c r="Z1119" s="371">
        <f>'4.  2011-2014 LRAM'!Z143*Z1118</f>
        <v>0</v>
      </c>
      <c r="AA1119" s="371">
        <f>'4.  2011-2014 LRAM'!AA143*AA1118</f>
        <v>0</v>
      </c>
      <c r="AB1119" s="371">
        <f>'4.  2011-2014 LRAM'!AB143*AB1118</f>
        <v>0</v>
      </c>
      <c r="AC1119" s="371">
        <f>'4.  2011-2014 LRAM'!AC143*AC1118</f>
        <v>0</v>
      </c>
      <c r="AD1119" s="371">
        <f>'4.  2011-2014 LRAM'!AD143*AD1118</f>
        <v>0</v>
      </c>
      <c r="AE1119" s="371">
        <f>'4.  2011-2014 LRAM'!AE143*AE1118</f>
        <v>0</v>
      </c>
      <c r="AF1119" s="371">
        <f>'4.  2011-2014 LRAM'!AF143*AF1118</f>
        <v>0</v>
      </c>
      <c r="AG1119" s="371">
        <f>'4.  2011-2014 LRAM'!AG143*AG1118</f>
        <v>0</v>
      </c>
      <c r="AH1119" s="371">
        <f>'4.  2011-2014 LRAM'!AH143*AH1118</f>
        <v>0</v>
      </c>
      <c r="AI1119" s="371">
        <f>'4.  2011-2014 LRAM'!AI143*AI1118</f>
        <v>0</v>
      </c>
      <c r="AJ1119" s="371">
        <f>'4.  2011-2014 LRAM'!AJ143*AJ1118</f>
        <v>0</v>
      </c>
      <c r="AK1119" s="371">
        <f>'4.  2011-2014 LRAM'!AK143*AK1118</f>
        <v>0</v>
      </c>
      <c r="AL1119" s="371">
        <f>'4.  2011-2014 LRAM'!AL143*AL1118</f>
        <v>0</v>
      </c>
      <c r="AM1119" s="616">
        <f t="shared" ref="AM1119:AM1127" si="360">SUM(Y1119:AL1119)</f>
        <v>0</v>
      </c>
    </row>
    <row r="1120" spans="1:39" ht="15.5">
      <c r="B1120" s="317" t="s">
        <v>354</v>
      </c>
      <c r="C1120" s="338"/>
      <c r="D1120" s="804"/>
      <c r="E1120" s="733"/>
      <c r="F1120" s="733"/>
      <c r="G1120" s="733"/>
      <c r="H1120" s="733"/>
      <c r="I1120" s="733"/>
      <c r="J1120" s="733"/>
      <c r="K1120" s="733"/>
      <c r="L1120" s="733"/>
      <c r="M1120" s="733"/>
      <c r="N1120" s="272"/>
      <c r="O1120" s="284"/>
      <c r="P1120" s="272"/>
      <c r="Q1120" s="272"/>
      <c r="R1120" s="272"/>
      <c r="S1120" s="302"/>
      <c r="T1120" s="302"/>
      <c r="U1120" s="302"/>
      <c r="V1120" s="302"/>
      <c r="W1120" s="272"/>
      <c r="X1120" s="272"/>
      <c r="Y1120" s="371">
        <f>'4.  2011-2014 LRAM'!Y272*Y1118</f>
        <v>0</v>
      </c>
      <c r="Z1120" s="371">
        <f>'4.  2011-2014 LRAM'!Z272*Z1118</f>
        <v>0</v>
      </c>
      <c r="AA1120" s="371">
        <f>'4.  2011-2014 LRAM'!AA272*AA1118</f>
        <v>0</v>
      </c>
      <c r="AB1120" s="371">
        <f>'4.  2011-2014 LRAM'!AB272*AB1118</f>
        <v>0</v>
      </c>
      <c r="AC1120" s="371">
        <f>'4.  2011-2014 LRAM'!AC272*AC1118</f>
        <v>0</v>
      </c>
      <c r="AD1120" s="371">
        <f>'4.  2011-2014 LRAM'!AD272*AD1118</f>
        <v>0</v>
      </c>
      <c r="AE1120" s="371">
        <f>'4.  2011-2014 LRAM'!AE272*AE1118</f>
        <v>0</v>
      </c>
      <c r="AF1120" s="371">
        <f>'4.  2011-2014 LRAM'!AF272*AF1118</f>
        <v>0</v>
      </c>
      <c r="AG1120" s="371">
        <f>'4.  2011-2014 LRAM'!AG272*AG1118</f>
        <v>0</v>
      </c>
      <c r="AH1120" s="371">
        <f>'4.  2011-2014 LRAM'!AH272*AH1118</f>
        <v>0</v>
      </c>
      <c r="AI1120" s="371">
        <f>'4.  2011-2014 LRAM'!AI272*AI1118</f>
        <v>0</v>
      </c>
      <c r="AJ1120" s="371">
        <f>'4.  2011-2014 LRAM'!AJ272*AJ1118</f>
        <v>0</v>
      </c>
      <c r="AK1120" s="371">
        <f>'4.  2011-2014 LRAM'!AK272*AK1118</f>
        <v>0</v>
      </c>
      <c r="AL1120" s="371">
        <f>'4.  2011-2014 LRAM'!AL272*AL1118</f>
        <v>0</v>
      </c>
      <c r="AM1120" s="616">
        <f t="shared" si="360"/>
        <v>0</v>
      </c>
    </row>
    <row r="1121" spans="2:39" ht="15.5">
      <c r="B1121" s="317" t="s">
        <v>355</v>
      </c>
      <c r="C1121" s="338"/>
      <c r="D1121" s="804"/>
      <c r="E1121" s="733"/>
      <c r="F1121" s="733"/>
      <c r="G1121" s="733"/>
      <c r="H1121" s="733"/>
      <c r="I1121" s="733"/>
      <c r="J1121" s="733"/>
      <c r="K1121" s="733"/>
      <c r="L1121" s="733"/>
      <c r="M1121" s="733"/>
      <c r="N1121" s="272"/>
      <c r="O1121" s="284"/>
      <c r="P1121" s="272"/>
      <c r="Q1121" s="272"/>
      <c r="R1121" s="272"/>
      <c r="S1121" s="302"/>
      <c r="T1121" s="302"/>
      <c r="U1121" s="302"/>
      <c r="V1121" s="302"/>
      <c r="W1121" s="272"/>
      <c r="X1121" s="272"/>
      <c r="Y1121" s="371">
        <f>'4.  2011-2014 LRAM'!Y401*Y1118</f>
        <v>0</v>
      </c>
      <c r="Z1121" s="371">
        <f>'4.  2011-2014 LRAM'!Z401*Z1118</f>
        <v>0</v>
      </c>
      <c r="AA1121" s="371">
        <f>'4.  2011-2014 LRAM'!AA401*AA1118</f>
        <v>0</v>
      </c>
      <c r="AB1121" s="371">
        <f>'4.  2011-2014 LRAM'!AB401*AB1118</f>
        <v>0</v>
      </c>
      <c r="AC1121" s="371">
        <f>'4.  2011-2014 LRAM'!AC401*AC1118</f>
        <v>0</v>
      </c>
      <c r="AD1121" s="371">
        <f>'4.  2011-2014 LRAM'!AD401*AD1118</f>
        <v>0</v>
      </c>
      <c r="AE1121" s="371">
        <f>'4.  2011-2014 LRAM'!AE401*AE1118</f>
        <v>0</v>
      </c>
      <c r="AF1121" s="371">
        <f>'4.  2011-2014 LRAM'!AF401*AF1118</f>
        <v>0</v>
      </c>
      <c r="AG1121" s="371">
        <f>'4.  2011-2014 LRAM'!AG401*AG1118</f>
        <v>0</v>
      </c>
      <c r="AH1121" s="371">
        <f>'4.  2011-2014 LRAM'!AH401*AH1118</f>
        <v>0</v>
      </c>
      <c r="AI1121" s="371">
        <f>'4.  2011-2014 LRAM'!AI401*AI1118</f>
        <v>0</v>
      </c>
      <c r="AJ1121" s="371">
        <f>'4.  2011-2014 LRAM'!AJ401*AJ1118</f>
        <v>0</v>
      </c>
      <c r="AK1121" s="371">
        <f>'4.  2011-2014 LRAM'!AK401*AK1118</f>
        <v>0</v>
      </c>
      <c r="AL1121" s="371">
        <f>'4.  2011-2014 LRAM'!AL401*AL1118</f>
        <v>0</v>
      </c>
      <c r="AM1121" s="616">
        <f t="shared" si="360"/>
        <v>0</v>
      </c>
    </row>
    <row r="1122" spans="2:39" ht="15.5">
      <c r="B1122" s="317" t="s">
        <v>356</v>
      </c>
      <c r="C1122" s="338"/>
      <c r="D1122" s="804"/>
      <c r="E1122" s="733"/>
      <c r="F1122" s="733"/>
      <c r="G1122" s="733"/>
      <c r="H1122" s="733"/>
      <c r="I1122" s="733"/>
      <c r="J1122" s="733"/>
      <c r="K1122" s="733"/>
      <c r="L1122" s="733"/>
      <c r="M1122" s="733"/>
      <c r="N1122" s="272"/>
      <c r="O1122" s="284"/>
      <c r="P1122" s="272"/>
      <c r="Q1122" s="272"/>
      <c r="R1122" s="272"/>
      <c r="S1122" s="302"/>
      <c r="T1122" s="302"/>
      <c r="U1122" s="302"/>
      <c r="V1122" s="302"/>
      <c r="W1122" s="272"/>
      <c r="X1122" s="272"/>
      <c r="Y1122" s="371">
        <f>'4.  2011-2014 LRAM'!Y531*Y1118</f>
        <v>0</v>
      </c>
      <c r="Z1122" s="371">
        <f>'4.  2011-2014 LRAM'!Z531*Z1118</f>
        <v>0</v>
      </c>
      <c r="AA1122" s="371">
        <f>'4.  2011-2014 LRAM'!AA531*AA1118</f>
        <v>0</v>
      </c>
      <c r="AB1122" s="371">
        <f>'4.  2011-2014 LRAM'!AB531*AB1118</f>
        <v>0</v>
      </c>
      <c r="AC1122" s="371">
        <f>'4.  2011-2014 LRAM'!AC531*AC1118</f>
        <v>0</v>
      </c>
      <c r="AD1122" s="371">
        <f>'4.  2011-2014 LRAM'!AD531*AD1118</f>
        <v>0</v>
      </c>
      <c r="AE1122" s="371">
        <f>'4.  2011-2014 LRAM'!AE531*AE1118</f>
        <v>0</v>
      </c>
      <c r="AF1122" s="371">
        <f>'4.  2011-2014 LRAM'!AF531*AF1118</f>
        <v>0</v>
      </c>
      <c r="AG1122" s="371">
        <f>'4.  2011-2014 LRAM'!AG531*AG1118</f>
        <v>0</v>
      </c>
      <c r="AH1122" s="371">
        <f>'4.  2011-2014 LRAM'!AH531*AH1118</f>
        <v>0</v>
      </c>
      <c r="AI1122" s="371">
        <f>'4.  2011-2014 LRAM'!AI531*AI1118</f>
        <v>0</v>
      </c>
      <c r="AJ1122" s="371">
        <f>'4.  2011-2014 LRAM'!AJ531*AJ1118</f>
        <v>0</v>
      </c>
      <c r="AK1122" s="371">
        <f>'4.  2011-2014 LRAM'!AK531*AK1118</f>
        <v>0</v>
      </c>
      <c r="AL1122" s="371">
        <f>'4.  2011-2014 LRAM'!AL531*AL1118</f>
        <v>0</v>
      </c>
      <c r="AM1122" s="616">
        <f t="shared" si="360"/>
        <v>0</v>
      </c>
    </row>
    <row r="1123" spans="2:39" ht="15.5">
      <c r="B1123" s="317" t="s">
        <v>357</v>
      </c>
      <c r="C1123" s="338"/>
      <c r="D1123" s="804"/>
      <c r="E1123" s="733"/>
      <c r="F1123" s="733"/>
      <c r="G1123" s="733"/>
      <c r="H1123" s="733"/>
      <c r="I1123" s="733"/>
      <c r="J1123" s="733"/>
      <c r="K1123" s="733"/>
      <c r="L1123" s="733"/>
      <c r="M1123" s="733"/>
      <c r="N1123" s="272"/>
      <c r="O1123" s="284"/>
      <c r="P1123" s="272"/>
      <c r="Q1123" s="272"/>
      <c r="R1123" s="272"/>
      <c r="S1123" s="302"/>
      <c r="T1123" s="302"/>
      <c r="U1123" s="302"/>
      <c r="V1123" s="302"/>
      <c r="W1123" s="272"/>
      <c r="X1123" s="272"/>
      <c r="Y1123" s="371">
        <f t="shared" ref="Y1123:AL1123" si="361">Y212*Y1118</f>
        <v>0</v>
      </c>
      <c r="Z1123" s="371">
        <f t="shared" si="361"/>
        <v>0</v>
      </c>
      <c r="AA1123" s="371">
        <f t="shared" si="361"/>
        <v>0</v>
      </c>
      <c r="AB1123" s="371">
        <f t="shared" si="361"/>
        <v>0</v>
      </c>
      <c r="AC1123" s="371">
        <f t="shared" si="361"/>
        <v>0</v>
      </c>
      <c r="AD1123" s="371">
        <f t="shared" si="361"/>
        <v>0</v>
      </c>
      <c r="AE1123" s="371">
        <f t="shared" si="361"/>
        <v>0</v>
      </c>
      <c r="AF1123" s="371">
        <f t="shared" si="361"/>
        <v>0</v>
      </c>
      <c r="AG1123" s="371">
        <f t="shared" si="361"/>
        <v>0</v>
      </c>
      <c r="AH1123" s="371">
        <f t="shared" si="361"/>
        <v>0</v>
      </c>
      <c r="AI1123" s="371">
        <f t="shared" si="361"/>
        <v>0</v>
      </c>
      <c r="AJ1123" s="371">
        <f t="shared" si="361"/>
        <v>0</v>
      </c>
      <c r="AK1123" s="371">
        <f t="shared" si="361"/>
        <v>0</v>
      </c>
      <c r="AL1123" s="371">
        <f t="shared" si="361"/>
        <v>0</v>
      </c>
      <c r="AM1123" s="616">
        <f t="shared" si="360"/>
        <v>0</v>
      </c>
    </row>
    <row r="1124" spans="2:39" ht="15.5">
      <c r="B1124" s="317" t="s">
        <v>358</v>
      </c>
      <c r="C1124" s="338"/>
      <c r="D1124" s="804"/>
      <c r="E1124" s="733"/>
      <c r="F1124" s="733"/>
      <c r="G1124" s="733"/>
      <c r="H1124" s="733"/>
      <c r="I1124" s="733"/>
      <c r="J1124" s="733"/>
      <c r="K1124" s="733"/>
      <c r="L1124" s="733"/>
      <c r="M1124" s="733"/>
      <c r="N1124" s="272"/>
      <c r="O1124" s="284"/>
      <c r="P1124" s="272"/>
      <c r="Q1124" s="272"/>
      <c r="R1124" s="272"/>
      <c r="S1124" s="302"/>
      <c r="T1124" s="302"/>
      <c r="U1124" s="302"/>
      <c r="V1124" s="302"/>
      <c r="W1124" s="272"/>
      <c r="X1124" s="272"/>
      <c r="Y1124" s="371">
        <f t="shared" ref="Y1124:AL1124" si="362">Y396*Y1118</f>
        <v>0</v>
      </c>
      <c r="Z1124" s="371">
        <f t="shared" si="362"/>
        <v>0</v>
      </c>
      <c r="AA1124" s="371">
        <f t="shared" si="362"/>
        <v>0</v>
      </c>
      <c r="AB1124" s="371">
        <f t="shared" si="362"/>
        <v>0</v>
      </c>
      <c r="AC1124" s="371">
        <f t="shared" si="362"/>
        <v>0</v>
      </c>
      <c r="AD1124" s="371">
        <f t="shared" si="362"/>
        <v>0</v>
      </c>
      <c r="AE1124" s="371">
        <f t="shared" si="362"/>
        <v>0</v>
      </c>
      <c r="AF1124" s="371">
        <f t="shared" si="362"/>
        <v>0</v>
      </c>
      <c r="AG1124" s="371">
        <f t="shared" si="362"/>
        <v>0</v>
      </c>
      <c r="AH1124" s="371">
        <f t="shared" si="362"/>
        <v>0</v>
      </c>
      <c r="AI1124" s="371">
        <f t="shared" si="362"/>
        <v>0</v>
      </c>
      <c r="AJ1124" s="371">
        <f t="shared" si="362"/>
        <v>0</v>
      </c>
      <c r="AK1124" s="371">
        <f t="shared" si="362"/>
        <v>0</v>
      </c>
      <c r="AL1124" s="371">
        <f t="shared" si="362"/>
        <v>0</v>
      </c>
      <c r="AM1124" s="616">
        <f t="shared" si="360"/>
        <v>0</v>
      </c>
    </row>
    <row r="1125" spans="2:39" ht="15.5">
      <c r="B1125" s="317" t="s">
        <v>359</v>
      </c>
      <c r="C1125" s="338"/>
      <c r="D1125" s="804"/>
      <c r="E1125" s="733"/>
      <c r="F1125" s="733"/>
      <c r="G1125" s="733"/>
      <c r="H1125" s="733"/>
      <c r="I1125" s="733"/>
      <c r="J1125" s="733"/>
      <c r="K1125" s="733"/>
      <c r="L1125" s="733"/>
      <c r="M1125" s="733"/>
      <c r="N1125" s="272"/>
      <c r="O1125" s="284"/>
      <c r="P1125" s="272"/>
      <c r="Q1125" s="272"/>
      <c r="R1125" s="272"/>
      <c r="S1125" s="302"/>
      <c r="T1125" s="302"/>
      <c r="U1125" s="302"/>
      <c r="V1125" s="302"/>
      <c r="W1125" s="272"/>
      <c r="X1125" s="272"/>
      <c r="Y1125" s="371">
        <f t="shared" ref="Y1125:AL1125" si="363">Y580*Y1118</f>
        <v>0</v>
      </c>
      <c r="Z1125" s="371">
        <f t="shared" si="363"/>
        <v>0</v>
      </c>
      <c r="AA1125" s="371">
        <f t="shared" si="363"/>
        <v>0</v>
      </c>
      <c r="AB1125" s="371">
        <f t="shared" si="363"/>
        <v>0</v>
      </c>
      <c r="AC1125" s="371">
        <f t="shared" si="363"/>
        <v>0</v>
      </c>
      <c r="AD1125" s="371">
        <f t="shared" si="363"/>
        <v>0</v>
      </c>
      <c r="AE1125" s="371">
        <f t="shared" si="363"/>
        <v>0</v>
      </c>
      <c r="AF1125" s="371">
        <f t="shared" si="363"/>
        <v>0</v>
      </c>
      <c r="AG1125" s="371">
        <f t="shared" si="363"/>
        <v>0</v>
      </c>
      <c r="AH1125" s="371">
        <f t="shared" si="363"/>
        <v>0</v>
      </c>
      <c r="AI1125" s="371">
        <f t="shared" si="363"/>
        <v>0</v>
      </c>
      <c r="AJ1125" s="371">
        <f t="shared" si="363"/>
        <v>0</v>
      </c>
      <c r="AK1125" s="371">
        <f t="shared" si="363"/>
        <v>0</v>
      </c>
      <c r="AL1125" s="371">
        <f t="shared" si="363"/>
        <v>0</v>
      </c>
      <c r="AM1125" s="616">
        <f t="shared" si="360"/>
        <v>0</v>
      </c>
    </row>
    <row r="1126" spans="2:39" ht="15.5">
      <c r="B1126" s="317" t="s">
        <v>360</v>
      </c>
      <c r="C1126" s="338"/>
      <c r="D1126" s="804"/>
      <c r="E1126" s="733"/>
      <c r="F1126" s="733"/>
      <c r="G1126" s="733"/>
      <c r="H1126" s="733"/>
      <c r="I1126" s="733"/>
      <c r="J1126" s="733"/>
      <c r="K1126" s="733"/>
      <c r="L1126" s="733"/>
      <c r="M1126" s="733"/>
      <c r="N1126" s="272"/>
      <c r="O1126" s="284"/>
      <c r="P1126" s="272"/>
      <c r="Q1126" s="272"/>
      <c r="R1126" s="272"/>
      <c r="S1126" s="302"/>
      <c r="T1126" s="302"/>
      <c r="U1126" s="302"/>
      <c r="V1126" s="302"/>
      <c r="W1126" s="272"/>
      <c r="X1126" s="272"/>
      <c r="Y1126" s="371">
        <f t="shared" ref="Y1126:AL1126" si="364">Y764*Y1118</f>
        <v>0</v>
      </c>
      <c r="Z1126" s="371">
        <f t="shared" si="364"/>
        <v>0</v>
      </c>
      <c r="AA1126" s="371">
        <f t="shared" si="364"/>
        <v>0</v>
      </c>
      <c r="AB1126" s="371">
        <f t="shared" si="364"/>
        <v>0</v>
      </c>
      <c r="AC1126" s="371">
        <f t="shared" si="364"/>
        <v>0</v>
      </c>
      <c r="AD1126" s="371">
        <f t="shared" si="364"/>
        <v>0</v>
      </c>
      <c r="AE1126" s="371">
        <f t="shared" si="364"/>
        <v>0</v>
      </c>
      <c r="AF1126" s="371">
        <f t="shared" si="364"/>
        <v>0</v>
      </c>
      <c r="AG1126" s="371">
        <f t="shared" si="364"/>
        <v>0</v>
      </c>
      <c r="AH1126" s="371">
        <f t="shared" si="364"/>
        <v>0</v>
      </c>
      <c r="AI1126" s="371">
        <f t="shared" si="364"/>
        <v>0</v>
      </c>
      <c r="AJ1126" s="371">
        <f t="shared" si="364"/>
        <v>0</v>
      </c>
      <c r="AK1126" s="371">
        <f t="shared" si="364"/>
        <v>0</v>
      </c>
      <c r="AL1126" s="371">
        <f t="shared" si="364"/>
        <v>0</v>
      </c>
      <c r="AM1126" s="616">
        <f t="shared" si="360"/>
        <v>0</v>
      </c>
    </row>
    <row r="1127" spans="2:39" ht="15.5">
      <c r="B1127" s="317" t="s">
        <v>361</v>
      </c>
      <c r="C1127" s="338"/>
      <c r="D1127" s="804"/>
      <c r="E1127" s="733"/>
      <c r="F1127" s="733"/>
      <c r="G1127" s="733"/>
      <c r="H1127" s="733"/>
      <c r="I1127" s="733"/>
      <c r="J1127" s="733"/>
      <c r="K1127" s="733"/>
      <c r="L1127" s="733"/>
      <c r="M1127" s="733"/>
      <c r="N1127" s="272"/>
      <c r="O1127" s="284"/>
      <c r="P1127" s="272"/>
      <c r="Q1127" s="272"/>
      <c r="R1127" s="272"/>
      <c r="S1127" s="302"/>
      <c r="T1127" s="302"/>
      <c r="U1127" s="302"/>
      <c r="V1127" s="302"/>
      <c r="W1127" s="272"/>
      <c r="X1127" s="272"/>
      <c r="Y1127" s="371">
        <f t="shared" ref="Y1127:AL1127" si="365">Y948*Y1118</f>
        <v>0</v>
      </c>
      <c r="Z1127" s="371">
        <f t="shared" si="365"/>
        <v>0</v>
      </c>
      <c r="AA1127" s="371">
        <f t="shared" si="365"/>
        <v>0</v>
      </c>
      <c r="AB1127" s="371">
        <f t="shared" si="365"/>
        <v>0</v>
      </c>
      <c r="AC1127" s="371">
        <f t="shared" si="365"/>
        <v>0</v>
      </c>
      <c r="AD1127" s="371">
        <f t="shared" si="365"/>
        <v>0</v>
      </c>
      <c r="AE1127" s="371">
        <f t="shared" si="365"/>
        <v>0</v>
      </c>
      <c r="AF1127" s="371">
        <f t="shared" si="365"/>
        <v>0</v>
      </c>
      <c r="AG1127" s="371">
        <f t="shared" si="365"/>
        <v>0</v>
      </c>
      <c r="AH1127" s="371">
        <f t="shared" si="365"/>
        <v>0</v>
      </c>
      <c r="AI1127" s="371">
        <f t="shared" si="365"/>
        <v>0</v>
      </c>
      <c r="AJ1127" s="371">
        <f t="shared" si="365"/>
        <v>0</v>
      </c>
      <c r="AK1127" s="371">
        <f t="shared" si="365"/>
        <v>0</v>
      </c>
      <c r="AL1127" s="371">
        <f t="shared" si="365"/>
        <v>0</v>
      </c>
      <c r="AM1127" s="616">
        <f t="shared" si="360"/>
        <v>0</v>
      </c>
    </row>
    <row r="1128" spans="2:39" ht="15.5">
      <c r="B1128" s="342" t="s">
        <v>352</v>
      </c>
      <c r="C1128" s="338"/>
      <c r="D1128" s="803"/>
      <c r="E1128" s="326"/>
      <c r="F1128" s="326"/>
      <c r="G1128" s="326"/>
      <c r="H1128" s="326"/>
      <c r="I1128" s="326"/>
      <c r="J1128" s="326"/>
      <c r="K1128" s="326"/>
      <c r="L1128" s="326"/>
      <c r="M1128" s="326"/>
      <c r="N1128" s="327"/>
      <c r="O1128" s="293"/>
      <c r="P1128" s="327"/>
      <c r="Q1128" s="327"/>
      <c r="R1128" s="327"/>
      <c r="S1128" s="329"/>
      <c r="T1128" s="329"/>
      <c r="U1128" s="329"/>
      <c r="V1128" s="329"/>
      <c r="W1128" s="327"/>
      <c r="X1128" s="327"/>
      <c r="Y1128" s="339">
        <f t="shared" ref="Y1128:AM1128" si="366">SUM(Y1119:Y1127)</f>
        <v>0</v>
      </c>
      <c r="Z1128" s="339">
        <f t="shared" si="366"/>
        <v>0</v>
      </c>
      <c r="AA1128" s="339">
        <f t="shared" si="366"/>
        <v>0</v>
      </c>
      <c r="AB1128" s="339">
        <f t="shared" si="366"/>
        <v>0</v>
      </c>
      <c r="AC1128" s="339">
        <f t="shared" si="366"/>
        <v>0</v>
      </c>
      <c r="AD1128" s="339">
        <f t="shared" si="366"/>
        <v>0</v>
      </c>
      <c r="AE1128" s="339">
        <f t="shared" si="366"/>
        <v>0</v>
      </c>
      <c r="AF1128" s="339">
        <f t="shared" si="366"/>
        <v>0</v>
      </c>
      <c r="AG1128" s="339">
        <f t="shared" si="366"/>
        <v>0</v>
      </c>
      <c r="AH1128" s="339">
        <f t="shared" si="366"/>
        <v>0</v>
      </c>
      <c r="AI1128" s="339">
        <f t="shared" si="366"/>
        <v>0</v>
      </c>
      <c r="AJ1128" s="339">
        <f t="shared" si="366"/>
        <v>0</v>
      </c>
      <c r="AK1128" s="339">
        <f t="shared" si="366"/>
        <v>0</v>
      </c>
      <c r="AL1128" s="339">
        <f t="shared" si="366"/>
        <v>0</v>
      </c>
      <c r="AM1128" s="400">
        <f t="shared" si="366"/>
        <v>0</v>
      </c>
    </row>
    <row r="1129" spans="2:39" ht="15.5">
      <c r="B1129" s="342" t="s">
        <v>351</v>
      </c>
      <c r="C1129" s="338"/>
      <c r="D1129" s="803"/>
      <c r="E1129" s="326"/>
      <c r="F1129" s="326"/>
      <c r="G1129" s="326"/>
      <c r="H1129" s="326"/>
      <c r="I1129" s="326"/>
      <c r="J1129" s="326"/>
      <c r="K1129" s="326"/>
      <c r="L1129" s="326"/>
      <c r="M1129" s="326"/>
      <c r="N1129" s="327"/>
      <c r="O1129" s="293"/>
      <c r="P1129" s="327"/>
      <c r="Q1129" s="327"/>
      <c r="R1129" s="327"/>
      <c r="S1129" s="329"/>
      <c r="T1129" s="329"/>
      <c r="U1129" s="329"/>
      <c r="V1129" s="329"/>
      <c r="W1129" s="327"/>
      <c r="X1129" s="327"/>
      <c r="Y1129" s="340">
        <f>Y1116*Y1118</f>
        <v>0</v>
      </c>
      <c r="Z1129" s="340">
        <f t="shared" ref="Z1129:AE1129" si="367">Z1116*Z1118</f>
        <v>0</v>
      </c>
      <c r="AA1129" s="340">
        <f>AA1116*AA1118</f>
        <v>0</v>
      </c>
      <c r="AB1129" s="340">
        <f t="shared" si="367"/>
        <v>0</v>
      </c>
      <c r="AC1129" s="340">
        <f t="shared" si="367"/>
        <v>0</v>
      </c>
      <c r="AD1129" s="340">
        <f t="shared" si="367"/>
        <v>0</v>
      </c>
      <c r="AE1129" s="340">
        <f t="shared" si="367"/>
        <v>0</v>
      </c>
      <c r="AF1129" s="340">
        <f t="shared" ref="AF1129:AL1129" si="368">AF1116*AF1118</f>
        <v>0</v>
      </c>
      <c r="AG1129" s="340">
        <f t="shared" si="368"/>
        <v>0</v>
      </c>
      <c r="AH1129" s="340">
        <f t="shared" si="368"/>
        <v>0</v>
      </c>
      <c r="AI1129" s="340">
        <f t="shared" si="368"/>
        <v>0</v>
      </c>
      <c r="AJ1129" s="340">
        <f t="shared" si="368"/>
        <v>0</v>
      </c>
      <c r="AK1129" s="340">
        <f t="shared" si="368"/>
        <v>0</v>
      </c>
      <c r="AL1129" s="340">
        <f t="shared" si="368"/>
        <v>0</v>
      </c>
      <c r="AM1129" s="400">
        <f>SUM(Y1129:AL1129)</f>
        <v>0</v>
      </c>
    </row>
    <row r="1130" spans="2:39" ht="15.5">
      <c r="B1130" s="342" t="s">
        <v>350</v>
      </c>
      <c r="C1130" s="338"/>
      <c r="D1130" s="803"/>
      <c r="E1130" s="326"/>
      <c r="F1130" s="326"/>
      <c r="G1130" s="326"/>
      <c r="H1130" s="326"/>
      <c r="I1130" s="326"/>
      <c r="J1130" s="326"/>
      <c r="K1130" s="326"/>
      <c r="L1130" s="326"/>
      <c r="M1130" s="326"/>
      <c r="N1130" s="327"/>
      <c r="O1130" s="293"/>
      <c r="P1130" s="327"/>
      <c r="Q1130" s="327"/>
      <c r="R1130" s="327"/>
      <c r="S1130" s="343"/>
      <c r="T1130" s="343"/>
      <c r="U1130" s="343"/>
      <c r="V1130" s="343"/>
      <c r="W1130" s="327"/>
      <c r="X1130" s="327"/>
      <c r="Y1130" s="344"/>
      <c r="Z1130" s="344"/>
      <c r="AA1130" s="344"/>
      <c r="AB1130" s="344"/>
      <c r="AC1130" s="344"/>
      <c r="AD1130" s="344"/>
      <c r="AE1130" s="344"/>
      <c r="AF1130" s="344"/>
      <c r="AG1130" s="344"/>
      <c r="AH1130" s="344"/>
      <c r="AI1130" s="344"/>
      <c r="AJ1130" s="344"/>
      <c r="AK1130" s="344"/>
      <c r="AL1130" s="344"/>
      <c r="AM1130" s="400">
        <f>AM1128-AM1129</f>
        <v>0</v>
      </c>
    </row>
    <row r="1131" spans="2:39" ht="15.5">
      <c r="B1131" s="374"/>
      <c r="C1131" s="437"/>
      <c r="D1131" s="801"/>
      <c r="E1131" s="800"/>
      <c r="F1131" s="800"/>
      <c r="G1131" s="800"/>
      <c r="H1131" s="800"/>
      <c r="I1131" s="800"/>
      <c r="J1131" s="800"/>
      <c r="K1131" s="800"/>
      <c r="L1131" s="800"/>
      <c r="M1131" s="800"/>
      <c r="N1131" s="438"/>
      <c r="O1131" s="439"/>
      <c r="P1131" s="438"/>
      <c r="Q1131" s="438"/>
      <c r="R1131" s="438"/>
      <c r="S1131" s="437"/>
      <c r="T1131" s="440"/>
      <c r="U1131" s="437"/>
      <c r="V1131" s="437"/>
      <c r="W1131" s="438"/>
      <c r="X1131" s="438"/>
      <c r="Y1131" s="441"/>
      <c r="Z1131" s="441"/>
      <c r="AA1131" s="441"/>
      <c r="AB1131" s="441"/>
      <c r="AC1131" s="441"/>
      <c r="AD1131" s="441"/>
      <c r="AE1131" s="441"/>
      <c r="AF1131" s="441"/>
      <c r="AG1131" s="441"/>
      <c r="AH1131" s="441"/>
      <c r="AI1131" s="441"/>
      <c r="AJ1131" s="441"/>
      <c r="AK1131" s="441"/>
      <c r="AL1131" s="441"/>
      <c r="AM1131" s="379"/>
    </row>
    <row r="1132" spans="2:39" ht="19.5" customHeight="1">
      <c r="B1132" s="361" t="s">
        <v>591</v>
      </c>
      <c r="C1132" s="380"/>
      <c r="D1132" s="363"/>
      <c r="E1132" s="363"/>
      <c r="F1132" s="363"/>
      <c r="G1132" s="363"/>
      <c r="H1132" s="363"/>
      <c r="I1132" s="363"/>
      <c r="J1132" s="363"/>
      <c r="K1132" s="363"/>
      <c r="L1132" s="363"/>
      <c r="M1132" s="363"/>
      <c r="N1132" s="381"/>
      <c r="O1132" s="381"/>
      <c r="P1132" s="381"/>
      <c r="Q1132" s="381"/>
      <c r="R1132" s="381"/>
      <c r="S1132" s="364"/>
      <c r="T1132" s="365"/>
      <c r="U1132" s="381"/>
      <c r="V1132" s="381"/>
      <c r="W1132" s="381"/>
      <c r="X1132" s="381"/>
      <c r="Y1132" s="402"/>
      <c r="Z1132" s="402"/>
      <c r="AA1132" s="402"/>
      <c r="AB1132" s="402"/>
      <c r="AC1132" s="402"/>
      <c r="AD1132" s="402"/>
      <c r="AE1132" s="402"/>
      <c r="AF1132" s="402"/>
      <c r="AG1132" s="402"/>
      <c r="AH1132" s="402"/>
      <c r="AI1132" s="402"/>
      <c r="AJ1132" s="402"/>
      <c r="AK1132" s="402"/>
      <c r="AL1132" s="402"/>
      <c r="AM1132" s="382"/>
    </row>
    <row r="1134" spans="2:39">
      <c r="B1134" s="581" t="s">
        <v>524</v>
      </c>
    </row>
    <row r="1135" spans="2:39" ht="15.5">
      <c r="B1135" s="273" t="s">
        <v>793</v>
      </c>
      <c r="C1135" s="274"/>
      <c r="D1135" s="809" t="s">
        <v>524</v>
      </c>
      <c r="E1135" s="268"/>
      <c r="F1135" s="809"/>
      <c r="G1135" s="268"/>
      <c r="H1135" s="268"/>
      <c r="I1135" s="268"/>
      <c r="J1135" s="268"/>
      <c r="K1135" s="268"/>
      <c r="L1135" s="268"/>
      <c r="M1135" s="268"/>
      <c r="N1135" s="246"/>
      <c r="O1135" s="274"/>
      <c r="P1135" s="246"/>
      <c r="Q1135" s="246"/>
      <c r="R1135" s="246"/>
      <c r="S1135" s="246"/>
      <c r="T1135" s="246"/>
      <c r="U1135" s="246"/>
      <c r="V1135" s="246"/>
      <c r="W1135" s="246"/>
      <c r="X1135" s="246"/>
      <c r="Y1135" s="263"/>
      <c r="Z1135" s="260"/>
      <c r="AA1135" s="260"/>
      <c r="AB1135" s="260"/>
      <c r="AC1135" s="260"/>
      <c r="AD1135" s="260"/>
      <c r="AE1135" s="260"/>
      <c r="AF1135" s="260"/>
      <c r="AG1135" s="260"/>
      <c r="AH1135" s="260"/>
      <c r="AI1135" s="260"/>
      <c r="AJ1135" s="260"/>
      <c r="AK1135" s="260"/>
      <c r="AL1135" s="260"/>
    </row>
    <row r="1136" spans="2:39" ht="39.75" customHeight="1">
      <c r="B1136" s="942" t="s">
        <v>211</v>
      </c>
      <c r="C1136" s="944" t="s">
        <v>33</v>
      </c>
      <c r="D1136" s="277" t="s">
        <v>420</v>
      </c>
      <c r="E1136" s="946" t="s">
        <v>209</v>
      </c>
      <c r="F1136" s="947"/>
      <c r="G1136" s="947"/>
      <c r="H1136" s="947"/>
      <c r="I1136" s="947"/>
      <c r="J1136" s="947"/>
      <c r="K1136" s="947"/>
      <c r="L1136" s="947"/>
      <c r="M1136" s="948"/>
      <c r="N1136" s="949" t="s">
        <v>213</v>
      </c>
      <c r="O1136" s="277" t="s">
        <v>421</v>
      </c>
      <c r="P1136" s="946" t="s">
        <v>212</v>
      </c>
      <c r="Q1136" s="947"/>
      <c r="R1136" s="947"/>
      <c r="S1136" s="947"/>
      <c r="T1136" s="947"/>
      <c r="U1136" s="947"/>
      <c r="V1136" s="947"/>
      <c r="W1136" s="947"/>
      <c r="X1136" s="948"/>
      <c r="Y1136" s="939" t="s">
        <v>243</v>
      </c>
      <c r="Z1136" s="940"/>
      <c r="AA1136" s="940"/>
      <c r="AB1136" s="940"/>
      <c r="AC1136" s="940"/>
      <c r="AD1136" s="940"/>
      <c r="AE1136" s="940"/>
      <c r="AF1136" s="940"/>
      <c r="AG1136" s="940"/>
      <c r="AH1136" s="940"/>
      <c r="AI1136" s="940"/>
      <c r="AJ1136" s="940"/>
      <c r="AK1136" s="940"/>
      <c r="AL1136" s="940"/>
      <c r="AM1136" s="941"/>
    </row>
    <row r="1137" spans="1:39" ht="65.25" customHeight="1">
      <c r="B1137" s="943"/>
      <c r="C1137" s="945"/>
      <c r="D1137" s="278">
        <v>2020</v>
      </c>
      <c r="E1137" s="278">
        <v>2021</v>
      </c>
      <c r="F1137" s="278">
        <v>2022</v>
      </c>
      <c r="G1137" s="278">
        <v>2023</v>
      </c>
      <c r="H1137" s="278">
        <v>2024</v>
      </c>
      <c r="I1137" s="278">
        <v>2025</v>
      </c>
      <c r="J1137" s="278">
        <v>2026</v>
      </c>
      <c r="K1137" s="278">
        <v>2027</v>
      </c>
      <c r="L1137" s="278">
        <v>2028</v>
      </c>
      <c r="M1137" s="278">
        <v>2029</v>
      </c>
      <c r="N1137" s="950"/>
      <c r="O1137" s="278">
        <v>2020</v>
      </c>
      <c r="P1137" s="278">
        <v>2021</v>
      </c>
      <c r="Q1137" s="278">
        <v>2022</v>
      </c>
      <c r="R1137" s="278">
        <v>2023</v>
      </c>
      <c r="S1137" s="278">
        <v>2024</v>
      </c>
      <c r="T1137" s="278">
        <v>2025</v>
      </c>
      <c r="U1137" s="278">
        <v>2026</v>
      </c>
      <c r="V1137" s="278">
        <v>2027</v>
      </c>
      <c r="W1137" s="278">
        <v>2028</v>
      </c>
      <c r="X1137" s="278">
        <v>2029</v>
      </c>
      <c r="Y1137" s="278" t="str">
        <f>'1.  LRAMVA Summary'!D52</f>
        <v>Residential</v>
      </c>
      <c r="Z1137" s="278" t="str">
        <f>'1.  LRAMVA Summary'!E52</f>
        <v>GS&lt;50 kW</v>
      </c>
      <c r="AA1137" s="278" t="str">
        <f>'1.  LRAMVA Summary'!F52</f>
        <v>GS&gt;50 kW</v>
      </c>
      <c r="AB1137" s="278" t="str">
        <f>'1.  LRAMVA Summary'!G52</f>
        <v/>
      </c>
      <c r="AC1137" s="278">
        <f>'1.  LRAMVA Summary'!H235</f>
        <v>0</v>
      </c>
      <c r="AD1137" s="278">
        <f>'1.  LRAMVA Summary'!I235</f>
        <v>0</v>
      </c>
      <c r="AE1137" s="278">
        <f>'1.  LRAMVA Summary'!J235</f>
        <v>0</v>
      </c>
      <c r="AF1137" s="278">
        <f>'1.  LRAMVA Summary'!K235</f>
        <v>0</v>
      </c>
      <c r="AG1137" s="278">
        <f>'1.  LRAMVA Summary'!L235</f>
        <v>0</v>
      </c>
      <c r="AH1137" s="278">
        <f>'1.  LRAMVA Summary'!M235</f>
        <v>0</v>
      </c>
      <c r="AI1137" s="278">
        <f>'1.  LRAMVA Summary'!N235</f>
        <v>0</v>
      </c>
      <c r="AJ1137" s="278">
        <f>'1.  LRAMVA Summary'!O235</f>
        <v>0</v>
      </c>
      <c r="AK1137" s="278">
        <f>'1.  LRAMVA Summary'!P235</f>
        <v>0</v>
      </c>
      <c r="AL1137" s="278">
        <f>'1.  LRAMVA Summary'!Q235</f>
        <v>0</v>
      </c>
      <c r="AM1137" s="280">
        <f>'1.  LRAMVA Summary'!R235</f>
        <v>0</v>
      </c>
    </row>
    <row r="1138" spans="1:39" ht="15" customHeight="1">
      <c r="A1138" s="523"/>
      <c r="B1138" s="509" t="s">
        <v>502</v>
      </c>
      <c r="C1138" s="727"/>
      <c r="D1138" s="338"/>
      <c r="E1138" s="338"/>
      <c r="F1138" s="338"/>
      <c r="G1138" s="338"/>
      <c r="H1138" s="338"/>
      <c r="I1138" s="338"/>
      <c r="J1138" s="338"/>
      <c r="K1138" s="338"/>
      <c r="L1138" s="338"/>
      <c r="M1138" s="338"/>
      <c r="N1138" s="728"/>
      <c r="O1138" s="727"/>
      <c r="P1138" s="727"/>
      <c r="Q1138" s="727"/>
      <c r="R1138" s="727"/>
      <c r="S1138" s="727"/>
      <c r="T1138" s="727"/>
      <c r="U1138" s="727"/>
      <c r="V1138" s="727"/>
      <c r="W1138" s="727"/>
      <c r="X1138" s="727"/>
      <c r="Y1138" s="729" t="str">
        <f>'1.  LRAMVA Summary'!D53</f>
        <v>kWh</v>
      </c>
      <c r="Z1138" s="729" t="str">
        <f>'1.  LRAMVA Summary'!E53</f>
        <v>kWh</v>
      </c>
      <c r="AA1138" s="729" t="str">
        <f>'1.  LRAMVA Summary'!F53</f>
        <v>kW</v>
      </c>
      <c r="AB1138" s="729">
        <f>'1.  LRAMVA Summary'!G53</f>
        <v>0</v>
      </c>
      <c r="AC1138" s="729">
        <f>'1.  LRAMVA Summary'!H53</f>
        <v>0</v>
      </c>
      <c r="AD1138" s="729">
        <f>'1.  LRAMVA Summary'!I53</f>
        <v>0</v>
      </c>
      <c r="AE1138" s="729">
        <f>'1.  LRAMVA Summary'!J53</f>
        <v>0</v>
      </c>
      <c r="AF1138" s="729">
        <f>'1.  LRAMVA Summary'!K53</f>
        <v>0</v>
      </c>
      <c r="AG1138" s="729">
        <f>'1.  LRAMVA Summary'!L53</f>
        <v>0</v>
      </c>
      <c r="AH1138" s="729">
        <f>'1.  LRAMVA Summary'!M53</f>
        <v>0</v>
      </c>
      <c r="AI1138" s="729">
        <f>'1.  LRAMVA Summary'!N53</f>
        <v>0</v>
      </c>
      <c r="AJ1138" s="729">
        <f>'1.  LRAMVA Summary'!O53</f>
        <v>0</v>
      </c>
      <c r="AK1138" s="729">
        <f>'1.  LRAMVA Summary'!P53</f>
        <v>0</v>
      </c>
      <c r="AL1138" s="729">
        <f>'1.  LRAMVA Summary'!Q53</f>
        <v>0</v>
      </c>
      <c r="AM1138" s="285"/>
    </row>
    <row r="1139" spans="1:39" ht="15" customHeight="1" outlineLevel="1">
      <c r="A1139" s="523"/>
      <c r="B1139" s="496" t="s">
        <v>495</v>
      </c>
      <c r="C1139" s="727"/>
      <c r="D1139" s="338"/>
      <c r="E1139" s="338"/>
      <c r="F1139" s="338"/>
      <c r="G1139" s="338"/>
      <c r="H1139" s="338"/>
      <c r="I1139" s="338"/>
      <c r="J1139" s="338"/>
      <c r="K1139" s="338"/>
      <c r="L1139" s="338"/>
      <c r="M1139" s="338"/>
      <c r="N1139" s="728"/>
      <c r="O1139" s="727"/>
      <c r="P1139" s="727"/>
      <c r="Q1139" s="727"/>
      <c r="R1139" s="727"/>
      <c r="S1139" s="727"/>
      <c r="T1139" s="727"/>
      <c r="U1139" s="727"/>
      <c r="V1139" s="727"/>
      <c r="W1139" s="727"/>
      <c r="X1139" s="727"/>
      <c r="Y1139" s="729"/>
      <c r="Z1139" s="729"/>
      <c r="AA1139" s="729"/>
      <c r="AB1139" s="729"/>
      <c r="AC1139" s="729"/>
      <c r="AD1139" s="729"/>
      <c r="AE1139" s="729"/>
      <c r="AF1139" s="729"/>
      <c r="AG1139" s="729"/>
      <c r="AH1139" s="729"/>
      <c r="AI1139" s="729"/>
      <c r="AJ1139" s="729"/>
      <c r="AK1139" s="729"/>
      <c r="AL1139" s="729"/>
      <c r="AM1139" s="285"/>
    </row>
    <row r="1140" spans="1:39" ht="15" customHeight="1" outlineLevel="1">
      <c r="A1140" s="523">
        <v>1</v>
      </c>
      <c r="B1140" s="421" t="s">
        <v>95</v>
      </c>
      <c r="C1140" s="729" t="s">
        <v>25</v>
      </c>
      <c r="D1140" s="730"/>
      <c r="E1140" s="730"/>
      <c r="F1140" s="730"/>
      <c r="G1140" s="730"/>
      <c r="H1140" s="730"/>
      <c r="I1140" s="730"/>
      <c r="J1140" s="730"/>
      <c r="K1140" s="730"/>
      <c r="L1140" s="730"/>
      <c r="M1140" s="730"/>
      <c r="N1140" s="729"/>
      <c r="O1140" s="730"/>
      <c r="P1140" s="730"/>
      <c r="Q1140" s="730"/>
      <c r="R1140" s="730"/>
      <c r="S1140" s="730"/>
      <c r="T1140" s="730"/>
      <c r="U1140" s="730"/>
      <c r="V1140" s="730"/>
      <c r="W1140" s="730"/>
      <c r="X1140" s="730"/>
      <c r="Y1140" s="408"/>
      <c r="Z1140" s="408"/>
      <c r="AA1140" s="408"/>
      <c r="AB1140" s="408"/>
      <c r="AC1140" s="408"/>
      <c r="AD1140" s="408"/>
      <c r="AE1140" s="408"/>
      <c r="AF1140" s="403"/>
      <c r="AG1140" s="403"/>
      <c r="AH1140" s="403"/>
      <c r="AI1140" s="403"/>
      <c r="AJ1140" s="403"/>
      <c r="AK1140" s="403"/>
      <c r="AL1140" s="403"/>
      <c r="AM1140" s="289">
        <f>SUM(Y1140:AL1140)</f>
        <v>0</v>
      </c>
    </row>
    <row r="1141" spans="1:39" ht="15" customHeight="1" outlineLevel="1">
      <c r="A1141" s="523"/>
      <c r="B1141" s="287" t="s">
        <v>346</v>
      </c>
      <c r="C1141" s="729" t="s">
        <v>163</v>
      </c>
      <c r="D1141" s="730"/>
      <c r="E1141" s="730"/>
      <c r="F1141" s="730"/>
      <c r="G1141" s="730"/>
      <c r="H1141" s="730"/>
      <c r="I1141" s="730"/>
      <c r="J1141" s="730"/>
      <c r="K1141" s="730"/>
      <c r="L1141" s="730"/>
      <c r="M1141" s="730"/>
      <c r="N1141" s="460"/>
      <c r="O1141" s="730"/>
      <c r="P1141" s="730"/>
      <c r="Q1141" s="730"/>
      <c r="R1141" s="730"/>
      <c r="S1141" s="730"/>
      <c r="T1141" s="730"/>
      <c r="U1141" s="730"/>
      <c r="V1141" s="730"/>
      <c r="W1141" s="730"/>
      <c r="X1141" s="730"/>
      <c r="Y1141" s="404">
        <f>Y1140</f>
        <v>0</v>
      </c>
      <c r="Z1141" s="404">
        <f t="shared" ref="Z1141:AL1141" si="369">Z1140</f>
        <v>0</v>
      </c>
      <c r="AA1141" s="404">
        <f t="shared" si="369"/>
        <v>0</v>
      </c>
      <c r="AB1141" s="404">
        <f t="shared" si="369"/>
        <v>0</v>
      </c>
      <c r="AC1141" s="404">
        <f t="shared" si="369"/>
        <v>0</v>
      </c>
      <c r="AD1141" s="404">
        <f t="shared" si="369"/>
        <v>0</v>
      </c>
      <c r="AE1141" s="404">
        <f t="shared" si="369"/>
        <v>0</v>
      </c>
      <c r="AF1141" s="404">
        <f t="shared" si="369"/>
        <v>0</v>
      </c>
      <c r="AG1141" s="404">
        <f t="shared" si="369"/>
        <v>0</v>
      </c>
      <c r="AH1141" s="404">
        <f t="shared" si="369"/>
        <v>0</v>
      </c>
      <c r="AI1141" s="404">
        <f t="shared" si="369"/>
        <v>0</v>
      </c>
      <c r="AJ1141" s="404">
        <f t="shared" si="369"/>
        <v>0</v>
      </c>
      <c r="AK1141" s="404">
        <f t="shared" si="369"/>
        <v>0</v>
      </c>
      <c r="AL1141" s="404">
        <f t="shared" si="369"/>
        <v>0</v>
      </c>
      <c r="AM1141" s="290"/>
    </row>
    <row r="1142" spans="1:39" ht="15" customHeight="1" outlineLevel="1">
      <c r="A1142" s="523"/>
      <c r="B1142" s="291"/>
      <c r="C1142" s="731"/>
      <c r="D1142" s="731"/>
      <c r="E1142" s="731"/>
      <c r="F1142" s="731"/>
      <c r="G1142" s="731"/>
      <c r="H1142" s="731"/>
      <c r="I1142" s="731"/>
      <c r="J1142" s="731"/>
      <c r="K1142" s="731"/>
      <c r="L1142" s="731"/>
      <c r="M1142" s="731"/>
      <c r="N1142" s="293"/>
      <c r="O1142" s="731"/>
      <c r="P1142" s="731"/>
      <c r="Q1142" s="731"/>
      <c r="R1142" s="731"/>
      <c r="S1142" s="731"/>
      <c r="T1142" s="731"/>
      <c r="U1142" s="731"/>
      <c r="V1142" s="731"/>
      <c r="W1142" s="731"/>
      <c r="X1142" s="731"/>
      <c r="Y1142" s="405"/>
      <c r="Z1142" s="406"/>
      <c r="AA1142" s="406"/>
      <c r="AB1142" s="406"/>
      <c r="AC1142" s="406"/>
      <c r="AD1142" s="406"/>
      <c r="AE1142" s="406"/>
      <c r="AF1142" s="406"/>
      <c r="AG1142" s="406"/>
      <c r="AH1142" s="406"/>
      <c r="AI1142" s="406"/>
      <c r="AJ1142" s="406"/>
      <c r="AK1142" s="406"/>
      <c r="AL1142" s="406"/>
      <c r="AM1142" s="295"/>
    </row>
    <row r="1143" spans="1:39" ht="15" customHeight="1" outlineLevel="1">
      <c r="A1143" s="523">
        <v>2</v>
      </c>
      <c r="B1143" s="421" t="s">
        <v>96</v>
      </c>
      <c r="C1143" s="729" t="s">
        <v>25</v>
      </c>
      <c r="D1143" s="730"/>
      <c r="E1143" s="730"/>
      <c r="F1143" s="730"/>
      <c r="G1143" s="730"/>
      <c r="H1143" s="730"/>
      <c r="I1143" s="730"/>
      <c r="J1143" s="730"/>
      <c r="K1143" s="730"/>
      <c r="L1143" s="730"/>
      <c r="M1143" s="730"/>
      <c r="N1143" s="729"/>
      <c r="O1143" s="730"/>
      <c r="P1143" s="730"/>
      <c r="Q1143" s="730"/>
      <c r="R1143" s="730"/>
      <c r="S1143" s="730"/>
      <c r="T1143" s="730"/>
      <c r="U1143" s="730"/>
      <c r="V1143" s="730"/>
      <c r="W1143" s="730"/>
      <c r="X1143" s="730"/>
      <c r="Y1143" s="408"/>
      <c r="Z1143" s="408"/>
      <c r="AA1143" s="408"/>
      <c r="AB1143" s="408"/>
      <c r="AC1143" s="408"/>
      <c r="AD1143" s="408"/>
      <c r="AE1143" s="408"/>
      <c r="AF1143" s="403"/>
      <c r="AG1143" s="403"/>
      <c r="AH1143" s="403"/>
      <c r="AI1143" s="403"/>
      <c r="AJ1143" s="403"/>
      <c r="AK1143" s="403"/>
      <c r="AL1143" s="403"/>
      <c r="AM1143" s="289">
        <f>SUM(Y1143:AL1143)</f>
        <v>0</v>
      </c>
    </row>
    <row r="1144" spans="1:39" ht="15" customHeight="1" outlineLevel="1">
      <c r="A1144" s="523"/>
      <c r="B1144" s="287" t="s">
        <v>346</v>
      </c>
      <c r="C1144" s="729" t="s">
        <v>163</v>
      </c>
      <c r="D1144" s="730"/>
      <c r="E1144" s="730"/>
      <c r="F1144" s="730"/>
      <c r="G1144" s="730"/>
      <c r="H1144" s="730"/>
      <c r="I1144" s="730"/>
      <c r="J1144" s="730"/>
      <c r="K1144" s="730"/>
      <c r="L1144" s="730"/>
      <c r="M1144" s="730"/>
      <c r="N1144" s="460"/>
      <c r="O1144" s="730"/>
      <c r="P1144" s="730"/>
      <c r="Q1144" s="730"/>
      <c r="R1144" s="730"/>
      <c r="S1144" s="730"/>
      <c r="T1144" s="730"/>
      <c r="U1144" s="730"/>
      <c r="V1144" s="730"/>
      <c r="W1144" s="730"/>
      <c r="X1144" s="730"/>
      <c r="Y1144" s="404">
        <f>Y1143</f>
        <v>0</v>
      </c>
      <c r="Z1144" s="404">
        <f t="shared" ref="Z1144:AL1144" si="370">Z1143</f>
        <v>0</v>
      </c>
      <c r="AA1144" s="404">
        <f t="shared" si="370"/>
        <v>0</v>
      </c>
      <c r="AB1144" s="404">
        <f t="shared" si="370"/>
        <v>0</v>
      </c>
      <c r="AC1144" s="404">
        <f t="shared" si="370"/>
        <v>0</v>
      </c>
      <c r="AD1144" s="404">
        <f t="shared" si="370"/>
        <v>0</v>
      </c>
      <c r="AE1144" s="404">
        <f t="shared" si="370"/>
        <v>0</v>
      </c>
      <c r="AF1144" s="404">
        <f t="shared" si="370"/>
        <v>0</v>
      </c>
      <c r="AG1144" s="404">
        <f t="shared" si="370"/>
        <v>0</v>
      </c>
      <c r="AH1144" s="404">
        <f t="shared" si="370"/>
        <v>0</v>
      </c>
      <c r="AI1144" s="404">
        <f t="shared" si="370"/>
        <v>0</v>
      </c>
      <c r="AJ1144" s="404">
        <f t="shared" si="370"/>
        <v>0</v>
      </c>
      <c r="AK1144" s="404">
        <f t="shared" si="370"/>
        <v>0</v>
      </c>
      <c r="AL1144" s="404">
        <f t="shared" si="370"/>
        <v>0</v>
      </c>
      <c r="AM1144" s="290"/>
    </row>
    <row r="1145" spans="1:39" ht="15" customHeight="1" outlineLevel="1">
      <c r="A1145" s="523"/>
      <c r="B1145" s="291"/>
      <c r="C1145" s="731"/>
      <c r="D1145" s="732"/>
      <c r="E1145" s="732"/>
      <c r="F1145" s="732"/>
      <c r="G1145" s="732"/>
      <c r="H1145" s="732"/>
      <c r="I1145" s="732"/>
      <c r="J1145" s="732"/>
      <c r="K1145" s="732"/>
      <c r="L1145" s="732"/>
      <c r="M1145" s="732"/>
      <c r="N1145" s="293"/>
      <c r="O1145" s="732"/>
      <c r="P1145" s="732"/>
      <c r="Q1145" s="732"/>
      <c r="R1145" s="732"/>
      <c r="S1145" s="732"/>
      <c r="T1145" s="732"/>
      <c r="U1145" s="732"/>
      <c r="V1145" s="732"/>
      <c r="W1145" s="732"/>
      <c r="X1145" s="732"/>
      <c r="Y1145" s="405"/>
      <c r="Z1145" s="406"/>
      <c r="AA1145" s="406"/>
      <c r="AB1145" s="406"/>
      <c r="AC1145" s="406"/>
      <c r="AD1145" s="406"/>
      <c r="AE1145" s="406"/>
      <c r="AF1145" s="406"/>
      <c r="AG1145" s="406"/>
      <c r="AH1145" s="406"/>
      <c r="AI1145" s="406"/>
      <c r="AJ1145" s="406"/>
      <c r="AK1145" s="406"/>
      <c r="AL1145" s="406"/>
      <c r="AM1145" s="295"/>
    </row>
    <row r="1146" spans="1:39" ht="15" customHeight="1" outlineLevel="1">
      <c r="A1146" s="523">
        <v>3</v>
      </c>
      <c r="B1146" s="421" t="s">
        <v>97</v>
      </c>
      <c r="C1146" s="729" t="s">
        <v>25</v>
      </c>
      <c r="D1146" s="730"/>
      <c r="E1146" s="730"/>
      <c r="F1146" s="730"/>
      <c r="G1146" s="730"/>
      <c r="H1146" s="730"/>
      <c r="I1146" s="730"/>
      <c r="J1146" s="730"/>
      <c r="K1146" s="730"/>
      <c r="L1146" s="730"/>
      <c r="M1146" s="730"/>
      <c r="N1146" s="729"/>
      <c r="O1146" s="730"/>
      <c r="P1146" s="730"/>
      <c r="Q1146" s="730"/>
      <c r="R1146" s="730"/>
      <c r="S1146" s="730"/>
      <c r="T1146" s="730"/>
      <c r="U1146" s="730"/>
      <c r="V1146" s="730"/>
      <c r="W1146" s="730"/>
      <c r="X1146" s="730"/>
      <c r="Y1146" s="408"/>
      <c r="Z1146" s="408"/>
      <c r="AA1146" s="408"/>
      <c r="AB1146" s="408"/>
      <c r="AC1146" s="408"/>
      <c r="AD1146" s="408"/>
      <c r="AE1146" s="408"/>
      <c r="AF1146" s="403"/>
      <c r="AG1146" s="403"/>
      <c r="AH1146" s="403"/>
      <c r="AI1146" s="403"/>
      <c r="AJ1146" s="403"/>
      <c r="AK1146" s="403"/>
      <c r="AL1146" s="403"/>
      <c r="AM1146" s="289">
        <f>SUM(Y1146:AL1146)</f>
        <v>0</v>
      </c>
    </row>
    <row r="1147" spans="1:39" ht="15" customHeight="1" outlineLevel="1">
      <c r="A1147" s="523"/>
      <c r="B1147" s="287" t="s">
        <v>346</v>
      </c>
      <c r="C1147" s="729" t="s">
        <v>163</v>
      </c>
      <c r="D1147" s="730"/>
      <c r="E1147" s="730"/>
      <c r="F1147" s="730"/>
      <c r="G1147" s="730"/>
      <c r="H1147" s="730"/>
      <c r="I1147" s="730"/>
      <c r="J1147" s="730"/>
      <c r="K1147" s="730"/>
      <c r="L1147" s="730"/>
      <c r="M1147" s="730"/>
      <c r="N1147" s="460"/>
      <c r="O1147" s="730"/>
      <c r="P1147" s="730"/>
      <c r="Q1147" s="730"/>
      <c r="R1147" s="730"/>
      <c r="S1147" s="730"/>
      <c r="T1147" s="730"/>
      <c r="U1147" s="730"/>
      <c r="V1147" s="730"/>
      <c r="W1147" s="730"/>
      <c r="X1147" s="730"/>
      <c r="Y1147" s="404">
        <f>Y1146</f>
        <v>0</v>
      </c>
      <c r="Z1147" s="404">
        <f t="shared" ref="Z1147:AL1147" si="371">Z1146</f>
        <v>0</v>
      </c>
      <c r="AA1147" s="404">
        <f t="shared" si="371"/>
        <v>0</v>
      </c>
      <c r="AB1147" s="404">
        <f t="shared" si="371"/>
        <v>0</v>
      </c>
      <c r="AC1147" s="404">
        <f t="shared" si="371"/>
        <v>0</v>
      </c>
      <c r="AD1147" s="404">
        <f t="shared" si="371"/>
        <v>0</v>
      </c>
      <c r="AE1147" s="404">
        <f t="shared" si="371"/>
        <v>0</v>
      </c>
      <c r="AF1147" s="404">
        <f t="shared" si="371"/>
        <v>0</v>
      </c>
      <c r="AG1147" s="404">
        <f t="shared" si="371"/>
        <v>0</v>
      </c>
      <c r="AH1147" s="404">
        <f t="shared" si="371"/>
        <v>0</v>
      </c>
      <c r="AI1147" s="404">
        <f t="shared" si="371"/>
        <v>0</v>
      </c>
      <c r="AJ1147" s="404">
        <f t="shared" si="371"/>
        <v>0</v>
      </c>
      <c r="AK1147" s="404">
        <f t="shared" si="371"/>
        <v>0</v>
      </c>
      <c r="AL1147" s="404">
        <f t="shared" si="371"/>
        <v>0</v>
      </c>
      <c r="AM1147" s="290"/>
    </row>
    <row r="1148" spans="1:39" ht="15" customHeight="1" outlineLevel="1">
      <c r="A1148" s="523"/>
      <c r="B1148" s="287"/>
      <c r="C1148" s="298"/>
      <c r="D1148" s="729"/>
      <c r="E1148" s="729"/>
      <c r="F1148" s="729"/>
      <c r="G1148" s="729"/>
      <c r="H1148" s="729"/>
      <c r="I1148" s="729"/>
      <c r="J1148" s="729"/>
      <c r="K1148" s="729"/>
      <c r="L1148" s="729"/>
      <c r="M1148" s="729"/>
      <c r="N1148" s="729"/>
      <c r="O1148" s="729"/>
      <c r="P1148" s="729"/>
      <c r="Q1148" s="729"/>
      <c r="R1148" s="729"/>
      <c r="S1148" s="729"/>
      <c r="T1148" s="729"/>
      <c r="U1148" s="729"/>
      <c r="V1148" s="729"/>
      <c r="W1148" s="729"/>
      <c r="X1148" s="729"/>
      <c r="Y1148" s="405"/>
      <c r="Z1148" s="405"/>
      <c r="AA1148" s="405"/>
      <c r="AB1148" s="405"/>
      <c r="AC1148" s="405"/>
      <c r="AD1148" s="405"/>
      <c r="AE1148" s="405"/>
      <c r="AF1148" s="405"/>
      <c r="AG1148" s="405"/>
      <c r="AH1148" s="405"/>
      <c r="AI1148" s="405"/>
      <c r="AJ1148" s="405"/>
      <c r="AK1148" s="405"/>
      <c r="AL1148" s="405"/>
      <c r="AM1148" s="299"/>
    </row>
    <row r="1149" spans="1:39" ht="15" customHeight="1" outlineLevel="1">
      <c r="A1149" s="523">
        <v>4</v>
      </c>
      <c r="B1149" s="511" t="s">
        <v>681</v>
      </c>
      <c r="C1149" s="729" t="s">
        <v>25</v>
      </c>
      <c r="D1149" s="730"/>
      <c r="E1149" s="730"/>
      <c r="F1149" s="730"/>
      <c r="G1149" s="730"/>
      <c r="H1149" s="730"/>
      <c r="I1149" s="730"/>
      <c r="J1149" s="730"/>
      <c r="K1149" s="730"/>
      <c r="L1149" s="730"/>
      <c r="M1149" s="730"/>
      <c r="N1149" s="729"/>
      <c r="O1149" s="730"/>
      <c r="P1149" s="730"/>
      <c r="Q1149" s="730"/>
      <c r="R1149" s="730"/>
      <c r="S1149" s="730"/>
      <c r="T1149" s="730"/>
      <c r="U1149" s="730"/>
      <c r="V1149" s="730"/>
      <c r="W1149" s="730"/>
      <c r="X1149" s="730"/>
      <c r="Y1149" s="408"/>
      <c r="Z1149" s="408"/>
      <c r="AA1149" s="408"/>
      <c r="AB1149" s="408"/>
      <c r="AC1149" s="408"/>
      <c r="AD1149" s="408"/>
      <c r="AE1149" s="408"/>
      <c r="AF1149" s="403"/>
      <c r="AG1149" s="403"/>
      <c r="AH1149" s="403"/>
      <c r="AI1149" s="403"/>
      <c r="AJ1149" s="403"/>
      <c r="AK1149" s="403"/>
      <c r="AL1149" s="403"/>
      <c r="AM1149" s="289">
        <f>SUM(Y1149:AL1149)</f>
        <v>0</v>
      </c>
    </row>
    <row r="1150" spans="1:39" ht="15" customHeight="1" outlineLevel="1">
      <c r="A1150" s="523"/>
      <c r="B1150" s="287" t="s">
        <v>346</v>
      </c>
      <c r="C1150" s="729" t="s">
        <v>163</v>
      </c>
      <c r="D1150" s="730"/>
      <c r="E1150" s="730"/>
      <c r="F1150" s="730"/>
      <c r="G1150" s="730"/>
      <c r="H1150" s="730"/>
      <c r="I1150" s="730"/>
      <c r="J1150" s="730"/>
      <c r="K1150" s="730"/>
      <c r="L1150" s="730"/>
      <c r="M1150" s="730"/>
      <c r="N1150" s="460"/>
      <c r="O1150" s="730"/>
      <c r="P1150" s="730"/>
      <c r="Q1150" s="730"/>
      <c r="R1150" s="730"/>
      <c r="S1150" s="730"/>
      <c r="T1150" s="730"/>
      <c r="U1150" s="730"/>
      <c r="V1150" s="730"/>
      <c r="W1150" s="730"/>
      <c r="X1150" s="730"/>
      <c r="Y1150" s="404">
        <f>Y1149</f>
        <v>0</v>
      </c>
      <c r="Z1150" s="404">
        <f t="shared" ref="Z1150:AL1150" si="372">Z1149</f>
        <v>0</v>
      </c>
      <c r="AA1150" s="404">
        <f t="shared" si="372"/>
        <v>0</v>
      </c>
      <c r="AB1150" s="404">
        <f t="shared" si="372"/>
        <v>0</v>
      </c>
      <c r="AC1150" s="404">
        <f t="shared" si="372"/>
        <v>0</v>
      </c>
      <c r="AD1150" s="404">
        <f t="shared" si="372"/>
        <v>0</v>
      </c>
      <c r="AE1150" s="404">
        <f t="shared" si="372"/>
        <v>0</v>
      </c>
      <c r="AF1150" s="404">
        <f t="shared" si="372"/>
        <v>0</v>
      </c>
      <c r="AG1150" s="404">
        <f t="shared" si="372"/>
        <v>0</v>
      </c>
      <c r="AH1150" s="404">
        <f t="shared" si="372"/>
        <v>0</v>
      </c>
      <c r="AI1150" s="404">
        <f t="shared" si="372"/>
        <v>0</v>
      </c>
      <c r="AJ1150" s="404">
        <f t="shared" si="372"/>
        <v>0</v>
      </c>
      <c r="AK1150" s="404">
        <f t="shared" si="372"/>
        <v>0</v>
      </c>
      <c r="AL1150" s="404">
        <f t="shared" si="372"/>
        <v>0</v>
      </c>
      <c r="AM1150" s="290"/>
    </row>
    <row r="1151" spans="1:39" ht="15" customHeight="1" outlineLevel="1">
      <c r="A1151" s="523"/>
      <c r="B1151" s="287"/>
      <c r="C1151" s="298"/>
      <c r="D1151" s="732"/>
      <c r="E1151" s="732"/>
      <c r="F1151" s="732"/>
      <c r="G1151" s="732"/>
      <c r="H1151" s="732"/>
      <c r="I1151" s="732"/>
      <c r="J1151" s="732"/>
      <c r="K1151" s="732"/>
      <c r="L1151" s="732"/>
      <c r="M1151" s="732"/>
      <c r="N1151" s="729"/>
      <c r="O1151" s="732"/>
      <c r="P1151" s="732"/>
      <c r="Q1151" s="732"/>
      <c r="R1151" s="732"/>
      <c r="S1151" s="732"/>
      <c r="T1151" s="732"/>
      <c r="U1151" s="732"/>
      <c r="V1151" s="732"/>
      <c r="W1151" s="732"/>
      <c r="X1151" s="732"/>
      <c r="Y1151" s="405"/>
      <c r="Z1151" s="405"/>
      <c r="AA1151" s="405"/>
      <c r="AB1151" s="405"/>
      <c r="AC1151" s="405"/>
      <c r="AD1151" s="405"/>
      <c r="AE1151" s="405"/>
      <c r="AF1151" s="405"/>
      <c r="AG1151" s="405"/>
      <c r="AH1151" s="405"/>
      <c r="AI1151" s="405"/>
      <c r="AJ1151" s="405"/>
      <c r="AK1151" s="405"/>
      <c r="AL1151" s="405"/>
      <c r="AM1151" s="299"/>
    </row>
    <row r="1152" spans="1:39" ht="15" customHeight="1" outlineLevel="1">
      <c r="A1152" s="523">
        <v>5</v>
      </c>
      <c r="B1152" s="421" t="s">
        <v>98</v>
      </c>
      <c r="C1152" s="729" t="s">
        <v>25</v>
      </c>
      <c r="D1152" s="730"/>
      <c r="E1152" s="730"/>
      <c r="F1152" s="730"/>
      <c r="G1152" s="730"/>
      <c r="H1152" s="730"/>
      <c r="I1152" s="730"/>
      <c r="J1152" s="730"/>
      <c r="K1152" s="730"/>
      <c r="L1152" s="730"/>
      <c r="M1152" s="730"/>
      <c r="N1152" s="729"/>
      <c r="O1152" s="730"/>
      <c r="P1152" s="730"/>
      <c r="Q1152" s="730"/>
      <c r="R1152" s="730"/>
      <c r="S1152" s="730"/>
      <c r="T1152" s="730"/>
      <c r="U1152" s="730"/>
      <c r="V1152" s="730"/>
      <c r="W1152" s="730"/>
      <c r="X1152" s="730"/>
      <c r="Y1152" s="408"/>
      <c r="Z1152" s="408"/>
      <c r="AA1152" s="408"/>
      <c r="AB1152" s="408"/>
      <c r="AC1152" s="408"/>
      <c r="AD1152" s="408"/>
      <c r="AE1152" s="408"/>
      <c r="AF1152" s="403"/>
      <c r="AG1152" s="403"/>
      <c r="AH1152" s="403"/>
      <c r="AI1152" s="403"/>
      <c r="AJ1152" s="403"/>
      <c r="AK1152" s="403"/>
      <c r="AL1152" s="403"/>
      <c r="AM1152" s="289">
        <f>SUM(Y1152:AL1152)</f>
        <v>0</v>
      </c>
    </row>
    <row r="1153" spans="1:39" ht="15" customHeight="1" outlineLevel="1">
      <c r="A1153" s="523"/>
      <c r="B1153" s="287" t="s">
        <v>346</v>
      </c>
      <c r="C1153" s="729" t="s">
        <v>163</v>
      </c>
      <c r="D1153" s="730"/>
      <c r="E1153" s="730"/>
      <c r="F1153" s="730"/>
      <c r="G1153" s="730"/>
      <c r="H1153" s="730"/>
      <c r="I1153" s="730"/>
      <c r="J1153" s="730"/>
      <c r="K1153" s="730"/>
      <c r="L1153" s="730"/>
      <c r="M1153" s="730"/>
      <c r="N1153" s="460"/>
      <c r="O1153" s="730"/>
      <c r="P1153" s="730"/>
      <c r="Q1153" s="730"/>
      <c r="R1153" s="730"/>
      <c r="S1153" s="730"/>
      <c r="T1153" s="730"/>
      <c r="U1153" s="730"/>
      <c r="V1153" s="730"/>
      <c r="W1153" s="730"/>
      <c r="X1153" s="730"/>
      <c r="Y1153" s="404">
        <f>Y1152</f>
        <v>0</v>
      </c>
      <c r="Z1153" s="404">
        <f t="shared" ref="Z1153:AL1153" si="373">Z1152</f>
        <v>0</v>
      </c>
      <c r="AA1153" s="404">
        <f t="shared" si="373"/>
        <v>0</v>
      </c>
      <c r="AB1153" s="404">
        <f t="shared" si="373"/>
        <v>0</v>
      </c>
      <c r="AC1153" s="404">
        <f t="shared" si="373"/>
        <v>0</v>
      </c>
      <c r="AD1153" s="404">
        <f t="shared" si="373"/>
        <v>0</v>
      </c>
      <c r="AE1153" s="404">
        <f t="shared" si="373"/>
        <v>0</v>
      </c>
      <c r="AF1153" s="404">
        <f t="shared" si="373"/>
        <v>0</v>
      </c>
      <c r="AG1153" s="404">
        <f t="shared" si="373"/>
        <v>0</v>
      </c>
      <c r="AH1153" s="404">
        <f t="shared" si="373"/>
        <v>0</v>
      </c>
      <c r="AI1153" s="404">
        <f t="shared" si="373"/>
        <v>0</v>
      </c>
      <c r="AJ1153" s="404">
        <f t="shared" si="373"/>
        <v>0</v>
      </c>
      <c r="AK1153" s="404">
        <f t="shared" si="373"/>
        <v>0</v>
      </c>
      <c r="AL1153" s="404">
        <f t="shared" si="373"/>
        <v>0</v>
      </c>
      <c r="AM1153" s="290"/>
    </row>
    <row r="1154" spans="1:39" ht="15" customHeight="1" outlineLevel="1">
      <c r="A1154" s="523"/>
      <c r="B1154" s="287"/>
      <c r="C1154" s="729"/>
      <c r="D1154" s="729"/>
      <c r="E1154" s="729"/>
      <c r="F1154" s="729"/>
      <c r="G1154" s="729"/>
      <c r="H1154" s="729"/>
      <c r="I1154" s="729"/>
      <c r="J1154" s="729"/>
      <c r="K1154" s="729"/>
      <c r="L1154" s="729"/>
      <c r="M1154" s="729"/>
      <c r="N1154" s="729"/>
      <c r="O1154" s="729"/>
      <c r="P1154" s="729"/>
      <c r="Q1154" s="729"/>
      <c r="R1154" s="729"/>
      <c r="S1154" s="729"/>
      <c r="T1154" s="729"/>
      <c r="U1154" s="729"/>
      <c r="V1154" s="729"/>
      <c r="W1154" s="729"/>
      <c r="X1154" s="729"/>
      <c r="Y1154" s="415"/>
      <c r="Z1154" s="416"/>
      <c r="AA1154" s="416"/>
      <c r="AB1154" s="416"/>
      <c r="AC1154" s="416"/>
      <c r="AD1154" s="416"/>
      <c r="AE1154" s="416"/>
      <c r="AF1154" s="416"/>
      <c r="AG1154" s="416"/>
      <c r="AH1154" s="416"/>
      <c r="AI1154" s="416"/>
      <c r="AJ1154" s="416"/>
      <c r="AK1154" s="416"/>
      <c r="AL1154" s="416"/>
      <c r="AM1154" s="290"/>
    </row>
    <row r="1155" spans="1:39" ht="15.5" outlineLevel="1">
      <c r="A1155" s="523"/>
      <c r="B1155" s="312" t="s">
        <v>496</v>
      </c>
      <c r="C1155" s="727"/>
      <c r="D1155" s="338"/>
      <c r="E1155" s="338"/>
      <c r="F1155" s="338"/>
      <c r="G1155" s="338"/>
      <c r="H1155" s="338"/>
      <c r="I1155" s="338"/>
      <c r="J1155" s="338"/>
      <c r="K1155" s="338"/>
      <c r="L1155" s="338"/>
      <c r="M1155" s="338"/>
      <c r="N1155" s="728"/>
      <c r="O1155" s="727"/>
      <c r="P1155" s="727"/>
      <c r="Q1155" s="727"/>
      <c r="R1155" s="727"/>
      <c r="S1155" s="727"/>
      <c r="T1155" s="727"/>
      <c r="U1155" s="727"/>
      <c r="V1155" s="727"/>
      <c r="W1155" s="727"/>
      <c r="X1155" s="727"/>
      <c r="Y1155" s="407"/>
      <c r="Z1155" s="407"/>
      <c r="AA1155" s="407"/>
      <c r="AB1155" s="407"/>
      <c r="AC1155" s="407"/>
      <c r="AD1155" s="407"/>
      <c r="AE1155" s="407"/>
      <c r="AF1155" s="407"/>
      <c r="AG1155" s="407"/>
      <c r="AH1155" s="407"/>
      <c r="AI1155" s="407"/>
      <c r="AJ1155" s="407"/>
      <c r="AK1155" s="407"/>
      <c r="AL1155" s="407"/>
      <c r="AM1155" s="285"/>
    </row>
    <row r="1156" spans="1:39" ht="15" customHeight="1" outlineLevel="1">
      <c r="A1156" s="523">
        <v>6</v>
      </c>
      <c r="B1156" s="421" t="s">
        <v>99</v>
      </c>
      <c r="C1156" s="729" t="s">
        <v>25</v>
      </c>
      <c r="D1156" s="730"/>
      <c r="E1156" s="730"/>
      <c r="F1156" s="730"/>
      <c r="G1156" s="730"/>
      <c r="H1156" s="730"/>
      <c r="I1156" s="730"/>
      <c r="J1156" s="730"/>
      <c r="K1156" s="730"/>
      <c r="L1156" s="730"/>
      <c r="M1156" s="730"/>
      <c r="N1156" s="730">
        <v>12</v>
      </c>
      <c r="O1156" s="730"/>
      <c r="P1156" s="730"/>
      <c r="Q1156" s="730"/>
      <c r="R1156" s="730"/>
      <c r="S1156" s="730"/>
      <c r="T1156" s="730"/>
      <c r="U1156" s="730"/>
      <c r="V1156" s="730"/>
      <c r="W1156" s="730"/>
      <c r="X1156" s="730"/>
      <c r="Y1156" s="408"/>
      <c r="Z1156" s="408"/>
      <c r="AA1156" s="408"/>
      <c r="AB1156" s="408"/>
      <c r="AC1156" s="408"/>
      <c r="AD1156" s="408"/>
      <c r="AE1156" s="408"/>
      <c r="AF1156" s="408"/>
      <c r="AG1156" s="408"/>
      <c r="AH1156" s="408"/>
      <c r="AI1156" s="408"/>
      <c r="AJ1156" s="408"/>
      <c r="AK1156" s="408"/>
      <c r="AL1156" s="408"/>
      <c r="AM1156" s="289">
        <f>SUM(Y1156:AL1156)</f>
        <v>0</v>
      </c>
    </row>
    <row r="1157" spans="1:39" ht="15" customHeight="1" outlineLevel="1">
      <c r="A1157" s="523"/>
      <c r="B1157" s="287" t="s">
        <v>346</v>
      </c>
      <c r="C1157" s="729" t="s">
        <v>163</v>
      </c>
      <c r="D1157" s="730"/>
      <c r="E1157" s="730"/>
      <c r="F1157" s="730"/>
      <c r="G1157" s="730"/>
      <c r="H1157" s="730"/>
      <c r="I1157" s="730"/>
      <c r="J1157" s="730"/>
      <c r="K1157" s="730"/>
      <c r="L1157" s="730"/>
      <c r="M1157" s="730"/>
      <c r="N1157" s="730">
        <f>N1156</f>
        <v>12</v>
      </c>
      <c r="O1157" s="730"/>
      <c r="P1157" s="730"/>
      <c r="Q1157" s="730"/>
      <c r="R1157" s="730"/>
      <c r="S1157" s="730"/>
      <c r="T1157" s="730"/>
      <c r="U1157" s="730"/>
      <c r="V1157" s="730"/>
      <c r="W1157" s="730"/>
      <c r="X1157" s="730"/>
      <c r="Y1157" s="404">
        <f>Y1156</f>
        <v>0</v>
      </c>
      <c r="Z1157" s="404">
        <f t="shared" ref="Z1157:AL1157" si="374">Z1156</f>
        <v>0</v>
      </c>
      <c r="AA1157" s="404">
        <f t="shared" si="374"/>
        <v>0</v>
      </c>
      <c r="AB1157" s="404">
        <f t="shared" si="374"/>
        <v>0</v>
      </c>
      <c r="AC1157" s="404">
        <f t="shared" si="374"/>
        <v>0</v>
      </c>
      <c r="AD1157" s="404">
        <f t="shared" si="374"/>
        <v>0</v>
      </c>
      <c r="AE1157" s="404">
        <f t="shared" si="374"/>
        <v>0</v>
      </c>
      <c r="AF1157" s="404">
        <f t="shared" si="374"/>
        <v>0</v>
      </c>
      <c r="AG1157" s="404">
        <f t="shared" si="374"/>
        <v>0</v>
      </c>
      <c r="AH1157" s="404">
        <f t="shared" si="374"/>
        <v>0</v>
      </c>
      <c r="AI1157" s="404">
        <f t="shared" si="374"/>
        <v>0</v>
      </c>
      <c r="AJ1157" s="404">
        <f t="shared" si="374"/>
        <v>0</v>
      </c>
      <c r="AK1157" s="404">
        <f t="shared" si="374"/>
        <v>0</v>
      </c>
      <c r="AL1157" s="404">
        <f t="shared" si="374"/>
        <v>0</v>
      </c>
      <c r="AM1157" s="304"/>
    </row>
    <row r="1158" spans="1:39" ht="15" customHeight="1" outlineLevel="1">
      <c r="A1158" s="523"/>
      <c r="B1158" s="303"/>
      <c r="C1158" s="305"/>
      <c r="D1158" s="729"/>
      <c r="E1158" s="729"/>
      <c r="F1158" s="729"/>
      <c r="G1158" s="729"/>
      <c r="H1158" s="729"/>
      <c r="I1158" s="729"/>
      <c r="J1158" s="729"/>
      <c r="K1158" s="729"/>
      <c r="L1158" s="729"/>
      <c r="M1158" s="729"/>
      <c r="N1158" s="729"/>
      <c r="O1158" s="729"/>
      <c r="P1158" s="729"/>
      <c r="Q1158" s="729"/>
      <c r="R1158" s="729"/>
      <c r="S1158" s="729"/>
      <c r="T1158" s="729"/>
      <c r="U1158" s="729"/>
      <c r="V1158" s="729"/>
      <c r="W1158" s="729"/>
      <c r="X1158" s="729"/>
      <c r="Y1158" s="409"/>
      <c r="Z1158" s="409"/>
      <c r="AA1158" s="409"/>
      <c r="AB1158" s="409"/>
      <c r="AC1158" s="409"/>
      <c r="AD1158" s="409"/>
      <c r="AE1158" s="409"/>
      <c r="AF1158" s="409"/>
      <c r="AG1158" s="409"/>
      <c r="AH1158" s="409"/>
      <c r="AI1158" s="409"/>
      <c r="AJ1158" s="409"/>
      <c r="AK1158" s="409"/>
      <c r="AL1158" s="409"/>
      <c r="AM1158" s="306"/>
    </row>
    <row r="1159" spans="1:39" ht="15" customHeight="1" outlineLevel="1">
      <c r="A1159" s="523">
        <v>7</v>
      </c>
      <c r="B1159" s="421" t="s">
        <v>100</v>
      </c>
      <c r="C1159" s="729" t="s">
        <v>25</v>
      </c>
      <c r="D1159" s="730"/>
      <c r="E1159" s="730"/>
      <c r="F1159" s="730"/>
      <c r="G1159" s="730"/>
      <c r="H1159" s="730"/>
      <c r="I1159" s="730"/>
      <c r="J1159" s="730"/>
      <c r="K1159" s="730"/>
      <c r="L1159" s="730"/>
      <c r="M1159" s="730"/>
      <c r="N1159" s="730">
        <v>12</v>
      </c>
      <c r="O1159" s="730"/>
      <c r="P1159" s="730"/>
      <c r="Q1159" s="730"/>
      <c r="R1159" s="730"/>
      <c r="S1159" s="730"/>
      <c r="T1159" s="730"/>
      <c r="U1159" s="730"/>
      <c r="V1159" s="730"/>
      <c r="W1159" s="730"/>
      <c r="X1159" s="730"/>
      <c r="Y1159" s="408"/>
      <c r="Z1159" s="408"/>
      <c r="AA1159" s="408"/>
      <c r="AB1159" s="408"/>
      <c r="AC1159" s="408"/>
      <c r="AD1159" s="408"/>
      <c r="AE1159" s="408"/>
      <c r="AF1159" s="408"/>
      <c r="AG1159" s="408"/>
      <c r="AH1159" s="408"/>
      <c r="AI1159" s="408"/>
      <c r="AJ1159" s="408"/>
      <c r="AK1159" s="408"/>
      <c r="AL1159" s="408"/>
      <c r="AM1159" s="289">
        <f>SUM(Y1159:AL1159)</f>
        <v>0</v>
      </c>
    </row>
    <row r="1160" spans="1:39" ht="15" customHeight="1" outlineLevel="1">
      <c r="A1160" s="523"/>
      <c r="B1160" s="287" t="s">
        <v>346</v>
      </c>
      <c r="C1160" s="729" t="s">
        <v>163</v>
      </c>
      <c r="D1160" s="730"/>
      <c r="E1160" s="730"/>
      <c r="F1160" s="730"/>
      <c r="G1160" s="730"/>
      <c r="H1160" s="730"/>
      <c r="I1160" s="730"/>
      <c r="J1160" s="730"/>
      <c r="K1160" s="730"/>
      <c r="L1160" s="730"/>
      <c r="M1160" s="730"/>
      <c r="N1160" s="730">
        <f>N1159</f>
        <v>12</v>
      </c>
      <c r="O1160" s="730"/>
      <c r="P1160" s="730"/>
      <c r="Q1160" s="730"/>
      <c r="R1160" s="730"/>
      <c r="S1160" s="730"/>
      <c r="T1160" s="730"/>
      <c r="U1160" s="730"/>
      <c r="V1160" s="730"/>
      <c r="W1160" s="730"/>
      <c r="X1160" s="730"/>
      <c r="Y1160" s="404">
        <f>Y1159</f>
        <v>0</v>
      </c>
      <c r="Z1160" s="404">
        <f t="shared" ref="Z1160:AL1160" si="375">Z1159</f>
        <v>0</v>
      </c>
      <c r="AA1160" s="404">
        <f t="shared" si="375"/>
        <v>0</v>
      </c>
      <c r="AB1160" s="404">
        <f t="shared" si="375"/>
        <v>0</v>
      </c>
      <c r="AC1160" s="404">
        <f t="shared" si="375"/>
        <v>0</v>
      </c>
      <c r="AD1160" s="404">
        <f t="shared" si="375"/>
        <v>0</v>
      </c>
      <c r="AE1160" s="404">
        <f t="shared" si="375"/>
        <v>0</v>
      </c>
      <c r="AF1160" s="404">
        <f t="shared" si="375"/>
        <v>0</v>
      </c>
      <c r="AG1160" s="404">
        <f t="shared" si="375"/>
        <v>0</v>
      </c>
      <c r="AH1160" s="404">
        <f t="shared" si="375"/>
        <v>0</v>
      </c>
      <c r="AI1160" s="404">
        <f t="shared" si="375"/>
        <v>0</v>
      </c>
      <c r="AJ1160" s="404">
        <f t="shared" si="375"/>
        <v>0</v>
      </c>
      <c r="AK1160" s="404">
        <f t="shared" si="375"/>
        <v>0</v>
      </c>
      <c r="AL1160" s="404">
        <f t="shared" si="375"/>
        <v>0</v>
      </c>
      <c r="AM1160" s="304"/>
    </row>
    <row r="1161" spans="1:39" ht="15" customHeight="1" outlineLevel="1">
      <c r="A1161" s="523"/>
      <c r="B1161" s="307"/>
      <c r="C1161" s="305"/>
      <c r="D1161" s="729"/>
      <c r="E1161" s="729"/>
      <c r="F1161" s="729"/>
      <c r="G1161" s="729"/>
      <c r="H1161" s="729"/>
      <c r="I1161" s="729"/>
      <c r="J1161" s="729"/>
      <c r="K1161" s="729"/>
      <c r="L1161" s="729"/>
      <c r="M1161" s="729"/>
      <c r="N1161" s="729"/>
      <c r="O1161" s="729"/>
      <c r="P1161" s="729"/>
      <c r="Q1161" s="729"/>
      <c r="R1161" s="729"/>
      <c r="S1161" s="729"/>
      <c r="T1161" s="729"/>
      <c r="U1161" s="729"/>
      <c r="V1161" s="729"/>
      <c r="W1161" s="729"/>
      <c r="X1161" s="729"/>
      <c r="Y1161" s="409"/>
      <c r="Z1161" s="410"/>
      <c r="AA1161" s="409"/>
      <c r="AB1161" s="409"/>
      <c r="AC1161" s="409"/>
      <c r="AD1161" s="409"/>
      <c r="AE1161" s="409"/>
      <c r="AF1161" s="409"/>
      <c r="AG1161" s="409"/>
      <c r="AH1161" s="409"/>
      <c r="AI1161" s="409"/>
      <c r="AJ1161" s="409"/>
      <c r="AK1161" s="409"/>
      <c r="AL1161" s="409"/>
      <c r="AM1161" s="306"/>
    </row>
    <row r="1162" spans="1:39" ht="15" customHeight="1" outlineLevel="1">
      <c r="A1162" s="523">
        <v>8</v>
      </c>
      <c r="B1162" s="421" t="s">
        <v>101</v>
      </c>
      <c r="C1162" s="729" t="s">
        <v>25</v>
      </c>
      <c r="D1162" s="730"/>
      <c r="E1162" s="730"/>
      <c r="F1162" s="730"/>
      <c r="G1162" s="730"/>
      <c r="H1162" s="730"/>
      <c r="I1162" s="730"/>
      <c r="J1162" s="730"/>
      <c r="K1162" s="730"/>
      <c r="L1162" s="730"/>
      <c r="M1162" s="730"/>
      <c r="N1162" s="730">
        <v>12</v>
      </c>
      <c r="O1162" s="730"/>
      <c r="P1162" s="730"/>
      <c r="Q1162" s="730"/>
      <c r="R1162" s="730"/>
      <c r="S1162" s="730"/>
      <c r="T1162" s="730"/>
      <c r="U1162" s="730"/>
      <c r="V1162" s="730"/>
      <c r="W1162" s="730"/>
      <c r="X1162" s="730"/>
      <c r="Y1162" s="408"/>
      <c r="Z1162" s="408"/>
      <c r="AA1162" s="408"/>
      <c r="AB1162" s="408"/>
      <c r="AC1162" s="408"/>
      <c r="AD1162" s="408"/>
      <c r="AE1162" s="408"/>
      <c r="AF1162" s="408"/>
      <c r="AG1162" s="408"/>
      <c r="AH1162" s="408"/>
      <c r="AI1162" s="408"/>
      <c r="AJ1162" s="408"/>
      <c r="AK1162" s="408"/>
      <c r="AL1162" s="408"/>
      <c r="AM1162" s="289">
        <f>SUM(Y1162:AL1162)</f>
        <v>0</v>
      </c>
    </row>
    <row r="1163" spans="1:39" ht="15" customHeight="1" outlineLevel="1">
      <c r="A1163" s="523"/>
      <c r="B1163" s="287" t="s">
        <v>346</v>
      </c>
      <c r="C1163" s="729" t="s">
        <v>163</v>
      </c>
      <c r="D1163" s="730"/>
      <c r="E1163" s="730"/>
      <c r="F1163" s="730"/>
      <c r="G1163" s="730"/>
      <c r="H1163" s="730"/>
      <c r="I1163" s="730"/>
      <c r="J1163" s="730"/>
      <c r="K1163" s="730"/>
      <c r="L1163" s="730"/>
      <c r="M1163" s="730"/>
      <c r="N1163" s="730">
        <f>N1162</f>
        <v>12</v>
      </c>
      <c r="O1163" s="730"/>
      <c r="P1163" s="730"/>
      <c r="Q1163" s="730"/>
      <c r="R1163" s="730"/>
      <c r="S1163" s="730"/>
      <c r="T1163" s="730"/>
      <c r="U1163" s="730"/>
      <c r="V1163" s="730"/>
      <c r="W1163" s="730"/>
      <c r="X1163" s="730"/>
      <c r="Y1163" s="404">
        <f>Y1162</f>
        <v>0</v>
      </c>
      <c r="Z1163" s="404">
        <f t="shared" ref="Z1163:AL1163" si="376">Z1162</f>
        <v>0</v>
      </c>
      <c r="AA1163" s="404">
        <f t="shared" si="376"/>
        <v>0</v>
      </c>
      <c r="AB1163" s="404">
        <f t="shared" si="376"/>
        <v>0</v>
      </c>
      <c r="AC1163" s="404">
        <f t="shared" si="376"/>
        <v>0</v>
      </c>
      <c r="AD1163" s="404">
        <f t="shared" si="376"/>
        <v>0</v>
      </c>
      <c r="AE1163" s="404">
        <f t="shared" si="376"/>
        <v>0</v>
      </c>
      <c r="AF1163" s="404">
        <f t="shared" si="376"/>
        <v>0</v>
      </c>
      <c r="AG1163" s="404">
        <f t="shared" si="376"/>
        <v>0</v>
      </c>
      <c r="AH1163" s="404">
        <f t="shared" si="376"/>
        <v>0</v>
      </c>
      <c r="AI1163" s="404">
        <f t="shared" si="376"/>
        <v>0</v>
      </c>
      <c r="AJ1163" s="404">
        <f t="shared" si="376"/>
        <v>0</v>
      </c>
      <c r="AK1163" s="404">
        <f t="shared" si="376"/>
        <v>0</v>
      </c>
      <c r="AL1163" s="404">
        <f t="shared" si="376"/>
        <v>0</v>
      </c>
      <c r="AM1163" s="304"/>
    </row>
    <row r="1164" spans="1:39" ht="15" customHeight="1" outlineLevel="1">
      <c r="A1164" s="523"/>
      <c r="B1164" s="307"/>
      <c r="C1164" s="305"/>
      <c r="D1164" s="733"/>
      <c r="E1164" s="733"/>
      <c r="F1164" s="733"/>
      <c r="G1164" s="733"/>
      <c r="H1164" s="733"/>
      <c r="I1164" s="733"/>
      <c r="J1164" s="733"/>
      <c r="K1164" s="733"/>
      <c r="L1164" s="733"/>
      <c r="M1164" s="733"/>
      <c r="N1164" s="729"/>
      <c r="O1164" s="733"/>
      <c r="P1164" s="733"/>
      <c r="Q1164" s="733"/>
      <c r="R1164" s="733"/>
      <c r="S1164" s="733"/>
      <c r="T1164" s="733"/>
      <c r="U1164" s="733"/>
      <c r="V1164" s="733"/>
      <c r="W1164" s="733"/>
      <c r="X1164" s="733"/>
      <c r="Y1164" s="409"/>
      <c r="Z1164" s="410"/>
      <c r="AA1164" s="409"/>
      <c r="AB1164" s="409"/>
      <c r="AC1164" s="409"/>
      <c r="AD1164" s="409"/>
      <c r="AE1164" s="409"/>
      <c r="AF1164" s="409"/>
      <c r="AG1164" s="409"/>
      <c r="AH1164" s="409"/>
      <c r="AI1164" s="409"/>
      <c r="AJ1164" s="409"/>
      <c r="AK1164" s="409"/>
      <c r="AL1164" s="409"/>
      <c r="AM1164" s="306"/>
    </row>
    <row r="1165" spans="1:39" ht="15" customHeight="1" outlineLevel="1">
      <c r="A1165" s="523">
        <v>9</v>
      </c>
      <c r="B1165" s="421" t="s">
        <v>102</v>
      </c>
      <c r="C1165" s="729" t="s">
        <v>25</v>
      </c>
      <c r="D1165" s="730"/>
      <c r="E1165" s="730"/>
      <c r="F1165" s="730"/>
      <c r="G1165" s="730"/>
      <c r="H1165" s="730"/>
      <c r="I1165" s="730"/>
      <c r="J1165" s="730"/>
      <c r="K1165" s="730"/>
      <c r="L1165" s="730"/>
      <c r="M1165" s="730"/>
      <c r="N1165" s="730">
        <v>12</v>
      </c>
      <c r="O1165" s="730"/>
      <c r="P1165" s="730"/>
      <c r="Q1165" s="730"/>
      <c r="R1165" s="730"/>
      <c r="S1165" s="730"/>
      <c r="T1165" s="730"/>
      <c r="U1165" s="730"/>
      <c r="V1165" s="730"/>
      <c r="W1165" s="730"/>
      <c r="X1165" s="730"/>
      <c r="Y1165" s="408"/>
      <c r="Z1165" s="408"/>
      <c r="AA1165" s="408"/>
      <c r="AB1165" s="408"/>
      <c r="AC1165" s="408"/>
      <c r="AD1165" s="408"/>
      <c r="AE1165" s="408"/>
      <c r="AF1165" s="408"/>
      <c r="AG1165" s="408"/>
      <c r="AH1165" s="408"/>
      <c r="AI1165" s="408"/>
      <c r="AJ1165" s="408"/>
      <c r="AK1165" s="408"/>
      <c r="AL1165" s="408"/>
      <c r="AM1165" s="289">
        <f>SUM(Y1165:AL1165)</f>
        <v>0</v>
      </c>
    </row>
    <row r="1166" spans="1:39" ht="15" customHeight="1" outlineLevel="1">
      <c r="A1166" s="523"/>
      <c r="B1166" s="287" t="s">
        <v>346</v>
      </c>
      <c r="C1166" s="729" t="s">
        <v>163</v>
      </c>
      <c r="D1166" s="730"/>
      <c r="E1166" s="730"/>
      <c r="F1166" s="730"/>
      <c r="G1166" s="730"/>
      <c r="H1166" s="730"/>
      <c r="I1166" s="730"/>
      <c r="J1166" s="730"/>
      <c r="K1166" s="730"/>
      <c r="L1166" s="730"/>
      <c r="M1166" s="730"/>
      <c r="N1166" s="730">
        <f>N1165</f>
        <v>12</v>
      </c>
      <c r="O1166" s="730"/>
      <c r="P1166" s="730"/>
      <c r="Q1166" s="730"/>
      <c r="R1166" s="730"/>
      <c r="S1166" s="730"/>
      <c r="T1166" s="730"/>
      <c r="U1166" s="730"/>
      <c r="V1166" s="730"/>
      <c r="W1166" s="730"/>
      <c r="X1166" s="730"/>
      <c r="Y1166" s="404">
        <f>Y1165</f>
        <v>0</v>
      </c>
      <c r="Z1166" s="404">
        <f t="shared" ref="Z1166:AL1166" si="377">Z1165</f>
        <v>0</v>
      </c>
      <c r="AA1166" s="404">
        <f t="shared" si="377"/>
        <v>0</v>
      </c>
      <c r="AB1166" s="404">
        <f t="shared" si="377"/>
        <v>0</v>
      </c>
      <c r="AC1166" s="404">
        <f t="shared" si="377"/>
        <v>0</v>
      </c>
      <c r="AD1166" s="404">
        <f t="shared" si="377"/>
        <v>0</v>
      </c>
      <c r="AE1166" s="404">
        <f t="shared" si="377"/>
        <v>0</v>
      </c>
      <c r="AF1166" s="404">
        <f t="shared" si="377"/>
        <v>0</v>
      </c>
      <c r="AG1166" s="404">
        <f t="shared" si="377"/>
        <v>0</v>
      </c>
      <c r="AH1166" s="404">
        <f t="shared" si="377"/>
        <v>0</v>
      </c>
      <c r="AI1166" s="404">
        <f t="shared" si="377"/>
        <v>0</v>
      </c>
      <c r="AJ1166" s="404">
        <f t="shared" si="377"/>
        <v>0</v>
      </c>
      <c r="AK1166" s="404">
        <f t="shared" si="377"/>
        <v>0</v>
      </c>
      <c r="AL1166" s="404">
        <f t="shared" si="377"/>
        <v>0</v>
      </c>
      <c r="AM1166" s="304"/>
    </row>
    <row r="1167" spans="1:39" ht="15" customHeight="1" outlineLevel="1">
      <c r="A1167" s="523"/>
      <c r="B1167" s="307"/>
      <c r="C1167" s="305"/>
      <c r="D1167" s="733"/>
      <c r="E1167" s="733"/>
      <c r="F1167" s="733"/>
      <c r="G1167" s="733"/>
      <c r="H1167" s="733"/>
      <c r="I1167" s="733"/>
      <c r="J1167" s="733"/>
      <c r="K1167" s="733"/>
      <c r="L1167" s="733"/>
      <c r="M1167" s="733"/>
      <c r="N1167" s="729"/>
      <c r="O1167" s="733"/>
      <c r="P1167" s="733"/>
      <c r="Q1167" s="733"/>
      <c r="R1167" s="733"/>
      <c r="S1167" s="733"/>
      <c r="T1167" s="733"/>
      <c r="U1167" s="733"/>
      <c r="V1167" s="733"/>
      <c r="W1167" s="733"/>
      <c r="X1167" s="733"/>
      <c r="Y1167" s="409"/>
      <c r="Z1167" s="409"/>
      <c r="AA1167" s="409"/>
      <c r="AB1167" s="409"/>
      <c r="AC1167" s="409"/>
      <c r="AD1167" s="409"/>
      <c r="AE1167" s="409"/>
      <c r="AF1167" s="409"/>
      <c r="AG1167" s="409"/>
      <c r="AH1167" s="409"/>
      <c r="AI1167" s="409"/>
      <c r="AJ1167" s="409"/>
      <c r="AK1167" s="409"/>
      <c r="AL1167" s="409"/>
      <c r="AM1167" s="306"/>
    </row>
    <row r="1168" spans="1:39" ht="15" customHeight="1" outlineLevel="1">
      <c r="A1168" s="523">
        <v>10</v>
      </c>
      <c r="B1168" s="421" t="s">
        <v>103</v>
      </c>
      <c r="C1168" s="729" t="s">
        <v>25</v>
      </c>
      <c r="D1168" s="730"/>
      <c r="E1168" s="730"/>
      <c r="F1168" s="730"/>
      <c r="G1168" s="730"/>
      <c r="H1168" s="730"/>
      <c r="I1168" s="730"/>
      <c r="J1168" s="730"/>
      <c r="K1168" s="730"/>
      <c r="L1168" s="730"/>
      <c r="M1168" s="730"/>
      <c r="N1168" s="730">
        <v>3</v>
      </c>
      <c r="O1168" s="730"/>
      <c r="P1168" s="730"/>
      <c r="Q1168" s="730"/>
      <c r="R1168" s="730"/>
      <c r="S1168" s="730"/>
      <c r="T1168" s="730"/>
      <c r="U1168" s="730"/>
      <c r="V1168" s="730"/>
      <c r="W1168" s="730"/>
      <c r="X1168" s="730"/>
      <c r="Y1168" s="408"/>
      <c r="Z1168" s="408"/>
      <c r="AA1168" s="408"/>
      <c r="AB1168" s="408"/>
      <c r="AC1168" s="408"/>
      <c r="AD1168" s="408"/>
      <c r="AE1168" s="408"/>
      <c r="AF1168" s="408"/>
      <c r="AG1168" s="408"/>
      <c r="AH1168" s="408"/>
      <c r="AI1168" s="408"/>
      <c r="AJ1168" s="408"/>
      <c r="AK1168" s="408"/>
      <c r="AL1168" s="408"/>
      <c r="AM1168" s="289">
        <f>SUM(Y1168:AL1168)</f>
        <v>0</v>
      </c>
    </row>
    <row r="1169" spans="1:40" ht="15" customHeight="1" outlineLevel="1">
      <c r="A1169" s="523"/>
      <c r="B1169" s="287" t="s">
        <v>346</v>
      </c>
      <c r="C1169" s="729" t="s">
        <v>163</v>
      </c>
      <c r="D1169" s="730"/>
      <c r="E1169" s="730"/>
      <c r="F1169" s="730"/>
      <c r="G1169" s="730"/>
      <c r="H1169" s="730"/>
      <c r="I1169" s="730"/>
      <c r="J1169" s="730"/>
      <c r="K1169" s="730"/>
      <c r="L1169" s="730"/>
      <c r="M1169" s="730"/>
      <c r="N1169" s="730">
        <f>N1168</f>
        <v>3</v>
      </c>
      <c r="O1169" s="730"/>
      <c r="P1169" s="730"/>
      <c r="Q1169" s="730"/>
      <c r="R1169" s="730"/>
      <c r="S1169" s="730"/>
      <c r="T1169" s="730"/>
      <c r="U1169" s="730"/>
      <c r="V1169" s="730"/>
      <c r="W1169" s="730"/>
      <c r="X1169" s="730"/>
      <c r="Y1169" s="404">
        <f>Y1168</f>
        <v>0</v>
      </c>
      <c r="Z1169" s="404">
        <f t="shared" ref="Z1169:AL1169" si="378">Z1168</f>
        <v>0</v>
      </c>
      <c r="AA1169" s="404">
        <f t="shared" si="378"/>
        <v>0</v>
      </c>
      <c r="AB1169" s="404">
        <f t="shared" si="378"/>
        <v>0</v>
      </c>
      <c r="AC1169" s="404">
        <f t="shared" si="378"/>
        <v>0</v>
      </c>
      <c r="AD1169" s="404">
        <f t="shared" si="378"/>
        <v>0</v>
      </c>
      <c r="AE1169" s="404">
        <f t="shared" si="378"/>
        <v>0</v>
      </c>
      <c r="AF1169" s="404">
        <f t="shared" si="378"/>
        <v>0</v>
      </c>
      <c r="AG1169" s="404">
        <f t="shared" si="378"/>
        <v>0</v>
      </c>
      <c r="AH1169" s="404">
        <f t="shared" si="378"/>
        <v>0</v>
      </c>
      <c r="AI1169" s="404">
        <f t="shared" si="378"/>
        <v>0</v>
      </c>
      <c r="AJ1169" s="404">
        <f t="shared" si="378"/>
        <v>0</v>
      </c>
      <c r="AK1169" s="404">
        <f t="shared" si="378"/>
        <v>0</v>
      </c>
      <c r="AL1169" s="404">
        <f t="shared" si="378"/>
        <v>0</v>
      </c>
      <c r="AM1169" s="304"/>
    </row>
    <row r="1170" spans="1:40" ht="15" customHeight="1" outlineLevel="1">
      <c r="A1170" s="523"/>
      <c r="B1170" s="307"/>
      <c r="C1170" s="305"/>
      <c r="D1170" s="733"/>
      <c r="E1170" s="733"/>
      <c r="F1170" s="733"/>
      <c r="G1170" s="733"/>
      <c r="H1170" s="733"/>
      <c r="I1170" s="733"/>
      <c r="J1170" s="733"/>
      <c r="K1170" s="733"/>
      <c r="L1170" s="733"/>
      <c r="M1170" s="733"/>
      <c r="N1170" s="729"/>
      <c r="O1170" s="733"/>
      <c r="P1170" s="733"/>
      <c r="Q1170" s="733"/>
      <c r="R1170" s="733"/>
      <c r="S1170" s="733"/>
      <c r="T1170" s="733"/>
      <c r="U1170" s="733"/>
      <c r="V1170" s="733"/>
      <c r="W1170" s="733"/>
      <c r="X1170" s="733"/>
      <c r="Y1170" s="409"/>
      <c r="Z1170" s="410"/>
      <c r="AA1170" s="409"/>
      <c r="AB1170" s="409"/>
      <c r="AC1170" s="409"/>
      <c r="AD1170" s="409"/>
      <c r="AE1170" s="409"/>
      <c r="AF1170" s="409"/>
      <c r="AG1170" s="409"/>
      <c r="AH1170" s="409"/>
      <c r="AI1170" s="409"/>
      <c r="AJ1170" s="409"/>
      <c r="AK1170" s="409"/>
      <c r="AL1170" s="409"/>
      <c r="AM1170" s="306"/>
    </row>
    <row r="1171" spans="1:40" ht="15" customHeight="1" outlineLevel="1">
      <c r="A1171" s="523"/>
      <c r="B1171" s="281" t="s">
        <v>10</v>
      </c>
      <c r="C1171" s="727"/>
      <c r="D1171" s="338"/>
      <c r="E1171" s="338"/>
      <c r="F1171" s="338"/>
      <c r="G1171" s="338"/>
      <c r="H1171" s="338"/>
      <c r="I1171" s="338"/>
      <c r="J1171" s="338"/>
      <c r="K1171" s="338"/>
      <c r="L1171" s="338"/>
      <c r="M1171" s="338"/>
      <c r="N1171" s="728"/>
      <c r="O1171" s="727"/>
      <c r="P1171" s="727"/>
      <c r="Q1171" s="727"/>
      <c r="R1171" s="727"/>
      <c r="S1171" s="727"/>
      <c r="T1171" s="727"/>
      <c r="U1171" s="727"/>
      <c r="V1171" s="727"/>
      <c r="W1171" s="727"/>
      <c r="X1171" s="727"/>
      <c r="Y1171" s="407"/>
      <c r="Z1171" s="407"/>
      <c r="AA1171" s="407"/>
      <c r="AB1171" s="407"/>
      <c r="AC1171" s="407"/>
      <c r="AD1171" s="407"/>
      <c r="AE1171" s="407"/>
      <c r="AF1171" s="407"/>
      <c r="AG1171" s="407"/>
      <c r="AH1171" s="407"/>
      <c r="AI1171" s="407"/>
      <c r="AJ1171" s="407"/>
      <c r="AK1171" s="407"/>
      <c r="AL1171" s="407"/>
      <c r="AM1171" s="285"/>
    </row>
    <row r="1172" spans="1:40" ht="15" customHeight="1" outlineLevel="1">
      <c r="A1172" s="523">
        <v>11</v>
      </c>
      <c r="B1172" s="421" t="s">
        <v>104</v>
      </c>
      <c r="C1172" s="729" t="s">
        <v>25</v>
      </c>
      <c r="D1172" s="730"/>
      <c r="E1172" s="730"/>
      <c r="F1172" s="730"/>
      <c r="G1172" s="730"/>
      <c r="H1172" s="730"/>
      <c r="I1172" s="730"/>
      <c r="J1172" s="730"/>
      <c r="K1172" s="730"/>
      <c r="L1172" s="730"/>
      <c r="M1172" s="730"/>
      <c r="N1172" s="730">
        <v>12</v>
      </c>
      <c r="O1172" s="730"/>
      <c r="P1172" s="730"/>
      <c r="Q1172" s="730"/>
      <c r="R1172" s="730"/>
      <c r="S1172" s="730"/>
      <c r="T1172" s="730"/>
      <c r="U1172" s="730"/>
      <c r="V1172" s="730"/>
      <c r="W1172" s="730"/>
      <c r="X1172" s="730"/>
      <c r="Y1172" s="419"/>
      <c r="Z1172" s="408"/>
      <c r="AA1172" s="408"/>
      <c r="AB1172" s="408"/>
      <c r="AC1172" s="408"/>
      <c r="AD1172" s="408"/>
      <c r="AE1172" s="408"/>
      <c r="AF1172" s="408"/>
      <c r="AG1172" s="408"/>
      <c r="AH1172" s="408"/>
      <c r="AI1172" s="408"/>
      <c r="AJ1172" s="408"/>
      <c r="AK1172" s="408"/>
      <c r="AL1172" s="408"/>
      <c r="AM1172" s="289">
        <f>SUM(Y1172:AL1172)</f>
        <v>0</v>
      </c>
    </row>
    <row r="1173" spans="1:40" ht="15" customHeight="1" outlineLevel="1">
      <c r="A1173" s="523"/>
      <c r="B1173" s="287" t="s">
        <v>346</v>
      </c>
      <c r="C1173" s="729" t="s">
        <v>163</v>
      </c>
      <c r="D1173" s="730"/>
      <c r="E1173" s="730"/>
      <c r="F1173" s="730"/>
      <c r="G1173" s="730"/>
      <c r="H1173" s="730"/>
      <c r="I1173" s="730"/>
      <c r="J1173" s="730"/>
      <c r="K1173" s="730"/>
      <c r="L1173" s="730"/>
      <c r="M1173" s="730"/>
      <c r="N1173" s="730">
        <f>N1172</f>
        <v>12</v>
      </c>
      <c r="O1173" s="730"/>
      <c r="P1173" s="730"/>
      <c r="Q1173" s="730"/>
      <c r="R1173" s="730"/>
      <c r="S1173" s="730"/>
      <c r="T1173" s="730"/>
      <c r="U1173" s="730"/>
      <c r="V1173" s="730"/>
      <c r="W1173" s="730"/>
      <c r="X1173" s="730"/>
      <c r="Y1173" s="404">
        <f>Y1172</f>
        <v>0</v>
      </c>
      <c r="Z1173" s="404">
        <f t="shared" ref="Z1173:AL1173" si="379">Z1172</f>
        <v>0</v>
      </c>
      <c r="AA1173" s="404">
        <f t="shared" si="379"/>
        <v>0</v>
      </c>
      <c r="AB1173" s="404">
        <f t="shared" si="379"/>
        <v>0</v>
      </c>
      <c r="AC1173" s="404">
        <f t="shared" si="379"/>
        <v>0</v>
      </c>
      <c r="AD1173" s="404">
        <f t="shared" si="379"/>
        <v>0</v>
      </c>
      <c r="AE1173" s="404">
        <f t="shared" si="379"/>
        <v>0</v>
      </c>
      <c r="AF1173" s="404">
        <f t="shared" si="379"/>
        <v>0</v>
      </c>
      <c r="AG1173" s="404">
        <f t="shared" si="379"/>
        <v>0</v>
      </c>
      <c r="AH1173" s="404">
        <f t="shared" si="379"/>
        <v>0</v>
      </c>
      <c r="AI1173" s="404">
        <f t="shared" si="379"/>
        <v>0</v>
      </c>
      <c r="AJ1173" s="404">
        <f t="shared" si="379"/>
        <v>0</v>
      </c>
      <c r="AK1173" s="404">
        <f t="shared" si="379"/>
        <v>0</v>
      </c>
      <c r="AL1173" s="404">
        <f t="shared" si="379"/>
        <v>0</v>
      </c>
      <c r="AM1173" s="290"/>
    </row>
    <row r="1174" spans="1:40" ht="15" customHeight="1" outlineLevel="1">
      <c r="A1174" s="523"/>
      <c r="B1174" s="308"/>
      <c r="C1174" s="298"/>
      <c r="D1174" s="729"/>
      <c r="E1174" s="729"/>
      <c r="F1174" s="729"/>
      <c r="G1174" s="729"/>
      <c r="H1174" s="729"/>
      <c r="I1174" s="729"/>
      <c r="J1174" s="729"/>
      <c r="K1174" s="729"/>
      <c r="L1174" s="729"/>
      <c r="M1174" s="729"/>
      <c r="N1174" s="729"/>
      <c r="O1174" s="729"/>
      <c r="P1174" s="729"/>
      <c r="Q1174" s="729"/>
      <c r="R1174" s="729"/>
      <c r="S1174" s="729"/>
      <c r="T1174" s="729"/>
      <c r="U1174" s="729"/>
      <c r="V1174" s="729"/>
      <c r="W1174" s="729"/>
      <c r="X1174" s="729"/>
      <c r="Y1174" s="405"/>
      <c r="Z1174" s="414"/>
      <c r="AA1174" s="414"/>
      <c r="AB1174" s="414"/>
      <c r="AC1174" s="414"/>
      <c r="AD1174" s="414"/>
      <c r="AE1174" s="414"/>
      <c r="AF1174" s="414"/>
      <c r="AG1174" s="414"/>
      <c r="AH1174" s="414"/>
      <c r="AI1174" s="414"/>
      <c r="AJ1174" s="414"/>
      <c r="AK1174" s="414"/>
      <c r="AL1174" s="414"/>
      <c r="AM1174" s="299"/>
    </row>
    <row r="1175" spans="1:40" ht="28.5" customHeight="1" outlineLevel="1">
      <c r="A1175" s="523">
        <v>12</v>
      </c>
      <c r="B1175" s="421" t="s">
        <v>105</v>
      </c>
      <c r="C1175" s="729" t="s">
        <v>25</v>
      </c>
      <c r="D1175" s="730"/>
      <c r="E1175" s="730"/>
      <c r="F1175" s="730"/>
      <c r="G1175" s="730"/>
      <c r="H1175" s="730"/>
      <c r="I1175" s="730"/>
      <c r="J1175" s="730"/>
      <c r="K1175" s="730"/>
      <c r="L1175" s="730"/>
      <c r="M1175" s="730"/>
      <c r="N1175" s="730">
        <v>12</v>
      </c>
      <c r="O1175" s="730"/>
      <c r="P1175" s="730"/>
      <c r="Q1175" s="730"/>
      <c r="R1175" s="730"/>
      <c r="S1175" s="730"/>
      <c r="T1175" s="730"/>
      <c r="U1175" s="730"/>
      <c r="V1175" s="730"/>
      <c r="W1175" s="730"/>
      <c r="X1175" s="730"/>
      <c r="Y1175" s="403"/>
      <c r="Z1175" s="408"/>
      <c r="AA1175" s="408"/>
      <c r="AB1175" s="408"/>
      <c r="AC1175" s="408"/>
      <c r="AD1175" s="408"/>
      <c r="AE1175" s="408"/>
      <c r="AF1175" s="408"/>
      <c r="AG1175" s="408"/>
      <c r="AH1175" s="408"/>
      <c r="AI1175" s="408"/>
      <c r="AJ1175" s="408"/>
      <c r="AK1175" s="408"/>
      <c r="AL1175" s="408"/>
      <c r="AM1175" s="289">
        <f>SUM(Y1175:AL1175)</f>
        <v>0</v>
      </c>
    </row>
    <row r="1176" spans="1:40" ht="15" customHeight="1" outlineLevel="1">
      <c r="A1176" s="523"/>
      <c r="B1176" s="287" t="s">
        <v>346</v>
      </c>
      <c r="C1176" s="729" t="s">
        <v>163</v>
      </c>
      <c r="D1176" s="730"/>
      <c r="E1176" s="730"/>
      <c r="F1176" s="730"/>
      <c r="G1176" s="730"/>
      <c r="H1176" s="730"/>
      <c r="I1176" s="730"/>
      <c r="J1176" s="730"/>
      <c r="K1176" s="730"/>
      <c r="L1176" s="730"/>
      <c r="M1176" s="730"/>
      <c r="N1176" s="730">
        <f>N1175</f>
        <v>12</v>
      </c>
      <c r="O1176" s="730"/>
      <c r="P1176" s="730"/>
      <c r="Q1176" s="730"/>
      <c r="R1176" s="730"/>
      <c r="S1176" s="730"/>
      <c r="T1176" s="730"/>
      <c r="U1176" s="730"/>
      <c r="V1176" s="730"/>
      <c r="W1176" s="730"/>
      <c r="X1176" s="730"/>
      <c r="Y1176" s="404">
        <f>Y1175</f>
        <v>0</v>
      </c>
      <c r="Z1176" s="404">
        <f t="shared" ref="Z1176:AL1176" si="380">Z1175</f>
        <v>0</v>
      </c>
      <c r="AA1176" s="404">
        <f t="shared" si="380"/>
        <v>0</v>
      </c>
      <c r="AB1176" s="404">
        <f t="shared" si="380"/>
        <v>0</v>
      </c>
      <c r="AC1176" s="404">
        <f t="shared" si="380"/>
        <v>0</v>
      </c>
      <c r="AD1176" s="404">
        <f t="shared" si="380"/>
        <v>0</v>
      </c>
      <c r="AE1176" s="404">
        <f t="shared" si="380"/>
        <v>0</v>
      </c>
      <c r="AF1176" s="404">
        <f t="shared" si="380"/>
        <v>0</v>
      </c>
      <c r="AG1176" s="404">
        <f t="shared" si="380"/>
        <v>0</v>
      </c>
      <c r="AH1176" s="404">
        <f t="shared" si="380"/>
        <v>0</v>
      </c>
      <c r="AI1176" s="404">
        <f t="shared" si="380"/>
        <v>0</v>
      </c>
      <c r="AJ1176" s="404">
        <f t="shared" si="380"/>
        <v>0</v>
      </c>
      <c r="AK1176" s="404">
        <f t="shared" si="380"/>
        <v>0</v>
      </c>
      <c r="AL1176" s="404">
        <f t="shared" si="380"/>
        <v>0</v>
      </c>
      <c r="AM1176" s="290"/>
    </row>
    <row r="1177" spans="1:40" ht="15" customHeight="1" outlineLevel="1">
      <c r="A1177" s="523"/>
      <c r="B1177" s="308"/>
      <c r="C1177" s="298"/>
      <c r="D1177" s="729"/>
      <c r="E1177" s="729"/>
      <c r="F1177" s="729"/>
      <c r="G1177" s="729"/>
      <c r="H1177" s="729"/>
      <c r="I1177" s="729"/>
      <c r="J1177" s="729"/>
      <c r="K1177" s="729"/>
      <c r="L1177" s="729"/>
      <c r="M1177" s="729"/>
      <c r="N1177" s="729"/>
      <c r="O1177" s="729"/>
      <c r="P1177" s="729"/>
      <c r="Q1177" s="729"/>
      <c r="R1177" s="729"/>
      <c r="S1177" s="729"/>
      <c r="T1177" s="729"/>
      <c r="U1177" s="729"/>
      <c r="V1177" s="729"/>
      <c r="W1177" s="729"/>
      <c r="X1177" s="729"/>
      <c r="Y1177" s="415"/>
      <c r="Z1177" s="415"/>
      <c r="AA1177" s="405"/>
      <c r="AB1177" s="405"/>
      <c r="AC1177" s="405"/>
      <c r="AD1177" s="405"/>
      <c r="AE1177" s="405"/>
      <c r="AF1177" s="405"/>
      <c r="AG1177" s="405"/>
      <c r="AH1177" s="405"/>
      <c r="AI1177" s="405"/>
      <c r="AJ1177" s="405"/>
      <c r="AK1177" s="405"/>
      <c r="AL1177" s="405"/>
      <c r="AM1177" s="299"/>
    </row>
    <row r="1178" spans="1:40" ht="15" customHeight="1" outlineLevel="1">
      <c r="A1178" s="523">
        <v>13</v>
      </c>
      <c r="B1178" s="421" t="s">
        <v>106</v>
      </c>
      <c r="C1178" s="729" t="s">
        <v>25</v>
      </c>
      <c r="D1178" s="730"/>
      <c r="E1178" s="730"/>
      <c r="F1178" s="730"/>
      <c r="G1178" s="730"/>
      <c r="H1178" s="730"/>
      <c r="I1178" s="730"/>
      <c r="J1178" s="730"/>
      <c r="K1178" s="730"/>
      <c r="L1178" s="730"/>
      <c r="M1178" s="730"/>
      <c r="N1178" s="730">
        <v>12</v>
      </c>
      <c r="O1178" s="730"/>
      <c r="P1178" s="730"/>
      <c r="Q1178" s="730"/>
      <c r="R1178" s="730"/>
      <c r="S1178" s="730"/>
      <c r="T1178" s="730"/>
      <c r="U1178" s="730"/>
      <c r="V1178" s="730"/>
      <c r="W1178" s="730"/>
      <c r="X1178" s="730"/>
      <c r="Y1178" s="403"/>
      <c r="Z1178" s="408"/>
      <c r="AA1178" s="408"/>
      <c r="AB1178" s="408"/>
      <c r="AC1178" s="408"/>
      <c r="AD1178" s="408"/>
      <c r="AE1178" s="408"/>
      <c r="AF1178" s="408"/>
      <c r="AG1178" s="408"/>
      <c r="AH1178" s="408"/>
      <c r="AI1178" s="408"/>
      <c r="AJ1178" s="408"/>
      <c r="AK1178" s="408"/>
      <c r="AL1178" s="408"/>
      <c r="AM1178" s="289">
        <f>SUM(Y1178:AL1178)</f>
        <v>0</v>
      </c>
    </row>
    <row r="1179" spans="1:40" ht="15" customHeight="1" outlineLevel="1">
      <c r="A1179" s="523"/>
      <c r="B1179" s="287" t="s">
        <v>346</v>
      </c>
      <c r="C1179" s="729" t="s">
        <v>163</v>
      </c>
      <c r="D1179" s="730"/>
      <c r="E1179" s="730"/>
      <c r="F1179" s="730"/>
      <c r="G1179" s="730"/>
      <c r="H1179" s="730"/>
      <c r="I1179" s="730"/>
      <c r="J1179" s="730"/>
      <c r="K1179" s="730"/>
      <c r="L1179" s="730"/>
      <c r="M1179" s="730"/>
      <c r="N1179" s="730">
        <f>N1178</f>
        <v>12</v>
      </c>
      <c r="O1179" s="730"/>
      <c r="P1179" s="730"/>
      <c r="Q1179" s="730"/>
      <c r="R1179" s="730"/>
      <c r="S1179" s="730"/>
      <c r="T1179" s="730"/>
      <c r="U1179" s="730"/>
      <c r="V1179" s="730"/>
      <c r="W1179" s="730"/>
      <c r="X1179" s="730"/>
      <c r="Y1179" s="404">
        <f>Y1178</f>
        <v>0</v>
      </c>
      <c r="Z1179" s="404">
        <f t="shared" ref="Z1179:AL1179" si="381">Z1178</f>
        <v>0</v>
      </c>
      <c r="AA1179" s="404">
        <f t="shared" si="381"/>
        <v>0</v>
      </c>
      <c r="AB1179" s="404">
        <f t="shared" si="381"/>
        <v>0</v>
      </c>
      <c r="AC1179" s="404">
        <f t="shared" si="381"/>
        <v>0</v>
      </c>
      <c r="AD1179" s="404">
        <f t="shared" si="381"/>
        <v>0</v>
      </c>
      <c r="AE1179" s="404">
        <f t="shared" si="381"/>
        <v>0</v>
      </c>
      <c r="AF1179" s="404">
        <f t="shared" si="381"/>
        <v>0</v>
      </c>
      <c r="AG1179" s="404">
        <f t="shared" si="381"/>
        <v>0</v>
      </c>
      <c r="AH1179" s="404">
        <f t="shared" si="381"/>
        <v>0</v>
      </c>
      <c r="AI1179" s="404">
        <f t="shared" si="381"/>
        <v>0</v>
      </c>
      <c r="AJ1179" s="404">
        <f t="shared" si="381"/>
        <v>0</v>
      </c>
      <c r="AK1179" s="404">
        <f t="shared" si="381"/>
        <v>0</v>
      </c>
      <c r="AL1179" s="404">
        <f t="shared" si="381"/>
        <v>0</v>
      </c>
      <c r="AM1179" s="299"/>
    </row>
    <row r="1180" spans="1:40" ht="15" customHeight="1" outlineLevel="1">
      <c r="A1180" s="523"/>
      <c r="B1180" s="308"/>
      <c r="C1180" s="298"/>
      <c r="D1180" s="729"/>
      <c r="E1180" s="729"/>
      <c r="F1180" s="729"/>
      <c r="G1180" s="729"/>
      <c r="H1180" s="729"/>
      <c r="I1180" s="729"/>
      <c r="J1180" s="729"/>
      <c r="K1180" s="729"/>
      <c r="L1180" s="729"/>
      <c r="M1180" s="729"/>
      <c r="N1180" s="729"/>
      <c r="O1180" s="729"/>
      <c r="P1180" s="729"/>
      <c r="Q1180" s="729"/>
      <c r="R1180" s="729"/>
      <c r="S1180" s="729"/>
      <c r="T1180" s="729"/>
      <c r="U1180" s="729"/>
      <c r="V1180" s="729"/>
      <c r="W1180" s="729"/>
      <c r="X1180" s="729"/>
      <c r="Y1180" s="405"/>
      <c r="Z1180" s="405"/>
      <c r="AA1180" s="405"/>
      <c r="AB1180" s="405"/>
      <c r="AC1180" s="405"/>
      <c r="AD1180" s="405"/>
      <c r="AE1180" s="405"/>
      <c r="AF1180" s="405"/>
      <c r="AG1180" s="405"/>
      <c r="AH1180" s="405"/>
      <c r="AI1180" s="405"/>
      <c r="AJ1180" s="405"/>
      <c r="AK1180" s="405"/>
      <c r="AL1180" s="405"/>
      <c r="AM1180" s="299"/>
    </row>
    <row r="1181" spans="1:40" ht="15" customHeight="1" outlineLevel="1">
      <c r="A1181" s="523"/>
      <c r="B1181" s="281" t="s">
        <v>107</v>
      </c>
      <c r="C1181" s="727"/>
      <c r="D1181" s="293"/>
      <c r="E1181" s="293"/>
      <c r="F1181" s="293"/>
      <c r="G1181" s="293"/>
      <c r="H1181" s="293"/>
      <c r="I1181" s="293"/>
      <c r="J1181" s="293"/>
      <c r="K1181" s="293"/>
      <c r="L1181" s="293"/>
      <c r="M1181" s="293"/>
      <c r="N1181" s="728"/>
      <c r="O1181" s="728"/>
      <c r="P1181" s="727"/>
      <c r="Q1181" s="727"/>
      <c r="R1181" s="727"/>
      <c r="S1181" s="727"/>
      <c r="T1181" s="727"/>
      <c r="U1181" s="727"/>
      <c r="V1181" s="727"/>
      <c r="W1181" s="727"/>
      <c r="X1181" s="727"/>
      <c r="Y1181" s="407"/>
      <c r="Z1181" s="407"/>
      <c r="AA1181" s="407"/>
      <c r="AB1181" s="407"/>
      <c r="AC1181" s="407"/>
      <c r="AD1181" s="407"/>
      <c r="AE1181" s="407"/>
      <c r="AF1181" s="407"/>
      <c r="AG1181" s="407"/>
      <c r="AH1181" s="407"/>
      <c r="AI1181" s="407"/>
      <c r="AJ1181" s="407"/>
      <c r="AK1181" s="407"/>
      <c r="AL1181" s="407"/>
      <c r="AM1181" s="285"/>
    </row>
    <row r="1182" spans="1:40" ht="15" customHeight="1" outlineLevel="1">
      <c r="A1182" s="523">
        <v>14</v>
      </c>
      <c r="B1182" s="308" t="s">
        <v>108</v>
      </c>
      <c r="C1182" s="729" t="s">
        <v>25</v>
      </c>
      <c r="D1182" s="730"/>
      <c r="E1182" s="730"/>
      <c r="F1182" s="730"/>
      <c r="G1182" s="730"/>
      <c r="H1182" s="730"/>
      <c r="I1182" s="730"/>
      <c r="J1182" s="730"/>
      <c r="K1182" s="730"/>
      <c r="L1182" s="730"/>
      <c r="M1182" s="730"/>
      <c r="N1182" s="730">
        <v>12</v>
      </c>
      <c r="O1182" s="730"/>
      <c r="P1182" s="730"/>
      <c r="Q1182" s="730"/>
      <c r="R1182" s="730"/>
      <c r="S1182" s="730"/>
      <c r="T1182" s="730"/>
      <c r="U1182" s="730"/>
      <c r="V1182" s="730"/>
      <c r="W1182" s="730"/>
      <c r="X1182" s="730"/>
      <c r="Y1182" s="403"/>
      <c r="Z1182" s="403"/>
      <c r="AA1182" s="403"/>
      <c r="AB1182" s="403"/>
      <c r="AC1182" s="403"/>
      <c r="AD1182" s="403"/>
      <c r="AE1182" s="403"/>
      <c r="AF1182" s="403"/>
      <c r="AG1182" s="403"/>
      <c r="AH1182" s="403"/>
      <c r="AI1182" s="403"/>
      <c r="AJ1182" s="403"/>
      <c r="AK1182" s="403"/>
      <c r="AL1182" s="403"/>
      <c r="AM1182" s="289">
        <f>SUM(Y1182:AL1182)</f>
        <v>0</v>
      </c>
    </row>
    <row r="1183" spans="1:40" ht="15" customHeight="1" outlineLevel="1">
      <c r="A1183" s="523"/>
      <c r="B1183" s="287" t="s">
        <v>346</v>
      </c>
      <c r="C1183" s="729" t="s">
        <v>163</v>
      </c>
      <c r="D1183" s="730"/>
      <c r="E1183" s="730"/>
      <c r="F1183" s="730"/>
      <c r="G1183" s="730"/>
      <c r="H1183" s="730"/>
      <c r="I1183" s="730"/>
      <c r="J1183" s="730"/>
      <c r="K1183" s="730"/>
      <c r="L1183" s="730"/>
      <c r="M1183" s="730"/>
      <c r="N1183" s="730">
        <f>N1182</f>
        <v>12</v>
      </c>
      <c r="O1183" s="730"/>
      <c r="P1183" s="730"/>
      <c r="Q1183" s="730"/>
      <c r="R1183" s="730"/>
      <c r="S1183" s="730"/>
      <c r="T1183" s="730"/>
      <c r="U1183" s="730"/>
      <c r="V1183" s="730"/>
      <c r="W1183" s="730"/>
      <c r="X1183" s="730"/>
      <c r="Y1183" s="404">
        <f>Y1182</f>
        <v>0</v>
      </c>
      <c r="Z1183" s="404">
        <f t="shared" ref="Z1183:AL1183" si="382">Z1182</f>
        <v>0</v>
      </c>
      <c r="AA1183" s="404">
        <f t="shared" si="382"/>
        <v>0</v>
      </c>
      <c r="AB1183" s="404">
        <f t="shared" si="382"/>
        <v>0</v>
      </c>
      <c r="AC1183" s="404">
        <f t="shared" si="382"/>
        <v>0</v>
      </c>
      <c r="AD1183" s="404">
        <f t="shared" si="382"/>
        <v>0</v>
      </c>
      <c r="AE1183" s="404">
        <f t="shared" si="382"/>
        <v>0</v>
      </c>
      <c r="AF1183" s="404">
        <f t="shared" si="382"/>
        <v>0</v>
      </c>
      <c r="AG1183" s="404">
        <f t="shared" si="382"/>
        <v>0</v>
      </c>
      <c r="AH1183" s="404">
        <f t="shared" si="382"/>
        <v>0</v>
      </c>
      <c r="AI1183" s="404">
        <f t="shared" si="382"/>
        <v>0</v>
      </c>
      <c r="AJ1183" s="404">
        <f t="shared" si="382"/>
        <v>0</v>
      </c>
      <c r="AK1183" s="404">
        <f t="shared" si="382"/>
        <v>0</v>
      </c>
      <c r="AL1183" s="404">
        <f t="shared" si="382"/>
        <v>0</v>
      </c>
      <c r="AM1183" s="290"/>
    </row>
    <row r="1184" spans="1:40" ht="15" customHeight="1" outlineLevel="1">
      <c r="A1184" s="523"/>
      <c r="B1184" s="308"/>
      <c r="C1184" s="298"/>
      <c r="D1184" s="729"/>
      <c r="E1184" s="729"/>
      <c r="F1184" s="729"/>
      <c r="G1184" s="729"/>
      <c r="H1184" s="729"/>
      <c r="I1184" s="729"/>
      <c r="J1184" s="729"/>
      <c r="K1184" s="729"/>
      <c r="L1184" s="729"/>
      <c r="M1184" s="729"/>
      <c r="N1184" s="460"/>
      <c r="O1184" s="729"/>
      <c r="P1184" s="729"/>
      <c r="Q1184" s="729"/>
      <c r="R1184" s="729"/>
      <c r="S1184" s="729"/>
      <c r="T1184" s="729"/>
      <c r="U1184" s="729"/>
      <c r="V1184" s="729"/>
      <c r="W1184" s="729"/>
      <c r="X1184" s="729"/>
      <c r="Y1184" s="405"/>
      <c r="Z1184" s="405"/>
      <c r="AA1184" s="405"/>
      <c r="AB1184" s="405"/>
      <c r="AC1184" s="405"/>
      <c r="AD1184" s="405"/>
      <c r="AE1184" s="405"/>
      <c r="AF1184" s="405"/>
      <c r="AG1184" s="405"/>
      <c r="AH1184" s="405"/>
      <c r="AI1184" s="405"/>
      <c r="AJ1184" s="405"/>
      <c r="AK1184" s="405"/>
      <c r="AL1184" s="405"/>
      <c r="AM1184" s="294"/>
      <c r="AN1184" s="617"/>
    </row>
    <row r="1185" spans="1:40" s="302" customFormat="1" ht="15.5" outlineLevel="1">
      <c r="A1185" s="523"/>
      <c r="B1185" s="281" t="s">
        <v>488</v>
      </c>
      <c r="C1185" s="729"/>
      <c r="D1185" s="729"/>
      <c r="E1185" s="729"/>
      <c r="F1185" s="729"/>
      <c r="G1185" s="729"/>
      <c r="H1185" s="729"/>
      <c r="I1185" s="729"/>
      <c r="J1185" s="729"/>
      <c r="K1185" s="729"/>
      <c r="L1185" s="729"/>
      <c r="M1185" s="729"/>
      <c r="N1185" s="729"/>
      <c r="O1185" s="729"/>
      <c r="P1185" s="729"/>
      <c r="Q1185" s="729"/>
      <c r="R1185" s="729"/>
      <c r="S1185" s="729"/>
      <c r="T1185" s="729"/>
      <c r="U1185" s="729"/>
      <c r="V1185" s="729"/>
      <c r="W1185" s="729"/>
      <c r="X1185" s="729"/>
      <c r="Y1185" s="405"/>
      <c r="Z1185" s="405"/>
      <c r="AA1185" s="405"/>
      <c r="AB1185" s="405"/>
      <c r="AC1185" s="405"/>
      <c r="AD1185" s="405"/>
      <c r="AE1185" s="409"/>
      <c r="AF1185" s="409"/>
      <c r="AG1185" s="409"/>
      <c r="AH1185" s="409"/>
      <c r="AI1185" s="409"/>
      <c r="AJ1185" s="409"/>
      <c r="AK1185" s="409"/>
      <c r="AL1185" s="409"/>
      <c r="AM1185" s="508"/>
      <c r="AN1185" s="618"/>
    </row>
    <row r="1186" spans="1:40" ht="15.5" outlineLevel="1">
      <c r="A1186" s="523">
        <v>15</v>
      </c>
      <c r="B1186" s="287" t="s">
        <v>493</v>
      </c>
      <c r="C1186" s="729" t="s">
        <v>25</v>
      </c>
      <c r="D1186" s="730"/>
      <c r="E1186" s="730"/>
      <c r="F1186" s="730"/>
      <c r="G1186" s="730"/>
      <c r="H1186" s="730"/>
      <c r="I1186" s="730"/>
      <c r="J1186" s="730"/>
      <c r="K1186" s="730"/>
      <c r="L1186" s="730"/>
      <c r="M1186" s="730"/>
      <c r="N1186" s="730">
        <v>0</v>
      </c>
      <c r="O1186" s="730"/>
      <c r="P1186" s="730"/>
      <c r="Q1186" s="730"/>
      <c r="R1186" s="730"/>
      <c r="S1186" s="730"/>
      <c r="T1186" s="730"/>
      <c r="U1186" s="730"/>
      <c r="V1186" s="730"/>
      <c r="W1186" s="730"/>
      <c r="X1186" s="730"/>
      <c r="Y1186" s="403"/>
      <c r="Z1186" s="403"/>
      <c r="AA1186" s="403"/>
      <c r="AB1186" s="403"/>
      <c r="AC1186" s="403"/>
      <c r="AD1186" s="403"/>
      <c r="AE1186" s="403"/>
      <c r="AF1186" s="403"/>
      <c r="AG1186" s="403"/>
      <c r="AH1186" s="403"/>
      <c r="AI1186" s="403"/>
      <c r="AJ1186" s="403"/>
      <c r="AK1186" s="403"/>
      <c r="AL1186" s="403"/>
      <c r="AM1186" s="619">
        <f>SUM(Y1186:AL1186)</f>
        <v>0</v>
      </c>
      <c r="AN1186" s="617"/>
    </row>
    <row r="1187" spans="1:40" ht="15.5" outlineLevel="1">
      <c r="A1187" s="523"/>
      <c r="B1187" s="287" t="s">
        <v>342</v>
      </c>
      <c r="C1187" s="729" t="s">
        <v>163</v>
      </c>
      <c r="D1187" s="730"/>
      <c r="E1187" s="730"/>
      <c r="F1187" s="730"/>
      <c r="G1187" s="730"/>
      <c r="H1187" s="730"/>
      <c r="I1187" s="730"/>
      <c r="J1187" s="730"/>
      <c r="K1187" s="730"/>
      <c r="L1187" s="730"/>
      <c r="M1187" s="730"/>
      <c r="N1187" s="730">
        <f>N1186</f>
        <v>0</v>
      </c>
      <c r="O1187" s="730"/>
      <c r="P1187" s="730"/>
      <c r="Q1187" s="730"/>
      <c r="R1187" s="730"/>
      <c r="S1187" s="730"/>
      <c r="T1187" s="730"/>
      <c r="U1187" s="730"/>
      <c r="V1187" s="730"/>
      <c r="W1187" s="730"/>
      <c r="X1187" s="730"/>
      <c r="Y1187" s="404">
        <f t="shared" ref="Y1187:AD1187" si="383">Y1186</f>
        <v>0</v>
      </c>
      <c r="Z1187" s="404">
        <f t="shared" si="383"/>
        <v>0</v>
      </c>
      <c r="AA1187" s="404">
        <f t="shared" si="383"/>
        <v>0</v>
      </c>
      <c r="AB1187" s="404">
        <f t="shared" si="383"/>
        <v>0</v>
      </c>
      <c r="AC1187" s="404">
        <f t="shared" si="383"/>
        <v>0</v>
      </c>
      <c r="AD1187" s="404">
        <f t="shared" si="383"/>
        <v>0</v>
      </c>
      <c r="AE1187" s="404">
        <f t="shared" ref="AE1187:AL1187" si="384">AE1186</f>
        <v>0</v>
      </c>
      <c r="AF1187" s="404">
        <f t="shared" si="384"/>
        <v>0</v>
      </c>
      <c r="AG1187" s="404">
        <f t="shared" si="384"/>
        <v>0</v>
      </c>
      <c r="AH1187" s="404">
        <f t="shared" si="384"/>
        <v>0</v>
      </c>
      <c r="AI1187" s="404">
        <f t="shared" si="384"/>
        <v>0</v>
      </c>
      <c r="AJ1187" s="404">
        <f t="shared" si="384"/>
        <v>0</v>
      </c>
      <c r="AK1187" s="404">
        <f t="shared" si="384"/>
        <v>0</v>
      </c>
      <c r="AL1187" s="404">
        <f t="shared" si="384"/>
        <v>0</v>
      </c>
      <c r="AM1187" s="290"/>
    </row>
    <row r="1188" spans="1:40" ht="15.5" outlineLevel="1">
      <c r="A1188" s="523"/>
      <c r="B1188" s="308"/>
      <c r="C1188" s="298"/>
      <c r="D1188" s="729"/>
      <c r="E1188" s="729"/>
      <c r="F1188" s="729"/>
      <c r="G1188" s="729"/>
      <c r="H1188" s="729"/>
      <c r="I1188" s="729"/>
      <c r="J1188" s="729"/>
      <c r="K1188" s="729"/>
      <c r="L1188" s="729"/>
      <c r="M1188" s="729"/>
      <c r="N1188" s="729"/>
      <c r="O1188" s="729"/>
      <c r="P1188" s="729"/>
      <c r="Q1188" s="729"/>
      <c r="R1188" s="729"/>
      <c r="S1188" s="729"/>
      <c r="T1188" s="729"/>
      <c r="U1188" s="729"/>
      <c r="V1188" s="729"/>
      <c r="W1188" s="729"/>
      <c r="X1188" s="729"/>
      <c r="Y1188" s="405"/>
      <c r="Z1188" s="405"/>
      <c r="AA1188" s="405"/>
      <c r="AB1188" s="405"/>
      <c r="AC1188" s="405"/>
      <c r="AD1188" s="405"/>
      <c r="AE1188" s="405"/>
      <c r="AF1188" s="405"/>
      <c r="AG1188" s="405"/>
      <c r="AH1188" s="405"/>
      <c r="AI1188" s="405"/>
      <c r="AJ1188" s="405"/>
      <c r="AK1188" s="405"/>
      <c r="AL1188" s="405"/>
      <c r="AM1188" s="299"/>
    </row>
    <row r="1189" spans="1:40" s="276" customFormat="1" ht="15.5" outlineLevel="1">
      <c r="A1189" s="523">
        <v>16</v>
      </c>
      <c r="B1189" s="317" t="s">
        <v>489</v>
      </c>
      <c r="C1189" s="729" t="s">
        <v>25</v>
      </c>
      <c r="D1189" s="730"/>
      <c r="E1189" s="730"/>
      <c r="F1189" s="730"/>
      <c r="G1189" s="730"/>
      <c r="H1189" s="730"/>
      <c r="I1189" s="730"/>
      <c r="J1189" s="730"/>
      <c r="K1189" s="730"/>
      <c r="L1189" s="730"/>
      <c r="M1189" s="730"/>
      <c r="N1189" s="730">
        <v>0</v>
      </c>
      <c r="O1189" s="730"/>
      <c r="P1189" s="730"/>
      <c r="Q1189" s="730"/>
      <c r="R1189" s="730"/>
      <c r="S1189" s="730"/>
      <c r="T1189" s="730"/>
      <c r="U1189" s="730"/>
      <c r="V1189" s="730"/>
      <c r="W1189" s="730"/>
      <c r="X1189" s="730"/>
      <c r="Y1189" s="403"/>
      <c r="Z1189" s="403"/>
      <c r="AA1189" s="403"/>
      <c r="AB1189" s="403"/>
      <c r="AC1189" s="403"/>
      <c r="AD1189" s="403"/>
      <c r="AE1189" s="403"/>
      <c r="AF1189" s="403"/>
      <c r="AG1189" s="403"/>
      <c r="AH1189" s="403"/>
      <c r="AI1189" s="403"/>
      <c r="AJ1189" s="403"/>
      <c r="AK1189" s="403"/>
      <c r="AL1189" s="403"/>
      <c r="AM1189" s="289">
        <f>SUM(Y1189:AL1189)</f>
        <v>0</v>
      </c>
    </row>
    <row r="1190" spans="1:40" s="276" customFormat="1" ht="15.5" outlineLevel="1">
      <c r="A1190" s="523"/>
      <c r="B1190" s="287" t="s">
        <v>342</v>
      </c>
      <c r="C1190" s="729" t="s">
        <v>163</v>
      </c>
      <c r="D1190" s="730"/>
      <c r="E1190" s="730"/>
      <c r="F1190" s="730"/>
      <c r="G1190" s="730"/>
      <c r="H1190" s="730"/>
      <c r="I1190" s="730"/>
      <c r="J1190" s="730"/>
      <c r="K1190" s="730"/>
      <c r="L1190" s="730"/>
      <c r="M1190" s="730"/>
      <c r="N1190" s="730">
        <f>N1189</f>
        <v>0</v>
      </c>
      <c r="O1190" s="730"/>
      <c r="P1190" s="730"/>
      <c r="Q1190" s="730"/>
      <c r="R1190" s="730"/>
      <c r="S1190" s="730"/>
      <c r="T1190" s="730"/>
      <c r="U1190" s="730"/>
      <c r="V1190" s="730"/>
      <c r="W1190" s="730"/>
      <c r="X1190" s="730"/>
      <c r="Y1190" s="404">
        <f>Y1189</f>
        <v>0</v>
      </c>
      <c r="Z1190" s="404">
        <f t="shared" ref="Z1190:AK1190" si="385">Z1189</f>
        <v>0</v>
      </c>
      <c r="AA1190" s="404">
        <f t="shared" si="385"/>
        <v>0</v>
      </c>
      <c r="AB1190" s="404">
        <f t="shared" si="385"/>
        <v>0</v>
      </c>
      <c r="AC1190" s="404">
        <f t="shared" si="385"/>
        <v>0</v>
      </c>
      <c r="AD1190" s="404">
        <f t="shared" si="385"/>
        <v>0</v>
      </c>
      <c r="AE1190" s="404">
        <f t="shared" si="385"/>
        <v>0</v>
      </c>
      <c r="AF1190" s="404">
        <f t="shared" si="385"/>
        <v>0</v>
      </c>
      <c r="AG1190" s="404">
        <f t="shared" si="385"/>
        <v>0</v>
      </c>
      <c r="AH1190" s="404">
        <f t="shared" si="385"/>
        <v>0</v>
      </c>
      <c r="AI1190" s="404">
        <f t="shared" si="385"/>
        <v>0</v>
      </c>
      <c r="AJ1190" s="404">
        <f t="shared" si="385"/>
        <v>0</v>
      </c>
      <c r="AK1190" s="404">
        <f t="shared" si="385"/>
        <v>0</v>
      </c>
      <c r="AL1190" s="404">
        <f>AL1189</f>
        <v>0</v>
      </c>
      <c r="AM1190" s="290"/>
    </row>
    <row r="1191" spans="1:40" s="276" customFormat="1" ht="15.5" outlineLevel="1">
      <c r="A1191" s="523"/>
      <c r="B1191" s="317"/>
      <c r="C1191" s="729"/>
      <c r="D1191" s="729"/>
      <c r="E1191" s="729"/>
      <c r="F1191" s="729"/>
      <c r="G1191" s="729"/>
      <c r="H1191" s="729"/>
      <c r="I1191" s="729"/>
      <c r="J1191" s="729"/>
      <c r="K1191" s="729"/>
      <c r="L1191" s="729"/>
      <c r="M1191" s="729"/>
      <c r="N1191" s="729"/>
      <c r="O1191" s="729"/>
      <c r="P1191" s="729"/>
      <c r="Q1191" s="729"/>
      <c r="R1191" s="729"/>
      <c r="S1191" s="729"/>
      <c r="T1191" s="729"/>
      <c r="U1191" s="729"/>
      <c r="V1191" s="729"/>
      <c r="W1191" s="729"/>
      <c r="X1191" s="729"/>
      <c r="Y1191" s="405"/>
      <c r="Z1191" s="405"/>
      <c r="AA1191" s="405"/>
      <c r="AB1191" s="405"/>
      <c r="AC1191" s="405"/>
      <c r="AD1191" s="405"/>
      <c r="AE1191" s="409"/>
      <c r="AF1191" s="409"/>
      <c r="AG1191" s="409"/>
      <c r="AH1191" s="409"/>
      <c r="AI1191" s="409"/>
      <c r="AJ1191" s="409"/>
      <c r="AK1191" s="409"/>
      <c r="AL1191" s="409"/>
      <c r="AM1191" s="306"/>
    </row>
    <row r="1192" spans="1:40" ht="15.5" outlineLevel="1">
      <c r="A1192" s="523"/>
      <c r="B1192" s="510" t="s">
        <v>494</v>
      </c>
      <c r="C1192" s="313"/>
      <c r="D1192" s="293"/>
      <c r="E1192" s="338"/>
      <c r="F1192" s="338"/>
      <c r="G1192" s="338"/>
      <c r="H1192" s="338"/>
      <c r="I1192" s="338"/>
      <c r="J1192" s="338"/>
      <c r="K1192" s="338"/>
      <c r="L1192" s="338"/>
      <c r="M1192" s="338"/>
      <c r="N1192" s="728"/>
      <c r="O1192" s="727"/>
      <c r="P1192" s="727"/>
      <c r="Q1192" s="727"/>
      <c r="R1192" s="727"/>
      <c r="S1192" s="727"/>
      <c r="T1192" s="727"/>
      <c r="U1192" s="727"/>
      <c r="V1192" s="727"/>
      <c r="W1192" s="727"/>
      <c r="X1192" s="727"/>
      <c r="Y1192" s="407"/>
      <c r="Z1192" s="407"/>
      <c r="AA1192" s="407"/>
      <c r="AB1192" s="407"/>
      <c r="AC1192" s="407"/>
      <c r="AD1192" s="407"/>
      <c r="AE1192" s="407"/>
      <c r="AF1192" s="407"/>
      <c r="AG1192" s="407"/>
      <c r="AH1192" s="407"/>
      <c r="AI1192" s="407"/>
      <c r="AJ1192" s="407"/>
      <c r="AK1192" s="407"/>
      <c r="AL1192" s="407"/>
      <c r="AM1192" s="285"/>
    </row>
    <row r="1193" spans="1:40" ht="15.5" outlineLevel="1">
      <c r="A1193" s="523">
        <v>17</v>
      </c>
      <c r="B1193" s="421" t="s">
        <v>112</v>
      </c>
      <c r="C1193" s="729" t="s">
        <v>25</v>
      </c>
      <c r="D1193" s="730"/>
      <c r="E1193" s="730"/>
      <c r="F1193" s="730"/>
      <c r="G1193" s="730"/>
      <c r="H1193" s="730"/>
      <c r="I1193" s="730"/>
      <c r="J1193" s="730"/>
      <c r="K1193" s="730"/>
      <c r="L1193" s="730"/>
      <c r="M1193" s="730"/>
      <c r="N1193" s="730">
        <v>12</v>
      </c>
      <c r="O1193" s="730"/>
      <c r="P1193" s="730"/>
      <c r="Q1193" s="730"/>
      <c r="R1193" s="730"/>
      <c r="S1193" s="730"/>
      <c r="T1193" s="730"/>
      <c r="U1193" s="730"/>
      <c r="V1193" s="730"/>
      <c r="W1193" s="730"/>
      <c r="X1193" s="730"/>
      <c r="Y1193" s="419"/>
      <c r="Z1193" s="403"/>
      <c r="AA1193" s="403"/>
      <c r="AB1193" s="403"/>
      <c r="AC1193" s="403"/>
      <c r="AD1193" s="403"/>
      <c r="AE1193" s="403"/>
      <c r="AF1193" s="408"/>
      <c r="AG1193" s="408"/>
      <c r="AH1193" s="408"/>
      <c r="AI1193" s="408"/>
      <c r="AJ1193" s="408"/>
      <c r="AK1193" s="408"/>
      <c r="AL1193" s="408"/>
      <c r="AM1193" s="289">
        <f>SUM(Y1193:AL1193)</f>
        <v>0</v>
      </c>
    </row>
    <row r="1194" spans="1:40" ht="15.5" outlineLevel="1">
      <c r="A1194" s="523"/>
      <c r="B1194" s="287" t="s">
        <v>342</v>
      </c>
      <c r="C1194" s="729" t="s">
        <v>163</v>
      </c>
      <c r="D1194" s="730"/>
      <c r="E1194" s="730"/>
      <c r="F1194" s="730"/>
      <c r="G1194" s="730"/>
      <c r="H1194" s="730"/>
      <c r="I1194" s="730"/>
      <c r="J1194" s="730"/>
      <c r="K1194" s="730"/>
      <c r="L1194" s="730"/>
      <c r="M1194" s="730"/>
      <c r="N1194" s="730">
        <f>N1193</f>
        <v>12</v>
      </c>
      <c r="O1194" s="730"/>
      <c r="P1194" s="730"/>
      <c r="Q1194" s="730"/>
      <c r="R1194" s="730"/>
      <c r="S1194" s="730"/>
      <c r="T1194" s="730"/>
      <c r="U1194" s="730"/>
      <c r="V1194" s="730"/>
      <c r="W1194" s="730"/>
      <c r="X1194" s="730"/>
      <c r="Y1194" s="404">
        <f>Y1193</f>
        <v>0</v>
      </c>
      <c r="Z1194" s="404">
        <f t="shared" ref="Z1194:AL1194" si="386">Z1193</f>
        <v>0</v>
      </c>
      <c r="AA1194" s="404">
        <f t="shared" si="386"/>
        <v>0</v>
      </c>
      <c r="AB1194" s="404">
        <f t="shared" si="386"/>
        <v>0</v>
      </c>
      <c r="AC1194" s="404">
        <f t="shared" si="386"/>
        <v>0</v>
      </c>
      <c r="AD1194" s="404">
        <f t="shared" si="386"/>
        <v>0</v>
      </c>
      <c r="AE1194" s="404">
        <f t="shared" si="386"/>
        <v>0</v>
      </c>
      <c r="AF1194" s="404">
        <f t="shared" si="386"/>
        <v>0</v>
      </c>
      <c r="AG1194" s="404">
        <f t="shared" si="386"/>
        <v>0</v>
      </c>
      <c r="AH1194" s="404">
        <f t="shared" si="386"/>
        <v>0</v>
      </c>
      <c r="AI1194" s="404">
        <f t="shared" si="386"/>
        <v>0</v>
      </c>
      <c r="AJ1194" s="404">
        <f t="shared" si="386"/>
        <v>0</v>
      </c>
      <c r="AK1194" s="404">
        <f t="shared" si="386"/>
        <v>0</v>
      </c>
      <c r="AL1194" s="404">
        <f t="shared" si="386"/>
        <v>0</v>
      </c>
      <c r="AM1194" s="299"/>
    </row>
    <row r="1195" spans="1:40" ht="15.5" outlineLevel="1">
      <c r="A1195" s="523"/>
      <c r="B1195" s="287"/>
      <c r="C1195" s="729"/>
      <c r="D1195" s="729"/>
      <c r="E1195" s="729"/>
      <c r="F1195" s="729"/>
      <c r="G1195" s="729"/>
      <c r="H1195" s="729"/>
      <c r="I1195" s="729"/>
      <c r="J1195" s="729"/>
      <c r="K1195" s="729"/>
      <c r="L1195" s="729"/>
      <c r="M1195" s="729"/>
      <c r="N1195" s="729"/>
      <c r="O1195" s="729"/>
      <c r="P1195" s="729"/>
      <c r="Q1195" s="729"/>
      <c r="R1195" s="729"/>
      <c r="S1195" s="729"/>
      <c r="T1195" s="729"/>
      <c r="U1195" s="729"/>
      <c r="V1195" s="729"/>
      <c r="W1195" s="729"/>
      <c r="X1195" s="729"/>
      <c r="Y1195" s="415"/>
      <c r="Z1195" s="418"/>
      <c r="AA1195" s="418"/>
      <c r="AB1195" s="418"/>
      <c r="AC1195" s="418"/>
      <c r="AD1195" s="418"/>
      <c r="AE1195" s="418"/>
      <c r="AF1195" s="418"/>
      <c r="AG1195" s="418"/>
      <c r="AH1195" s="418"/>
      <c r="AI1195" s="418"/>
      <c r="AJ1195" s="418"/>
      <c r="AK1195" s="418"/>
      <c r="AL1195" s="418"/>
      <c r="AM1195" s="299"/>
    </row>
    <row r="1196" spans="1:40" ht="15.5" outlineLevel="1">
      <c r="A1196" s="523">
        <v>18</v>
      </c>
      <c r="B1196" s="421" t="s">
        <v>109</v>
      </c>
      <c r="C1196" s="729" t="s">
        <v>25</v>
      </c>
      <c r="D1196" s="730"/>
      <c r="E1196" s="730"/>
      <c r="F1196" s="730"/>
      <c r="G1196" s="730"/>
      <c r="H1196" s="730"/>
      <c r="I1196" s="730"/>
      <c r="J1196" s="730"/>
      <c r="K1196" s="730"/>
      <c r="L1196" s="730"/>
      <c r="M1196" s="730"/>
      <c r="N1196" s="730">
        <v>12</v>
      </c>
      <c r="O1196" s="730"/>
      <c r="P1196" s="730"/>
      <c r="Q1196" s="730"/>
      <c r="R1196" s="730"/>
      <c r="S1196" s="730"/>
      <c r="T1196" s="730"/>
      <c r="U1196" s="730"/>
      <c r="V1196" s="730"/>
      <c r="W1196" s="730"/>
      <c r="X1196" s="730"/>
      <c r="Y1196" s="419"/>
      <c r="Z1196" s="403"/>
      <c r="AA1196" s="403"/>
      <c r="AB1196" s="403"/>
      <c r="AC1196" s="403"/>
      <c r="AD1196" s="403"/>
      <c r="AE1196" s="403"/>
      <c r="AF1196" s="408"/>
      <c r="AG1196" s="408"/>
      <c r="AH1196" s="408"/>
      <c r="AI1196" s="408"/>
      <c r="AJ1196" s="408"/>
      <c r="AK1196" s="408"/>
      <c r="AL1196" s="408"/>
      <c r="AM1196" s="289">
        <f>SUM(Y1196:AL1196)</f>
        <v>0</v>
      </c>
    </row>
    <row r="1197" spans="1:40" ht="15.5" outlineLevel="1">
      <c r="A1197" s="523"/>
      <c r="B1197" s="287" t="s">
        <v>342</v>
      </c>
      <c r="C1197" s="729" t="s">
        <v>163</v>
      </c>
      <c r="D1197" s="730"/>
      <c r="E1197" s="730"/>
      <c r="F1197" s="730"/>
      <c r="G1197" s="730"/>
      <c r="H1197" s="730"/>
      <c r="I1197" s="730"/>
      <c r="J1197" s="730"/>
      <c r="K1197" s="730"/>
      <c r="L1197" s="730"/>
      <c r="M1197" s="730"/>
      <c r="N1197" s="730">
        <f>N1196</f>
        <v>12</v>
      </c>
      <c r="O1197" s="730"/>
      <c r="P1197" s="730"/>
      <c r="Q1197" s="730"/>
      <c r="R1197" s="730"/>
      <c r="S1197" s="730"/>
      <c r="T1197" s="730"/>
      <c r="U1197" s="730"/>
      <c r="V1197" s="730"/>
      <c r="W1197" s="730"/>
      <c r="X1197" s="730"/>
      <c r="Y1197" s="404">
        <f>Y1196</f>
        <v>0</v>
      </c>
      <c r="Z1197" s="404">
        <f t="shared" ref="Z1197:AL1197" si="387">Z1196</f>
        <v>0</v>
      </c>
      <c r="AA1197" s="404">
        <f t="shared" si="387"/>
        <v>0</v>
      </c>
      <c r="AB1197" s="404">
        <f t="shared" si="387"/>
        <v>0</v>
      </c>
      <c r="AC1197" s="404">
        <f t="shared" si="387"/>
        <v>0</v>
      </c>
      <c r="AD1197" s="404">
        <f t="shared" si="387"/>
        <v>0</v>
      </c>
      <c r="AE1197" s="404">
        <f t="shared" si="387"/>
        <v>0</v>
      </c>
      <c r="AF1197" s="404">
        <f t="shared" si="387"/>
        <v>0</v>
      </c>
      <c r="AG1197" s="404">
        <f t="shared" si="387"/>
        <v>0</v>
      </c>
      <c r="AH1197" s="404">
        <f t="shared" si="387"/>
        <v>0</v>
      </c>
      <c r="AI1197" s="404">
        <f t="shared" si="387"/>
        <v>0</v>
      </c>
      <c r="AJ1197" s="404">
        <f t="shared" si="387"/>
        <v>0</v>
      </c>
      <c r="AK1197" s="404">
        <f t="shared" si="387"/>
        <v>0</v>
      </c>
      <c r="AL1197" s="404">
        <f t="shared" si="387"/>
        <v>0</v>
      </c>
      <c r="AM1197" s="299"/>
    </row>
    <row r="1198" spans="1:40" ht="15.5" outlineLevel="1">
      <c r="A1198" s="523"/>
      <c r="B1198" s="315"/>
      <c r="C1198" s="729"/>
      <c r="D1198" s="729"/>
      <c r="E1198" s="729"/>
      <c r="F1198" s="729"/>
      <c r="G1198" s="729"/>
      <c r="H1198" s="729"/>
      <c r="I1198" s="729"/>
      <c r="J1198" s="729"/>
      <c r="K1198" s="729"/>
      <c r="L1198" s="729"/>
      <c r="M1198" s="729"/>
      <c r="N1198" s="729"/>
      <c r="O1198" s="729"/>
      <c r="P1198" s="729"/>
      <c r="Q1198" s="729"/>
      <c r="R1198" s="729"/>
      <c r="S1198" s="729"/>
      <c r="T1198" s="729"/>
      <c r="U1198" s="729"/>
      <c r="V1198" s="729"/>
      <c r="W1198" s="729"/>
      <c r="X1198" s="729"/>
      <c r="Y1198" s="416"/>
      <c r="Z1198" s="417"/>
      <c r="AA1198" s="417"/>
      <c r="AB1198" s="417"/>
      <c r="AC1198" s="417"/>
      <c r="AD1198" s="417"/>
      <c r="AE1198" s="417"/>
      <c r="AF1198" s="417"/>
      <c r="AG1198" s="417"/>
      <c r="AH1198" s="417"/>
      <c r="AI1198" s="417"/>
      <c r="AJ1198" s="417"/>
      <c r="AK1198" s="417"/>
      <c r="AL1198" s="417"/>
      <c r="AM1198" s="290"/>
    </row>
    <row r="1199" spans="1:40" ht="15.5" outlineLevel="1">
      <c r="A1199" s="523">
        <v>19</v>
      </c>
      <c r="B1199" s="421" t="s">
        <v>111</v>
      </c>
      <c r="C1199" s="729" t="s">
        <v>25</v>
      </c>
      <c r="D1199" s="730"/>
      <c r="E1199" s="730"/>
      <c r="F1199" s="730"/>
      <c r="G1199" s="730"/>
      <c r="H1199" s="730"/>
      <c r="I1199" s="730"/>
      <c r="J1199" s="730"/>
      <c r="K1199" s="730"/>
      <c r="L1199" s="730"/>
      <c r="M1199" s="730"/>
      <c r="N1199" s="730">
        <v>12</v>
      </c>
      <c r="O1199" s="730"/>
      <c r="P1199" s="730"/>
      <c r="Q1199" s="730"/>
      <c r="R1199" s="730"/>
      <c r="S1199" s="730"/>
      <c r="T1199" s="730"/>
      <c r="U1199" s="730"/>
      <c r="V1199" s="730"/>
      <c r="W1199" s="730"/>
      <c r="X1199" s="730"/>
      <c r="Y1199" s="419"/>
      <c r="Z1199" s="403"/>
      <c r="AA1199" s="403"/>
      <c r="AB1199" s="403"/>
      <c r="AC1199" s="403"/>
      <c r="AD1199" s="403"/>
      <c r="AE1199" s="403"/>
      <c r="AF1199" s="408"/>
      <c r="AG1199" s="408"/>
      <c r="AH1199" s="408"/>
      <c r="AI1199" s="408"/>
      <c r="AJ1199" s="408"/>
      <c r="AK1199" s="408"/>
      <c r="AL1199" s="408"/>
      <c r="AM1199" s="289">
        <f>SUM(Y1199:AL1199)</f>
        <v>0</v>
      </c>
    </row>
    <row r="1200" spans="1:40" ht="15.5" outlineLevel="1">
      <c r="A1200" s="523"/>
      <c r="B1200" s="287" t="s">
        <v>342</v>
      </c>
      <c r="C1200" s="729" t="s">
        <v>163</v>
      </c>
      <c r="D1200" s="730"/>
      <c r="E1200" s="730"/>
      <c r="F1200" s="730"/>
      <c r="G1200" s="730"/>
      <c r="H1200" s="730"/>
      <c r="I1200" s="730"/>
      <c r="J1200" s="730"/>
      <c r="K1200" s="730"/>
      <c r="L1200" s="730"/>
      <c r="M1200" s="730"/>
      <c r="N1200" s="730">
        <f>N1199</f>
        <v>12</v>
      </c>
      <c r="O1200" s="730"/>
      <c r="P1200" s="730"/>
      <c r="Q1200" s="730"/>
      <c r="R1200" s="730"/>
      <c r="S1200" s="730"/>
      <c r="T1200" s="730"/>
      <c r="U1200" s="730"/>
      <c r="V1200" s="730"/>
      <c r="W1200" s="730"/>
      <c r="X1200" s="730"/>
      <c r="Y1200" s="404">
        <f>Y1199</f>
        <v>0</v>
      </c>
      <c r="Z1200" s="404">
        <f t="shared" ref="Z1200:AL1200" si="388">Z1199</f>
        <v>0</v>
      </c>
      <c r="AA1200" s="404">
        <f t="shared" si="388"/>
        <v>0</v>
      </c>
      <c r="AB1200" s="404">
        <f t="shared" si="388"/>
        <v>0</v>
      </c>
      <c r="AC1200" s="404">
        <f t="shared" si="388"/>
        <v>0</v>
      </c>
      <c r="AD1200" s="404">
        <f t="shared" si="388"/>
        <v>0</v>
      </c>
      <c r="AE1200" s="404">
        <f t="shared" si="388"/>
        <v>0</v>
      </c>
      <c r="AF1200" s="404">
        <f t="shared" si="388"/>
        <v>0</v>
      </c>
      <c r="AG1200" s="404">
        <f t="shared" si="388"/>
        <v>0</v>
      </c>
      <c r="AH1200" s="404">
        <f t="shared" si="388"/>
        <v>0</v>
      </c>
      <c r="AI1200" s="404">
        <f t="shared" si="388"/>
        <v>0</v>
      </c>
      <c r="AJ1200" s="404">
        <f t="shared" si="388"/>
        <v>0</v>
      </c>
      <c r="AK1200" s="404">
        <f t="shared" si="388"/>
        <v>0</v>
      </c>
      <c r="AL1200" s="404">
        <f t="shared" si="388"/>
        <v>0</v>
      </c>
      <c r="AM1200" s="290"/>
    </row>
    <row r="1201" spans="1:39" ht="15.5" outlineLevel="1">
      <c r="A1201" s="523"/>
      <c r="B1201" s="315"/>
      <c r="C1201" s="729"/>
      <c r="D1201" s="729"/>
      <c r="E1201" s="729"/>
      <c r="F1201" s="729"/>
      <c r="G1201" s="729"/>
      <c r="H1201" s="729"/>
      <c r="I1201" s="729"/>
      <c r="J1201" s="729"/>
      <c r="K1201" s="729"/>
      <c r="L1201" s="729"/>
      <c r="M1201" s="729"/>
      <c r="N1201" s="729"/>
      <c r="O1201" s="729"/>
      <c r="P1201" s="729"/>
      <c r="Q1201" s="729"/>
      <c r="R1201" s="729"/>
      <c r="S1201" s="729"/>
      <c r="T1201" s="729"/>
      <c r="U1201" s="729"/>
      <c r="V1201" s="729"/>
      <c r="W1201" s="729"/>
      <c r="X1201" s="729"/>
      <c r="Y1201" s="405"/>
      <c r="Z1201" s="405"/>
      <c r="AA1201" s="405"/>
      <c r="AB1201" s="405"/>
      <c r="AC1201" s="405"/>
      <c r="AD1201" s="405"/>
      <c r="AE1201" s="405"/>
      <c r="AF1201" s="405"/>
      <c r="AG1201" s="405"/>
      <c r="AH1201" s="405"/>
      <c r="AI1201" s="405"/>
      <c r="AJ1201" s="405"/>
      <c r="AK1201" s="405"/>
      <c r="AL1201" s="405"/>
      <c r="AM1201" s="299"/>
    </row>
    <row r="1202" spans="1:39" ht="15.5" outlineLevel="1">
      <c r="A1202" s="523">
        <v>20</v>
      </c>
      <c r="B1202" s="421" t="s">
        <v>110</v>
      </c>
      <c r="C1202" s="729" t="s">
        <v>25</v>
      </c>
      <c r="D1202" s="730"/>
      <c r="E1202" s="730"/>
      <c r="F1202" s="730"/>
      <c r="G1202" s="730"/>
      <c r="H1202" s="730"/>
      <c r="I1202" s="730"/>
      <c r="J1202" s="730"/>
      <c r="K1202" s="730"/>
      <c r="L1202" s="730"/>
      <c r="M1202" s="730"/>
      <c r="N1202" s="730">
        <v>12</v>
      </c>
      <c r="O1202" s="730"/>
      <c r="P1202" s="730"/>
      <c r="Q1202" s="730"/>
      <c r="R1202" s="730"/>
      <c r="S1202" s="730"/>
      <c r="T1202" s="730"/>
      <c r="U1202" s="730"/>
      <c r="V1202" s="730"/>
      <c r="W1202" s="730"/>
      <c r="X1202" s="730"/>
      <c r="Y1202" s="419"/>
      <c r="Z1202" s="403"/>
      <c r="AA1202" s="403"/>
      <c r="AB1202" s="403"/>
      <c r="AC1202" s="403"/>
      <c r="AD1202" s="403"/>
      <c r="AE1202" s="403"/>
      <c r="AF1202" s="408"/>
      <c r="AG1202" s="408"/>
      <c r="AH1202" s="408"/>
      <c r="AI1202" s="408"/>
      <c r="AJ1202" s="408"/>
      <c r="AK1202" s="408"/>
      <c r="AL1202" s="408"/>
      <c r="AM1202" s="289">
        <f>SUM(Y1202:AL1202)</f>
        <v>0</v>
      </c>
    </row>
    <row r="1203" spans="1:39" ht="15.5" outlineLevel="1">
      <c r="A1203" s="523"/>
      <c r="B1203" s="287" t="s">
        <v>342</v>
      </c>
      <c r="C1203" s="729" t="s">
        <v>163</v>
      </c>
      <c r="D1203" s="730"/>
      <c r="E1203" s="730"/>
      <c r="F1203" s="730"/>
      <c r="G1203" s="730"/>
      <c r="H1203" s="730"/>
      <c r="I1203" s="730"/>
      <c r="J1203" s="730"/>
      <c r="K1203" s="730"/>
      <c r="L1203" s="730"/>
      <c r="M1203" s="730"/>
      <c r="N1203" s="730">
        <f>N1202</f>
        <v>12</v>
      </c>
      <c r="O1203" s="730"/>
      <c r="P1203" s="730"/>
      <c r="Q1203" s="730"/>
      <c r="R1203" s="730"/>
      <c r="S1203" s="730"/>
      <c r="T1203" s="730"/>
      <c r="U1203" s="730"/>
      <c r="V1203" s="730"/>
      <c r="W1203" s="730"/>
      <c r="X1203" s="730"/>
      <c r="Y1203" s="404">
        <f t="shared" ref="Y1203:AL1203" si="389">Y1202</f>
        <v>0</v>
      </c>
      <c r="Z1203" s="404">
        <f t="shared" si="389"/>
        <v>0</v>
      </c>
      <c r="AA1203" s="404">
        <f t="shared" si="389"/>
        <v>0</v>
      </c>
      <c r="AB1203" s="404">
        <f t="shared" si="389"/>
        <v>0</v>
      </c>
      <c r="AC1203" s="404">
        <f t="shared" si="389"/>
        <v>0</v>
      </c>
      <c r="AD1203" s="404">
        <f t="shared" si="389"/>
        <v>0</v>
      </c>
      <c r="AE1203" s="404">
        <f t="shared" si="389"/>
        <v>0</v>
      </c>
      <c r="AF1203" s="404">
        <f t="shared" si="389"/>
        <v>0</v>
      </c>
      <c r="AG1203" s="404">
        <f t="shared" si="389"/>
        <v>0</v>
      </c>
      <c r="AH1203" s="404">
        <f t="shared" si="389"/>
        <v>0</v>
      </c>
      <c r="AI1203" s="404">
        <f t="shared" si="389"/>
        <v>0</v>
      </c>
      <c r="AJ1203" s="404">
        <f t="shared" si="389"/>
        <v>0</v>
      </c>
      <c r="AK1203" s="404">
        <f t="shared" si="389"/>
        <v>0</v>
      </c>
      <c r="AL1203" s="404">
        <f t="shared" si="389"/>
        <v>0</v>
      </c>
      <c r="AM1203" s="299"/>
    </row>
    <row r="1204" spans="1:39" ht="15.5" outlineLevel="1">
      <c r="A1204" s="523"/>
      <c r="B1204" s="316"/>
      <c r="C1204" s="293"/>
      <c r="D1204" s="729"/>
      <c r="E1204" s="729"/>
      <c r="F1204" s="729"/>
      <c r="G1204" s="729"/>
      <c r="H1204" s="729"/>
      <c r="I1204" s="729"/>
      <c r="J1204" s="729"/>
      <c r="K1204" s="729"/>
      <c r="L1204" s="729"/>
      <c r="M1204" s="729"/>
      <c r="N1204" s="293"/>
      <c r="O1204" s="729"/>
      <c r="P1204" s="729"/>
      <c r="Q1204" s="729"/>
      <c r="R1204" s="729"/>
      <c r="S1204" s="729"/>
      <c r="T1204" s="729"/>
      <c r="U1204" s="729"/>
      <c r="V1204" s="729"/>
      <c r="W1204" s="729"/>
      <c r="X1204" s="729"/>
      <c r="Y1204" s="405"/>
      <c r="Z1204" s="405"/>
      <c r="AA1204" s="405"/>
      <c r="AB1204" s="405"/>
      <c r="AC1204" s="405"/>
      <c r="AD1204" s="405"/>
      <c r="AE1204" s="405"/>
      <c r="AF1204" s="405"/>
      <c r="AG1204" s="405"/>
      <c r="AH1204" s="405"/>
      <c r="AI1204" s="405"/>
      <c r="AJ1204" s="405"/>
      <c r="AK1204" s="405"/>
      <c r="AL1204" s="405"/>
      <c r="AM1204" s="299"/>
    </row>
    <row r="1205" spans="1:39" ht="15.5" outlineLevel="1">
      <c r="A1205" s="523"/>
      <c r="B1205" s="509" t="s">
        <v>501</v>
      </c>
      <c r="C1205" s="729"/>
      <c r="D1205" s="729"/>
      <c r="E1205" s="729"/>
      <c r="F1205" s="729"/>
      <c r="G1205" s="729"/>
      <c r="H1205" s="729"/>
      <c r="I1205" s="729"/>
      <c r="J1205" s="729"/>
      <c r="K1205" s="729"/>
      <c r="L1205" s="729"/>
      <c r="M1205" s="729"/>
      <c r="N1205" s="729"/>
      <c r="O1205" s="729"/>
      <c r="P1205" s="729"/>
      <c r="Q1205" s="729"/>
      <c r="R1205" s="729"/>
      <c r="S1205" s="729"/>
      <c r="T1205" s="729"/>
      <c r="U1205" s="729"/>
      <c r="V1205" s="729"/>
      <c r="W1205" s="729"/>
      <c r="X1205" s="729"/>
      <c r="Y1205" s="415"/>
      <c r="Z1205" s="418"/>
      <c r="AA1205" s="418"/>
      <c r="AB1205" s="418"/>
      <c r="AC1205" s="418"/>
      <c r="AD1205" s="418"/>
      <c r="AE1205" s="418"/>
      <c r="AF1205" s="418"/>
      <c r="AG1205" s="418"/>
      <c r="AH1205" s="418"/>
      <c r="AI1205" s="418"/>
      <c r="AJ1205" s="418"/>
      <c r="AK1205" s="418"/>
      <c r="AL1205" s="418"/>
      <c r="AM1205" s="299"/>
    </row>
    <row r="1206" spans="1:39" ht="15.5" outlineLevel="1">
      <c r="A1206" s="523"/>
      <c r="B1206" s="496" t="s">
        <v>497</v>
      </c>
      <c r="C1206" s="729"/>
      <c r="D1206" s="729"/>
      <c r="E1206" s="729"/>
      <c r="F1206" s="729"/>
      <c r="G1206" s="729"/>
      <c r="H1206" s="729"/>
      <c r="I1206" s="729"/>
      <c r="J1206" s="729"/>
      <c r="K1206" s="729"/>
      <c r="L1206" s="729"/>
      <c r="M1206" s="729"/>
      <c r="N1206" s="729"/>
      <c r="O1206" s="729"/>
      <c r="P1206" s="729"/>
      <c r="Q1206" s="729"/>
      <c r="R1206" s="729"/>
      <c r="S1206" s="729"/>
      <c r="T1206" s="729"/>
      <c r="U1206" s="729"/>
      <c r="V1206" s="729"/>
      <c r="W1206" s="729"/>
      <c r="X1206" s="729"/>
      <c r="Y1206" s="415"/>
      <c r="Z1206" s="418"/>
      <c r="AA1206" s="418"/>
      <c r="AB1206" s="418"/>
      <c r="AC1206" s="418"/>
      <c r="AD1206" s="418"/>
      <c r="AE1206" s="418"/>
      <c r="AF1206" s="418"/>
      <c r="AG1206" s="418"/>
      <c r="AH1206" s="418"/>
      <c r="AI1206" s="418"/>
      <c r="AJ1206" s="418"/>
      <c r="AK1206" s="418"/>
      <c r="AL1206" s="418"/>
      <c r="AM1206" s="299"/>
    </row>
    <row r="1207" spans="1:39" ht="15" customHeight="1" outlineLevel="1">
      <c r="A1207" s="523">
        <v>21</v>
      </c>
      <c r="B1207" s="421" t="s">
        <v>113</v>
      </c>
      <c r="C1207" s="729" t="s">
        <v>25</v>
      </c>
      <c r="D1207" s="730"/>
      <c r="E1207" s="730"/>
      <c r="F1207" s="730"/>
      <c r="G1207" s="730"/>
      <c r="H1207" s="730"/>
      <c r="I1207" s="730"/>
      <c r="J1207" s="730"/>
      <c r="K1207" s="730"/>
      <c r="L1207" s="730"/>
      <c r="M1207" s="730"/>
      <c r="N1207" s="729"/>
      <c r="O1207" s="730"/>
      <c r="P1207" s="730"/>
      <c r="Q1207" s="730"/>
      <c r="R1207" s="730"/>
      <c r="S1207" s="730"/>
      <c r="T1207" s="730"/>
      <c r="U1207" s="730"/>
      <c r="V1207" s="730"/>
      <c r="W1207" s="730"/>
      <c r="X1207" s="730"/>
      <c r="Y1207" s="403"/>
      <c r="Z1207" s="403"/>
      <c r="AA1207" s="403"/>
      <c r="AB1207" s="403"/>
      <c r="AC1207" s="403"/>
      <c r="AD1207" s="403"/>
      <c r="AE1207" s="403"/>
      <c r="AF1207" s="403"/>
      <c r="AG1207" s="403"/>
      <c r="AH1207" s="403"/>
      <c r="AI1207" s="403"/>
      <c r="AJ1207" s="403"/>
      <c r="AK1207" s="403"/>
      <c r="AL1207" s="403"/>
      <c r="AM1207" s="289">
        <f>SUM(Y1207:AL1207)</f>
        <v>0</v>
      </c>
    </row>
    <row r="1208" spans="1:39" ht="15" customHeight="1" outlineLevel="1">
      <c r="A1208" s="523"/>
      <c r="B1208" s="287" t="s">
        <v>346</v>
      </c>
      <c r="C1208" s="729" t="s">
        <v>163</v>
      </c>
      <c r="D1208" s="730"/>
      <c r="E1208" s="730"/>
      <c r="F1208" s="730"/>
      <c r="G1208" s="730"/>
      <c r="H1208" s="730"/>
      <c r="I1208" s="730"/>
      <c r="J1208" s="730"/>
      <c r="K1208" s="730"/>
      <c r="L1208" s="730"/>
      <c r="M1208" s="730"/>
      <c r="N1208" s="729"/>
      <c r="O1208" s="730"/>
      <c r="P1208" s="730"/>
      <c r="Q1208" s="730"/>
      <c r="R1208" s="730"/>
      <c r="S1208" s="730"/>
      <c r="T1208" s="730"/>
      <c r="U1208" s="730"/>
      <c r="V1208" s="730"/>
      <c r="W1208" s="730"/>
      <c r="X1208" s="730"/>
      <c r="Y1208" s="404">
        <f>Y1207</f>
        <v>0</v>
      </c>
      <c r="Z1208" s="404">
        <f t="shared" ref="Z1208:AL1208" si="390">Z1207</f>
        <v>0</v>
      </c>
      <c r="AA1208" s="404">
        <f t="shared" si="390"/>
        <v>0</v>
      </c>
      <c r="AB1208" s="404">
        <f t="shared" si="390"/>
        <v>0</v>
      </c>
      <c r="AC1208" s="404">
        <f t="shared" si="390"/>
        <v>0</v>
      </c>
      <c r="AD1208" s="404">
        <f t="shared" si="390"/>
        <v>0</v>
      </c>
      <c r="AE1208" s="404">
        <f t="shared" si="390"/>
        <v>0</v>
      </c>
      <c r="AF1208" s="404">
        <f t="shared" si="390"/>
        <v>0</v>
      </c>
      <c r="AG1208" s="404">
        <f t="shared" si="390"/>
        <v>0</v>
      </c>
      <c r="AH1208" s="404">
        <f t="shared" si="390"/>
        <v>0</v>
      </c>
      <c r="AI1208" s="404">
        <f t="shared" si="390"/>
        <v>0</v>
      </c>
      <c r="AJ1208" s="404">
        <f t="shared" si="390"/>
        <v>0</v>
      </c>
      <c r="AK1208" s="404">
        <f t="shared" si="390"/>
        <v>0</v>
      </c>
      <c r="AL1208" s="404">
        <f t="shared" si="390"/>
        <v>0</v>
      </c>
      <c r="AM1208" s="299"/>
    </row>
    <row r="1209" spans="1:39" ht="15" customHeight="1" outlineLevel="1">
      <c r="A1209" s="523"/>
      <c r="B1209" s="287"/>
      <c r="C1209" s="729"/>
      <c r="D1209" s="729"/>
      <c r="E1209" s="729"/>
      <c r="F1209" s="729"/>
      <c r="G1209" s="729"/>
      <c r="H1209" s="729"/>
      <c r="I1209" s="729"/>
      <c r="J1209" s="729"/>
      <c r="K1209" s="729"/>
      <c r="L1209" s="729"/>
      <c r="M1209" s="729"/>
      <c r="N1209" s="729"/>
      <c r="O1209" s="729"/>
      <c r="P1209" s="729"/>
      <c r="Q1209" s="729"/>
      <c r="R1209" s="729"/>
      <c r="S1209" s="729"/>
      <c r="T1209" s="729"/>
      <c r="U1209" s="729"/>
      <c r="V1209" s="729"/>
      <c r="W1209" s="729"/>
      <c r="X1209" s="729"/>
      <c r="Y1209" s="415"/>
      <c r="Z1209" s="418"/>
      <c r="AA1209" s="418"/>
      <c r="AB1209" s="418"/>
      <c r="AC1209" s="418"/>
      <c r="AD1209" s="418"/>
      <c r="AE1209" s="418"/>
      <c r="AF1209" s="418"/>
      <c r="AG1209" s="418"/>
      <c r="AH1209" s="418"/>
      <c r="AI1209" s="418"/>
      <c r="AJ1209" s="418"/>
      <c r="AK1209" s="418"/>
      <c r="AL1209" s="418"/>
      <c r="AM1209" s="299"/>
    </row>
    <row r="1210" spans="1:39" ht="15" customHeight="1" outlineLevel="1">
      <c r="A1210" s="523">
        <v>22</v>
      </c>
      <c r="B1210" s="421" t="s">
        <v>114</v>
      </c>
      <c r="C1210" s="729" t="s">
        <v>25</v>
      </c>
      <c r="D1210" s="730"/>
      <c r="E1210" s="730"/>
      <c r="F1210" s="730"/>
      <c r="G1210" s="730"/>
      <c r="H1210" s="730"/>
      <c r="I1210" s="730"/>
      <c r="J1210" s="730"/>
      <c r="K1210" s="730"/>
      <c r="L1210" s="730"/>
      <c r="M1210" s="730"/>
      <c r="N1210" s="729"/>
      <c r="O1210" s="730"/>
      <c r="P1210" s="730"/>
      <c r="Q1210" s="730"/>
      <c r="R1210" s="730"/>
      <c r="S1210" s="730"/>
      <c r="T1210" s="730"/>
      <c r="U1210" s="730"/>
      <c r="V1210" s="730"/>
      <c r="W1210" s="730"/>
      <c r="X1210" s="730"/>
      <c r="Y1210" s="403"/>
      <c r="Z1210" s="403"/>
      <c r="AA1210" s="403"/>
      <c r="AB1210" s="403"/>
      <c r="AC1210" s="403"/>
      <c r="AD1210" s="403"/>
      <c r="AE1210" s="403"/>
      <c r="AF1210" s="403"/>
      <c r="AG1210" s="403"/>
      <c r="AH1210" s="403"/>
      <c r="AI1210" s="403"/>
      <c r="AJ1210" s="403"/>
      <c r="AK1210" s="403"/>
      <c r="AL1210" s="403"/>
      <c r="AM1210" s="289">
        <f>SUM(Y1210:AL1210)</f>
        <v>0</v>
      </c>
    </row>
    <row r="1211" spans="1:39" ht="15" customHeight="1" outlineLevel="1">
      <c r="A1211" s="523"/>
      <c r="B1211" s="287" t="s">
        <v>346</v>
      </c>
      <c r="C1211" s="729" t="s">
        <v>163</v>
      </c>
      <c r="D1211" s="730"/>
      <c r="E1211" s="730"/>
      <c r="F1211" s="730"/>
      <c r="G1211" s="730"/>
      <c r="H1211" s="730"/>
      <c r="I1211" s="730"/>
      <c r="J1211" s="730"/>
      <c r="K1211" s="730"/>
      <c r="L1211" s="730"/>
      <c r="M1211" s="730"/>
      <c r="N1211" s="729"/>
      <c r="O1211" s="730"/>
      <c r="P1211" s="730"/>
      <c r="Q1211" s="730"/>
      <c r="R1211" s="730"/>
      <c r="S1211" s="730"/>
      <c r="T1211" s="730"/>
      <c r="U1211" s="730"/>
      <c r="V1211" s="730"/>
      <c r="W1211" s="730"/>
      <c r="X1211" s="730"/>
      <c r="Y1211" s="404">
        <f>Y1210</f>
        <v>0</v>
      </c>
      <c r="Z1211" s="404">
        <f t="shared" ref="Z1211:AL1211" si="391">Z1210</f>
        <v>0</v>
      </c>
      <c r="AA1211" s="404">
        <f t="shared" si="391"/>
        <v>0</v>
      </c>
      <c r="AB1211" s="404">
        <f t="shared" si="391"/>
        <v>0</v>
      </c>
      <c r="AC1211" s="404">
        <f t="shared" si="391"/>
        <v>0</v>
      </c>
      <c r="AD1211" s="404">
        <f t="shared" si="391"/>
        <v>0</v>
      </c>
      <c r="AE1211" s="404">
        <f t="shared" si="391"/>
        <v>0</v>
      </c>
      <c r="AF1211" s="404">
        <f t="shared" si="391"/>
        <v>0</v>
      </c>
      <c r="AG1211" s="404">
        <f t="shared" si="391"/>
        <v>0</v>
      </c>
      <c r="AH1211" s="404">
        <f t="shared" si="391"/>
        <v>0</v>
      </c>
      <c r="AI1211" s="404">
        <f t="shared" si="391"/>
        <v>0</v>
      </c>
      <c r="AJ1211" s="404">
        <f t="shared" si="391"/>
        <v>0</v>
      </c>
      <c r="AK1211" s="404">
        <f t="shared" si="391"/>
        <v>0</v>
      </c>
      <c r="AL1211" s="404">
        <f t="shared" si="391"/>
        <v>0</v>
      </c>
      <c r="AM1211" s="299"/>
    </row>
    <row r="1212" spans="1:39" ht="15" customHeight="1" outlineLevel="1">
      <c r="A1212" s="523"/>
      <c r="B1212" s="287"/>
      <c r="C1212" s="729"/>
      <c r="D1212" s="729"/>
      <c r="E1212" s="729"/>
      <c r="F1212" s="729"/>
      <c r="G1212" s="729"/>
      <c r="H1212" s="729"/>
      <c r="I1212" s="729"/>
      <c r="J1212" s="729"/>
      <c r="K1212" s="729"/>
      <c r="L1212" s="729"/>
      <c r="M1212" s="729"/>
      <c r="N1212" s="729"/>
      <c r="O1212" s="729"/>
      <c r="P1212" s="729"/>
      <c r="Q1212" s="729"/>
      <c r="R1212" s="729"/>
      <c r="S1212" s="729"/>
      <c r="T1212" s="729"/>
      <c r="U1212" s="729"/>
      <c r="V1212" s="729"/>
      <c r="W1212" s="729"/>
      <c r="X1212" s="729"/>
      <c r="Y1212" s="415"/>
      <c r="Z1212" s="418"/>
      <c r="AA1212" s="418"/>
      <c r="AB1212" s="418"/>
      <c r="AC1212" s="418"/>
      <c r="AD1212" s="418"/>
      <c r="AE1212" s="418"/>
      <c r="AF1212" s="418"/>
      <c r="AG1212" s="418"/>
      <c r="AH1212" s="418"/>
      <c r="AI1212" s="418"/>
      <c r="AJ1212" s="418"/>
      <c r="AK1212" s="418"/>
      <c r="AL1212" s="418"/>
      <c r="AM1212" s="299"/>
    </row>
    <row r="1213" spans="1:39" ht="15" customHeight="1" outlineLevel="1">
      <c r="A1213" s="523">
        <v>23</v>
      </c>
      <c r="B1213" s="421" t="s">
        <v>115</v>
      </c>
      <c r="C1213" s="729" t="s">
        <v>25</v>
      </c>
      <c r="D1213" s="730"/>
      <c r="E1213" s="730"/>
      <c r="F1213" s="730"/>
      <c r="G1213" s="730"/>
      <c r="H1213" s="730"/>
      <c r="I1213" s="730"/>
      <c r="J1213" s="730"/>
      <c r="K1213" s="730"/>
      <c r="L1213" s="730"/>
      <c r="M1213" s="730"/>
      <c r="N1213" s="729"/>
      <c r="O1213" s="730"/>
      <c r="P1213" s="730"/>
      <c r="Q1213" s="730"/>
      <c r="R1213" s="730"/>
      <c r="S1213" s="730"/>
      <c r="T1213" s="730"/>
      <c r="U1213" s="730"/>
      <c r="V1213" s="730"/>
      <c r="W1213" s="730"/>
      <c r="X1213" s="730"/>
      <c r="Y1213" s="403"/>
      <c r="Z1213" s="403"/>
      <c r="AA1213" s="403"/>
      <c r="AB1213" s="403"/>
      <c r="AC1213" s="403"/>
      <c r="AD1213" s="403"/>
      <c r="AE1213" s="403"/>
      <c r="AF1213" s="403"/>
      <c r="AG1213" s="403"/>
      <c r="AH1213" s="403"/>
      <c r="AI1213" s="403"/>
      <c r="AJ1213" s="403"/>
      <c r="AK1213" s="403"/>
      <c r="AL1213" s="403"/>
      <c r="AM1213" s="289">
        <f>SUM(Y1213:AL1213)</f>
        <v>0</v>
      </c>
    </row>
    <row r="1214" spans="1:39" ht="15" customHeight="1" outlineLevel="1">
      <c r="A1214" s="523"/>
      <c r="B1214" s="287" t="s">
        <v>346</v>
      </c>
      <c r="C1214" s="729" t="s">
        <v>163</v>
      </c>
      <c r="D1214" s="730"/>
      <c r="E1214" s="730"/>
      <c r="F1214" s="730"/>
      <c r="G1214" s="730"/>
      <c r="H1214" s="730"/>
      <c r="I1214" s="730"/>
      <c r="J1214" s="730"/>
      <c r="K1214" s="730"/>
      <c r="L1214" s="730"/>
      <c r="M1214" s="730"/>
      <c r="N1214" s="729"/>
      <c r="O1214" s="730"/>
      <c r="P1214" s="730"/>
      <c r="Q1214" s="730"/>
      <c r="R1214" s="730"/>
      <c r="S1214" s="730"/>
      <c r="T1214" s="730"/>
      <c r="U1214" s="730"/>
      <c r="V1214" s="730"/>
      <c r="W1214" s="730"/>
      <c r="X1214" s="730"/>
      <c r="Y1214" s="404">
        <f>Y1213</f>
        <v>0</v>
      </c>
      <c r="Z1214" s="404">
        <f t="shared" ref="Z1214:AL1214" si="392">Z1213</f>
        <v>0</v>
      </c>
      <c r="AA1214" s="404">
        <f t="shared" si="392"/>
        <v>0</v>
      </c>
      <c r="AB1214" s="404">
        <f t="shared" si="392"/>
        <v>0</v>
      </c>
      <c r="AC1214" s="404">
        <f t="shared" si="392"/>
        <v>0</v>
      </c>
      <c r="AD1214" s="404">
        <f t="shared" si="392"/>
        <v>0</v>
      </c>
      <c r="AE1214" s="404">
        <f t="shared" si="392"/>
        <v>0</v>
      </c>
      <c r="AF1214" s="404">
        <f t="shared" si="392"/>
        <v>0</v>
      </c>
      <c r="AG1214" s="404">
        <f t="shared" si="392"/>
        <v>0</v>
      </c>
      <c r="AH1214" s="404">
        <f t="shared" si="392"/>
        <v>0</v>
      </c>
      <c r="AI1214" s="404">
        <f t="shared" si="392"/>
        <v>0</v>
      </c>
      <c r="AJ1214" s="404">
        <f t="shared" si="392"/>
        <v>0</v>
      </c>
      <c r="AK1214" s="404">
        <f t="shared" si="392"/>
        <v>0</v>
      </c>
      <c r="AL1214" s="404">
        <f t="shared" si="392"/>
        <v>0</v>
      </c>
      <c r="AM1214" s="299"/>
    </row>
    <row r="1215" spans="1:39" ht="15" customHeight="1" outlineLevel="1">
      <c r="A1215" s="523"/>
      <c r="B1215" s="423"/>
      <c r="C1215" s="729"/>
      <c r="D1215" s="729"/>
      <c r="E1215" s="729"/>
      <c r="F1215" s="729"/>
      <c r="G1215" s="729"/>
      <c r="H1215" s="729"/>
      <c r="I1215" s="729"/>
      <c r="J1215" s="729"/>
      <c r="K1215" s="729"/>
      <c r="L1215" s="729"/>
      <c r="M1215" s="729"/>
      <c r="N1215" s="729"/>
      <c r="O1215" s="729"/>
      <c r="P1215" s="729"/>
      <c r="Q1215" s="729"/>
      <c r="R1215" s="729"/>
      <c r="S1215" s="729"/>
      <c r="T1215" s="729"/>
      <c r="U1215" s="729"/>
      <c r="V1215" s="729"/>
      <c r="W1215" s="729"/>
      <c r="X1215" s="729"/>
      <c r="Y1215" s="415"/>
      <c r="Z1215" s="418"/>
      <c r="AA1215" s="418"/>
      <c r="AB1215" s="418"/>
      <c r="AC1215" s="418"/>
      <c r="AD1215" s="418"/>
      <c r="AE1215" s="418"/>
      <c r="AF1215" s="418"/>
      <c r="AG1215" s="418"/>
      <c r="AH1215" s="418"/>
      <c r="AI1215" s="418"/>
      <c r="AJ1215" s="418"/>
      <c r="AK1215" s="418"/>
      <c r="AL1215" s="418"/>
      <c r="AM1215" s="299"/>
    </row>
    <row r="1216" spans="1:39" ht="15" customHeight="1" outlineLevel="1">
      <c r="A1216" s="523">
        <v>24</v>
      </c>
      <c r="B1216" s="421" t="s">
        <v>116</v>
      </c>
      <c r="C1216" s="729" t="s">
        <v>25</v>
      </c>
      <c r="D1216" s="730"/>
      <c r="E1216" s="730"/>
      <c r="F1216" s="730"/>
      <c r="G1216" s="730"/>
      <c r="H1216" s="730"/>
      <c r="I1216" s="730"/>
      <c r="J1216" s="730"/>
      <c r="K1216" s="730"/>
      <c r="L1216" s="730"/>
      <c r="M1216" s="730"/>
      <c r="N1216" s="729"/>
      <c r="O1216" s="730"/>
      <c r="P1216" s="730"/>
      <c r="Q1216" s="730"/>
      <c r="R1216" s="730"/>
      <c r="S1216" s="730"/>
      <c r="T1216" s="730"/>
      <c r="U1216" s="730"/>
      <c r="V1216" s="730"/>
      <c r="W1216" s="730"/>
      <c r="X1216" s="730"/>
      <c r="Y1216" s="403"/>
      <c r="Z1216" s="403"/>
      <c r="AA1216" s="403"/>
      <c r="AB1216" s="403"/>
      <c r="AC1216" s="403"/>
      <c r="AD1216" s="403"/>
      <c r="AE1216" s="403"/>
      <c r="AF1216" s="403"/>
      <c r="AG1216" s="403"/>
      <c r="AH1216" s="403"/>
      <c r="AI1216" s="403"/>
      <c r="AJ1216" s="403"/>
      <c r="AK1216" s="403"/>
      <c r="AL1216" s="403"/>
      <c r="AM1216" s="289">
        <f>SUM(Y1216:AL1216)</f>
        <v>0</v>
      </c>
    </row>
    <row r="1217" spans="1:39" ht="15" customHeight="1" outlineLevel="1">
      <c r="A1217" s="523"/>
      <c r="B1217" s="287" t="s">
        <v>346</v>
      </c>
      <c r="C1217" s="729" t="s">
        <v>163</v>
      </c>
      <c r="D1217" s="730"/>
      <c r="E1217" s="730"/>
      <c r="F1217" s="730"/>
      <c r="G1217" s="730"/>
      <c r="H1217" s="730"/>
      <c r="I1217" s="730"/>
      <c r="J1217" s="730"/>
      <c r="K1217" s="730"/>
      <c r="L1217" s="730"/>
      <c r="M1217" s="730"/>
      <c r="N1217" s="729"/>
      <c r="O1217" s="730"/>
      <c r="P1217" s="730"/>
      <c r="Q1217" s="730"/>
      <c r="R1217" s="730"/>
      <c r="S1217" s="730"/>
      <c r="T1217" s="730"/>
      <c r="U1217" s="730"/>
      <c r="V1217" s="730"/>
      <c r="W1217" s="730"/>
      <c r="X1217" s="730"/>
      <c r="Y1217" s="404">
        <f>Y1216</f>
        <v>0</v>
      </c>
      <c r="Z1217" s="404">
        <f t="shared" ref="Z1217:AL1217" si="393">Z1216</f>
        <v>0</v>
      </c>
      <c r="AA1217" s="404">
        <f t="shared" si="393"/>
        <v>0</v>
      </c>
      <c r="AB1217" s="404">
        <f t="shared" si="393"/>
        <v>0</v>
      </c>
      <c r="AC1217" s="404">
        <f t="shared" si="393"/>
        <v>0</v>
      </c>
      <c r="AD1217" s="404">
        <f t="shared" si="393"/>
        <v>0</v>
      </c>
      <c r="AE1217" s="404">
        <f t="shared" si="393"/>
        <v>0</v>
      </c>
      <c r="AF1217" s="404">
        <f t="shared" si="393"/>
        <v>0</v>
      </c>
      <c r="AG1217" s="404">
        <f t="shared" si="393"/>
        <v>0</v>
      </c>
      <c r="AH1217" s="404">
        <f t="shared" si="393"/>
        <v>0</v>
      </c>
      <c r="AI1217" s="404">
        <f t="shared" si="393"/>
        <v>0</v>
      </c>
      <c r="AJ1217" s="404">
        <f t="shared" si="393"/>
        <v>0</v>
      </c>
      <c r="AK1217" s="404">
        <f t="shared" si="393"/>
        <v>0</v>
      </c>
      <c r="AL1217" s="404">
        <f t="shared" si="393"/>
        <v>0</v>
      </c>
      <c r="AM1217" s="299"/>
    </row>
    <row r="1218" spans="1:39" ht="15" customHeight="1" outlineLevel="1">
      <c r="A1218" s="523"/>
      <c r="B1218" s="287"/>
      <c r="C1218" s="729"/>
      <c r="D1218" s="729"/>
      <c r="E1218" s="729"/>
      <c r="F1218" s="729"/>
      <c r="G1218" s="729"/>
      <c r="H1218" s="729"/>
      <c r="I1218" s="729"/>
      <c r="J1218" s="729"/>
      <c r="K1218" s="729"/>
      <c r="L1218" s="729"/>
      <c r="M1218" s="729"/>
      <c r="N1218" s="729"/>
      <c r="O1218" s="729"/>
      <c r="P1218" s="729"/>
      <c r="Q1218" s="729"/>
      <c r="R1218" s="729"/>
      <c r="S1218" s="729"/>
      <c r="T1218" s="729"/>
      <c r="U1218" s="729"/>
      <c r="V1218" s="729"/>
      <c r="W1218" s="729"/>
      <c r="X1218" s="729"/>
      <c r="Y1218" s="405"/>
      <c r="Z1218" s="418"/>
      <c r="AA1218" s="418"/>
      <c r="AB1218" s="418"/>
      <c r="AC1218" s="418"/>
      <c r="AD1218" s="418"/>
      <c r="AE1218" s="418"/>
      <c r="AF1218" s="418"/>
      <c r="AG1218" s="418"/>
      <c r="AH1218" s="418"/>
      <c r="AI1218" s="418"/>
      <c r="AJ1218" s="418"/>
      <c r="AK1218" s="418"/>
      <c r="AL1218" s="418"/>
      <c r="AM1218" s="299"/>
    </row>
    <row r="1219" spans="1:39" ht="15" customHeight="1" outlineLevel="1">
      <c r="A1219" s="523"/>
      <c r="B1219" s="281" t="s">
        <v>498</v>
      </c>
      <c r="C1219" s="729"/>
      <c r="D1219" s="729"/>
      <c r="E1219" s="729"/>
      <c r="F1219" s="729"/>
      <c r="G1219" s="729"/>
      <c r="H1219" s="729"/>
      <c r="I1219" s="729"/>
      <c r="J1219" s="729"/>
      <c r="K1219" s="729"/>
      <c r="L1219" s="729"/>
      <c r="M1219" s="729"/>
      <c r="N1219" s="729"/>
      <c r="O1219" s="729"/>
      <c r="P1219" s="729"/>
      <c r="Q1219" s="729"/>
      <c r="R1219" s="729"/>
      <c r="S1219" s="729"/>
      <c r="T1219" s="729"/>
      <c r="U1219" s="729"/>
      <c r="V1219" s="729"/>
      <c r="W1219" s="729"/>
      <c r="X1219" s="729"/>
      <c r="Y1219" s="405"/>
      <c r="Z1219" s="418"/>
      <c r="AA1219" s="418"/>
      <c r="AB1219" s="418"/>
      <c r="AC1219" s="418"/>
      <c r="AD1219" s="418"/>
      <c r="AE1219" s="418"/>
      <c r="AF1219" s="418"/>
      <c r="AG1219" s="418"/>
      <c r="AH1219" s="418"/>
      <c r="AI1219" s="418"/>
      <c r="AJ1219" s="418"/>
      <c r="AK1219" s="418"/>
      <c r="AL1219" s="418"/>
      <c r="AM1219" s="299"/>
    </row>
    <row r="1220" spans="1:39" ht="15" customHeight="1" outlineLevel="1">
      <c r="A1220" s="523">
        <v>25</v>
      </c>
      <c r="B1220" s="421" t="s">
        <v>117</v>
      </c>
      <c r="C1220" s="729" t="s">
        <v>25</v>
      </c>
      <c r="D1220" s="730"/>
      <c r="E1220" s="730"/>
      <c r="F1220" s="730"/>
      <c r="G1220" s="730"/>
      <c r="H1220" s="730"/>
      <c r="I1220" s="730"/>
      <c r="J1220" s="730"/>
      <c r="K1220" s="730"/>
      <c r="L1220" s="730"/>
      <c r="M1220" s="730"/>
      <c r="N1220" s="730">
        <v>12</v>
      </c>
      <c r="O1220" s="730"/>
      <c r="P1220" s="730"/>
      <c r="Q1220" s="730"/>
      <c r="R1220" s="730"/>
      <c r="S1220" s="730"/>
      <c r="T1220" s="730"/>
      <c r="U1220" s="730"/>
      <c r="V1220" s="730"/>
      <c r="W1220" s="730"/>
      <c r="X1220" s="730"/>
      <c r="Y1220" s="419"/>
      <c r="Z1220" s="408"/>
      <c r="AA1220" s="408"/>
      <c r="AB1220" s="408"/>
      <c r="AC1220" s="408"/>
      <c r="AD1220" s="408"/>
      <c r="AE1220" s="408"/>
      <c r="AF1220" s="408"/>
      <c r="AG1220" s="408"/>
      <c r="AH1220" s="408"/>
      <c r="AI1220" s="408"/>
      <c r="AJ1220" s="408"/>
      <c r="AK1220" s="408"/>
      <c r="AL1220" s="408"/>
      <c r="AM1220" s="289">
        <f>SUM(Y1220:AL1220)</f>
        <v>0</v>
      </c>
    </row>
    <row r="1221" spans="1:39" ht="15" customHeight="1" outlineLevel="1">
      <c r="A1221" s="523"/>
      <c r="B1221" s="287" t="s">
        <v>346</v>
      </c>
      <c r="C1221" s="729" t="s">
        <v>163</v>
      </c>
      <c r="D1221" s="730"/>
      <c r="E1221" s="730"/>
      <c r="F1221" s="730"/>
      <c r="G1221" s="730"/>
      <c r="H1221" s="730"/>
      <c r="I1221" s="730"/>
      <c r="J1221" s="730"/>
      <c r="K1221" s="730"/>
      <c r="L1221" s="730"/>
      <c r="M1221" s="730"/>
      <c r="N1221" s="730">
        <f>N1220</f>
        <v>12</v>
      </c>
      <c r="O1221" s="730"/>
      <c r="P1221" s="730"/>
      <c r="Q1221" s="730"/>
      <c r="R1221" s="730"/>
      <c r="S1221" s="730"/>
      <c r="T1221" s="730"/>
      <c r="U1221" s="730"/>
      <c r="V1221" s="730"/>
      <c r="W1221" s="730"/>
      <c r="X1221" s="730"/>
      <c r="Y1221" s="404">
        <f>Y1220</f>
        <v>0</v>
      </c>
      <c r="Z1221" s="404">
        <f t="shared" ref="Z1221:AL1221" si="394">Z1220</f>
        <v>0</v>
      </c>
      <c r="AA1221" s="404">
        <f t="shared" si="394"/>
        <v>0</v>
      </c>
      <c r="AB1221" s="404">
        <f t="shared" si="394"/>
        <v>0</v>
      </c>
      <c r="AC1221" s="404">
        <f t="shared" si="394"/>
        <v>0</v>
      </c>
      <c r="AD1221" s="404">
        <f t="shared" si="394"/>
        <v>0</v>
      </c>
      <c r="AE1221" s="404">
        <f t="shared" si="394"/>
        <v>0</v>
      </c>
      <c r="AF1221" s="404">
        <f t="shared" si="394"/>
        <v>0</v>
      </c>
      <c r="AG1221" s="404">
        <f t="shared" si="394"/>
        <v>0</v>
      </c>
      <c r="AH1221" s="404">
        <f t="shared" si="394"/>
        <v>0</v>
      </c>
      <c r="AI1221" s="404">
        <f t="shared" si="394"/>
        <v>0</v>
      </c>
      <c r="AJ1221" s="404">
        <f t="shared" si="394"/>
        <v>0</v>
      </c>
      <c r="AK1221" s="404">
        <f t="shared" si="394"/>
        <v>0</v>
      </c>
      <c r="AL1221" s="404">
        <f t="shared" si="394"/>
        <v>0</v>
      </c>
      <c r="AM1221" s="299"/>
    </row>
    <row r="1222" spans="1:39" ht="15" customHeight="1" outlineLevel="1">
      <c r="A1222" s="523"/>
      <c r="B1222" s="287"/>
      <c r="C1222" s="729"/>
      <c r="D1222" s="729"/>
      <c r="E1222" s="729"/>
      <c r="F1222" s="729"/>
      <c r="G1222" s="729"/>
      <c r="H1222" s="729"/>
      <c r="I1222" s="729"/>
      <c r="J1222" s="729"/>
      <c r="K1222" s="729"/>
      <c r="L1222" s="729"/>
      <c r="M1222" s="729"/>
      <c r="N1222" s="729"/>
      <c r="O1222" s="729"/>
      <c r="P1222" s="729"/>
      <c r="Q1222" s="729"/>
      <c r="R1222" s="729"/>
      <c r="S1222" s="729"/>
      <c r="T1222" s="729"/>
      <c r="U1222" s="729"/>
      <c r="V1222" s="729"/>
      <c r="W1222" s="729"/>
      <c r="X1222" s="729"/>
      <c r="Y1222" s="405"/>
      <c r="Z1222" s="418"/>
      <c r="AA1222" s="418"/>
      <c r="AB1222" s="418"/>
      <c r="AC1222" s="418"/>
      <c r="AD1222" s="418"/>
      <c r="AE1222" s="418"/>
      <c r="AF1222" s="418"/>
      <c r="AG1222" s="418"/>
      <c r="AH1222" s="418"/>
      <c r="AI1222" s="418"/>
      <c r="AJ1222" s="418"/>
      <c r="AK1222" s="418"/>
      <c r="AL1222" s="418"/>
      <c r="AM1222" s="299"/>
    </row>
    <row r="1223" spans="1:39" ht="15" customHeight="1" outlineLevel="1">
      <c r="A1223" s="523">
        <v>26</v>
      </c>
      <c r="B1223" s="421" t="s">
        <v>118</v>
      </c>
      <c r="C1223" s="729" t="s">
        <v>25</v>
      </c>
      <c r="D1223" s="730"/>
      <c r="E1223" s="730"/>
      <c r="F1223" s="730"/>
      <c r="G1223" s="730"/>
      <c r="H1223" s="730"/>
      <c r="I1223" s="730"/>
      <c r="J1223" s="730"/>
      <c r="K1223" s="730"/>
      <c r="L1223" s="730"/>
      <c r="M1223" s="730"/>
      <c r="N1223" s="730">
        <v>12</v>
      </c>
      <c r="O1223" s="730"/>
      <c r="P1223" s="730"/>
      <c r="Q1223" s="730"/>
      <c r="R1223" s="730"/>
      <c r="S1223" s="730"/>
      <c r="T1223" s="730"/>
      <c r="U1223" s="730"/>
      <c r="V1223" s="730"/>
      <c r="W1223" s="730"/>
      <c r="X1223" s="730"/>
      <c r="Y1223" s="419"/>
      <c r="Z1223" s="408"/>
      <c r="AA1223" s="408"/>
      <c r="AB1223" s="408"/>
      <c r="AC1223" s="408"/>
      <c r="AD1223" s="408"/>
      <c r="AE1223" s="408"/>
      <c r="AF1223" s="408"/>
      <c r="AG1223" s="408"/>
      <c r="AH1223" s="408"/>
      <c r="AI1223" s="408"/>
      <c r="AJ1223" s="408"/>
      <c r="AK1223" s="408"/>
      <c r="AL1223" s="408"/>
      <c r="AM1223" s="289">
        <f>SUM(Y1223:AL1223)</f>
        <v>0</v>
      </c>
    </row>
    <row r="1224" spans="1:39" ht="15" customHeight="1" outlineLevel="1">
      <c r="A1224" s="523"/>
      <c r="B1224" s="287" t="s">
        <v>346</v>
      </c>
      <c r="C1224" s="729" t="s">
        <v>163</v>
      </c>
      <c r="D1224" s="730"/>
      <c r="E1224" s="730"/>
      <c r="F1224" s="730"/>
      <c r="G1224" s="730"/>
      <c r="H1224" s="730"/>
      <c r="I1224" s="730"/>
      <c r="J1224" s="730"/>
      <c r="K1224" s="730"/>
      <c r="L1224" s="730"/>
      <c r="M1224" s="730"/>
      <c r="N1224" s="730">
        <f>N1223</f>
        <v>12</v>
      </c>
      <c r="O1224" s="730"/>
      <c r="P1224" s="730"/>
      <c r="Q1224" s="730"/>
      <c r="R1224" s="730"/>
      <c r="S1224" s="730"/>
      <c r="T1224" s="730"/>
      <c r="U1224" s="730"/>
      <c r="V1224" s="730"/>
      <c r="W1224" s="730"/>
      <c r="X1224" s="730"/>
      <c r="Y1224" s="404">
        <f>Y1223</f>
        <v>0</v>
      </c>
      <c r="Z1224" s="404">
        <f t="shared" ref="Z1224:AL1224" si="395">Z1223</f>
        <v>0</v>
      </c>
      <c r="AA1224" s="404">
        <f t="shared" si="395"/>
        <v>0</v>
      </c>
      <c r="AB1224" s="404">
        <f t="shared" si="395"/>
        <v>0</v>
      </c>
      <c r="AC1224" s="404">
        <f t="shared" si="395"/>
        <v>0</v>
      </c>
      <c r="AD1224" s="404">
        <f t="shared" si="395"/>
        <v>0</v>
      </c>
      <c r="AE1224" s="404">
        <f t="shared" si="395"/>
        <v>0</v>
      </c>
      <c r="AF1224" s="404">
        <f t="shared" si="395"/>
        <v>0</v>
      </c>
      <c r="AG1224" s="404">
        <f t="shared" si="395"/>
        <v>0</v>
      </c>
      <c r="AH1224" s="404">
        <f t="shared" si="395"/>
        <v>0</v>
      </c>
      <c r="AI1224" s="404">
        <f t="shared" si="395"/>
        <v>0</v>
      </c>
      <c r="AJ1224" s="404">
        <f t="shared" si="395"/>
        <v>0</v>
      </c>
      <c r="AK1224" s="404">
        <f t="shared" si="395"/>
        <v>0</v>
      </c>
      <c r="AL1224" s="404">
        <f t="shared" si="395"/>
        <v>0</v>
      </c>
      <c r="AM1224" s="299"/>
    </row>
    <row r="1225" spans="1:39" ht="15" customHeight="1" outlineLevel="1">
      <c r="A1225" s="523"/>
      <c r="B1225" s="287"/>
      <c r="C1225" s="729"/>
      <c r="D1225" s="729"/>
      <c r="E1225" s="729"/>
      <c r="F1225" s="729"/>
      <c r="G1225" s="729"/>
      <c r="H1225" s="729"/>
      <c r="I1225" s="729"/>
      <c r="J1225" s="729"/>
      <c r="K1225" s="729"/>
      <c r="L1225" s="729"/>
      <c r="M1225" s="729"/>
      <c r="N1225" s="729"/>
      <c r="O1225" s="729"/>
      <c r="P1225" s="729"/>
      <c r="Q1225" s="729"/>
      <c r="R1225" s="729"/>
      <c r="S1225" s="729"/>
      <c r="T1225" s="729"/>
      <c r="U1225" s="729"/>
      <c r="V1225" s="729"/>
      <c r="W1225" s="729"/>
      <c r="X1225" s="729"/>
      <c r="Y1225" s="405"/>
      <c r="Z1225" s="418"/>
      <c r="AA1225" s="418"/>
      <c r="AB1225" s="418"/>
      <c r="AC1225" s="418"/>
      <c r="AD1225" s="418"/>
      <c r="AE1225" s="418"/>
      <c r="AF1225" s="418"/>
      <c r="AG1225" s="418"/>
      <c r="AH1225" s="418"/>
      <c r="AI1225" s="418"/>
      <c r="AJ1225" s="418"/>
      <c r="AK1225" s="418"/>
      <c r="AL1225" s="418"/>
      <c r="AM1225" s="299"/>
    </row>
    <row r="1226" spans="1:39" ht="15" customHeight="1" outlineLevel="1">
      <c r="A1226" s="523">
        <v>27</v>
      </c>
      <c r="B1226" s="421" t="s">
        <v>119</v>
      </c>
      <c r="C1226" s="729" t="s">
        <v>25</v>
      </c>
      <c r="D1226" s="730"/>
      <c r="E1226" s="730"/>
      <c r="F1226" s="730"/>
      <c r="G1226" s="730"/>
      <c r="H1226" s="730"/>
      <c r="I1226" s="730"/>
      <c r="J1226" s="730"/>
      <c r="K1226" s="730"/>
      <c r="L1226" s="730"/>
      <c r="M1226" s="730"/>
      <c r="N1226" s="730">
        <v>12</v>
      </c>
      <c r="O1226" s="730"/>
      <c r="P1226" s="730"/>
      <c r="Q1226" s="730"/>
      <c r="R1226" s="730"/>
      <c r="S1226" s="730"/>
      <c r="T1226" s="730"/>
      <c r="U1226" s="730"/>
      <c r="V1226" s="730"/>
      <c r="W1226" s="730"/>
      <c r="X1226" s="730"/>
      <c r="Y1226" s="419"/>
      <c r="Z1226" s="408"/>
      <c r="AA1226" s="408"/>
      <c r="AB1226" s="408"/>
      <c r="AC1226" s="408"/>
      <c r="AD1226" s="408"/>
      <c r="AE1226" s="408"/>
      <c r="AF1226" s="408"/>
      <c r="AG1226" s="408"/>
      <c r="AH1226" s="408"/>
      <c r="AI1226" s="408"/>
      <c r="AJ1226" s="408"/>
      <c r="AK1226" s="408"/>
      <c r="AL1226" s="408"/>
      <c r="AM1226" s="289">
        <f>SUM(Y1226:AL1226)</f>
        <v>0</v>
      </c>
    </row>
    <row r="1227" spans="1:39" ht="15" customHeight="1" outlineLevel="1">
      <c r="A1227" s="523"/>
      <c r="B1227" s="287" t="s">
        <v>346</v>
      </c>
      <c r="C1227" s="729" t="s">
        <v>163</v>
      </c>
      <c r="D1227" s="730"/>
      <c r="E1227" s="730"/>
      <c r="F1227" s="730"/>
      <c r="G1227" s="730"/>
      <c r="H1227" s="730"/>
      <c r="I1227" s="730"/>
      <c r="J1227" s="730"/>
      <c r="K1227" s="730"/>
      <c r="L1227" s="730"/>
      <c r="M1227" s="730"/>
      <c r="N1227" s="730">
        <f>N1226</f>
        <v>12</v>
      </c>
      <c r="O1227" s="730"/>
      <c r="P1227" s="730"/>
      <c r="Q1227" s="730"/>
      <c r="R1227" s="730"/>
      <c r="S1227" s="730"/>
      <c r="T1227" s="730"/>
      <c r="U1227" s="730"/>
      <c r="V1227" s="730"/>
      <c r="W1227" s="730"/>
      <c r="X1227" s="730"/>
      <c r="Y1227" s="404">
        <f>Y1226</f>
        <v>0</v>
      </c>
      <c r="Z1227" s="404">
        <f t="shared" ref="Z1227:AL1227" si="396">Z1226</f>
        <v>0</v>
      </c>
      <c r="AA1227" s="404">
        <f t="shared" si="396"/>
        <v>0</v>
      </c>
      <c r="AB1227" s="404">
        <f t="shared" si="396"/>
        <v>0</v>
      </c>
      <c r="AC1227" s="404">
        <f t="shared" si="396"/>
        <v>0</v>
      </c>
      <c r="AD1227" s="404">
        <f t="shared" si="396"/>
        <v>0</v>
      </c>
      <c r="AE1227" s="404">
        <f t="shared" si="396"/>
        <v>0</v>
      </c>
      <c r="AF1227" s="404">
        <f t="shared" si="396"/>
        <v>0</v>
      </c>
      <c r="AG1227" s="404">
        <f t="shared" si="396"/>
        <v>0</v>
      </c>
      <c r="AH1227" s="404">
        <f t="shared" si="396"/>
        <v>0</v>
      </c>
      <c r="AI1227" s="404">
        <f t="shared" si="396"/>
        <v>0</v>
      </c>
      <c r="AJ1227" s="404">
        <f t="shared" si="396"/>
        <v>0</v>
      </c>
      <c r="AK1227" s="404">
        <f t="shared" si="396"/>
        <v>0</v>
      </c>
      <c r="AL1227" s="404">
        <f t="shared" si="396"/>
        <v>0</v>
      </c>
      <c r="AM1227" s="299"/>
    </row>
    <row r="1228" spans="1:39" ht="15" customHeight="1" outlineLevel="1">
      <c r="A1228" s="523"/>
      <c r="B1228" s="287"/>
      <c r="C1228" s="729"/>
      <c r="D1228" s="729"/>
      <c r="E1228" s="729"/>
      <c r="F1228" s="729"/>
      <c r="G1228" s="729"/>
      <c r="H1228" s="729"/>
      <c r="I1228" s="729"/>
      <c r="J1228" s="729"/>
      <c r="K1228" s="729"/>
      <c r="L1228" s="729"/>
      <c r="M1228" s="729"/>
      <c r="N1228" s="729"/>
      <c r="O1228" s="729"/>
      <c r="P1228" s="729"/>
      <c r="Q1228" s="729"/>
      <c r="R1228" s="729"/>
      <c r="S1228" s="729"/>
      <c r="T1228" s="729"/>
      <c r="U1228" s="729"/>
      <c r="V1228" s="729"/>
      <c r="W1228" s="729"/>
      <c r="X1228" s="729"/>
      <c r="Y1228" s="405"/>
      <c r="Z1228" s="418"/>
      <c r="AA1228" s="418"/>
      <c r="AB1228" s="418"/>
      <c r="AC1228" s="418"/>
      <c r="AD1228" s="418"/>
      <c r="AE1228" s="418"/>
      <c r="AF1228" s="418"/>
      <c r="AG1228" s="418"/>
      <c r="AH1228" s="418"/>
      <c r="AI1228" s="418"/>
      <c r="AJ1228" s="418"/>
      <c r="AK1228" s="418"/>
      <c r="AL1228" s="418"/>
      <c r="AM1228" s="299"/>
    </row>
    <row r="1229" spans="1:39" ht="15" customHeight="1" outlineLevel="1">
      <c r="A1229" s="523">
        <v>28</v>
      </c>
      <c r="B1229" s="421" t="s">
        <v>120</v>
      </c>
      <c r="C1229" s="729" t="s">
        <v>25</v>
      </c>
      <c r="D1229" s="730"/>
      <c r="E1229" s="730"/>
      <c r="F1229" s="730"/>
      <c r="G1229" s="730"/>
      <c r="H1229" s="730"/>
      <c r="I1229" s="730"/>
      <c r="J1229" s="730"/>
      <c r="K1229" s="730"/>
      <c r="L1229" s="730"/>
      <c r="M1229" s="730"/>
      <c r="N1229" s="730">
        <v>12</v>
      </c>
      <c r="O1229" s="730"/>
      <c r="P1229" s="730"/>
      <c r="Q1229" s="730"/>
      <c r="R1229" s="730"/>
      <c r="S1229" s="730"/>
      <c r="T1229" s="730"/>
      <c r="U1229" s="730"/>
      <c r="V1229" s="730"/>
      <c r="W1229" s="730"/>
      <c r="X1229" s="730"/>
      <c r="Y1229" s="419"/>
      <c r="Z1229" s="408"/>
      <c r="AA1229" s="408"/>
      <c r="AB1229" s="408"/>
      <c r="AC1229" s="408"/>
      <c r="AD1229" s="408"/>
      <c r="AE1229" s="408"/>
      <c r="AF1229" s="408"/>
      <c r="AG1229" s="408"/>
      <c r="AH1229" s="408"/>
      <c r="AI1229" s="408"/>
      <c r="AJ1229" s="408"/>
      <c r="AK1229" s="408"/>
      <c r="AL1229" s="408"/>
      <c r="AM1229" s="289">
        <f>SUM(Y1229:AL1229)</f>
        <v>0</v>
      </c>
    </row>
    <row r="1230" spans="1:39" ht="15" customHeight="1" outlineLevel="1">
      <c r="A1230" s="523"/>
      <c r="B1230" s="287" t="s">
        <v>346</v>
      </c>
      <c r="C1230" s="729" t="s">
        <v>163</v>
      </c>
      <c r="D1230" s="730"/>
      <c r="E1230" s="730"/>
      <c r="F1230" s="730"/>
      <c r="G1230" s="730"/>
      <c r="H1230" s="730"/>
      <c r="I1230" s="730"/>
      <c r="J1230" s="730"/>
      <c r="K1230" s="730"/>
      <c r="L1230" s="730"/>
      <c r="M1230" s="730"/>
      <c r="N1230" s="730">
        <f>N1229</f>
        <v>12</v>
      </c>
      <c r="O1230" s="730"/>
      <c r="P1230" s="730"/>
      <c r="Q1230" s="730"/>
      <c r="R1230" s="730"/>
      <c r="S1230" s="730"/>
      <c r="T1230" s="730"/>
      <c r="U1230" s="730"/>
      <c r="V1230" s="730"/>
      <c r="W1230" s="730"/>
      <c r="X1230" s="730"/>
      <c r="Y1230" s="404">
        <f t="shared" ref="Y1230:AE1230" si="397">Y1229</f>
        <v>0</v>
      </c>
      <c r="Z1230" s="404">
        <f t="shared" si="397"/>
        <v>0</v>
      </c>
      <c r="AA1230" s="404">
        <f t="shared" si="397"/>
        <v>0</v>
      </c>
      <c r="AB1230" s="404">
        <f t="shared" si="397"/>
        <v>0</v>
      </c>
      <c r="AC1230" s="404">
        <f t="shared" si="397"/>
        <v>0</v>
      </c>
      <c r="AD1230" s="404">
        <f t="shared" si="397"/>
        <v>0</v>
      </c>
      <c r="AE1230" s="404">
        <f t="shared" si="397"/>
        <v>0</v>
      </c>
      <c r="AF1230" s="404">
        <f t="shared" ref="AF1230:AL1230" si="398">AF1229</f>
        <v>0</v>
      </c>
      <c r="AG1230" s="404">
        <f t="shared" si="398"/>
        <v>0</v>
      </c>
      <c r="AH1230" s="404">
        <f t="shared" si="398"/>
        <v>0</v>
      </c>
      <c r="AI1230" s="404">
        <f t="shared" si="398"/>
        <v>0</v>
      </c>
      <c r="AJ1230" s="404">
        <f t="shared" si="398"/>
        <v>0</v>
      </c>
      <c r="AK1230" s="404">
        <f t="shared" si="398"/>
        <v>0</v>
      </c>
      <c r="AL1230" s="404">
        <f t="shared" si="398"/>
        <v>0</v>
      </c>
      <c r="AM1230" s="299"/>
    </row>
    <row r="1231" spans="1:39" ht="15" customHeight="1" outlineLevel="1">
      <c r="A1231" s="523"/>
      <c r="B1231" s="287"/>
      <c r="C1231" s="729"/>
      <c r="D1231" s="729"/>
      <c r="E1231" s="729"/>
      <c r="F1231" s="729"/>
      <c r="G1231" s="729"/>
      <c r="H1231" s="729"/>
      <c r="I1231" s="729"/>
      <c r="J1231" s="729"/>
      <c r="K1231" s="729"/>
      <c r="L1231" s="729"/>
      <c r="M1231" s="729"/>
      <c r="N1231" s="729"/>
      <c r="O1231" s="729"/>
      <c r="P1231" s="729"/>
      <c r="Q1231" s="729"/>
      <c r="R1231" s="729"/>
      <c r="S1231" s="729"/>
      <c r="T1231" s="729"/>
      <c r="U1231" s="729"/>
      <c r="V1231" s="729"/>
      <c r="W1231" s="729"/>
      <c r="X1231" s="729"/>
      <c r="Y1231" s="405"/>
      <c r="Z1231" s="418"/>
      <c r="AA1231" s="418"/>
      <c r="AB1231" s="418"/>
      <c r="AC1231" s="418"/>
      <c r="AD1231" s="418"/>
      <c r="AE1231" s="418"/>
      <c r="AF1231" s="418"/>
      <c r="AG1231" s="418"/>
      <c r="AH1231" s="418"/>
      <c r="AI1231" s="418"/>
      <c r="AJ1231" s="418"/>
      <c r="AK1231" s="418"/>
      <c r="AL1231" s="418"/>
      <c r="AM1231" s="299"/>
    </row>
    <row r="1232" spans="1:39" ht="15" customHeight="1" outlineLevel="1">
      <c r="A1232" s="523">
        <v>29</v>
      </c>
      <c r="B1232" s="421" t="s">
        <v>121</v>
      </c>
      <c r="C1232" s="729" t="s">
        <v>25</v>
      </c>
      <c r="D1232" s="730"/>
      <c r="E1232" s="730"/>
      <c r="F1232" s="730"/>
      <c r="G1232" s="730"/>
      <c r="H1232" s="730"/>
      <c r="I1232" s="730"/>
      <c r="J1232" s="730"/>
      <c r="K1232" s="730"/>
      <c r="L1232" s="730"/>
      <c r="M1232" s="730"/>
      <c r="N1232" s="730">
        <v>3</v>
      </c>
      <c r="O1232" s="730"/>
      <c r="P1232" s="730"/>
      <c r="Q1232" s="730"/>
      <c r="R1232" s="730"/>
      <c r="S1232" s="730"/>
      <c r="T1232" s="730"/>
      <c r="U1232" s="730"/>
      <c r="V1232" s="730"/>
      <c r="W1232" s="730"/>
      <c r="X1232" s="730"/>
      <c r="Y1232" s="419"/>
      <c r="Z1232" s="408"/>
      <c r="AA1232" s="408"/>
      <c r="AB1232" s="408"/>
      <c r="AC1232" s="408"/>
      <c r="AD1232" s="408"/>
      <c r="AE1232" s="408"/>
      <c r="AF1232" s="408"/>
      <c r="AG1232" s="408"/>
      <c r="AH1232" s="408"/>
      <c r="AI1232" s="408"/>
      <c r="AJ1232" s="408"/>
      <c r="AK1232" s="408"/>
      <c r="AL1232" s="408"/>
      <c r="AM1232" s="289">
        <f>SUM(Y1232:AL1232)</f>
        <v>0</v>
      </c>
    </row>
    <row r="1233" spans="1:39" ht="15" customHeight="1" outlineLevel="1">
      <c r="A1233" s="523"/>
      <c r="B1233" s="287" t="s">
        <v>346</v>
      </c>
      <c r="C1233" s="729" t="s">
        <v>163</v>
      </c>
      <c r="D1233" s="730"/>
      <c r="E1233" s="730"/>
      <c r="F1233" s="730"/>
      <c r="G1233" s="730"/>
      <c r="H1233" s="730"/>
      <c r="I1233" s="730"/>
      <c r="J1233" s="730"/>
      <c r="K1233" s="730"/>
      <c r="L1233" s="730"/>
      <c r="M1233" s="730"/>
      <c r="N1233" s="730">
        <f>N1232</f>
        <v>3</v>
      </c>
      <c r="O1233" s="730"/>
      <c r="P1233" s="730"/>
      <c r="Q1233" s="730"/>
      <c r="R1233" s="730"/>
      <c r="S1233" s="730"/>
      <c r="T1233" s="730"/>
      <c r="U1233" s="730"/>
      <c r="V1233" s="730"/>
      <c r="W1233" s="730"/>
      <c r="X1233" s="730"/>
      <c r="Y1233" s="404">
        <f>Y1232</f>
        <v>0</v>
      </c>
      <c r="Z1233" s="404">
        <f t="shared" ref="Z1233:AL1233" si="399">Z1232</f>
        <v>0</v>
      </c>
      <c r="AA1233" s="404">
        <f t="shared" si="399"/>
        <v>0</v>
      </c>
      <c r="AB1233" s="404">
        <f t="shared" si="399"/>
        <v>0</v>
      </c>
      <c r="AC1233" s="404">
        <f t="shared" si="399"/>
        <v>0</v>
      </c>
      <c r="AD1233" s="404">
        <f t="shared" si="399"/>
        <v>0</v>
      </c>
      <c r="AE1233" s="404">
        <f t="shared" si="399"/>
        <v>0</v>
      </c>
      <c r="AF1233" s="404">
        <f t="shared" si="399"/>
        <v>0</v>
      </c>
      <c r="AG1233" s="404">
        <f t="shared" si="399"/>
        <v>0</v>
      </c>
      <c r="AH1233" s="404">
        <f t="shared" si="399"/>
        <v>0</v>
      </c>
      <c r="AI1233" s="404">
        <f t="shared" si="399"/>
        <v>0</v>
      </c>
      <c r="AJ1233" s="404">
        <f t="shared" si="399"/>
        <v>0</v>
      </c>
      <c r="AK1233" s="404">
        <f t="shared" si="399"/>
        <v>0</v>
      </c>
      <c r="AL1233" s="404">
        <f t="shared" si="399"/>
        <v>0</v>
      </c>
      <c r="AM1233" s="299"/>
    </row>
    <row r="1234" spans="1:39" ht="15" customHeight="1" outlineLevel="1">
      <c r="A1234" s="523"/>
      <c r="B1234" s="287"/>
      <c r="C1234" s="729"/>
      <c r="D1234" s="729"/>
      <c r="E1234" s="729"/>
      <c r="F1234" s="729"/>
      <c r="G1234" s="729"/>
      <c r="H1234" s="729"/>
      <c r="I1234" s="729"/>
      <c r="J1234" s="729"/>
      <c r="K1234" s="729"/>
      <c r="L1234" s="729"/>
      <c r="M1234" s="729"/>
      <c r="N1234" s="729"/>
      <c r="O1234" s="729"/>
      <c r="P1234" s="729"/>
      <c r="Q1234" s="729"/>
      <c r="R1234" s="729"/>
      <c r="S1234" s="729"/>
      <c r="T1234" s="729"/>
      <c r="U1234" s="729"/>
      <c r="V1234" s="729"/>
      <c r="W1234" s="729"/>
      <c r="X1234" s="729"/>
      <c r="Y1234" s="405"/>
      <c r="Z1234" s="418"/>
      <c r="AA1234" s="418"/>
      <c r="AB1234" s="418"/>
      <c r="AC1234" s="418"/>
      <c r="AD1234" s="418"/>
      <c r="AE1234" s="418"/>
      <c r="AF1234" s="418"/>
      <c r="AG1234" s="418"/>
      <c r="AH1234" s="418"/>
      <c r="AI1234" s="418"/>
      <c r="AJ1234" s="418"/>
      <c r="AK1234" s="418"/>
      <c r="AL1234" s="418"/>
      <c r="AM1234" s="299"/>
    </row>
    <row r="1235" spans="1:39" ht="15" customHeight="1" outlineLevel="1">
      <c r="A1235" s="523">
        <v>30</v>
      </c>
      <c r="B1235" s="421" t="s">
        <v>122</v>
      </c>
      <c r="C1235" s="729" t="s">
        <v>25</v>
      </c>
      <c r="D1235" s="730"/>
      <c r="E1235" s="730"/>
      <c r="F1235" s="730"/>
      <c r="G1235" s="730"/>
      <c r="H1235" s="730"/>
      <c r="I1235" s="730"/>
      <c r="J1235" s="730"/>
      <c r="K1235" s="730"/>
      <c r="L1235" s="730"/>
      <c r="M1235" s="730"/>
      <c r="N1235" s="730">
        <v>12</v>
      </c>
      <c r="O1235" s="730"/>
      <c r="P1235" s="730"/>
      <c r="Q1235" s="730"/>
      <c r="R1235" s="730"/>
      <c r="S1235" s="730"/>
      <c r="T1235" s="730"/>
      <c r="U1235" s="730"/>
      <c r="V1235" s="730"/>
      <c r="W1235" s="730"/>
      <c r="X1235" s="730"/>
      <c r="Y1235" s="419"/>
      <c r="Z1235" s="408"/>
      <c r="AA1235" s="408"/>
      <c r="AB1235" s="408"/>
      <c r="AC1235" s="408"/>
      <c r="AD1235" s="408"/>
      <c r="AE1235" s="408"/>
      <c r="AF1235" s="408"/>
      <c r="AG1235" s="408"/>
      <c r="AH1235" s="408"/>
      <c r="AI1235" s="408"/>
      <c r="AJ1235" s="408"/>
      <c r="AK1235" s="408"/>
      <c r="AL1235" s="408"/>
      <c r="AM1235" s="289">
        <f>SUM(Y1235:AL1235)</f>
        <v>0</v>
      </c>
    </row>
    <row r="1236" spans="1:39" ht="15" customHeight="1" outlineLevel="1">
      <c r="A1236" s="523"/>
      <c r="B1236" s="287" t="s">
        <v>346</v>
      </c>
      <c r="C1236" s="729" t="s">
        <v>163</v>
      </c>
      <c r="D1236" s="730"/>
      <c r="E1236" s="730"/>
      <c r="F1236" s="730"/>
      <c r="G1236" s="730"/>
      <c r="H1236" s="730"/>
      <c r="I1236" s="730"/>
      <c r="J1236" s="730"/>
      <c r="K1236" s="730"/>
      <c r="L1236" s="730"/>
      <c r="M1236" s="730"/>
      <c r="N1236" s="730">
        <f>N1235</f>
        <v>12</v>
      </c>
      <c r="O1236" s="730"/>
      <c r="P1236" s="730"/>
      <c r="Q1236" s="730"/>
      <c r="R1236" s="730"/>
      <c r="S1236" s="730"/>
      <c r="T1236" s="730"/>
      <c r="U1236" s="730"/>
      <c r="V1236" s="730"/>
      <c r="W1236" s="730"/>
      <c r="X1236" s="730"/>
      <c r="Y1236" s="404">
        <f>Y1235</f>
        <v>0</v>
      </c>
      <c r="Z1236" s="404">
        <f t="shared" ref="Z1236:AL1236" si="400">Z1235</f>
        <v>0</v>
      </c>
      <c r="AA1236" s="404">
        <f t="shared" si="400"/>
        <v>0</v>
      </c>
      <c r="AB1236" s="404">
        <f t="shared" si="400"/>
        <v>0</v>
      </c>
      <c r="AC1236" s="404">
        <f t="shared" si="400"/>
        <v>0</v>
      </c>
      <c r="AD1236" s="404">
        <f t="shared" si="400"/>
        <v>0</v>
      </c>
      <c r="AE1236" s="404">
        <f t="shared" si="400"/>
        <v>0</v>
      </c>
      <c r="AF1236" s="404">
        <f t="shared" si="400"/>
        <v>0</v>
      </c>
      <c r="AG1236" s="404">
        <f t="shared" si="400"/>
        <v>0</v>
      </c>
      <c r="AH1236" s="404">
        <f t="shared" si="400"/>
        <v>0</v>
      </c>
      <c r="AI1236" s="404">
        <f t="shared" si="400"/>
        <v>0</v>
      </c>
      <c r="AJ1236" s="404">
        <f t="shared" si="400"/>
        <v>0</v>
      </c>
      <c r="AK1236" s="404">
        <f t="shared" si="400"/>
        <v>0</v>
      </c>
      <c r="AL1236" s="404">
        <f t="shared" si="400"/>
        <v>0</v>
      </c>
      <c r="AM1236" s="299"/>
    </row>
    <row r="1237" spans="1:39" ht="15" customHeight="1" outlineLevel="1">
      <c r="A1237" s="523"/>
      <c r="B1237" s="287"/>
      <c r="C1237" s="729"/>
      <c r="D1237" s="729"/>
      <c r="E1237" s="729"/>
      <c r="F1237" s="729"/>
      <c r="G1237" s="729"/>
      <c r="H1237" s="729"/>
      <c r="I1237" s="729"/>
      <c r="J1237" s="729"/>
      <c r="K1237" s="729"/>
      <c r="L1237" s="729"/>
      <c r="M1237" s="729"/>
      <c r="N1237" s="729"/>
      <c r="O1237" s="729"/>
      <c r="P1237" s="729"/>
      <c r="Q1237" s="729"/>
      <c r="R1237" s="729"/>
      <c r="S1237" s="729"/>
      <c r="T1237" s="729"/>
      <c r="U1237" s="729"/>
      <c r="V1237" s="729"/>
      <c r="W1237" s="729"/>
      <c r="X1237" s="729"/>
      <c r="Y1237" s="405"/>
      <c r="Z1237" s="418"/>
      <c r="AA1237" s="418"/>
      <c r="AB1237" s="418"/>
      <c r="AC1237" s="418"/>
      <c r="AD1237" s="418"/>
      <c r="AE1237" s="418"/>
      <c r="AF1237" s="418"/>
      <c r="AG1237" s="418"/>
      <c r="AH1237" s="418"/>
      <c r="AI1237" s="418"/>
      <c r="AJ1237" s="418"/>
      <c r="AK1237" s="418"/>
      <c r="AL1237" s="418"/>
      <c r="AM1237" s="299"/>
    </row>
    <row r="1238" spans="1:39" ht="15" customHeight="1" outlineLevel="1">
      <c r="A1238" s="523">
        <v>31</v>
      </c>
      <c r="B1238" s="421" t="s">
        <v>123</v>
      </c>
      <c r="C1238" s="729" t="s">
        <v>25</v>
      </c>
      <c r="D1238" s="730"/>
      <c r="E1238" s="730"/>
      <c r="F1238" s="730"/>
      <c r="G1238" s="730"/>
      <c r="H1238" s="730"/>
      <c r="I1238" s="730"/>
      <c r="J1238" s="730"/>
      <c r="K1238" s="730"/>
      <c r="L1238" s="730"/>
      <c r="M1238" s="730"/>
      <c r="N1238" s="730">
        <v>12</v>
      </c>
      <c r="O1238" s="730"/>
      <c r="P1238" s="730"/>
      <c r="Q1238" s="730"/>
      <c r="R1238" s="730"/>
      <c r="S1238" s="730"/>
      <c r="T1238" s="730"/>
      <c r="U1238" s="730"/>
      <c r="V1238" s="730"/>
      <c r="W1238" s="730"/>
      <c r="X1238" s="730"/>
      <c r="Y1238" s="419"/>
      <c r="Z1238" s="408"/>
      <c r="AA1238" s="408"/>
      <c r="AB1238" s="408"/>
      <c r="AC1238" s="408"/>
      <c r="AD1238" s="408"/>
      <c r="AE1238" s="408"/>
      <c r="AF1238" s="408"/>
      <c r="AG1238" s="408"/>
      <c r="AH1238" s="408"/>
      <c r="AI1238" s="408"/>
      <c r="AJ1238" s="408"/>
      <c r="AK1238" s="408"/>
      <c r="AL1238" s="408"/>
      <c r="AM1238" s="289">
        <f>SUM(Y1238:AL1238)</f>
        <v>0</v>
      </c>
    </row>
    <row r="1239" spans="1:39" ht="15" customHeight="1" outlineLevel="1">
      <c r="A1239" s="523"/>
      <c r="B1239" s="287" t="s">
        <v>346</v>
      </c>
      <c r="C1239" s="729" t="s">
        <v>163</v>
      </c>
      <c r="D1239" s="730"/>
      <c r="E1239" s="730"/>
      <c r="F1239" s="730"/>
      <c r="G1239" s="730"/>
      <c r="H1239" s="730"/>
      <c r="I1239" s="730"/>
      <c r="J1239" s="730"/>
      <c r="K1239" s="730"/>
      <c r="L1239" s="730"/>
      <c r="M1239" s="730"/>
      <c r="N1239" s="730">
        <f>N1238</f>
        <v>12</v>
      </c>
      <c r="O1239" s="730"/>
      <c r="P1239" s="730"/>
      <c r="Q1239" s="730"/>
      <c r="R1239" s="730"/>
      <c r="S1239" s="730"/>
      <c r="T1239" s="730"/>
      <c r="U1239" s="730"/>
      <c r="V1239" s="730"/>
      <c r="W1239" s="730"/>
      <c r="X1239" s="730"/>
      <c r="Y1239" s="404">
        <f>Y1238</f>
        <v>0</v>
      </c>
      <c r="Z1239" s="404">
        <f t="shared" ref="Z1239:AL1239" si="401">Z1238</f>
        <v>0</v>
      </c>
      <c r="AA1239" s="404">
        <f t="shared" si="401"/>
        <v>0</v>
      </c>
      <c r="AB1239" s="404">
        <f t="shared" si="401"/>
        <v>0</v>
      </c>
      <c r="AC1239" s="404">
        <f t="shared" si="401"/>
        <v>0</v>
      </c>
      <c r="AD1239" s="404">
        <f t="shared" si="401"/>
        <v>0</v>
      </c>
      <c r="AE1239" s="404">
        <f t="shared" si="401"/>
        <v>0</v>
      </c>
      <c r="AF1239" s="404">
        <f t="shared" si="401"/>
        <v>0</v>
      </c>
      <c r="AG1239" s="404">
        <f t="shared" si="401"/>
        <v>0</v>
      </c>
      <c r="AH1239" s="404">
        <f t="shared" si="401"/>
        <v>0</v>
      </c>
      <c r="AI1239" s="404">
        <f t="shared" si="401"/>
        <v>0</v>
      </c>
      <c r="AJ1239" s="404">
        <f t="shared" si="401"/>
        <v>0</v>
      </c>
      <c r="AK1239" s="404">
        <f t="shared" si="401"/>
        <v>0</v>
      </c>
      <c r="AL1239" s="404">
        <f t="shared" si="401"/>
        <v>0</v>
      </c>
      <c r="AM1239" s="299"/>
    </row>
    <row r="1240" spans="1:39" ht="15" customHeight="1" outlineLevel="1">
      <c r="A1240" s="523"/>
      <c r="B1240" s="421"/>
      <c r="C1240" s="729"/>
      <c r="D1240" s="729"/>
      <c r="E1240" s="729"/>
      <c r="F1240" s="729"/>
      <c r="G1240" s="729"/>
      <c r="H1240" s="729"/>
      <c r="I1240" s="729"/>
      <c r="J1240" s="729"/>
      <c r="K1240" s="729"/>
      <c r="L1240" s="729"/>
      <c r="M1240" s="729"/>
      <c r="N1240" s="729"/>
      <c r="O1240" s="729"/>
      <c r="P1240" s="729"/>
      <c r="Q1240" s="729"/>
      <c r="R1240" s="729"/>
      <c r="S1240" s="729"/>
      <c r="T1240" s="729"/>
      <c r="U1240" s="729"/>
      <c r="V1240" s="729"/>
      <c r="W1240" s="729"/>
      <c r="X1240" s="729"/>
      <c r="Y1240" s="405"/>
      <c r="Z1240" s="418"/>
      <c r="AA1240" s="418"/>
      <c r="AB1240" s="418"/>
      <c r="AC1240" s="418"/>
      <c r="AD1240" s="418"/>
      <c r="AE1240" s="418"/>
      <c r="AF1240" s="418"/>
      <c r="AG1240" s="418"/>
      <c r="AH1240" s="418"/>
      <c r="AI1240" s="418"/>
      <c r="AJ1240" s="418"/>
      <c r="AK1240" s="418"/>
      <c r="AL1240" s="418"/>
      <c r="AM1240" s="299"/>
    </row>
    <row r="1241" spans="1:39" ht="15" customHeight="1" outlineLevel="1">
      <c r="A1241" s="523">
        <v>32</v>
      </c>
      <c r="B1241" s="421" t="s">
        <v>124</v>
      </c>
      <c r="C1241" s="729" t="s">
        <v>25</v>
      </c>
      <c r="D1241" s="730"/>
      <c r="E1241" s="730"/>
      <c r="F1241" s="730"/>
      <c r="G1241" s="730"/>
      <c r="H1241" s="730"/>
      <c r="I1241" s="730"/>
      <c r="J1241" s="730"/>
      <c r="K1241" s="730"/>
      <c r="L1241" s="730"/>
      <c r="M1241" s="730"/>
      <c r="N1241" s="730">
        <v>12</v>
      </c>
      <c r="O1241" s="730"/>
      <c r="P1241" s="730"/>
      <c r="Q1241" s="730"/>
      <c r="R1241" s="730"/>
      <c r="S1241" s="730"/>
      <c r="T1241" s="730"/>
      <c r="U1241" s="730"/>
      <c r="V1241" s="730"/>
      <c r="W1241" s="730"/>
      <c r="X1241" s="730"/>
      <c r="Y1241" s="419"/>
      <c r="Z1241" s="408"/>
      <c r="AA1241" s="408"/>
      <c r="AB1241" s="408"/>
      <c r="AC1241" s="408"/>
      <c r="AD1241" s="408"/>
      <c r="AE1241" s="408"/>
      <c r="AF1241" s="408"/>
      <c r="AG1241" s="408"/>
      <c r="AH1241" s="408"/>
      <c r="AI1241" s="408"/>
      <c r="AJ1241" s="408"/>
      <c r="AK1241" s="408"/>
      <c r="AL1241" s="408"/>
      <c r="AM1241" s="289">
        <f>SUM(Y1241:AL1241)</f>
        <v>0</v>
      </c>
    </row>
    <row r="1242" spans="1:39" ht="15" customHeight="1" outlineLevel="1">
      <c r="A1242" s="523"/>
      <c r="B1242" s="287" t="s">
        <v>346</v>
      </c>
      <c r="C1242" s="729" t="s">
        <v>163</v>
      </c>
      <c r="D1242" s="730"/>
      <c r="E1242" s="730"/>
      <c r="F1242" s="730"/>
      <c r="G1242" s="730"/>
      <c r="H1242" s="730"/>
      <c r="I1242" s="730"/>
      <c r="J1242" s="730"/>
      <c r="K1242" s="730"/>
      <c r="L1242" s="730"/>
      <c r="M1242" s="730"/>
      <c r="N1242" s="730">
        <f>N1241</f>
        <v>12</v>
      </c>
      <c r="O1242" s="730"/>
      <c r="P1242" s="730"/>
      <c r="Q1242" s="730"/>
      <c r="R1242" s="730"/>
      <c r="S1242" s="730"/>
      <c r="T1242" s="730"/>
      <c r="U1242" s="730"/>
      <c r="V1242" s="730"/>
      <c r="W1242" s="730"/>
      <c r="X1242" s="730"/>
      <c r="Y1242" s="404">
        <f>Y1241</f>
        <v>0</v>
      </c>
      <c r="Z1242" s="404">
        <f t="shared" ref="Z1242:AL1242" si="402">Z1241</f>
        <v>0</v>
      </c>
      <c r="AA1242" s="404">
        <f t="shared" si="402"/>
        <v>0</v>
      </c>
      <c r="AB1242" s="404">
        <f t="shared" si="402"/>
        <v>0</v>
      </c>
      <c r="AC1242" s="404">
        <f t="shared" si="402"/>
        <v>0</v>
      </c>
      <c r="AD1242" s="404">
        <f t="shared" si="402"/>
        <v>0</v>
      </c>
      <c r="AE1242" s="404">
        <f t="shared" si="402"/>
        <v>0</v>
      </c>
      <c r="AF1242" s="404">
        <f t="shared" si="402"/>
        <v>0</v>
      </c>
      <c r="AG1242" s="404">
        <f t="shared" si="402"/>
        <v>0</v>
      </c>
      <c r="AH1242" s="404">
        <f t="shared" si="402"/>
        <v>0</v>
      </c>
      <c r="AI1242" s="404">
        <f t="shared" si="402"/>
        <v>0</v>
      </c>
      <c r="AJ1242" s="404">
        <f t="shared" si="402"/>
        <v>0</v>
      </c>
      <c r="AK1242" s="404">
        <f t="shared" si="402"/>
        <v>0</v>
      </c>
      <c r="AL1242" s="404">
        <f t="shared" si="402"/>
        <v>0</v>
      </c>
      <c r="AM1242" s="299"/>
    </row>
    <row r="1243" spans="1:39" ht="15" customHeight="1" outlineLevel="1">
      <c r="A1243" s="523"/>
      <c r="B1243" s="421"/>
      <c r="C1243" s="729"/>
      <c r="D1243" s="729"/>
      <c r="E1243" s="729"/>
      <c r="F1243" s="729"/>
      <c r="G1243" s="729"/>
      <c r="H1243" s="729"/>
      <c r="I1243" s="729"/>
      <c r="J1243" s="729"/>
      <c r="K1243" s="729"/>
      <c r="L1243" s="729"/>
      <c r="M1243" s="729"/>
      <c r="N1243" s="729"/>
      <c r="O1243" s="729"/>
      <c r="P1243" s="729"/>
      <c r="Q1243" s="729"/>
      <c r="R1243" s="729"/>
      <c r="S1243" s="729"/>
      <c r="T1243" s="729"/>
      <c r="U1243" s="729"/>
      <c r="V1243" s="729"/>
      <c r="W1243" s="729"/>
      <c r="X1243" s="729"/>
      <c r="Y1243" s="405"/>
      <c r="Z1243" s="418"/>
      <c r="AA1243" s="418"/>
      <c r="AB1243" s="418"/>
      <c r="AC1243" s="418"/>
      <c r="AD1243" s="418"/>
      <c r="AE1243" s="418"/>
      <c r="AF1243" s="418"/>
      <c r="AG1243" s="418"/>
      <c r="AH1243" s="418"/>
      <c r="AI1243" s="418"/>
      <c r="AJ1243" s="418"/>
      <c r="AK1243" s="418"/>
      <c r="AL1243" s="418"/>
      <c r="AM1243" s="299"/>
    </row>
    <row r="1244" spans="1:39" ht="15" customHeight="1" outlineLevel="1">
      <c r="A1244" s="523"/>
      <c r="B1244" s="281" t="s">
        <v>499</v>
      </c>
      <c r="C1244" s="729"/>
      <c r="D1244" s="729"/>
      <c r="E1244" s="729"/>
      <c r="F1244" s="729"/>
      <c r="G1244" s="729"/>
      <c r="H1244" s="729"/>
      <c r="I1244" s="729"/>
      <c r="J1244" s="729"/>
      <c r="K1244" s="729"/>
      <c r="L1244" s="729"/>
      <c r="M1244" s="729"/>
      <c r="N1244" s="729"/>
      <c r="O1244" s="729"/>
      <c r="P1244" s="729"/>
      <c r="Q1244" s="729"/>
      <c r="R1244" s="729"/>
      <c r="S1244" s="729"/>
      <c r="T1244" s="729"/>
      <c r="U1244" s="729"/>
      <c r="V1244" s="729"/>
      <c r="W1244" s="729"/>
      <c r="X1244" s="729"/>
      <c r="Y1244" s="405"/>
      <c r="Z1244" s="418"/>
      <c r="AA1244" s="418"/>
      <c r="AB1244" s="418"/>
      <c r="AC1244" s="418"/>
      <c r="AD1244" s="418"/>
      <c r="AE1244" s="418"/>
      <c r="AF1244" s="418"/>
      <c r="AG1244" s="418"/>
      <c r="AH1244" s="418"/>
      <c r="AI1244" s="418"/>
      <c r="AJ1244" s="418"/>
      <c r="AK1244" s="418"/>
      <c r="AL1244" s="418"/>
      <c r="AM1244" s="299"/>
    </row>
    <row r="1245" spans="1:39" ht="15" customHeight="1" outlineLevel="1">
      <c r="A1245" s="523">
        <v>33</v>
      </c>
      <c r="B1245" s="421" t="s">
        <v>125</v>
      </c>
      <c r="C1245" s="729" t="s">
        <v>25</v>
      </c>
      <c r="D1245" s="730"/>
      <c r="E1245" s="730"/>
      <c r="F1245" s="730"/>
      <c r="G1245" s="730"/>
      <c r="H1245" s="730"/>
      <c r="I1245" s="730"/>
      <c r="J1245" s="730"/>
      <c r="K1245" s="730"/>
      <c r="L1245" s="730"/>
      <c r="M1245" s="730"/>
      <c r="N1245" s="730">
        <v>0</v>
      </c>
      <c r="O1245" s="730"/>
      <c r="P1245" s="730"/>
      <c r="Q1245" s="730"/>
      <c r="R1245" s="730"/>
      <c r="S1245" s="730"/>
      <c r="T1245" s="730"/>
      <c r="U1245" s="730"/>
      <c r="V1245" s="730"/>
      <c r="W1245" s="730"/>
      <c r="X1245" s="730"/>
      <c r="Y1245" s="419"/>
      <c r="Z1245" s="408"/>
      <c r="AA1245" s="408"/>
      <c r="AB1245" s="408"/>
      <c r="AC1245" s="408"/>
      <c r="AD1245" s="408"/>
      <c r="AE1245" s="408"/>
      <c r="AF1245" s="408"/>
      <c r="AG1245" s="408"/>
      <c r="AH1245" s="408"/>
      <c r="AI1245" s="408"/>
      <c r="AJ1245" s="408"/>
      <c r="AK1245" s="408"/>
      <c r="AL1245" s="408"/>
      <c r="AM1245" s="289">
        <f>SUM(Y1245:AL1245)</f>
        <v>0</v>
      </c>
    </row>
    <row r="1246" spans="1:39" ht="15" customHeight="1" outlineLevel="1">
      <c r="A1246" s="523"/>
      <c r="B1246" s="287" t="s">
        <v>346</v>
      </c>
      <c r="C1246" s="729" t="s">
        <v>163</v>
      </c>
      <c r="D1246" s="730"/>
      <c r="E1246" s="730"/>
      <c r="F1246" s="730"/>
      <c r="G1246" s="730"/>
      <c r="H1246" s="730"/>
      <c r="I1246" s="730"/>
      <c r="J1246" s="730"/>
      <c r="K1246" s="730"/>
      <c r="L1246" s="730"/>
      <c r="M1246" s="730"/>
      <c r="N1246" s="730">
        <f>N1245</f>
        <v>0</v>
      </c>
      <c r="O1246" s="730"/>
      <c r="P1246" s="730"/>
      <c r="Q1246" s="730"/>
      <c r="R1246" s="730"/>
      <c r="S1246" s="730"/>
      <c r="T1246" s="730"/>
      <c r="U1246" s="730"/>
      <c r="V1246" s="730"/>
      <c r="W1246" s="730"/>
      <c r="X1246" s="730"/>
      <c r="Y1246" s="404">
        <f>Y1245</f>
        <v>0</v>
      </c>
      <c r="Z1246" s="404">
        <f t="shared" ref="Z1246:AL1246" si="403">Z1245</f>
        <v>0</v>
      </c>
      <c r="AA1246" s="404">
        <f t="shared" si="403"/>
        <v>0</v>
      </c>
      <c r="AB1246" s="404">
        <f t="shared" si="403"/>
        <v>0</v>
      </c>
      <c r="AC1246" s="404">
        <f t="shared" si="403"/>
        <v>0</v>
      </c>
      <c r="AD1246" s="404">
        <f t="shared" si="403"/>
        <v>0</v>
      </c>
      <c r="AE1246" s="404">
        <f t="shared" si="403"/>
        <v>0</v>
      </c>
      <c r="AF1246" s="404">
        <f t="shared" si="403"/>
        <v>0</v>
      </c>
      <c r="AG1246" s="404">
        <f t="shared" si="403"/>
        <v>0</v>
      </c>
      <c r="AH1246" s="404">
        <f t="shared" si="403"/>
        <v>0</v>
      </c>
      <c r="AI1246" s="404">
        <f t="shared" si="403"/>
        <v>0</v>
      </c>
      <c r="AJ1246" s="404">
        <f t="shared" si="403"/>
        <v>0</v>
      </c>
      <c r="AK1246" s="404">
        <f t="shared" si="403"/>
        <v>0</v>
      </c>
      <c r="AL1246" s="404">
        <f t="shared" si="403"/>
        <v>0</v>
      </c>
      <c r="AM1246" s="299"/>
    </row>
    <row r="1247" spans="1:39" ht="15" customHeight="1" outlineLevel="1">
      <c r="A1247" s="523"/>
      <c r="B1247" s="421"/>
      <c r="C1247" s="729"/>
      <c r="D1247" s="729"/>
      <c r="E1247" s="729"/>
      <c r="F1247" s="729"/>
      <c r="G1247" s="729"/>
      <c r="H1247" s="729"/>
      <c r="I1247" s="729"/>
      <c r="J1247" s="729"/>
      <c r="K1247" s="729"/>
      <c r="L1247" s="729"/>
      <c r="M1247" s="729"/>
      <c r="N1247" s="729"/>
      <c r="O1247" s="729"/>
      <c r="P1247" s="729"/>
      <c r="Q1247" s="729"/>
      <c r="R1247" s="729"/>
      <c r="S1247" s="729"/>
      <c r="T1247" s="729"/>
      <c r="U1247" s="729"/>
      <c r="V1247" s="729"/>
      <c r="W1247" s="729"/>
      <c r="X1247" s="729"/>
      <c r="Y1247" s="405"/>
      <c r="Z1247" s="418"/>
      <c r="AA1247" s="418"/>
      <c r="AB1247" s="418"/>
      <c r="AC1247" s="418"/>
      <c r="AD1247" s="418"/>
      <c r="AE1247" s="418"/>
      <c r="AF1247" s="418"/>
      <c r="AG1247" s="418"/>
      <c r="AH1247" s="418"/>
      <c r="AI1247" s="418"/>
      <c r="AJ1247" s="418"/>
      <c r="AK1247" s="418"/>
      <c r="AL1247" s="418"/>
      <c r="AM1247" s="299"/>
    </row>
    <row r="1248" spans="1:39" ht="15" customHeight="1" outlineLevel="1">
      <c r="A1248" s="523">
        <v>34</v>
      </c>
      <c r="B1248" s="421" t="s">
        <v>126</v>
      </c>
      <c r="C1248" s="729" t="s">
        <v>25</v>
      </c>
      <c r="D1248" s="730"/>
      <c r="E1248" s="730"/>
      <c r="F1248" s="730"/>
      <c r="G1248" s="730"/>
      <c r="H1248" s="730"/>
      <c r="I1248" s="730"/>
      <c r="J1248" s="730"/>
      <c r="K1248" s="730"/>
      <c r="L1248" s="730"/>
      <c r="M1248" s="730"/>
      <c r="N1248" s="730">
        <v>0</v>
      </c>
      <c r="O1248" s="730"/>
      <c r="P1248" s="730"/>
      <c r="Q1248" s="730"/>
      <c r="R1248" s="730"/>
      <c r="S1248" s="730"/>
      <c r="T1248" s="730"/>
      <c r="U1248" s="730"/>
      <c r="V1248" s="730"/>
      <c r="W1248" s="730"/>
      <c r="X1248" s="730"/>
      <c r="Y1248" s="419"/>
      <c r="Z1248" s="408"/>
      <c r="AA1248" s="408"/>
      <c r="AB1248" s="408"/>
      <c r="AC1248" s="408"/>
      <c r="AD1248" s="408"/>
      <c r="AE1248" s="408"/>
      <c r="AF1248" s="408"/>
      <c r="AG1248" s="408"/>
      <c r="AH1248" s="408"/>
      <c r="AI1248" s="408"/>
      <c r="AJ1248" s="408"/>
      <c r="AK1248" s="408"/>
      <c r="AL1248" s="408"/>
      <c r="AM1248" s="289">
        <f>SUM(Y1248:AL1248)</f>
        <v>0</v>
      </c>
    </row>
    <row r="1249" spans="1:39" ht="15" customHeight="1" outlineLevel="1">
      <c r="A1249" s="523"/>
      <c r="B1249" s="287" t="s">
        <v>346</v>
      </c>
      <c r="C1249" s="729" t="s">
        <v>163</v>
      </c>
      <c r="D1249" s="730"/>
      <c r="E1249" s="730"/>
      <c r="F1249" s="730"/>
      <c r="G1249" s="730"/>
      <c r="H1249" s="730"/>
      <c r="I1249" s="730"/>
      <c r="J1249" s="730"/>
      <c r="K1249" s="730"/>
      <c r="L1249" s="730"/>
      <c r="M1249" s="730"/>
      <c r="N1249" s="730">
        <f>N1248</f>
        <v>0</v>
      </c>
      <c r="O1249" s="730"/>
      <c r="P1249" s="730"/>
      <c r="Q1249" s="730"/>
      <c r="R1249" s="730"/>
      <c r="S1249" s="730"/>
      <c r="T1249" s="730"/>
      <c r="U1249" s="730"/>
      <c r="V1249" s="730"/>
      <c r="W1249" s="730"/>
      <c r="X1249" s="730"/>
      <c r="Y1249" s="404">
        <f>Y1248</f>
        <v>0</v>
      </c>
      <c r="Z1249" s="404">
        <f t="shared" ref="Z1249:AL1249" si="404">Z1248</f>
        <v>0</v>
      </c>
      <c r="AA1249" s="404">
        <f t="shared" si="404"/>
        <v>0</v>
      </c>
      <c r="AB1249" s="404">
        <f t="shared" si="404"/>
        <v>0</v>
      </c>
      <c r="AC1249" s="404">
        <f t="shared" si="404"/>
        <v>0</v>
      </c>
      <c r="AD1249" s="404">
        <f t="shared" si="404"/>
        <v>0</v>
      </c>
      <c r="AE1249" s="404">
        <f t="shared" si="404"/>
        <v>0</v>
      </c>
      <c r="AF1249" s="404">
        <f t="shared" si="404"/>
        <v>0</v>
      </c>
      <c r="AG1249" s="404">
        <f t="shared" si="404"/>
        <v>0</v>
      </c>
      <c r="AH1249" s="404">
        <f t="shared" si="404"/>
        <v>0</v>
      </c>
      <c r="AI1249" s="404">
        <f t="shared" si="404"/>
        <v>0</v>
      </c>
      <c r="AJ1249" s="404">
        <f t="shared" si="404"/>
        <v>0</v>
      </c>
      <c r="AK1249" s="404">
        <f t="shared" si="404"/>
        <v>0</v>
      </c>
      <c r="AL1249" s="404">
        <f t="shared" si="404"/>
        <v>0</v>
      </c>
      <c r="AM1249" s="299"/>
    </row>
    <row r="1250" spans="1:39" ht="15" customHeight="1" outlineLevel="1">
      <c r="A1250" s="523"/>
      <c r="B1250" s="421"/>
      <c r="C1250" s="729"/>
      <c r="D1250" s="729"/>
      <c r="E1250" s="729"/>
      <c r="F1250" s="729"/>
      <c r="G1250" s="729"/>
      <c r="H1250" s="729"/>
      <c r="I1250" s="729"/>
      <c r="J1250" s="729"/>
      <c r="K1250" s="729"/>
      <c r="L1250" s="729"/>
      <c r="M1250" s="729"/>
      <c r="N1250" s="729"/>
      <c r="O1250" s="729"/>
      <c r="P1250" s="729"/>
      <c r="Q1250" s="729"/>
      <c r="R1250" s="729"/>
      <c r="S1250" s="729"/>
      <c r="T1250" s="729"/>
      <c r="U1250" s="729"/>
      <c r="V1250" s="729"/>
      <c r="W1250" s="729"/>
      <c r="X1250" s="729"/>
      <c r="Y1250" s="405"/>
      <c r="Z1250" s="418"/>
      <c r="AA1250" s="418"/>
      <c r="AB1250" s="418"/>
      <c r="AC1250" s="418"/>
      <c r="AD1250" s="418"/>
      <c r="AE1250" s="418"/>
      <c r="AF1250" s="418"/>
      <c r="AG1250" s="418"/>
      <c r="AH1250" s="418"/>
      <c r="AI1250" s="418"/>
      <c r="AJ1250" s="418"/>
      <c r="AK1250" s="418"/>
      <c r="AL1250" s="418"/>
      <c r="AM1250" s="299"/>
    </row>
    <row r="1251" spans="1:39" ht="15" customHeight="1" outlineLevel="1">
      <c r="A1251" s="523">
        <v>35</v>
      </c>
      <c r="B1251" s="421" t="s">
        <v>127</v>
      </c>
      <c r="C1251" s="729" t="s">
        <v>25</v>
      </c>
      <c r="D1251" s="730"/>
      <c r="E1251" s="730"/>
      <c r="F1251" s="730"/>
      <c r="G1251" s="730"/>
      <c r="H1251" s="730"/>
      <c r="I1251" s="730"/>
      <c r="J1251" s="730"/>
      <c r="K1251" s="730"/>
      <c r="L1251" s="730"/>
      <c r="M1251" s="730"/>
      <c r="N1251" s="730">
        <v>0</v>
      </c>
      <c r="O1251" s="730"/>
      <c r="P1251" s="730"/>
      <c r="Q1251" s="730"/>
      <c r="R1251" s="730"/>
      <c r="S1251" s="730"/>
      <c r="T1251" s="730"/>
      <c r="U1251" s="730"/>
      <c r="V1251" s="730"/>
      <c r="W1251" s="730"/>
      <c r="X1251" s="730"/>
      <c r="Y1251" s="419"/>
      <c r="Z1251" s="408"/>
      <c r="AA1251" s="408"/>
      <c r="AB1251" s="408"/>
      <c r="AC1251" s="408"/>
      <c r="AD1251" s="408"/>
      <c r="AE1251" s="408"/>
      <c r="AF1251" s="408"/>
      <c r="AG1251" s="408"/>
      <c r="AH1251" s="408"/>
      <c r="AI1251" s="408"/>
      <c r="AJ1251" s="408"/>
      <c r="AK1251" s="408"/>
      <c r="AL1251" s="408"/>
      <c r="AM1251" s="289">
        <f>SUM(Y1251:AL1251)</f>
        <v>0</v>
      </c>
    </row>
    <row r="1252" spans="1:39" ht="15" customHeight="1" outlineLevel="1">
      <c r="A1252" s="523"/>
      <c r="B1252" s="287" t="s">
        <v>346</v>
      </c>
      <c r="C1252" s="729" t="s">
        <v>163</v>
      </c>
      <c r="D1252" s="730"/>
      <c r="E1252" s="730"/>
      <c r="F1252" s="730"/>
      <c r="G1252" s="730"/>
      <c r="H1252" s="730"/>
      <c r="I1252" s="730"/>
      <c r="J1252" s="730"/>
      <c r="K1252" s="730"/>
      <c r="L1252" s="730"/>
      <c r="M1252" s="730"/>
      <c r="N1252" s="730">
        <f>N1251</f>
        <v>0</v>
      </c>
      <c r="O1252" s="730"/>
      <c r="P1252" s="730"/>
      <c r="Q1252" s="730"/>
      <c r="R1252" s="730"/>
      <c r="S1252" s="730"/>
      <c r="T1252" s="730"/>
      <c r="U1252" s="730"/>
      <c r="V1252" s="730"/>
      <c r="W1252" s="730"/>
      <c r="X1252" s="730"/>
      <c r="Y1252" s="404">
        <f>Y1251</f>
        <v>0</v>
      </c>
      <c r="Z1252" s="404">
        <f t="shared" ref="Z1252:AL1252" si="405">Z1251</f>
        <v>0</v>
      </c>
      <c r="AA1252" s="404">
        <f t="shared" si="405"/>
        <v>0</v>
      </c>
      <c r="AB1252" s="404">
        <f t="shared" si="405"/>
        <v>0</v>
      </c>
      <c r="AC1252" s="404">
        <f t="shared" si="405"/>
        <v>0</v>
      </c>
      <c r="AD1252" s="404">
        <f t="shared" si="405"/>
        <v>0</v>
      </c>
      <c r="AE1252" s="404">
        <f t="shared" si="405"/>
        <v>0</v>
      </c>
      <c r="AF1252" s="404">
        <f t="shared" si="405"/>
        <v>0</v>
      </c>
      <c r="AG1252" s="404">
        <f t="shared" si="405"/>
        <v>0</v>
      </c>
      <c r="AH1252" s="404">
        <f t="shared" si="405"/>
        <v>0</v>
      </c>
      <c r="AI1252" s="404">
        <f t="shared" si="405"/>
        <v>0</v>
      </c>
      <c r="AJ1252" s="404">
        <f t="shared" si="405"/>
        <v>0</v>
      </c>
      <c r="AK1252" s="404">
        <f t="shared" si="405"/>
        <v>0</v>
      </c>
      <c r="AL1252" s="404">
        <f t="shared" si="405"/>
        <v>0</v>
      </c>
      <c r="AM1252" s="299"/>
    </row>
    <row r="1253" spans="1:39" ht="15" customHeight="1" outlineLevel="1">
      <c r="A1253" s="523"/>
      <c r="B1253" s="424"/>
      <c r="C1253" s="729"/>
      <c r="D1253" s="729"/>
      <c r="E1253" s="729"/>
      <c r="F1253" s="729"/>
      <c r="G1253" s="729"/>
      <c r="H1253" s="729"/>
      <c r="I1253" s="729"/>
      <c r="J1253" s="729"/>
      <c r="K1253" s="729"/>
      <c r="L1253" s="729"/>
      <c r="M1253" s="729"/>
      <c r="N1253" s="729"/>
      <c r="O1253" s="729"/>
      <c r="P1253" s="729"/>
      <c r="Q1253" s="729"/>
      <c r="R1253" s="729"/>
      <c r="S1253" s="729"/>
      <c r="T1253" s="729"/>
      <c r="U1253" s="729"/>
      <c r="V1253" s="729"/>
      <c r="W1253" s="729"/>
      <c r="X1253" s="729"/>
      <c r="Y1253" s="405"/>
      <c r="Z1253" s="418"/>
      <c r="AA1253" s="418"/>
      <c r="AB1253" s="418"/>
      <c r="AC1253" s="418"/>
      <c r="AD1253" s="418"/>
      <c r="AE1253" s="418"/>
      <c r="AF1253" s="418"/>
      <c r="AG1253" s="418"/>
      <c r="AH1253" s="418"/>
      <c r="AI1253" s="418"/>
      <c r="AJ1253" s="418"/>
      <c r="AK1253" s="418"/>
      <c r="AL1253" s="418"/>
      <c r="AM1253" s="299"/>
    </row>
    <row r="1254" spans="1:39" ht="15" customHeight="1" outlineLevel="1">
      <c r="A1254" s="523"/>
      <c r="B1254" s="281" t="s">
        <v>500</v>
      </c>
      <c r="C1254" s="729"/>
      <c r="D1254" s="729"/>
      <c r="E1254" s="729"/>
      <c r="F1254" s="729"/>
      <c r="G1254" s="729"/>
      <c r="H1254" s="729"/>
      <c r="I1254" s="729"/>
      <c r="J1254" s="729"/>
      <c r="K1254" s="729"/>
      <c r="L1254" s="729"/>
      <c r="M1254" s="729"/>
      <c r="N1254" s="729"/>
      <c r="O1254" s="729"/>
      <c r="P1254" s="729"/>
      <c r="Q1254" s="729"/>
      <c r="R1254" s="729"/>
      <c r="S1254" s="729"/>
      <c r="T1254" s="729"/>
      <c r="U1254" s="729"/>
      <c r="V1254" s="729"/>
      <c r="W1254" s="729"/>
      <c r="X1254" s="729"/>
      <c r="Y1254" s="405"/>
      <c r="Z1254" s="418"/>
      <c r="AA1254" s="418"/>
      <c r="AB1254" s="418"/>
      <c r="AC1254" s="418"/>
      <c r="AD1254" s="418"/>
      <c r="AE1254" s="418"/>
      <c r="AF1254" s="418"/>
      <c r="AG1254" s="418"/>
      <c r="AH1254" s="418"/>
      <c r="AI1254" s="418"/>
      <c r="AJ1254" s="418"/>
      <c r="AK1254" s="418"/>
      <c r="AL1254" s="418"/>
      <c r="AM1254" s="299"/>
    </row>
    <row r="1255" spans="1:39" ht="28.5" customHeight="1" outlineLevel="1">
      <c r="A1255" s="523">
        <v>36</v>
      </c>
      <c r="B1255" s="421" t="s">
        <v>128</v>
      </c>
      <c r="C1255" s="729" t="s">
        <v>25</v>
      </c>
      <c r="D1255" s="730"/>
      <c r="E1255" s="730"/>
      <c r="F1255" s="730"/>
      <c r="G1255" s="730"/>
      <c r="H1255" s="730"/>
      <c r="I1255" s="730"/>
      <c r="J1255" s="730"/>
      <c r="K1255" s="730"/>
      <c r="L1255" s="730"/>
      <c r="M1255" s="730"/>
      <c r="N1255" s="730">
        <v>12</v>
      </c>
      <c r="O1255" s="730"/>
      <c r="P1255" s="730"/>
      <c r="Q1255" s="730"/>
      <c r="R1255" s="730"/>
      <c r="S1255" s="730"/>
      <c r="T1255" s="730"/>
      <c r="U1255" s="730"/>
      <c r="V1255" s="730"/>
      <c r="W1255" s="730"/>
      <c r="X1255" s="730"/>
      <c r="Y1255" s="419"/>
      <c r="Z1255" s="408"/>
      <c r="AA1255" s="408"/>
      <c r="AB1255" s="408"/>
      <c r="AC1255" s="408"/>
      <c r="AD1255" s="408"/>
      <c r="AE1255" s="408"/>
      <c r="AF1255" s="408"/>
      <c r="AG1255" s="408"/>
      <c r="AH1255" s="408"/>
      <c r="AI1255" s="408"/>
      <c r="AJ1255" s="408"/>
      <c r="AK1255" s="408"/>
      <c r="AL1255" s="408"/>
      <c r="AM1255" s="289">
        <f>SUM(Y1255:AL1255)</f>
        <v>0</v>
      </c>
    </row>
    <row r="1256" spans="1:39" ht="15" customHeight="1" outlineLevel="1">
      <c r="A1256" s="523"/>
      <c r="B1256" s="287" t="s">
        <v>346</v>
      </c>
      <c r="C1256" s="729" t="s">
        <v>163</v>
      </c>
      <c r="D1256" s="730"/>
      <c r="E1256" s="730"/>
      <c r="F1256" s="730"/>
      <c r="G1256" s="730"/>
      <c r="H1256" s="730"/>
      <c r="I1256" s="730"/>
      <c r="J1256" s="730"/>
      <c r="K1256" s="730"/>
      <c r="L1256" s="730"/>
      <c r="M1256" s="730"/>
      <c r="N1256" s="730">
        <f>N1255</f>
        <v>12</v>
      </c>
      <c r="O1256" s="730"/>
      <c r="P1256" s="730"/>
      <c r="Q1256" s="730"/>
      <c r="R1256" s="730"/>
      <c r="S1256" s="730"/>
      <c r="T1256" s="730"/>
      <c r="U1256" s="730"/>
      <c r="V1256" s="730"/>
      <c r="W1256" s="730"/>
      <c r="X1256" s="730"/>
      <c r="Y1256" s="404">
        <f>Y1255</f>
        <v>0</v>
      </c>
      <c r="Z1256" s="404">
        <f t="shared" ref="Z1256:AL1256" si="406">Z1255</f>
        <v>0</v>
      </c>
      <c r="AA1256" s="404">
        <f t="shared" si="406"/>
        <v>0</v>
      </c>
      <c r="AB1256" s="404">
        <f t="shared" si="406"/>
        <v>0</v>
      </c>
      <c r="AC1256" s="404">
        <f t="shared" si="406"/>
        <v>0</v>
      </c>
      <c r="AD1256" s="404">
        <f t="shared" si="406"/>
        <v>0</v>
      </c>
      <c r="AE1256" s="404">
        <f t="shared" si="406"/>
        <v>0</v>
      </c>
      <c r="AF1256" s="404">
        <f t="shared" si="406"/>
        <v>0</v>
      </c>
      <c r="AG1256" s="404">
        <f t="shared" si="406"/>
        <v>0</v>
      </c>
      <c r="AH1256" s="404">
        <f t="shared" si="406"/>
        <v>0</v>
      </c>
      <c r="AI1256" s="404">
        <f t="shared" si="406"/>
        <v>0</v>
      </c>
      <c r="AJ1256" s="404">
        <f t="shared" si="406"/>
        <v>0</v>
      </c>
      <c r="AK1256" s="404">
        <f t="shared" si="406"/>
        <v>0</v>
      </c>
      <c r="AL1256" s="404">
        <f t="shared" si="406"/>
        <v>0</v>
      </c>
      <c r="AM1256" s="299"/>
    </row>
    <row r="1257" spans="1:39" ht="15" customHeight="1" outlineLevel="1">
      <c r="A1257" s="523"/>
      <c r="B1257" s="421"/>
      <c r="C1257" s="729"/>
      <c r="D1257" s="729"/>
      <c r="E1257" s="729"/>
      <c r="F1257" s="729"/>
      <c r="G1257" s="729"/>
      <c r="H1257" s="729"/>
      <c r="I1257" s="729"/>
      <c r="J1257" s="729"/>
      <c r="K1257" s="729"/>
      <c r="L1257" s="729"/>
      <c r="M1257" s="729"/>
      <c r="N1257" s="729"/>
      <c r="O1257" s="729"/>
      <c r="P1257" s="729"/>
      <c r="Q1257" s="729"/>
      <c r="R1257" s="729"/>
      <c r="S1257" s="729"/>
      <c r="T1257" s="729"/>
      <c r="U1257" s="729"/>
      <c r="V1257" s="729"/>
      <c r="W1257" s="729"/>
      <c r="X1257" s="729"/>
      <c r="Y1257" s="405"/>
      <c r="Z1257" s="418"/>
      <c r="AA1257" s="418"/>
      <c r="AB1257" s="418"/>
      <c r="AC1257" s="418"/>
      <c r="AD1257" s="418"/>
      <c r="AE1257" s="418"/>
      <c r="AF1257" s="418"/>
      <c r="AG1257" s="418"/>
      <c r="AH1257" s="418"/>
      <c r="AI1257" s="418"/>
      <c r="AJ1257" s="418"/>
      <c r="AK1257" s="418"/>
      <c r="AL1257" s="418"/>
      <c r="AM1257" s="299"/>
    </row>
    <row r="1258" spans="1:39" ht="15" customHeight="1" outlineLevel="1">
      <c r="A1258" s="523">
        <v>37</v>
      </c>
      <c r="B1258" s="421" t="s">
        <v>129</v>
      </c>
      <c r="C1258" s="729" t="s">
        <v>25</v>
      </c>
      <c r="D1258" s="730"/>
      <c r="E1258" s="730"/>
      <c r="F1258" s="730"/>
      <c r="G1258" s="730"/>
      <c r="H1258" s="730"/>
      <c r="I1258" s="730"/>
      <c r="J1258" s="730"/>
      <c r="K1258" s="730"/>
      <c r="L1258" s="730"/>
      <c r="M1258" s="730"/>
      <c r="N1258" s="730">
        <v>12</v>
      </c>
      <c r="O1258" s="730"/>
      <c r="P1258" s="730"/>
      <c r="Q1258" s="730"/>
      <c r="R1258" s="730"/>
      <c r="S1258" s="730"/>
      <c r="T1258" s="730"/>
      <c r="U1258" s="730"/>
      <c r="V1258" s="730"/>
      <c r="W1258" s="730"/>
      <c r="X1258" s="730"/>
      <c r="Y1258" s="419"/>
      <c r="Z1258" s="408"/>
      <c r="AA1258" s="408"/>
      <c r="AB1258" s="408"/>
      <c r="AC1258" s="408"/>
      <c r="AD1258" s="408"/>
      <c r="AE1258" s="408"/>
      <c r="AF1258" s="408"/>
      <c r="AG1258" s="408"/>
      <c r="AH1258" s="408"/>
      <c r="AI1258" s="408"/>
      <c r="AJ1258" s="408"/>
      <c r="AK1258" s="408"/>
      <c r="AL1258" s="408"/>
      <c r="AM1258" s="289">
        <f>SUM(Y1258:AL1258)</f>
        <v>0</v>
      </c>
    </row>
    <row r="1259" spans="1:39" ht="15" customHeight="1" outlineLevel="1">
      <c r="A1259" s="523"/>
      <c r="B1259" s="287" t="s">
        <v>346</v>
      </c>
      <c r="C1259" s="729" t="s">
        <v>163</v>
      </c>
      <c r="D1259" s="730"/>
      <c r="E1259" s="730"/>
      <c r="F1259" s="730"/>
      <c r="G1259" s="730"/>
      <c r="H1259" s="730"/>
      <c r="I1259" s="730"/>
      <c r="J1259" s="730"/>
      <c r="K1259" s="730"/>
      <c r="L1259" s="730"/>
      <c r="M1259" s="730"/>
      <c r="N1259" s="730">
        <f>N1258</f>
        <v>12</v>
      </c>
      <c r="O1259" s="730"/>
      <c r="P1259" s="730"/>
      <c r="Q1259" s="730"/>
      <c r="R1259" s="730"/>
      <c r="S1259" s="730"/>
      <c r="T1259" s="730"/>
      <c r="U1259" s="730"/>
      <c r="V1259" s="730"/>
      <c r="W1259" s="730"/>
      <c r="X1259" s="730"/>
      <c r="Y1259" s="404">
        <f>Y1258</f>
        <v>0</v>
      </c>
      <c r="Z1259" s="404">
        <f t="shared" ref="Z1259:AL1259" si="407">Z1258</f>
        <v>0</v>
      </c>
      <c r="AA1259" s="404">
        <f t="shared" si="407"/>
        <v>0</v>
      </c>
      <c r="AB1259" s="404">
        <f t="shared" si="407"/>
        <v>0</v>
      </c>
      <c r="AC1259" s="404">
        <f t="shared" si="407"/>
        <v>0</v>
      </c>
      <c r="AD1259" s="404">
        <f t="shared" si="407"/>
        <v>0</v>
      </c>
      <c r="AE1259" s="404">
        <f t="shared" si="407"/>
        <v>0</v>
      </c>
      <c r="AF1259" s="404">
        <f t="shared" si="407"/>
        <v>0</v>
      </c>
      <c r="AG1259" s="404">
        <f t="shared" si="407"/>
        <v>0</v>
      </c>
      <c r="AH1259" s="404">
        <f t="shared" si="407"/>
        <v>0</v>
      </c>
      <c r="AI1259" s="404">
        <f t="shared" si="407"/>
        <v>0</v>
      </c>
      <c r="AJ1259" s="404">
        <f t="shared" si="407"/>
        <v>0</v>
      </c>
      <c r="AK1259" s="404">
        <f t="shared" si="407"/>
        <v>0</v>
      </c>
      <c r="AL1259" s="404">
        <f t="shared" si="407"/>
        <v>0</v>
      </c>
      <c r="AM1259" s="299"/>
    </row>
    <row r="1260" spans="1:39" ht="15" customHeight="1" outlineLevel="1">
      <c r="A1260" s="523"/>
      <c r="B1260" s="421"/>
      <c r="C1260" s="729"/>
      <c r="D1260" s="729"/>
      <c r="E1260" s="729"/>
      <c r="F1260" s="729"/>
      <c r="G1260" s="729"/>
      <c r="H1260" s="729"/>
      <c r="I1260" s="729"/>
      <c r="J1260" s="729"/>
      <c r="K1260" s="729"/>
      <c r="L1260" s="729"/>
      <c r="M1260" s="729"/>
      <c r="N1260" s="729"/>
      <c r="O1260" s="729"/>
      <c r="P1260" s="729"/>
      <c r="Q1260" s="729"/>
      <c r="R1260" s="729"/>
      <c r="S1260" s="729"/>
      <c r="T1260" s="729"/>
      <c r="U1260" s="729"/>
      <c r="V1260" s="729"/>
      <c r="W1260" s="729"/>
      <c r="X1260" s="729"/>
      <c r="Y1260" s="405"/>
      <c r="Z1260" s="418"/>
      <c r="AA1260" s="418"/>
      <c r="AB1260" s="418"/>
      <c r="AC1260" s="418"/>
      <c r="AD1260" s="418"/>
      <c r="AE1260" s="418"/>
      <c r="AF1260" s="418"/>
      <c r="AG1260" s="418"/>
      <c r="AH1260" s="418"/>
      <c r="AI1260" s="418"/>
      <c r="AJ1260" s="418"/>
      <c r="AK1260" s="418"/>
      <c r="AL1260" s="418"/>
      <c r="AM1260" s="299"/>
    </row>
    <row r="1261" spans="1:39" ht="15" customHeight="1" outlineLevel="1">
      <c r="A1261" s="523">
        <v>38</v>
      </c>
      <c r="B1261" s="421" t="s">
        <v>130</v>
      </c>
      <c r="C1261" s="729" t="s">
        <v>25</v>
      </c>
      <c r="D1261" s="730"/>
      <c r="E1261" s="730"/>
      <c r="F1261" s="730"/>
      <c r="G1261" s="730"/>
      <c r="H1261" s="730"/>
      <c r="I1261" s="730"/>
      <c r="J1261" s="730"/>
      <c r="K1261" s="730"/>
      <c r="L1261" s="730"/>
      <c r="M1261" s="730"/>
      <c r="N1261" s="730">
        <v>12</v>
      </c>
      <c r="O1261" s="730"/>
      <c r="P1261" s="730"/>
      <c r="Q1261" s="730"/>
      <c r="R1261" s="730"/>
      <c r="S1261" s="730"/>
      <c r="T1261" s="730"/>
      <c r="U1261" s="730"/>
      <c r="V1261" s="730"/>
      <c r="W1261" s="730"/>
      <c r="X1261" s="730"/>
      <c r="Y1261" s="419"/>
      <c r="Z1261" s="408"/>
      <c r="AA1261" s="408"/>
      <c r="AB1261" s="408"/>
      <c r="AC1261" s="408"/>
      <c r="AD1261" s="408"/>
      <c r="AE1261" s="408"/>
      <c r="AF1261" s="408"/>
      <c r="AG1261" s="408"/>
      <c r="AH1261" s="408"/>
      <c r="AI1261" s="408"/>
      <c r="AJ1261" s="408"/>
      <c r="AK1261" s="408"/>
      <c r="AL1261" s="408"/>
      <c r="AM1261" s="289">
        <f>SUM(Y1261:AL1261)</f>
        <v>0</v>
      </c>
    </row>
    <row r="1262" spans="1:39" ht="15" customHeight="1" outlineLevel="1">
      <c r="A1262" s="523"/>
      <c r="B1262" s="287" t="s">
        <v>346</v>
      </c>
      <c r="C1262" s="729" t="s">
        <v>163</v>
      </c>
      <c r="D1262" s="730"/>
      <c r="E1262" s="730"/>
      <c r="F1262" s="730"/>
      <c r="G1262" s="730"/>
      <c r="H1262" s="730"/>
      <c r="I1262" s="730"/>
      <c r="J1262" s="730"/>
      <c r="K1262" s="730"/>
      <c r="L1262" s="730"/>
      <c r="M1262" s="730"/>
      <c r="N1262" s="730">
        <f>N1261</f>
        <v>12</v>
      </c>
      <c r="O1262" s="730"/>
      <c r="P1262" s="730"/>
      <c r="Q1262" s="730"/>
      <c r="R1262" s="730"/>
      <c r="S1262" s="730"/>
      <c r="T1262" s="730"/>
      <c r="U1262" s="730"/>
      <c r="V1262" s="730"/>
      <c r="W1262" s="730"/>
      <c r="X1262" s="730"/>
      <c r="Y1262" s="404">
        <f>Y1261</f>
        <v>0</v>
      </c>
      <c r="Z1262" s="404">
        <f t="shared" ref="Z1262:AL1262" si="408">Z1261</f>
        <v>0</v>
      </c>
      <c r="AA1262" s="404">
        <f t="shared" si="408"/>
        <v>0</v>
      </c>
      <c r="AB1262" s="404">
        <f t="shared" si="408"/>
        <v>0</v>
      </c>
      <c r="AC1262" s="404">
        <f t="shared" si="408"/>
        <v>0</v>
      </c>
      <c r="AD1262" s="404">
        <f t="shared" si="408"/>
        <v>0</v>
      </c>
      <c r="AE1262" s="404">
        <f t="shared" si="408"/>
        <v>0</v>
      </c>
      <c r="AF1262" s="404">
        <f t="shared" si="408"/>
        <v>0</v>
      </c>
      <c r="AG1262" s="404">
        <f t="shared" si="408"/>
        <v>0</v>
      </c>
      <c r="AH1262" s="404">
        <f t="shared" si="408"/>
        <v>0</v>
      </c>
      <c r="AI1262" s="404">
        <f t="shared" si="408"/>
        <v>0</v>
      </c>
      <c r="AJ1262" s="404">
        <f t="shared" si="408"/>
        <v>0</v>
      </c>
      <c r="AK1262" s="404">
        <f t="shared" si="408"/>
        <v>0</v>
      </c>
      <c r="AL1262" s="404">
        <f t="shared" si="408"/>
        <v>0</v>
      </c>
      <c r="AM1262" s="299"/>
    </row>
    <row r="1263" spans="1:39" ht="15" customHeight="1" outlineLevel="1">
      <c r="A1263" s="523"/>
      <c r="B1263" s="421"/>
      <c r="C1263" s="729"/>
      <c r="D1263" s="729"/>
      <c r="E1263" s="729"/>
      <c r="F1263" s="729"/>
      <c r="G1263" s="729"/>
      <c r="H1263" s="729"/>
      <c r="I1263" s="729"/>
      <c r="J1263" s="729"/>
      <c r="K1263" s="729"/>
      <c r="L1263" s="729"/>
      <c r="M1263" s="729"/>
      <c r="N1263" s="729"/>
      <c r="O1263" s="729"/>
      <c r="P1263" s="729"/>
      <c r="Q1263" s="729"/>
      <c r="R1263" s="729"/>
      <c r="S1263" s="729"/>
      <c r="T1263" s="729"/>
      <c r="U1263" s="729"/>
      <c r="V1263" s="729"/>
      <c r="W1263" s="729"/>
      <c r="X1263" s="729"/>
      <c r="Y1263" s="405"/>
      <c r="Z1263" s="418"/>
      <c r="AA1263" s="418"/>
      <c r="AB1263" s="418"/>
      <c r="AC1263" s="418"/>
      <c r="AD1263" s="418"/>
      <c r="AE1263" s="418"/>
      <c r="AF1263" s="418"/>
      <c r="AG1263" s="418"/>
      <c r="AH1263" s="418"/>
      <c r="AI1263" s="418"/>
      <c r="AJ1263" s="418"/>
      <c r="AK1263" s="418"/>
      <c r="AL1263" s="418"/>
      <c r="AM1263" s="299"/>
    </row>
    <row r="1264" spans="1:39" ht="15" customHeight="1" outlineLevel="1">
      <c r="A1264" s="523">
        <v>39</v>
      </c>
      <c r="B1264" s="421" t="s">
        <v>131</v>
      </c>
      <c r="C1264" s="729" t="s">
        <v>25</v>
      </c>
      <c r="D1264" s="730"/>
      <c r="E1264" s="730"/>
      <c r="F1264" s="730"/>
      <c r="G1264" s="730"/>
      <c r="H1264" s="730"/>
      <c r="I1264" s="730"/>
      <c r="J1264" s="730"/>
      <c r="K1264" s="730"/>
      <c r="L1264" s="730"/>
      <c r="M1264" s="730"/>
      <c r="N1264" s="730">
        <v>12</v>
      </c>
      <c r="O1264" s="730"/>
      <c r="P1264" s="730"/>
      <c r="Q1264" s="730"/>
      <c r="R1264" s="730"/>
      <c r="S1264" s="730"/>
      <c r="T1264" s="730"/>
      <c r="U1264" s="730"/>
      <c r="V1264" s="730"/>
      <c r="W1264" s="730"/>
      <c r="X1264" s="730"/>
      <c r="Y1264" s="419"/>
      <c r="Z1264" s="408"/>
      <c r="AA1264" s="408"/>
      <c r="AB1264" s="408"/>
      <c r="AC1264" s="408"/>
      <c r="AD1264" s="408"/>
      <c r="AE1264" s="408"/>
      <c r="AF1264" s="408"/>
      <c r="AG1264" s="408"/>
      <c r="AH1264" s="408"/>
      <c r="AI1264" s="408"/>
      <c r="AJ1264" s="408"/>
      <c r="AK1264" s="408"/>
      <c r="AL1264" s="408"/>
      <c r="AM1264" s="289">
        <f>SUM(Y1264:AL1264)</f>
        <v>0</v>
      </c>
    </row>
    <row r="1265" spans="1:39" ht="15" customHeight="1" outlineLevel="1">
      <c r="A1265" s="523"/>
      <c r="B1265" s="287" t="s">
        <v>346</v>
      </c>
      <c r="C1265" s="729" t="s">
        <v>163</v>
      </c>
      <c r="D1265" s="730"/>
      <c r="E1265" s="730"/>
      <c r="F1265" s="730"/>
      <c r="G1265" s="730"/>
      <c r="H1265" s="730"/>
      <c r="I1265" s="730"/>
      <c r="J1265" s="730"/>
      <c r="K1265" s="730"/>
      <c r="L1265" s="730"/>
      <c r="M1265" s="730"/>
      <c r="N1265" s="730">
        <f>N1264</f>
        <v>12</v>
      </c>
      <c r="O1265" s="730"/>
      <c r="P1265" s="730"/>
      <c r="Q1265" s="730"/>
      <c r="R1265" s="730"/>
      <c r="S1265" s="730"/>
      <c r="T1265" s="730"/>
      <c r="U1265" s="730"/>
      <c r="V1265" s="730"/>
      <c r="W1265" s="730"/>
      <c r="X1265" s="730"/>
      <c r="Y1265" s="404">
        <f>Y1264</f>
        <v>0</v>
      </c>
      <c r="Z1265" s="404">
        <f t="shared" ref="Z1265:AL1265" si="409">Z1264</f>
        <v>0</v>
      </c>
      <c r="AA1265" s="404">
        <f t="shared" si="409"/>
        <v>0</v>
      </c>
      <c r="AB1265" s="404">
        <f t="shared" si="409"/>
        <v>0</v>
      </c>
      <c r="AC1265" s="404">
        <f t="shared" si="409"/>
        <v>0</v>
      </c>
      <c r="AD1265" s="404">
        <f t="shared" si="409"/>
        <v>0</v>
      </c>
      <c r="AE1265" s="404">
        <f t="shared" si="409"/>
        <v>0</v>
      </c>
      <c r="AF1265" s="404">
        <f t="shared" si="409"/>
        <v>0</v>
      </c>
      <c r="AG1265" s="404">
        <f t="shared" si="409"/>
        <v>0</v>
      </c>
      <c r="AH1265" s="404">
        <f t="shared" si="409"/>
        <v>0</v>
      </c>
      <c r="AI1265" s="404">
        <f t="shared" si="409"/>
        <v>0</v>
      </c>
      <c r="AJ1265" s="404">
        <f t="shared" si="409"/>
        <v>0</v>
      </c>
      <c r="AK1265" s="404">
        <f t="shared" si="409"/>
        <v>0</v>
      </c>
      <c r="AL1265" s="404">
        <f t="shared" si="409"/>
        <v>0</v>
      </c>
      <c r="AM1265" s="299"/>
    </row>
    <row r="1266" spans="1:39" ht="15" customHeight="1" outlineLevel="1">
      <c r="A1266" s="523"/>
      <c r="B1266" s="421"/>
      <c r="C1266" s="729"/>
      <c r="D1266" s="729"/>
      <c r="E1266" s="729"/>
      <c r="F1266" s="729"/>
      <c r="G1266" s="729"/>
      <c r="H1266" s="729"/>
      <c r="I1266" s="729"/>
      <c r="J1266" s="729"/>
      <c r="K1266" s="729"/>
      <c r="L1266" s="729"/>
      <c r="M1266" s="729"/>
      <c r="N1266" s="729"/>
      <c r="O1266" s="729"/>
      <c r="P1266" s="729"/>
      <c r="Q1266" s="729"/>
      <c r="R1266" s="729"/>
      <c r="S1266" s="729"/>
      <c r="T1266" s="729"/>
      <c r="U1266" s="729"/>
      <c r="V1266" s="729"/>
      <c r="W1266" s="729"/>
      <c r="X1266" s="729"/>
      <c r="Y1266" s="405"/>
      <c r="Z1266" s="418"/>
      <c r="AA1266" s="418"/>
      <c r="AB1266" s="418"/>
      <c r="AC1266" s="418"/>
      <c r="AD1266" s="418"/>
      <c r="AE1266" s="418"/>
      <c r="AF1266" s="418"/>
      <c r="AG1266" s="418"/>
      <c r="AH1266" s="418"/>
      <c r="AI1266" s="418"/>
      <c r="AJ1266" s="418"/>
      <c r="AK1266" s="418"/>
      <c r="AL1266" s="418"/>
      <c r="AM1266" s="299"/>
    </row>
    <row r="1267" spans="1:39" ht="15" customHeight="1" outlineLevel="1">
      <c r="A1267" s="523">
        <v>40</v>
      </c>
      <c r="B1267" s="421" t="s">
        <v>132</v>
      </c>
      <c r="C1267" s="729" t="s">
        <v>25</v>
      </c>
      <c r="D1267" s="730"/>
      <c r="E1267" s="730"/>
      <c r="F1267" s="730"/>
      <c r="G1267" s="730"/>
      <c r="H1267" s="730"/>
      <c r="I1267" s="730"/>
      <c r="J1267" s="730"/>
      <c r="K1267" s="730"/>
      <c r="L1267" s="730"/>
      <c r="M1267" s="730"/>
      <c r="N1267" s="730">
        <v>12</v>
      </c>
      <c r="O1267" s="730"/>
      <c r="P1267" s="730"/>
      <c r="Q1267" s="730"/>
      <c r="R1267" s="730"/>
      <c r="S1267" s="730"/>
      <c r="T1267" s="730"/>
      <c r="U1267" s="730"/>
      <c r="V1267" s="730"/>
      <c r="W1267" s="730"/>
      <c r="X1267" s="730"/>
      <c r="Y1267" s="419"/>
      <c r="Z1267" s="408"/>
      <c r="AA1267" s="408"/>
      <c r="AB1267" s="408"/>
      <c r="AC1267" s="408"/>
      <c r="AD1267" s="408"/>
      <c r="AE1267" s="408"/>
      <c r="AF1267" s="408"/>
      <c r="AG1267" s="408"/>
      <c r="AH1267" s="408"/>
      <c r="AI1267" s="408"/>
      <c r="AJ1267" s="408"/>
      <c r="AK1267" s="408"/>
      <c r="AL1267" s="408"/>
      <c r="AM1267" s="289">
        <f>SUM(Y1267:AL1267)</f>
        <v>0</v>
      </c>
    </row>
    <row r="1268" spans="1:39" ht="15" customHeight="1" outlineLevel="1">
      <c r="A1268" s="523"/>
      <c r="B1268" s="287" t="s">
        <v>346</v>
      </c>
      <c r="C1268" s="729" t="s">
        <v>163</v>
      </c>
      <c r="D1268" s="730"/>
      <c r="E1268" s="730"/>
      <c r="F1268" s="730"/>
      <c r="G1268" s="730"/>
      <c r="H1268" s="730"/>
      <c r="I1268" s="730"/>
      <c r="J1268" s="730"/>
      <c r="K1268" s="730"/>
      <c r="L1268" s="730"/>
      <c r="M1268" s="730"/>
      <c r="N1268" s="730">
        <f>N1267</f>
        <v>12</v>
      </c>
      <c r="O1268" s="730"/>
      <c r="P1268" s="730"/>
      <c r="Q1268" s="730"/>
      <c r="R1268" s="730"/>
      <c r="S1268" s="730"/>
      <c r="T1268" s="730"/>
      <c r="U1268" s="730"/>
      <c r="V1268" s="730"/>
      <c r="W1268" s="730"/>
      <c r="X1268" s="730"/>
      <c r="Y1268" s="404">
        <f>Y1267</f>
        <v>0</v>
      </c>
      <c r="Z1268" s="404">
        <f t="shared" ref="Z1268:AL1268" si="410">Z1267</f>
        <v>0</v>
      </c>
      <c r="AA1268" s="404">
        <f t="shared" si="410"/>
        <v>0</v>
      </c>
      <c r="AB1268" s="404">
        <f t="shared" si="410"/>
        <v>0</v>
      </c>
      <c r="AC1268" s="404">
        <f t="shared" si="410"/>
        <v>0</v>
      </c>
      <c r="AD1268" s="404">
        <f t="shared" si="410"/>
        <v>0</v>
      </c>
      <c r="AE1268" s="404">
        <f t="shared" si="410"/>
        <v>0</v>
      </c>
      <c r="AF1268" s="404">
        <f t="shared" si="410"/>
        <v>0</v>
      </c>
      <c r="AG1268" s="404">
        <f t="shared" si="410"/>
        <v>0</v>
      </c>
      <c r="AH1268" s="404">
        <f t="shared" si="410"/>
        <v>0</v>
      </c>
      <c r="AI1268" s="404">
        <f t="shared" si="410"/>
        <v>0</v>
      </c>
      <c r="AJ1268" s="404">
        <f t="shared" si="410"/>
        <v>0</v>
      </c>
      <c r="AK1268" s="404">
        <f t="shared" si="410"/>
        <v>0</v>
      </c>
      <c r="AL1268" s="404">
        <f t="shared" si="410"/>
        <v>0</v>
      </c>
      <c r="AM1268" s="299"/>
    </row>
    <row r="1269" spans="1:39" ht="15" customHeight="1" outlineLevel="1">
      <c r="A1269" s="523"/>
      <c r="B1269" s="421"/>
      <c r="C1269" s="729"/>
      <c r="D1269" s="729"/>
      <c r="E1269" s="729"/>
      <c r="F1269" s="729"/>
      <c r="G1269" s="729"/>
      <c r="H1269" s="729"/>
      <c r="I1269" s="729"/>
      <c r="J1269" s="729"/>
      <c r="K1269" s="729"/>
      <c r="L1269" s="729"/>
      <c r="M1269" s="729"/>
      <c r="N1269" s="729"/>
      <c r="O1269" s="729"/>
      <c r="P1269" s="729"/>
      <c r="Q1269" s="729"/>
      <c r="R1269" s="729"/>
      <c r="S1269" s="729"/>
      <c r="T1269" s="729"/>
      <c r="U1269" s="729"/>
      <c r="V1269" s="729"/>
      <c r="W1269" s="729"/>
      <c r="X1269" s="729"/>
      <c r="Y1269" s="405"/>
      <c r="Z1269" s="418"/>
      <c r="AA1269" s="418"/>
      <c r="AB1269" s="418"/>
      <c r="AC1269" s="418"/>
      <c r="AD1269" s="418"/>
      <c r="AE1269" s="418"/>
      <c r="AF1269" s="418"/>
      <c r="AG1269" s="418"/>
      <c r="AH1269" s="418"/>
      <c r="AI1269" s="418"/>
      <c r="AJ1269" s="418"/>
      <c r="AK1269" s="418"/>
      <c r="AL1269" s="418"/>
      <c r="AM1269" s="299"/>
    </row>
    <row r="1270" spans="1:39" ht="28.5" customHeight="1" outlineLevel="1">
      <c r="A1270" s="523">
        <v>41</v>
      </c>
      <c r="B1270" s="421" t="s">
        <v>133</v>
      </c>
      <c r="C1270" s="729" t="s">
        <v>25</v>
      </c>
      <c r="D1270" s="730"/>
      <c r="E1270" s="730"/>
      <c r="F1270" s="730"/>
      <c r="G1270" s="730"/>
      <c r="H1270" s="730"/>
      <c r="I1270" s="730"/>
      <c r="J1270" s="730"/>
      <c r="K1270" s="730"/>
      <c r="L1270" s="730"/>
      <c r="M1270" s="730"/>
      <c r="N1270" s="730">
        <v>12</v>
      </c>
      <c r="O1270" s="730"/>
      <c r="P1270" s="730"/>
      <c r="Q1270" s="730"/>
      <c r="R1270" s="730"/>
      <c r="S1270" s="730"/>
      <c r="T1270" s="730"/>
      <c r="U1270" s="730"/>
      <c r="V1270" s="730"/>
      <c r="W1270" s="730"/>
      <c r="X1270" s="730"/>
      <c r="Y1270" s="419"/>
      <c r="Z1270" s="408"/>
      <c r="AA1270" s="408"/>
      <c r="AB1270" s="408"/>
      <c r="AC1270" s="408"/>
      <c r="AD1270" s="408"/>
      <c r="AE1270" s="408"/>
      <c r="AF1270" s="408"/>
      <c r="AG1270" s="408"/>
      <c r="AH1270" s="408"/>
      <c r="AI1270" s="408"/>
      <c r="AJ1270" s="408"/>
      <c r="AK1270" s="408"/>
      <c r="AL1270" s="408"/>
      <c r="AM1270" s="289">
        <f>SUM(Y1270:AL1270)</f>
        <v>0</v>
      </c>
    </row>
    <row r="1271" spans="1:39" ht="15" customHeight="1" outlineLevel="1">
      <c r="A1271" s="523"/>
      <c r="B1271" s="287" t="s">
        <v>346</v>
      </c>
      <c r="C1271" s="729" t="s">
        <v>163</v>
      </c>
      <c r="D1271" s="730"/>
      <c r="E1271" s="730"/>
      <c r="F1271" s="730"/>
      <c r="G1271" s="730"/>
      <c r="H1271" s="730"/>
      <c r="I1271" s="730"/>
      <c r="J1271" s="730"/>
      <c r="K1271" s="730"/>
      <c r="L1271" s="730"/>
      <c r="M1271" s="730"/>
      <c r="N1271" s="730">
        <f>N1270</f>
        <v>12</v>
      </c>
      <c r="O1271" s="730"/>
      <c r="P1271" s="730"/>
      <c r="Q1271" s="730"/>
      <c r="R1271" s="730"/>
      <c r="S1271" s="730"/>
      <c r="T1271" s="730"/>
      <c r="U1271" s="730"/>
      <c r="V1271" s="730"/>
      <c r="W1271" s="730"/>
      <c r="X1271" s="730"/>
      <c r="Y1271" s="404">
        <f>Y1270</f>
        <v>0</v>
      </c>
      <c r="Z1271" s="404">
        <f t="shared" ref="Z1271:AL1271" si="411">Z1270</f>
        <v>0</v>
      </c>
      <c r="AA1271" s="404">
        <f t="shared" si="411"/>
        <v>0</v>
      </c>
      <c r="AB1271" s="404">
        <f t="shared" si="411"/>
        <v>0</v>
      </c>
      <c r="AC1271" s="404">
        <f t="shared" si="411"/>
        <v>0</v>
      </c>
      <c r="AD1271" s="404">
        <f t="shared" si="411"/>
        <v>0</v>
      </c>
      <c r="AE1271" s="404">
        <f t="shared" si="411"/>
        <v>0</v>
      </c>
      <c r="AF1271" s="404">
        <f t="shared" si="411"/>
        <v>0</v>
      </c>
      <c r="AG1271" s="404">
        <f t="shared" si="411"/>
        <v>0</v>
      </c>
      <c r="AH1271" s="404">
        <f t="shared" si="411"/>
        <v>0</v>
      </c>
      <c r="AI1271" s="404">
        <f t="shared" si="411"/>
        <v>0</v>
      </c>
      <c r="AJ1271" s="404">
        <f t="shared" si="411"/>
        <v>0</v>
      </c>
      <c r="AK1271" s="404">
        <f t="shared" si="411"/>
        <v>0</v>
      </c>
      <c r="AL1271" s="404">
        <f t="shared" si="411"/>
        <v>0</v>
      </c>
      <c r="AM1271" s="299"/>
    </row>
    <row r="1272" spans="1:39" ht="15" customHeight="1" outlineLevel="1">
      <c r="A1272" s="523"/>
      <c r="B1272" s="421"/>
      <c r="C1272" s="729"/>
      <c r="D1272" s="729"/>
      <c r="E1272" s="729"/>
      <c r="F1272" s="729"/>
      <c r="G1272" s="729"/>
      <c r="H1272" s="729"/>
      <c r="I1272" s="729"/>
      <c r="J1272" s="729"/>
      <c r="K1272" s="729"/>
      <c r="L1272" s="729"/>
      <c r="M1272" s="729"/>
      <c r="N1272" s="729"/>
      <c r="O1272" s="729"/>
      <c r="P1272" s="729"/>
      <c r="Q1272" s="729"/>
      <c r="R1272" s="729"/>
      <c r="S1272" s="729"/>
      <c r="T1272" s="729"/>
      <c r="U1272" s="729"/>
      <c r="V1272" s="729"/>
      <c r="W1272" s="729"/>
      <c r="X1272" s="729"/>
      <c r="Y1272" s="405"/>
      <c r="Z1272" s="418"/>
      <c r="AA1272" s="418"/>
      <c r="AB1272" s="418"/>
      <c r="AC1272" s="418"/>
      <c r="AD1272" s="418"/>
      <c r="AE1272" s="418"/>
      <c r="AF1272" s="418"/>
      <c r="AG1272" s="418"/>
      <c r="AH1272" s="418"/>
      <c r="AI1272" s="418"/>
      <c r="AJ1272" s="418"/>
      <c r="AK1272" s="418"/>
      <c r="AL1272" s="418"/>
      <c r="AM1272" s="299"/>
    </row>
    <row r="1273" spans="1:39" ht="28.5" customHeight="1" outlineLevel="1">
      <c r="A1273" s="523">
        <v>42</v>
      </c>
      <c r="B1273" s="421" t="s">
        <v>134</v>
      </c>
      <c r="C1273" s="729" t="s">
        <v>25</v>
      </c>
      <c r="D1273" s="730"/>
      <c r="E1273" s="730"/>
      <c r="F1273" s="730"/>
      <c r="G1273" s="730"/>
      <c r="H1273" s="730"/>
      <c r="I1273" s="730"/>
      <c r="J1273" s="730"/>
      <c r="K1273" s="730"/>
      <c r="L1273" s="730"/>
      <c r="M1273" s="730"/>
      <c r="N1273" s="729"/>
      <c r="O1273" s="730"/>
      <c r="P1273" s="730"/>
      <c r="Q1273" s="730"/>
      <c r="R1273" s="730"/>
      <c r="S1273" s="730"/>
      <c r="T1273" s="730"/>
      <c r="U1273" s="730"/>
      <c r="V1273" s="730"/>
      <c r="W1273" s="730"/>
      <c r="X1273" s="730"/>
      <c r="Y1273" s="419"/>
      <c r="Z1273" s="408"/>
      <c r="AA1273" s="408"/>
      <c r="AB1273" s="408"/>
      <c r="AC1273" s="408"/>
      <c r="AD1273" s="408"/>
      <c r="AE1273" s="408"/>
      <c r="AF1273" s="408"/>
      <c r="AG1273" s="408"/>
      <c r="AH1273" s="408"/>
      <c r="AI1273" s="408"/>
      <c r="AJ1273" s="408"/>
      <c r="AK1273" s="408"/>
      <c r="AL1273" s="408"/>
      <c r="AM1273" s="289">
        <f>SUM(Y1273:AL1273)</f>
        <v>0</v>
      </c>
    </row>
    <row r="1274" spans="1:39" ht="15" customHeight="1" outlineLevel="1">
      <c r="A1274" s="523"/>
      <c r="B1274" s="287" t="s">
        <v>346</v>
      </c>
      <c r="C1274" s="729" t="s">
        <v>163</v>
      </c>
      <c r="D1274" s="730"/>
      <c r="E1274" s="730"/>
      <c r="F1274" s="730"/>
      <c r="G1274" s="730"/>
      <c r="H1274" s="730"/>
      <c r="I1274" s="730"/>
      <c r="J1274" s="730"/>
      <c r="K1274" s="730"/>
      <c r="L1274" s="730"/>
      <c r="M1274" s="730"/>
      <c r="N1274" s="460"/>
      <c r="O1274" s="730"/>
      <c r="P1274" s="730"/>
      <c r="Q1274" s="730"/>
      <c r="R1274" s="730"/>
      <c r="S1274" s="730"/>
      <c r="T1274" s="730"/>
      <c r="U1274" s="730"/>
      <c r="V1274" s="730"/>
      <c r="W1274" s="730"/>
      <c r="X1274" s="730"/>
      <c r="Y1274" s="404">
        <f>Y1273</f>
        <v>0</v>
      </c>
      <c r="Z1274" s="404">
        <f t="shared" ref="Z1274:AL1274" si="412">Z1273</f>
        <v>0</v>
      </c>
      <c r="AA1274" s="404">
        <f t="shared" si="412"/>
        <v>0</v>
      </c>
      <c r="AB1274" s="404">
        <f t="shared" si="412"/>
        <v>0</v>
      </c>
      <c r="AC1274" s="404">
        <f t="shared" si="412"/>
        <v>0</v>
      </c>
      <c r="AD1274" s="404">
        <f t="shared" si="412"/>
        <v>0</v>
      </c>
      <c r="AE1274" s="404">
        <f t="shared" si="412"/>
        <v>0</v>
      </c>
      <c r="AF1274" s="404">
        <f t="shared" si="412"/>
        <v>0</v>
      </c>
      <c r="AG1274" s="404">
        <f t="shared" si="412"/>
        <v>0</v>
      </c>
      <c r="AH1274" s="404">
        <f t="shared" si="412"/>
        <v>0</v>
      </c>
      <c r="AI1274" s="404">
        <f t="shared" si="412"/>
        <v>0</v>
      </c>
      <c r="AJ1274" s="404">
        <f t="shared" si="412"/>
        <v>0</v>
      </c>
      <c r="AK1274" s="404">
        <f t="shared" si="412"/>
        <v>0</v>
      </c>
      <c r="AL1274" s="404">
        <f t="shared" si="412"/>
        <v>0</v>
      </c>
      <c r="AM1274" s="299"/>
    </row>
    <row r="1275" spans="1:39" ht="15" customHeight="1" outlineLevel="1">
      <c r="A1275" s="523"/>
      <c r="B1275" s="421"/>
      <c r="C1275" s="729"/>
      <c r="D1275" s="729"/>
      <c r="E1275" s="729"/>
      <c r="F1275" s="729"/>
      <c r="G1275" s="729"/>
      <c r="H1275" s="729"/>
      <c r="I1275" s="729"/>
      <c r="J1275" s="729"/>
      <c r="K1275" s="729"/>
      <c r="L1275" s="729"/>
      <c r="M1275" s="729"/>
      <c r="N1275" s="729"/>
      <c r="O1275" s="729"/>
      <c r="P1275" s="729"/>
      <c r="Q1275" s="729"/>
      <c r="R1275" s="729"/>
      <c r="S1275" s="729"/>
      <c r="T1275" s="729"/>
      <c r="U1275" s="729"/>
      <c r="V1275" s="729"/>
      <c r="W1275" s="729"/>
      <c r="X1275" s="729"/>
      <c r="Y1275" s="405"/>
      <c r="Z1275" s="418"/>
      <c r="AA1275" s="418"/>
      <c r="AB1275" s="418"/>
      <c r="AC1275" s="418"/>
      <c r="AD1275" s="418"/>
      <c r="AE1275" s="418"/>
      <c r="AF1275" s="418"/>
      <c r="AG1275" s="418"/>
      <c r="AH1275" s="418"/>
      <c r="AI1275" s="418"/>
      <c r="AJ1275" s="418"/>
      <c r="AK1275" s="418"/>
      <c r="AL1275" s="418"/>
      <c r="AM1275" s="299"/>
    </row>
    <row r="1276" spans="1:39" ht="15" customHeight="1" outlineLevel="1">
      <c r="A1276" s="523">
        <v>43</v>
      </c>
      <c r="B1276" s="421" t="s">
        <v>135</v>
      </c>
      <c r="C1276" s="729" t="s">
        <v>25</v>
      </c>
      <c r="D1276" s="730"/>
      <c r="E1276" s="730"/>
      <c r="F1276" s="730"/>
      <c r="G1276" s="730"/>
      <c r="H1276" s="730"/>
      <c r="I1276" s="730"/>
      <c r="J1276" s="730"/>
      <c r="K1276" s="730"/>
      <c r="L1276" s="730"/>
      <c r="M1276" s="730"/>
      <c r="N1276" s="730">
        <v>12</v>
      </c>
      <c r="O1276" s="730"/>
      <c r="P1276" s="730"/>
      <c r="Q1276" s="730"/>
      <c r="R1276" s="730"/>
      <c r="S1276" s="730"/>
      <c r="T1276" s="730"/>
      <c r="U1276" s="730"/>
      <c r="V1276" s="730"/>
      <c r="W1276" s="730"/>
      <c r="X1276" s="730"/>
      <c r="Y1276" s="419"/>
      <c r="Z1276" s="408"/>
      <c r="AA1276" s="408"/>
      <c r="AB1276" s="408"/>
      <c r="AC1276" s="408"/>
      <c r="AD1276" s="408"/>
      <c r="AE1276" s="408"/>
      <c r="AF1276" s="408"/>
      <c r="AG1276" s="408"/>
      <c r="AH1276" s="408"/>
      <c r="AI1276" s="408"/>
      <c r="AJ1276" s="408"/>
      <c r="AK1276" s="408"/>
      <c r="AL1276" s="408"/>
      <c r="AM1276" s="289">
        <f>SUM(Y1276:AL1276)</f>
        <v>0</v>
      </c>
    </row>
    <row r="1277" spans="1:39" ht="15" customHeight="1" outlineLevel="1">
      <c r="A1277" s="523"/>
      <c r="B1277" s="287" t="s">
        <v>346</v>
      </c>
      <c r="C1277" s="729" t="s">
        <v>163</v>
      </c>
      <c r="D1277" s="730"/>
      <c r="E1277" s="730"/>
      <c r="F1277" s="730"/>
      <c r="G1277" s="730"/>
      <c r="H1277" s="730"/>
      <c r="I1277" s="730"/>
      <c r="J1277" s="730"/>
      <c r="K1277" s="730"/>
      <c r="L1277" s="730"/>
      <c r="M1277" s="730"/>
      <c r="N1277" s="730">
        <f>N1276</f>
        <v>12</v>
      </c>
      <c r="O1277" s="730"/>
      <c r="P1277" s="730"/>
      <c r="Q1277" s="730"/>
      <c r="R1277" s="730"/>
      <c r="S1277" s="730"/>
      <c r="T1277" s="730"/>
      <c r="U1277" s="730"/>
      <c r="V1277" s="730"/>
      <c r="W1277" s="730"/>
      <c r="X1277" s="730"/>
      <c r="Y1277" s="404">
        <f>Y1276</f>
        <v>0</v>
      </c>
      <c r="Z1277" s="404">
        <f t="shared" ref="Z1277:AL1277" si="413">Z1276</f>
        <v>0</v>
      </c>
      <c r="AA1277" s="404">
        <f t="shared" si="413"/>
        <v>0</v>
      </c>
      <c r="AB1277" s="404">
        <f t="shared" si="413"/>
        <v>0</v>
      </c>
      <c r="AC1277" s="404">
        <f t="shared" si="413"/>
        <v>0</v>
      </c>
      <c r="AD1277" s="404">
        <f t="shared" si="413"/>
        <v>0</v>
      </c>
      <c r="AE1277" s="404">
        <f t="shared" si="413"/>
        <v>0</v>
      </c>
      <c r="AF1277" s="404">
        <f t="shared" si="413"/>
        <v>0</v>
      </c>
      <c r="AG1277" s="404">
        <f t="shared" si="413"/>
        <v>0</v>
      </c>
      <c r="AH1277" s="404">
        <f t="shared" si="413"/>
        <v>0</v>
      </c>
      <c r="AI1277" s="404">
        <f t="shared" si="413"/>
        <v>0</v>
      </c>
      <c r="AJ1277" s="404">
        <f t="shared" si="413"/>
        <v>0</v>
      </c>
      <c r="AK1277" s="404">
        <f t="shared" si="413"/>
        <v>0</v>
      </c>
      <c r="AL1277" s="404">
        <f t="shared" si="413"/>
        <v>0</v>
      </c>
      <c r="AM1277" s="299"/>
    </row>
    <row r="1278" spans="1:39" ht="15" customHeight="1" outlineLevel="1">
      <c r="A1278" s="523"/>
      <c r="B1278" s="421"/>
      <c r="C1278" s="729"/>
      <c r="D1278" s="729"/>
      <c r="E1278" s="729"/>
      <c r="F1278" s="729"/>
      <c r="G1278" s="729"/>
      <c r="H1278" s="729"/>
      <c r="I1278" s="729"/>
      <c r="J1278" s="729"/>
      <c r="K1278" s="729"/>
      <c r="L1278" s="729"/>
      <c r="M1278" s="729"/>
      <c r="N1278" s="729"/>
      <c r="O1278" s="729"/>
      <c r="P1278" s="729"/>
      <c r="Q1278" s="729"/>
      <c r="R1278" s="729"/>
      <c r="S1278" s="729"/>
      <c r="T1278" s="729"/>
      <c r="U1278" s="729"/>
      <c r="V1278" s="729"/>
      <c r="W1278" s="729"/>
      <c r="X1278" s="729"/>
      <c r="Y1278" s="405"/>
      <c r="Z1278" s="418"/>
      <c r="AA1278" s="418"/>
      <c r="AB1278" s="418"/>
      <c r="AC1278" s="418"/>
      <c r="AD1278" s="418"/>
      <c r="AE1278" s="418"/>
      <c r="AF1278" s="418"/>
      <c r="AG1278" s="418"/>
      <c r="AH1278" s="418"/>
      <c r="AI1278" s="418"/>
      <c r="AJ1278" s="418"/>
      <c r="AK1278" s="418"/>
      <c r="AL1278" s="418"/>
      <c r="AM1278" s="299"/>
    </row>
    <row r="1279" spans="1:39" ht="28.5" customHeight="1" outlineLevel="1">
      <c r="A1279" s="523">
        <v>44</v>
      </c>
      <c r="B1279" s="421" t="s">
        <v>136</v>
      </c>
      <c r="C1279" s="729" t="s">
        <v>25</v>
      </c>
      <c r="D1279" s="730"/>
      <c r="E1279" s="730"/>
      <c r="F1279" s="730"/>
      <c r="G1279" s="730"/>
      <c r="H1279" s="730"/>
      <c r="I1279" s="730"/>
      <c r="J1279" s="730"/>
      <c r="K1279" s="730"/>
      <c r="L1279" s="730"/>
      <c r="M1279" s="730"/>
      <c r="N1279" s="730">
        <v>12</v>
      </c>
      <c r="O1279" s="730"/>
      <c r="P1279" s="730"/>
      <c r="Q1279" s="730"/>
      <c r="R1279" s="730"/>
      <c r="S1279" s="730"/>
      <c r="T1279" s="730"/>
      <c r="U1279" s="730"/>
      <c r="V1279" s="730"/>
      <c r="W1279" s="730"/>
      <c r="X1279" s="730"/>
      <c r="Y1279" s="419"/>
      <c r="Z1279" s="408"/>
      <c r="AA1279" s="408"/>
      <c r="AB1279" s="408"/>
      <c r="AC1279" s="408"/>
      <c r="AD1279" s="408"/>
      <c r="AE1279" s="408"/>
      <c r="AF1279" s="408"/>
      <c r="AG1279" s="408"/>
      <c r="AH1279" s="408"/>
      <c r="AI1279" s="408"/>
      <c r="AJ1279" s="408"/>
      <c r="AK1279" s="408"/>
      <c r="AL1279" s="408"/>
      <c r="AM1279" s="289">
        <f>SUM(Y1279:AL1279)</f>
        <v>0</v>
      </c>
    </row>
    <row r="1280" spans="1:39" ht="15" customHeight="1" outlineLevel="1">
      <c r="A1280" s="523"/>
      <c r="B1280" s="287" t="s">
        <v>346</v>
      </c>
      <c r="C1280" s="729" t="s">
        <v>163</v>
      </c>
      <c r="D1280" s="730"/>
      <c r="E1280" s="730"/>
      <c r="F1280" s="730"/>
      <c r="G1280" s="730"/>
      <c r="H1280" s="730"/>
      <c r="I1280" s="730"/>
      <c r="J1280" s="730"/>
      <c r="K1280" s="730"/>
      <c r="L1280" s="730"/>
      <c r="M1280" s="730"/>
      <c r="N1280" s="730">
        <f>N1279</f>
        <v>12</v>
      </c>
      <c r="O1280" s="730"/>
      <c r="P1280" s="730"/>
      <c r="Q1280" s="730"/>
      <c r="R1280" s="730"/>
      <c r="S1280" s="730"/>
      <c r="T1280" s="730"/>
      <c r="U1280" s="730"/>
      <c r="V1280" s="730"/>
      <c r="W1280" s="730"/>
      <c r="X1280" s="730"/>
      <c r="Y1280" s="404">
        <f>Y1279</f>
        <v>0</v>
      </c>
      <c r="Z1280" s="404">
        <f t="shared" ref="Z1280:AL1280" si="414">Z1279</f>
        <v>0</v>
      </c>
      <c r="AA1280" s="404">
        <f t="shared" si="414"/>
        <v>0</v>
      </c>
      <c r="AB1280" s="404">
        <f t="shared" si="414"/>
        <v>0</v>
      </c>
      <c r="AC1280" s="404">
        <f t="shared" si="414"/>
        <v>0</v>
      </c>
      <c r="AD1280" s="404">
        <f t="shared" si="414"/>
        <v>0</v>
      </c>
      <c r="AE1280" s="404">
        <f t="shared" si="414"/>
        <v>0</v>
      </c>
      <c r="AF1280" s="404">
        <f t="shared" si="414"/>
        <v>0</v>
      </c>
      <c r="AG1280" s="404">
        <f t="shared" si="414"/>
        <v>0</v>
      </c>
      <c r="AH1280" s="404">
        <f t="shared" si="414"/>
        <v>0</v>
      </c>
      <c r="AI1280" s="404">
        <f t="shared" si="414"/>
        <v>0</v>
      </c>
      <c r="AJ1280" s="404">
        <f t="shared" si="414"/>
        <v>0</v>
      </c>
      <c r="AK1280" s="404">
        <f t="shared" si="414"/>
        <v>0</v>
      </c>
      <c r="AL1280" s="404">
        <f t="shared" si="414"/>
        <v>0</v>
      </c>
      <c r="AM1280" s="299"/>
    </row>
    <row r="1281" spans="1:39" ht="15" customHeight="1" outlineLevel="1">
      <c r="A1281" s="523"/>
      <c r="B1281" s="421"/>
      <c r="C1281" s="729"/>
      <c r="D1281" s="729"/>
      <c r="E1281" s="729"/>
      <c r="F1281" s="729"/>
      <c r="G1281" s="729"/>
      <c r="H1281" s="729"/>
      <c r="I1281" s="729"/>
      <c r="J1281" s="729"/>
      <c r="K1281" s="729"/>
      <c r="L1281" s="729"/>
      <c r="M1281" s="729"/>
      <c r="N1281" s="729"/>
      <c r="O1281" s="729"/>
      <c r="P1281" s="729"/>
      <c r="Q1281" s="729"/>
      <c r="R1281" s="729"/>
      <c r="S1281" s="729"/>
      <c r="T1281" s="729"/>
      <c r="U1281" s="729"/>
      <c r="V1281" s="729"/>
      <c r="W1281" s="729"/>
      <c r="X1281" s="729"/>
      <c r="Y1281" s="405"/>
      <c r="Z1281" s="418"/>
      <c r="AA1281" s="418"/>
      <c r="AB1281" s="418"/>
      <c r="AC1281" s="418"/>
      <c r="AD1281" s="418"/>
      <c r="AE1281" s="418"/>
      <c r="AF1281" s="418"/>
      <c r="AG1281" s="418"/>
      <c r="AH1281" s="418"/>
      <c r="AI1281" s="418"/>
      <c r="AJ1281" s="418"/>
      <c r="AK1281" s="418"/>
      <c r="AL1281" s="418"/>
      <c r="AM1281" s="299"/>
    </row>
    <row r="1282" spans="1:39" ht="32.4" customHeight="1" outlineLevel="1">
      <c r="A1282" s="523">
        <v>45</v>
      </c>
      <c r="B1282" s="421" t="s">
        <v>137</v>
      </c>
      <c r="C1282" s="729" t="s">
        <v>25</v>
      </c>
      <c r="D1282" s="730"/>
      <c r="E1282" s="730"/>
      <c r="F1282" s="730"/>
      <c r="G1282" s="730"/>
      <c r="H1282" s="730"/>
      <c r="I1282" s="730"/>
      <c r="J1282" s="730"/>
      <c r="K1282" s="730"/>
      <c r="L1282" s="730"/>
      <c r="M1282" s="730"/>
      <c r="N1282" s="730">
        <v>12</v>
      </c>
      <c r="O1282" s="730"/>
      <c r="P1282" s="730"/>
      <c r="Q1282" s="730"/>
      <c r="R1282" s="730"/>
      <c r="S1282" s="730"/>
      <c r="T1282" s="730"/>
      <c r="U1282" s="730"/>
      <c r="V1282" s="730"/>
      <c r="W1282" s="730"/>
      <c r="X1282" s="730"/>
      <c r="Y1282" s="419"/>
      <c r="Z1282" s="408"/>
      <c r="AA1282" s="408"/>
      <c r="AB1282" s="408"/>
      <c r="AC1282" s="408"/>
      <c r="AD1282" s="408"/>
      <c r="AE1282" s="408"/>
      <c r="AF1282" s="408"/>
      <c r="AG1282" s="408"/>
      <c r="AH1282" s="408"/>
      <c r="AI1282" s="408"/>
      <c r="AJ1282" s="408"/>
      <c r="AK1282" s="408"/>
      <c r="AL1282" s="408"/>
      <c r="AM1282" s="289">
        <f>SUM(Y1282:AL1282)</f>
        <v>0</v>
      </c>
    </row>
    <row r="1283" spans="1:39" ht="15" customHeight="1" outlineLevel="1">
      <c r="A1283" s="523"/>
      <c r="B1283" s="287" t="s">
        <v>346</v>
      </c>
      <c r="C1283" s="729" t="s">
        <v>163</v>
      </c>
      <c r="D1283" s="730"/>
      <c r="E1283" s="730"/>
      <c r="F1283" s="730"/>
      <c r="G1283" s="730"/>
      <c r="H1283" s="730"/>
      <c r="I1283" s="730"/>
      <c r="J1283" s="730"/>
      <c r="K1283" s="730"/>
      <c r="L1283" s="730"/>
      <c r="M1283" s="730"/>
      <c r="N1283" s="730">
        <f>N1282</f>
        <v>12</v>
      </c>
      <c r="O1283" s="730"/>
      <c r="P1283" s="730"/>
      <c r="Q1283" s="730"/>
      <c r="R1283" s="730"/>
      <c r="S1283" s="730"/>
      <c r="T1283" s="730"/>
      <c r="U1283" s="730"/>
      <c r="V1283" s="730"/>
      <c r="W1283" s="730"/>
      <c r="X1283" s="730"/>
      <c r="Y1283" s="404">
        <f>Y1282</f>
        <v>0</v>
      </c>
      <c r="Z1283" s="404">
        <f t="shared" ref="Z1283:AL1283" si="415">Z1282</f>
        <v>0</v>
      </c>
      <c r="AA1283" s="404">
        <f t="shared" si="415"/>
        <v>0</v>
      </c>
      <c r="AB1283" s="404">
        <f t="shared" si="415"/>
        <v>0</v>
      </c>
      <c r="AC1283" s="404">
        <f t="shared" si="415"/>
        <v>0</v>
      </c>
      <c r="AD1283" s="404">
        <f t="shared" si="415"/>
        <v>0</v>
      </c>
      <c r="AE1283" s="404">
        <f t="shared" si="415"/>
        <v>0</v>
      </c>
      <c r="AF1283" s="404">
        <f t="shared" si="415"/>
        <v>0</v>
      </c>
      <c r="AG1283" s="404">
        <f t="shared" si="415"/>
        <v>0</v>
      </c>
      <c r="AH1283" s="404">
        <f t="shared" si="415"/>
        <v>0</v>
      </c>
      <c r="AI1283" s="404">
        <f t="shared" si="415"/>
        <v>0</v>
      </c>
      <c r="AJ1283" s="404">
        <f t="shared" si="415"/>
        <v>0</v>
      </c>
      <c r="AK1283" s="404">
        <f t="shared" si="415"/>
        <v>0</v>
      </c>
      <c r="AL1283" s="404">
        <f t="shared" si="415"/>
        <v>0</v>
      </c>
      <c r="AM1283" s="299"/>
    </row>
    <row r="1284" spans="1:39" ht="15" customHeight="1" outlineLevel="1">
      <c r="A1284" s="523"/>
      <c r="B1284" s="421"/>
      <c r="C1284" s="729"/>
      <c r="D1284" s="729"/>
      <c r="E1284" s="729"/>
      <c r="F1284" s="729"/>
      <c r="G1284" s="729"/>
      <c r="H1284" s="729"/>
      <c r="I1284" s="729"/>
      <c r="J1284" s="729"/>
      <c r="K1284" s="729"/>
      <c r="L1284" s="729"/>
      <c r="M1284" s="729"/>
      <c r="N1284" s="729"/>
      <c r="O1284" s="729"/>
      <c r="P1284" s="729"/>
      <c r="Q1284" s="729"/>
      <c r="R1284" s="729"/>
      <c r="S1284" s="729"/>
      <c r="T1284" s="729"/>
      <c r="U1284" s="729"/>
      <c r="V1284" s="729"/>
      <c r="W1284" s="729"/>
      <c r="X1284" s="729"/>
      <c r="Y1284" s="405"/>
      <c r="Z1284" s="418"/>
      <c r="AA1284" s="418"/>
      <c r="AB1284" s="418"/>
      <c r="AC1284" s="418"/>
      <c r="AD1284" s="418"/>
      <c r="AE1284" s="418"/>
      <c r="AF1284" s="418"/>
      <c r="AG1284" s="418"/>
      <c r="AH1284" s="418"/>
      <c r="AI1284" s="418"/>
      <c r="AJ1284" s="418"/>
      <c r="AK1284" s="418"/>
      <c r="AL1284" s="418"/>
      <c r="AM1284" s="299"/>
    </row>
    <row r="1285" spans="1:39" ht="32.15" customHeight="1" outlineLevel="1">
      <c r="A1285" s="523">
        <v>46</v>
      </c>
      <c r="B1285" s="421" t="s">
        <v>138</v>
      </c>
      <c r="C1285" s="729" t="s">
        <v>25</v>
      </c>
      <c r="D1285" s="730"/>
      <c r="E1285" s="730"/>
      <c r="F1285" s="730"/>
      <c r="G1285" s="730"/>
      <c r="H1285" s="730"/>
      <c r="I1285" s="730"/>
      <c r="J1285" s="730"/>
      <c r="K1285" s="730"/>
      <c r="L1285" s="730"/>
      <c r="M1285" s="730"/>
      <c r="N1285" s="730">
        <v>12</v>
      </c>
      <c r="O1285" s="730"/>
      <c r="P1285" s="730"/>
      <c r="Q1285" s="730"/>
      <c r="R1285" s="730"/>
      <c r="S1285" s="730"/>
      <c r="T1285" s="730"/>
      <c r="U1285" s="730"/>
      <c r="V1285" s="730"/>
      <c r="W1285" s="730"/>
      <c r="X1285" s="730"/>
      <c r="Y1285" s="419"/>
      <c r="Z1285" s="408"/>
      <c r="AA1285" s="408"/>
      <c r="AB1285" s="408"/>
      <c r="AC1285" s="408"/>
      <c r="AD1285" s="408"/>
      <c r="AE1285" s="408"/>
      <c r="AF1285" s="408"/>
      <c r="AG1285" s="408"/>
      <c r="AH1285" s="408"/>
      <c r="AI1285" s="408"/>
      <c r="AJ1285" s="408"/>
      <c r="AK1285" s="408"/>
      <c r="AL1285" s="408"/>
      <c r="AM1285" s="289">
        <f>SUM(Y1285:AL1285)</f>
        <v>0</v>
      </c>
    </row>
    <row r="1286" spans="1:39" ht="15" customHeight="1" outlineLevel="1">
      <c r="A1286" s="523"/>
      <c r="B1286" s="287" t="s">
        <v>346</v>
      </c>
      <c r="C1286" s="729" t="s">
        <v>163</v>
      </c>
      <c r="D1286" s="730"/>
      <c r="E1286" s="730"/>
      <c r="F1286" s="730"/>
      <c r="G1286" s="730"/>
      <c r="H1286" s="730"/>
      <c r="I1286" s="730"/>
      <c r="J1286" s="730"/>
      <c r="K1286" s="730"/>
      <c r="L1286" s="730"/>
      <c r="M1286" s="730"/>
      <c r="N1286" s="730">
        <f>N1285</f>
        <v>12</v>
      </c>
      <c r="O1286" s="730"/>
      <c r="P1286" s="730"/>
      <c r="Q1286" s="730"/>
      <c r="R1286" s="730"/>
      <c r="S1286" s="730"/>
      <c r="T1286" s="730"/>
      <c r="U1286" s="730"/>
      <c r="V1286" s="730"/>
      <c r="W1286" s="730"/>
      <c r="X1286" s="730"/>
      <c r="Y1286" s="404">
        <f>Y1285</f>
        <v>0</v>
      </c>
      <c r="Z1286" s="404">
        <f t="shared" ref="Z1286:AL1286" si="416">Z1285</f>
        <v>0</v>
      </c>
      <c r="AA1286" s="404">
        <f t="shared" si="416"/>
        <v>0</v>
      </c>
      <c r="AB1286" s="404">
        <f t="shared" si="416"/>
        <v>0</v>
      </c>
      <c r="AC1286" s="404">
        <f t="shared" si="416"/>
        <v>0</v>
      </c>
      <c r="AD1286" s="404">
        <f t="shared" si="416"/>
        <v>0</v>
      </c>
      <c r="AE1286" s="404">
        <f t="shared" si="416"/>
        <v>0</v>
      </c>
      <c r="AF1286" s="404">
        <f t="shared" si="416"/>
        <v>0</v>
      </c>
      <c r="AG1286" s="404">
        <f t="shared" si="416"/>
        <v>0</v>
      </c>
      <c r="AH1286" s="404">
        <f t="shared" si="416"/>
        <v>0</v>
      </c>
      <c r="AI1286" s="404">
        <f t="shared" si="416"/>
        <v>0</v>
      </c>
      <c r="AJ1286" s="404">
        <f t="shared" si="416"/>
        <v>0</v>
      </c>
      <c r="AK1286" s="404">
        <f t="shared" si="416"/>
        <v>0</v>
      </c>
      <c r="AL1286" s="404">
        <f t="shared" si="416"/>
        <v>0</v>
      </c>
      <c r="AM1286" s="299"/>
    </row>
    <row r="1287" spans="1:39" ht="15" customHeight="1" outlineLevel="1">
      <c r="A1287" s="523"/>
      <c r="B1287" s="421"/>
      <c r="C1287" s="729"/>
      <c r="D1287" s="729"/>
      <c r="E1287" s="729"/>
      <c r="F1287" s="729"/>
      <c r="G1287" s="729"/>
      <c r="H1287" s="729"/>
      <c r="I1287" s="729"/>
      <c r="J1287" s="729"/>
      <c r="K1287" s="729"/>
      <c r="L1287" s="729"/>
      <c r="M1287" s="729"/>
      <c r="N1287" s="729"/>
      <c r="O1287" s="729"/>
      <c r="P1287" s="729"/>
      <c r="Q1287" s="729"/>
      <c r="R1287" s="729"/>
      <c r="S1287" s="729"/>
      <c r="T1287" s="729"/>
      <c r="U1287" s="729"/>
      <c r="V1287" s="729"/>
      <c r="W1287" s="729"/>
      <c r="X1287" s="729"/>
      <c r="Y1287" s="405"/>
      <c r="Z1287" s="418"/>
      <c r="AA1287" s="418"/>
      <c r="AB1287" s="418"/>
      <c r="AC1287" s="418"/>
      <c r="AD1287" s="418"/>
      <c r="AE1287" s="418"/>
      <c r="AF1287" s="418"/>
      <c r="AG1287" s="418"/>
      <c r="AH1287" s="418"/>
      <c r="AI1287" s="418"/>
      <c r="AJ1287" s="418"/>
      <c r="AK1287" s="418"/>
      <c r="AL1287" s="418"/>
      <c r="AM1287" s="299"/>
    </row>
    <row r="1288" spans="1:39" ht="35.4" customHeight="1" outlineLevel="1">
      <c r="A1288" s="523">
        <v>47</v>
      </c>
      <c r="B1288" s="421" t="s">
        <v>139</v>
      </c>
      <c r="C1288" s="729" t="s">
        <v>25</v>
      </c>
      <c r="D1288" s="730"/>
      <c r="E1288" s="730"/>
      <c r="F1288" s="730"/>
      <c r="G1288" s="730"/>
      <c r="H1288" s="730"/>
      <c r="I1288" s="730"/>
      <c r="J1288" s="730"/>
      <c r="K1288" s="730"/>
      <c r="L1288" s="730"/>
      <c r="M1288" s="730"/>
      <c r="N1288" s="730">
        <v>12</v>
      </c>
      <c r="O1288" s="730"/>
      <c r="P1288" s="730"/>
      <c r="Q1288" s="730"/>
      <c r="R1288" s="730"/>
      <c r="S1288" s="730"/>
      <c r="T1288" s="730"/>
      <c r="U1288" s="730"/>
      <c r="V1288" s="730"/>
      <c r="W1288" s="730"/>
      <c r="X1288" s="730"/>
      <c r="Y1288" s="419"/>
      <c r="Z1288" s="408"/>
      <c r="AA1288" s="408"/>
      <c r="AB1288" s="408"/>
      <c r="AC1288" s="408"/>
      <c r="AD1288" s="408"/>
      <c r="AE1288" s="408"/>
      <c r="AF1288" s="408"/>
      <c r="AG1288" s="408"/>
      <c r="AH1288" s="408"/>
      <c r="AI1288" s="408"/>
      <c r="AJ1288" s="408"/>
      <c r="AK1288" s="408"/>
      <c r="AL1288" s="408"/>
      <c r="AM1288" s="289">
        <f>SUM(Y1288:AL1288)</f>
        <v>0</v>
      </c>
    </row>
    <row r="1289" spans="1:39" ht="15" customHeight="1" outlineLevel="1">
      <c r="A1289" s="523"/>
      <c r="B1289" s="287" t="s">
        <v>346</v>
      </c>
      <c r="C1289" s="729" t="s">
        <v>163</v>
      </c>
      <c r="D1289" s="730"/>
      <c r="E1289" s="730"/>
      <c r="F1289" s="730"/>
      <c r="G1289" s="730"/>
      <c r="H1289" s="730"/>
      <c r="I1289" s="730"/>
      <c r="J1289" s="730"/>
      <c r="K1289" s="730"/>
      <c r="L1289" s="730"/>
      <c r="M1289" s="730"/>
      <c r="N1289" s="730">
        <f>N1288</f>
        <v>12</v>
      </c>
      <c r="O1289" s="730"/>
      <c r="P1289" s="730"/>
      <c r="Q1289" s="730"/>
      <c r="R1289" s="730"/>
      <c r="S1289" s="730"/>
      <c r="T1289" s="730"/>
      <c r="U1289" s="730"/>
      <c r="V1289" s="730"/>
      <c r="W1289" s="730"/>
      <c r="X1289" s="730"/>
      <c r="Y1289" s="404">
        <f>Y1288</f>
        <v>0</v>
      </c>
      <c r="Z1289" s="404">
        <f t="shared" ref="Z1289:AL1289" si="417">Z1288</f>
        <v>0</v>
      </c>
      <c r="AA1289" s="404">
        <f t="shared" si="417"/>
        <v>0</v>
      </c>
      <c r="AB1289" s="404">
        <f t="shared" si="417"/>
        <v>0</v>
      </c>
      <c r="AC1289" s="404">
        <f t="shared" si="417"/>
        <v>0</v>
      </c>
      <c r="AD1289" s="404">
        <f t="shared" si="417"/>
        <v>0</v>
      </c>
      <c r="AE1289" s="404">
        <f t="shared" si="417"/>
        <v>0</v>
      </c>
      <c r="AF1289" s="404">
        <f t="shared" si="417"/>
        <v>0</v>
      </c>
      <c r="AG1289" s="404">
        <f t="shared" si="417"/>
        <v>0</v>
      </c>
      <c r="AH1289" s="404">
        <f t="shared" si="417"/>
        <v>0</v>
      </c>
      <c r="AI1289" s="404">
        <f t="shared" si="417"/>
        <v>0</v>
      </c>
      <c r="AJ1289" s="404">
        <f t="shared" si="417"/>
        <v>0</v>
      </c>
      <c r="AK1289" s="404">
        <f t="shared" si="417"/>
        <v>0</v>
      </c>
      <c r="AL1289" s="404">
        <f t="shared" si="417"/>
        <v>0</v>
      </c>
      <c r="AM1289" s="299"/>
    </row>
    <row r="1290" spans="1:39" ht="15" customHeight="1" outlineLevel="1">
      <c r="A1290" s="523"/>
      <c r="B1290" s="421"/>
      <c r="C1290" s="729"/>
      <c r="D1290" s="729"/>
      <c r="E1290" s="729"/>
      <c r="F1290" s="729"/>
      <c r="G1290" s="729"/>
      <c r="H1290" s="729"/>
      <c r="I1290" s="729"/>
      <c r="J1290" s="729"/>
      <c r="K1290" s="729"/>
      <c r="L1290" s="729"/>
      <c r="M1290" s="729"/>
      <c r="N1290" s="729"/>
      <c r="O1290" s="729"/>
      <c r="P1290" s="729"/>
      <c r="Q1290" s="729"/>
      <c r="R1290" s="729"/>
      <c r="S1290" s="729"/>
      <c r="T1290" s="729"/>
      <c r="U1290" s="729"/>
      <c r="V1290" s="729"/>
      <c r="W1290" s="729"/>
      <c r="X1290" s="729"/>
      <c r="Y1290" s="405"/>
      <c r="Z1290" s="418"/>
      <c r="AA1290" s="418"/>
      <c r="AB1290" s="418"/>
      <c r="AC1290" s="418"/>
      <c r="AD1290" s="418"/>
      <c r="AE1290" s="418"/>
      <c r="AF1290" s="418"/>
      <c r="AG1290" s="418"/>
      <c r="AH1290" s="418"/>
      <c r="AI1290" s="418"/>
      <c r="AJ1290" s="418"/>
      <c r="AK1290" s="418"/>
      <c r="AL1290" s="418"/>
      <c r="AM1290" s="299"/>
    </row>
    <row r="1291" spans="1:39" ht="39.75" customHeight="1" outlineLevel="1">
      <c r="A1291" s="523">
        <v>48</v>
      </c>
      <c r="B1291" s="421" t="s">
        <v>140</v>
      </c>
      <c r="C1291" s="729" t="s">
        <v>25</v>
      </c>
      <c r="D1291" s="730"/>
      <c r="E1291" s="730"/>
      <c r="F1291" s="730"/>
      <c r="G1291" s="730"/>
      <c r="H1291" s="730"/>
      <c r="I1291" s="730"/>
      <c r="J1291" s="730"/>
      <c r="K1291" s="730"/>
      <c r="L1291" s="730"/>
      <c r="M1291" s="730"/>
      <c r="N1291" s="730">
        <v>12</v>
      </c>
      <c r="O1291" s="730"/>
      <c r="P1291" s="730"/>
      <c r="Q1291" s="730"/>
      <c r="R1291" s="730"/>
      <c r="S1291" s="730"/>
      <c r="T1291" s="730"/>
      <c r="U1291" s="730"/>
      <c r="V1291" s="730"/>
      <c r="W1291" s="730"/>
      <c r="X1291" s="730"/>
      <c r="Y1291" s="419"/>
      <c r="Z1291" s="408"/>
      <c r="AA1291" s="408"/>
      <c r="AB1291" s="408"/>
      <c r="AC1291" s="408"/>
      <c r="AD1291" s="408"/>
      <c r="AE1291" s="408"/>
      <c r="AF1291" s="408"/>
      <c r="AG1291" s="408"/>
      <c r="AH1291" s="408"/>
      <c r="AI1291" s="408"/>
      <c r="AJ1291" s="408"/>
      <c r="AK1291" s="408"/>
      <c r="AL1291" s="408"/>
      <c r="AM1291" s="289">
        <f>SUM(Y1291:AL1291)</f>
        <v>0</v>
      </c>
    </row>
    <row r="1292" spans="1:39" ht="15" customHeight="1" outlineLevel="1">
      <c r="A1292" s="523"/>
      <c r="B1292" s="287" t="s">
        <v>346</v>
      </c>
      <c r="C1292" s="729" t="s">
        <v>163</v>
      </c>
      <c r="D1292" s="730"/>
      <c r="E1292" s="730"/>
      <c r="F1292" s="730"/>
      <c r="G1292" s="730"/>
      <c r="H1292" s="730"/>
      <c r="I1292" s="730"/>
      <c r="J1292" s="730"/>
      <c r="K1292" s="730"/>
      <c r="L1292" s="730"/>
      <c r="M1292" s="730"/>
      <c r="N1292" s="730">
        <f>N1291</f>
        <v>12</v>
      </c>
      <c r="O1292" s="730"/>
      <c r="P1292" s="730"/>
      <c r="Q1292" s="730"/>
      <c r="R1292" s="730"/>
      <c r="S1292" s="730"/>
      <c r="T1292" s="730"/>
      <c r="U1292" s="730"/>
      <c r="V1292" s="730"/>
      <c r="W1292" s="730"/>
      <c r="X1292" s="730"/>
      <c r="Y1292" s="404">
        <f>Y1291</f>
        <v>0</v>
      </c>
      <c r="Z1292" s="404">
        <f t="shared" ref="Z1292:AL1292" si="418">Z1291</f>
        <v>0</v>
      </c>
      <c r="AA1292" s="404">
        <f t="shared" si="418"/>
        <v>0</v>
      </c>
      <c r="AB1292" s="404">
        <f t="shared" si="418"/>
        <v>0</v>
      </c>
      <c r="AC1292" s="404">
        <f t="shared" si="418"/>
        <v>0</v>
      </c>
      <c r="AD1292" s="404">
        <f t="shared" si="418"/>
        <v>0</v>
      </c>
      <c r="AE1292" s="404">
        <f t="shared" si="418"/>
        <v>0</v>
      </c>
      <c r="AF1292" s="404">
        <f t="shared" si="418"/>
        <v>0</v>
      </c>
      <c r="AG1292" s="404">
        <f t="shared" si="418"/>
        <v>0</v>
      </c>
      <c r="AH1292" s="404">
        <f t="shared" si="418"/>
        <v>0</v>
      </c>
      <c r="AI1292" s="404">
        <f t="shared" si="418"/>
        <v>0</v>
      </c>
      <c r="AJ1292" s="404">
        <f t="shared" si="418"/>
        <v>0</v>
      </c>
      <c r="AK1292" s="404">
        <f t="shared" si="418"/>
        <v>0</v>
      </c>
      <c r="AL1292" s="404">
        <f t="shared" si="418"/>
        <v>0</v>
      </c>
      <c r="AM1292" s="299"/>
    </row>
    <row r="1293" spans="1:39" ht="15" customHeight="1" outlineLevel="1">
      <c r="A1293" s="523"/>
      <c r="B1293" s="421"/>
      <c r="C1293" s="729"/>
      <c r="D1293" s="729"/>
      <c r="E1293" s="729"/>
      <c r="F1293" s="729"/>
      <c r="G1293" s="729"/>
      <c r="H1293" s="729"/>
      <c r="I1293" s="729"/>
      <c r="J1293" s="729"/>
      <c r="K1293" s="729"/>
      <c r="L1293" s="729"/>
      <c r="M1293" s="729"/>
      <c r="N1293" s="729"/>
      <c r="O1293" s="729"/>
      <c r="P1293" s="729"/>
      <c r="Q1293" s="729"/>
      <c r="R1293" s="729"/>
      <c r="S1293" s="729"/>
      <c r="T1293" s="729"/>
      <c r="U1293" s="729"/>
      <c r="V1293" s="729"/>
      <c r="W1293" s="729"/>
      <c r="X1293" s="729"/>
      <c r="Y1293" s="405"/>
      <c r="Z1293" s="418"/>
      <c r="AA1293" s="418"/>
      <c r="AB1293" s="418"/>
      <c r="AC1293" s="418"/>
      <c r="AD1293" s="418"/>
      <c r="AE1293" s="418"/>
      <c r="AF1293" s="418"/>
      <c r="AG1293" s="418"/>
      <c r="AH1293" s="418"/>
      <c r="AI1293" s="418"/>
      <c r="AJ1293" s="418"/>
      <c r="AK1293" s="418"/>
      <c r="AL1293" s="418"/>
      <c r="AM1293" s="299"/>
    </row>
    <row r="1294" spans="1:39" ht="33" customHeight="1" outlineLevel="1">
      <c r="A1294" s="523">
        <v>49</v>
      </c>
      <c r="B1294" s="421" t="s">
        <v>141</v>
      </c>
      <c r="C1294" s="729" t="s">
        <v>25</v>
      </c>
      <c r="D1294" s="730"/>
      <c r="E1294" s="730"/>
      <c r="F1294" s="730"/>
      <c r="G1294" s="730"/>
      <c r="H1294" s="730"/>
      <c r="I1294" s="730"/>
      <c r="J1294" s="730"/>
      <c r="K1294" s="730"/>
      <c r="L1294" s="730"/>
      <c r="M1294" s="730"/>
      <c r="N1294" s="730">
        <v>12</v>
      </c>
      <c r="O1294" s="730"/>
      <c r="P1294" s="730"/>
      <c r="Q1294" s="730"/>
      <c r="R1294" s="730"/>
      <c r="S1294" s="730"/>
      <c r="T1294" s="730"/>
      <c r="U1294" s="730"/>
      <c r="V1294" s="730"/>
      <c r="W1294" s="730"/>
      <c r="X1294" s="730"/>
      <c r="Y1294" s="419"/>
      <c r="Z1294" s="408"/>
      <c r="AA1294" s="408"/>
      <c r="AB1294" s="408"/>
      <c r="AC1294" s="408"/>
      <c r="AD1294" s="408"/>
      <c r="AE1294" s="408"/>
      <c r="AF1294" s="408"/>
      <c r="AG1294" s="408"/>
      <c r="AH1294" s="408"/>
      <c r="AI1294" s="408"/>
      <c r="AJ1294" s="408"/>
      <c r="AK1294" s="408"/>
      <c r="AL1294" s="408"/>
      <c r="AM1294" s="289">
        <f>SUM(Y1294:AL1294)</f>
        <v>0</v>
      </c>
    </row>
    <row r="1295" spans="1:39" ht="15" customHeight="1" outlineLevel="1">
      <c r="A1295" s="523"/>
      <c r="B1295" s="287" t="s">
        <v>346</v>
      </c>
      <c r="C1295" s="729" t="s">
        <v>163</v>
      </c>
      <c r="D1295" s="730"/>
      <c r="E1295" s="730"/>
      <c r="F1295" s="730"/>
      <c r="G1295" s="730"/>
      <c r="H1295" s="730"/>
      <c r="I1295" s="730"/>
      <c r="J1295" s="730"/>
      <c r="K1295" s="730"/>
      <c r="L1295" s="730"/>
      <c r="M1295" s="730"/>
      <c r="N1295" s="730">
        <f>N1294</f>
        <v>12</v>
      </c>
      <c r="O1295" s="730"/>
      <c r="P1295" s="730"/>
      <c r="Q1295" s="730"/>
      <c r="R1295" s="730"/>
      <c r="S1295" s="730"/>
      <c r="T1295" s="730"/>
      <c r="U1295" s="730"/>
      <c r="V1295" s="730"/>
      <c r="W1295" s="730"/>
      <c r="X1295" s="730"/>
      <c r="Y1295" s="404">
        <f>Y1294</f>
        <v>0</v>
      </c>
      <c r="Z1295" s="404">
        <f t="shared" ref="Z1295:AL1295" si="419">Z1294</f>
        <v>0</v>
      </c>
      <c r="AA1295" s="404">
        <f t="shared" si="419"/>
        <v>0</v>
      </c>
      <c r="AB1295" s="404">
        <f t="shared" si="419"/>
        <v>0</v>
      </c>
      <c r="AC1295" s="404">
        <f t="shared" si="419"/>
        <v>0</v>
      </c>
      <c r="AD1295" s="404">
        <f t="shared" si="419"/>
        <v>0</v>
      </c>
      <c r="AE1295" s="404">
        <f t="shared" si="419"/>
        <v>0</v>
      </c>
      <c r="AF1295" s="404">
        <f t="shared" si="419"/>
        <v>0</v>
      </c>
      <c r="AG1295" s="404">
        <f t="shared" si="419"/>
        <v>0</v>
      </c>
      <c r="AH1295" s="404">
        <f t="shared" si="419"/>
        <v>0</v>
      </c>
      <c r="AI1295" s="404">
        <f t="shared" si="419"/>
        <v>0</v>
      </c>
      <c r="AJ1295" s="404">
        <f t="shared" si="419"/>
        <v>0</v>
      </c>
      <c r="AK1295" s="404">
        <f t="shared" si="419"/>
        <v>0</v>
      </c>
      <c r="AL1295" s="404">
        <f t="shared" si="419"/>
        <v>0</v>
      </c>
      <c r="AM1295" s="299"/>
    </row>
    <row r="1296" spans="1:39" ht="15" customHeight="1" outlineLevel="1">
      <c r="A1296" s="523"/>
      <c r="B1296" s="287"/>
      <c r="C1296" s="298"/>
      <c r="D1296" s="729"/>
      <c r="E1296" s="729"/>
      <c r="F1296" s="729"/>
      <c r="G1296" s="729"/>
      <c r="H1296" s="729"/>
      <c r="I1296" s="729"/>
      <c r="J1296" s="729"/>
      <c r="K1296" s="729"/>
      <c r="L1296" s="729"/>
      <c r="M1296" s="729"/>
      <c r="N1296" s="729"/>
      <c r="O1296" s="729"/>
      <c r="P1296" s="729"/>
      <c r="Q1296" s="729"/>
      <c r="R1296" s="729"/>
      <c r="S1296" s="729"/>
      <c r="T1296" s="729"/>
      <c r="U1296" s="729"/>
      <c r="V1296" s="729"/>
      <c r="W1296" s="729"/>
      <c r="X1296" s="729"/>
      <c r="Y1296" s="294"/>
      <c r="Z1296" s="294"/>
      <c r="AA1296" s="294"/>
      <c r="AB1296" s="294"/>
      <c r="AC1296" s="294"/>
      <c r="AD1296" s="294"/>
      <c r="AE1296" s="294"/>
      <c r="AF1296" s="294"/>
      <c r="AG1296" s="294"/>
      <c r="AH1296" s="294"/>
      <c r="AI1296" s="294"/>
      <c r="AJ1296" s="294"/>
      <c r="AK1296" s="294"/>
      <c r="AL1296" s="294"/>
      <c r="AM1296" s="299"/>
    </row>
    <row r="1297" spans="2:39" ht="15.5">
      <c r="B1297" s="320" t="s">
        <v>794</v>
      </c>
      <c r="C1297" s="322"/>
      <c r="D1297" s="807">
        <f>SUM(D1140:D1295)</f>
        <v>0</v>
      </c>
      <c r="E1297" s="807">
        <f t="shared" ref="E1297:K1297" si="420">SUM(E1140:E1295)</f>
        <v>0</v>
      </c>
      <c r="F1297" s="807">
        <f t="shared" si="420"/>
        <v>0</v>
      </c>
      <c r="G1297" s="807">
        <f t="shared" si="420"/>
        <v>0</v>
      </c>
      <c r="H1297" s="807">
        <f t="shared" si="420"/>
        <v>0</v>
      </c>
      <c r="I1297" s="807">
        <f t="shared" si="420"/>
        <v>0</v>
      </c>
      <c r="J1297" s="807">
        <f t="shared" si="420"/>
        <v>0</v>
      </c>
      <c r="K1297" s="807">
        <f t="shared" si="420"/>
        <v>0</v>
      </c>
      <c r="L1297" s="807"/>
      <c r="M1297" s="807"/>
      <c r="N1297" s="322"/>
      <c r="O1297" s="322">
        <f>SUM(O1140:O1295)</f>
        <v>0</v>
      </c>
      <c r="P1297" s="322"/>
      <c r="Q1297" s="322"/>
      <c r="R1297" s="322"/>
      <c r="S1297" s="322"/>
      <c r="T1297" s="322"/>
      <c r="U1297" s="322"/>
      <c r="V1297" s="322"/>
      <c r="W1297" s="322"/>
      <c r="X1297" s="322"/>
      <c r="Y1297" s="322">
        <f>IF(Y1138="kWh",SUMPRODUCT(D1140:D1295,Y1140:Y1295))</f>
        <v>0</v>
      </c>
      <c r="Z1297" s="322">
        <f>IF(Z1138="kWh",SUMPRODUCT(D1140:D1295,Z1140:Z1295))</f>
        <v>0</v>
      </c>
      <c r="AA1297" s="322">
        <f>IF(AA1138="kw",SUMPRODUCT(N1140:N1295,O1140:O1295,AA1140:AA1295),SUMPRODUCT(D1140:D1295,AA1140:AA1295))</f>
        <v>0</v>
      </c>
      <c r="AB1297" s="322">
        <f>IF(AB1138="kw",SUMPRODUCT(N1140:N1295,O1140:O1295,AB1140:AB1295),SUMPRODUCT(D1140:D1295,AB1140:AB1295))</f>
        <v>0</v>
      </c>
      <c r="AC1297" s="322">
        <f>IF(AC1138="kw",SUMPRODUCT(N1140:N1295,O1140:O1295,AC1140:AC1295),SUMPRODUCT(D1140:D1295,AC1140:AC1295))</f>
        <v>0</v>
      </c>
      <c r="AD1297" s="322">
        <f>IF(AD1138="kw",SUMPRODUCT(N1140:N1295,O1140:O1295,AD1140:AD1295),SUMPRODUCT(D1140:D1295,AD1140:AD1295))</f>
        <v>0</v>
      </c>
      <c r="AE1297" s="322">
        <f>IF(AE1138="kw",SUMPRODUCT(N1140:N1295,O1140:O1295,AE1140:AE1295),SUMPRODUCT(D1140:D1295,AE1140:AE1295))</f>
        <v>0</v>
      </c>
      <c r="AF1297" s="322">
        <f>IF(AF1138="kw",SUMPRODUCT(N1140:N1295,O1140:O1295,AF1140:AF1295),SUMPRODUCT(D1140:D1295,AF1140:AF1295))</f>
        <v>0</v>
      </c>
      <c r="AG1297" s="322">
        <f>IF(AG1138="kw",SUMPRODUCT(N1140:N1295,O1140:O1295,AG1140:AG1295),SUMPRODUCT(D1140:D1295,AG1140:AG1295))</f>
        <v>0</v>
      </c>
      <c r="AH1297" s="322">
        <f>IF(AH1138="kw",SUMPRODUCT(N1140:N1295,O1140:O1295,AH1140:AH1295),SUMPRODUCT(D1140:D1295,AH1140:AH1295))</f>
        <v>0</v>
      </c>
      <c r="AI1297" s="322">
        <f>IF(AI1138="kw",SUMPRODUCT(N1140:N1295,O1140:O1295,AI1140:AI1295),SUMPRODUCT(D1140:D1295,AI1140:AI1295))</f>
        <v>0</v>
      </c>
      <c r="AJ1297" s="322">
        <f>IF(AJ1138="kw",SUMPRODUCT(N1140:N1295,O1140:O1295,AJ1140:AJ1295),SUMPRODUCT(D1140:D1295,AJ1140:AJ1295))</f>
        <v>0</v>
      </c>
      <c r="AK1297" s="322">
        <f>IF(AK1138="kw",SUMPRODUCT(N1140:N1295,O1140:O1295,AK1140:AK1295),SUMPRODUCT(D1140:D1295,AK1140:AK1295))</f>
        <v>0</v>
      </c>
      <c r="AL1297" s="322">
        <f>IF(AL1138="kw",SUMPRODUCT(N1140:N1295,O1140:O1295,AL1140:AL1295),SUMPRODUCT(D1140:D1295,AL1140:AL1295))</f>
        <v>0</v>
      </c>
      <c r="AM1297" s="323"/>
    </row>
    <row r="1298" spans="2:39" ht="15.5">
      <c r="B1298" s="384" t="s">
        <v>795</v>
      </c>
      <c r="C1298" s="385"/>
      <c r="D1298" s="806"/>
      <c r="E1298" s="806"/>
      <c r="F1298" s="806"/>
      <c r="G1298" s="806"/>
      <c r="H1298" s="806"/>
      <c r="I1298" s="806"/>
      <c r="J1298" s="806"/>
      <c r="K1298" s="806"/>
      <c r="L1298" s="806"/>
      <c r="M1298" s="806"/>
      <c r="N1298" s="385"/>
      <c r="O1298" s="385"/>
      <c r="P1298" s="385"/>
      <c r="Q1298" s="385"/>
      <c r="R1298" s="385"/>
      <c r="S1298" s="385"/>
      <c r="T1298" s="385"/>
      <c r="U1298" s="385"/>
      <c r="V1298" s="385"/>
      <c r="W1298" s="385"/>
      <c r="X1298" s="385"/>
      <c r="Y1298" s="385">
        <f>HLOOKUP(Y771,'2. LRAMVA Threshold'!$B$42:$Q$54,13,FALSE)</f>
        <v>1262919</v>
      </c>
      <c r="Z1298" s="385">
        <f>HLOOKUP(Z771,'2. LRAMVA Threshold'!$B$42:$Q$54,13,FALSE)</f>
        <v>1210217</v>
      </c>
      <c r="AA1298" s="385">
        <f>HLOOKUP(AA771,'2. LRAMVA Threshold'!$B$42:$Q$54,13,FALSE)</f>
        <v>56673</v>
      </c>
      <c r="AB1298" s="385">
        <f>'1.  LRAMVA Summary'!G53</f>
        <v>0</v>
      </c>
      <c r="AC1298" s="385">
        <f>'1.  LRAMVA Summary'!H53</f>
        <v>0</v>
      </c>
      <c r="AD1298" s="385">
        <f>'1.  LRAMVA Summary'!I53</f>
        <v>0</v>
      </c>
      <c r="AE1298" s="385">
        <f>'1.  LRAMVA Summary'!J53</f>
        <v>0</v>
      </c>
      <c r="AF1298" s="385">
        <f>'1.  LRAMVA Summary'!K53</f>
        <v>0</v>
      </c>
      <c r="AG1298" s="385">
        <f>'1.  LRAMVA Summary'!L53</f>
        <v>0</v>
      </c>
      <c r="AH1298" s="385">
        <f>'1.  LRAMVA Summary'!M53</f>
        <v>0</v>
      </c>
      <c r="AI1298" s="385">
        <f>'1.  LRAMVA Summary'!N53</f>
        <v>0</v>
      </c>
      <c r="AJ1298" s="385">
        <f>'1.  LRAMVA Summary'!O53</f>
        <v>0</v>
      </c>
      <c r="AK1298" s="385">
        <f>'1.  LRAMVA Summary'!P53</f>
        <v>0</v>
      </c>
      <c r="AL1298" s="385">
        <f>'1.  LRAMVA Summary'!Q53</f>
        <v>0</v>
      </c>
      <c r="AM1298" s="434"/>
    </row>
    <row r="1299" spans="2:39" ht="15.5">
      <c r="B1299" s="387"/>
      <c r="C1299" s="425"/>
      <c r="D1299" s="425"/>
      <c r="E1299" s="425"/>
      <c r="F1299" s="425"/>
      <c r="G1299" s="425"/>
      <c r="H1299" s="425"/>
      <c r="I1299" s="425"/>
      <c r="J1299" s="425"/>
      <c r="K1299" s="425"/>
      <c r="L1299" s="425"/>
      <c r="M1299" s="425"/>
      <c r="N1299" s="426"/>
      <c r="O1299" s="427"/>
      <c r="P1299" s="426"/>
      <c r="Q1299" s="426"/>
      <c r="R1299" s="426"/>
      <c r="S1299" s="428"/>
      <c r="T1299" s="428"/>
      <c r="U1299" s="428"/>
      <c r="V1299" s="428"/>
      <c r="W1299" s="426"/>
      <c r="X1299" s="426"/>
      <c r="Y1299" s="429"/>
      <c r="Z1299" s="429"/>
      <c r="AA1299" s="429"/>
      <c r="AB1299" s="429"/>
      <c r="AC1299" s="429"/>
      <c r="AD1299" s="429"/>
      <c r="AE1299" s="429"/>
      <c r="AF1299" s="392"/>
      <c r="AG1299" s="392"/>
      <c r="AH1299" s="392"/>
      <c r="AI1299" s="392"/>
      <c r="AJ1299" s="392"/>
      <c r="AK1299" s="392"/>
      <c r="AL1299" s="392"/>
      <c r="AM1299" s="393"/>
    </row>
    <row r="1300" spans="2:39" ht="15.5">
      <c r="B1300" s="317" t="s">
        <v>798</v>
      </c>
      <c r="C1300" s="331"/>
      <c r="D1300" s="805"/>
      <c r="E1300" s="293"/>
      <c r="F1300" s="293"/>
      <c r="G1300" s="293"/>
      <c r="H1300" s="293"/>
      <c r="I1300" s="293"/>
      <c r="J1300" s="293"/>
      <c r="K1300" s="293"/>
      <c r="L1300" s="293"/>
      <c r="M1300" s="293"/>
      <c r="N1300" s="369"/>
      <c r="O1300" s="729"/>
      <c r="P1300" s="333"/>
      <c r="Q1300" s="333"/>
      <c r="R1300" s="333"/>
      <c r="S1300" s="332"/>
      <c r="T1300" s="332"/>
      <c r="U1300" s="332"/>
      <c r="V1300" s="332"/>
      <c r="W1300" s="333"/>
      <c r="X1300" s="333"/>
      <c r="Y1300" s="334">
        <f>HLOOKUP(Y$35,'3.  Distribution Rates'!$C$122:$P$134,13,FALSE)</f>
        <v>0</v>
      </c>
      <c r="Z1300" s="334">
        <f>HLOOKUP(Z$35,'3.  Distribution Rates'!$C$122:$P$134,13,FALSE)</f>
        <v>0</v>
      </c>
      <c r="AA1300" s="334">
        <f>HLOOKUP(AA$35,'3.  Distribution Rates'!$C$122:$P$134,13,FALSE)</f>
        <v>0</v>
      </c>
      <c r="AB1300" s="334">
        <f>HLOOKUP(AB$35,'3.  Distribution Rates'!$C$122:$P$134,13,FALSE)</f>
        <v>0</v>
      </c>
      <c r="AC1300" s="334">
        <f>HLOOKUP(AC$35,'3.  Distribution Rates'!$C$122:$P$134,13,FALSE)</f>
        <v>0</v>
      </c>
      <c r="AD1300" s="334">
        <f>HLOOKUP(AD$35,'3.  Distribution Rates'!$C$122:$P$134,13,FALSE)</f>
        <v>0</v>
      </c>
      <c r="AE1300" s="334">
        <f>HLOOKUP(AE$35,'3.  Distribution Rates'!$C$122:$P$134,13,FALSE)</f>
        <v>0</v>
      </c>
      <c r="AF1300" s="334">
        <f>HLOOKUP(AF$35,'3.  Distribution Rates'!$C$122:$P$134,13,FALSE)</f>
        <v>0</v>
      </c>
      <c r="AG1300" s="334">
        <f>HLOOKUP(AG$35,'3.  Distribution Rates'!$C$122:$P$134,13,FALSE)</f>
        <v>0</v>
      </c>
      <c r="AH1300" s="334">
        <f>HLOOKUP(AH$35,'3.  Distribution Rates'!$C$122:$P$134,13,FALSE)</f>
        <v>0</v>
      </c>
      <c r="AI1300" s="334">
        <f>HLOOKUP(AI$35,'3.  Distribution Rates'!$C$122:$P$134,13,FALSE)</f>
        <v>0</v>
      </c>
      <c r="AJ1300" s="334">
        <f>HLOOKUP(AJ$35,'3.  Distribution Rates'!$C$122:$P$134,13,FALSE)</f>
        <v>0</v>
      </c>
      <c r="AK1300" s="334">
        <f>HLOOKUP(AK$35,'3.  Distribution Rates'!$C$122:$P$134,13,FALSE)</f>
        <v>0</v>
      </c>
      <c r="AL1300" s="334">
        <f>HLOOKUP(AL$35,'3.  Distribution Rates'!$C$122:$P$134,13,FALSE)</f>
        <v>0</v>
      </c>
      <c r="AM1300" s="436"/>
    </row>
    <row r="1301" spans="2:39" ht="15.5">
      <c r="B1301" s="317" t="s">
        <v>799</v>
      </c>
      <c r="C1301" s="338"/>
      <c r="D1301" s="804"/>
      <c r="E1301" s="733"/>
      <c r="F1301" s="733"/>
      <c r="G1301" s="733"/>
      <c r="H1301" s="733"/>
      <c r="I1301" s="733"/>
      <c r="J1301" s="733"/>
      <c r="K1301" s="733"/>
      <c r="L1301" s="733"/>
      <c r="M1301" s="733"/>
      <c r="N1301" s="272"/>
      <c r="O1301" s="729"/>
      <c r="P1301" s="272"/>
      <c r="Q1301" s="272"/>
      <c r="R1301" s="272"/>
      <c r="S1301" s="302"/>
      <c r="T1301" s="302"/>
      <c r="U1301" s="302"/>
      <c r="V1301" s="302"/>
      <c r="W1301" s="272"/>
      <c r="X1301" s="272"/>
      <c r="Y1301" s="371">
        <f>'4.  2011-2014 LRAM'!Y326*Y1300</f>
        <v>0</v>
      </c>
      <c r="Z1301" s="371">
        <f>'4.  2011-2014 LRAM'!Z326*Z1300</f>
        <v>0</v>
      </c>
      <c r="AA1301" s="371">
        <f>'4.  2011-2014 LRAM'!AA326*AA1300</f>
        <v>0</v>
      </c>
      <c r="AB1301" s="371">
        <f>'4.  2011-2014 LRAM'!AB326*AB1300</f>
        <v>0</v>
      </c>
      <c r="AC1301" s="371">
        <f>'4.  2011-2014 LRAM'!AC326*AC1300</f>
        <v>0</v>
      </c>
      <c r="AD1301" s="371">
        <f>'4.  2011-2014 LRAM'!AD326*AD1300</f>
        <v>0</v>
      </c>
      <c r="AE1301" s="371">
        <f>'4.  2011-2014 LRAM'!AE326*AE1300</f>
        <v>0</v>
      </c>
      <c r="AF1301" s="371">
        <f>'4.  2011-2014 LRAM'!AF326*AF1300</f>
        <v>0</v>
      </c>
      <c r="AG1301" s="371">
        <f>'4.  2011-2014 LRAM'!AG326*AG1300</f>
        <v>0</v>
      </c>
      <c r="AH1301" s="371">
        <f>'4.  2011-2014 LRAM'!AH326*AH1300</f>
        <v>0</v>
      </c>
      <c r="AI1301" s="371">
        <f>'4.  2011-2014 LRAM'!AI326*AI1300</f>
        <v>0</v>
      </c>
      <c r="AJ1301" s="371">
        <f>'4.  2011-2014 LRAM'!AJ326*AJ1300</f>
        <v>0</v>
      </c>
      <c r="AK1301" s="371">
        <f>'4.  2011-2014 LRAM'!AK326*AK1300</f>
        <v>0</v>
      </c>
      <c r="AL1301" s="371">
        <f>'4.  2011-2014 LRAM'!AL326*AL1300</f>
        <v>0</v>
      </c>
      <c r="AM1301" s="616">
        <f t="shared" ref="AM1301:AM1309" si="421">SUM(Y1301:AL1301)</f>
        <v>0</v>
      </c>
    </row>
    <row r="1302" spans="2:39" ht="15.5">
      <c r="B1302" s="317" t="s">
        <v>800</v>
      </c>
      <c r="C1302" s="338"/>
      <c r="D1302" s="804"/>
      <c r="E1302" s="733"/>
      <c r="F1302" s="733"/>
      <c r="G1302" s="733"/>
      <c r="H1302" s="733"/>
      <c r="I1302" s="733"/>
      <c r="J1302" s="733"/>
      <c r="K1302" s="733"/>
      <c r="L1302" s="733"/>
      <c r="M1302" s="733"/>
      <c r="N1302" s="272"/>
      <c r="O1302" s="729"/>
      <c r="P1302" s="272"/>
      <c r="Q1302" s="272"/>
      <c r="R1302" s="272"/>
      <c r="S1302" s="302"/>
      <c r="T1302" s="302"/>
      <c r="U1302" s="302"/>
      <c r="V1302" s="302"/>
      <c r="W1302" s="272"/>
      <c r="X1302" s="272"/>
      <c r="Y1302" s="371">
        <f>'4.  2011-2014 LRAM'!Y455*Y1300</f>
        <v>0</v>
      </c>
      <c r="Z1302" s="371">
        <f>'4.  2011-2014 LRAM'!Z455*Z1300</f>
        <v>0</v>
      </c>
      <c r="AA1302" s="371">
        <f>'4.  2011-2014 LRAM'!AA455*AA1300</f>
        <v>0</v>
      </c>
      <c r="AB1302" s="371">
        <f>'4.  2011-2014 LRAM'!AB455*AB1300</f>
        <v>0</v>
      </c>
      <c r="AC1302" s="371">
        <f>'4.  2011-2014 LRAM'!AC455*AC1300</f>
        <v>0</v>
      </c>
      <c r="AD1302" s="371">
        <f>'4.  2011-2014 LRAM'!AD455*AD1300</f>
        <v>0</v>
      </c>
      <c r="AE1302" s="371">
        <f>'4.  2011-2014 LRAM'!AE455*AE1300</f>
        <v>0</v>
      </c>
      <c r="AF1302" s="371">
        <f>'4.  2011-2014 LRAM'!AF455*AF1300</f>
        <v>0</v>
      </c>
      <c r="AG1302" s="371">
        <f>'4.  2011-2014 LRAM'!AG455*AG1300</f>
        <v>0</v>
      </c>
      <c r="AH1302" s="371">
        <f>'4.  2011-2014 LRAM'!AH455*AH1300</f>
        <v>0</v>
      </c>
      <c r="AI1302" s="371">
        <f>'4.  2011-2014 LRAM'!AI455*AI1300</f>
        <v>0</v>
      </c>
      <c r="AJ1302" s="371">
        <f>'4.  2011-2014 LRAM'!AJ455*AJ1300</f>
        <v>0</v>
      </c>
      <c r="AK1302" s="371">
        <f>'4.  2011-2014 LRAM'!AK455*AK1300</f>
        <v>0</v>
      </c>
      <c r="AL1302" s="371">
        <f>'4.  2011-2014 LRAM'!AL455*AL1300</f>
        <v>0</v>
      </c>
      <c r="AM1302" s="616">
        <f t="shared" si="421"/>
        <v>0</v>
      </c>
    </row>
    <row r="1303" spans="2:39" ht="15.5">
      <c r="B1303" s="317" t="s">
        <v>801</v>
      </c>
      <c r="C1303" s="338"/>
      <c r="D1303" s="804"/>
      <c r="E1303" s="733"/>
      <c r="F1303" s="733"/>
      <c r="G1303" s="733"/>
      <c r="H1303" s="733"/>
      <c r="I1303" s="733"/>
      <c r="J1303" s="733"/>
      <c r="K1303" s="733"/>
      <c r="L1303" s="733"/>
      <c r="M1303" s="733"/>
      <c r="N1303" s="272"/>
      <c r="O1303" s="729"/>
      <c r="P1303" s="272"/>
      <c r="Q1303" s="272"/>
      <c r="R1303" s="272"/>
      <c r="S1303" s="302"/>
      <c r="T1303" s="302"/>
      <c r="U1303" s="302"/>
      <c r="V1303" s="302"/>
      <c r="W1303" s="272"/>
      <c r="X1303" s="272"/>
      <c r="Y1303" s="371">
        <f>'4.  2011-2014 LRAM'!Y584*Y1300</f>
        <v>0</v>
      </c>
      <c r="Z1303" s="371">
        <f>'4.  2011-2014 LRAM'!Z584*Z1300</f>
        <v>0</v>
      </c>
      <c r="AA1303" s="371">
        <f>'4.  2011-2014 LRAM'!AA584*AA1300</f>
        <v>0</v>
      </c>
      <c r="AB1303" s="371">
        <f>'4.  2011-2014 LRAM'!AB584*AB1300</f>
        <v>0</v>
      </c>
      <c r="AC1303" s="371">
        <f>'4.  2011-2014 LRAM'!AC584*AC1300</f>
        <v>0</v>
      </c>
      <c r="AD1303" s="371">
        <f>'4.  2011-2014 LRAM'!AD584*AD1300</f>
        <v>0</v>
      </c>
      <c r="AE1303" s="371">
        <f>'4.  2011-2014 LRAM'!AE584*AE1300</f>
        <v>0</v>
      </c>
      <c r="AF1303" s="371">
        <f>'4.  2011-2014 LRAM'!AF584*AF1300</f>
        <v>0</v>
      </c>
      <c r="AG1303" s="371">
        <f>'4.  2011-2014 LRAM'!AG584*AG1300</f>
        <v>0</v>
      </c>
      <c r="AH1303" s="371">
        <f>'4.  2011-2014 LRAM'!AH584*AH1300</f>
        <v>0</v>
      </c>
      <c r="AI1303" s="371">
        <f>'4.  2011-2014 LRAM'!AI584*AI1300</f>
        <v>0</v>
      </c>
      <c r="AJ1303" s="371">
        <f>'4.  2011-2014 LRAM'!AJ584*AJ1300</f>
        <v>0</v>
      </c>
      <c r="AK1303" s="371">
        <f>'4.  2011-2014 LRAM'!AK584*AK1300</f>
        <v>0</v>
      </c>
      <c r="AL1303" s="371">
        <f>'4.  2011-2014 LRAM'!AL584*AL1300</f>
        <v>0</v>
      </c>
      <c r="AM1303" s="616">
        <f t="shared" si="421"/>
        <v>0</v>
      </c>
    </row>
    <row r="1304" spans="2:39" ht="15.5">
      <c r="B1304" s="317" t="s">
        <v>802</v>
      </c>
      <c r="C1304" s="338"/>
      <c r="D1304" s="804"/>
      <c r="E1304" s="733"/>
      <c r="F1304" s="733"/>
      <c r="G1304" s="733"/>
      <c r="H1304" s="733"/>
      <c r="I1304" s="733"/>
      <c r="J1304" s="733"/>
      <c r="K1304" s="733"/>
      <c r="L1304" s="733"/>
      <c r="M1304" s="733"/>
      <c r="N1304" s="272"/>
      <c r="O1304" s="729"/>
      <c r="P1304" s="272"/>
      <c r="Q1304" s="272"/>
      <c r="R1304" s="272"/>
      <c r="S1304" s="302"/>
      <c r="T1304" s="302"/>
      <c r="U1304" s="302"/>
      <c r="V1304" s="302"/>
      <c r="W1304" s="272"/>
      <c r="X1304" s="272"/>
      <c r="Y1304" s="371">
        <f>'4.  2011-2014 LRAM'!Y714*Y1300</f>
        <v>0</v>
      </c>
      <c r="Z1304" s="371">
        <f>'4.  2011-2014 LRAM'!Z714*Z1300</f>
        <v>0</v>
      </c>
      <c r="AA1304" s="371">
        <f>'4.  2011-2014 LRAM'!AA714*AA1300</f>
        <v>0</v>
      </c>
      <c r="AB1304" s="371">
        <f>'4.  2011-2014 LRAM'!AB714*AB1300</f>
        <v>0</v>
      </c>
      <c r="AC1304" s="371">
        <f>'4.  2011-2014 LRAM'!AC714*AC1300</f>
        <v>0</v>
      </c>
      <c r="AD1304" s="371">
        <f>'4.  2011-2014 LRAM'!AD714*AD1300</f>
        <v>0</v>
      </c>
      <c r="AE1304" s="371">
        <f>'4.  2011-2014 LRAM'!AE714*AE1300</f>
        <v>0</v>
      </c>
      <c r="AF1304" s="371">
        <f>'4.  2011-2014 LRAM'!AF714*AF1300</f>
        <v>0</v>
      </c>
      <c r="AG1304" s="371">
        <f>'4.  2011-2014 LRAM'!AG714*AG1300</f>
        <v>0</v>
      </c>
      <c r="AH1304" s="371">
        <f>'4.  2011-2014 LRAM'!AH714*AH1300</f>
        <v>0</v>
      </c>
      <c r="AI1304" s="371">
        <f>'4.  2011-2014 LRAM'!AI714*AI1300</f>
        <v>0</v>
      </c>
      <c r="AJ1304" s="371">
        <f>'4.  2011-2014 LRAM'!AJ714*AJ1300</f>
        <v>0</v>
      </c>
      <c r="AK1304" s="371">
        <f>'4.  2011-2014 LRAM'!AK714*AK1300</f>
        <v>0</v>
      </c>
      <c r="AL1304" s="371">
        <f>'4.  2011-2014 LRAM'!AL714*AL1300</f>
        <v>0</v>
      </c>
      <c r="AM1304" s="616">
        <f t="shared" si="421"/>
        <v>0</v>
      </c>
    </row>
    <row r="1305" spans="2:39" ht="15.5">
      <c r="B1305" s="317" t="s">
        <v>803</v>
      </c>
      <c r="C1305" s="338"/>
      <c r="D1305" s="804"/>
      <c r="E1305" s="733"/>
      <c r="F1305" s="733"/>
      <c r="G1305" s="733"/>
      <c r="H1305" s="733"/>
      <c r="I1305" s="733"/>
      <c r="J1305" s="733"/>
      <c r="K1305" s="733"/>
      <c r="L1305" s="733"/>
      <c r="M1305" s="733"/>
      <c r="N1305" s="272"/>
      <c r="O1305" s="729"/>
      <c r="P1305" s="272"/>
      <c r="Q1305" s="272"/>
      <c r="R1305" s="272"/>
      <c r="S1305" s="302"/>
      <c r="T1305" s="302"/>
      <c r="U1305" s="302"/>
      <c r="V1305" s="302"/>
      <c r="W1305" s="272"/>
      <c r="X1305" s="272"/>
      <c r="Y1305" s="371">
        <f>Y213*Y1300</f>
        <v>0</v>
      </c>
      <c r="Z1305" s="371">
        <f>Z213*Z1300</f>
        <v>0</v>
      </c>
      <c r="AA1305" s="371">
        <f>AA213*AA1300</f>
        <v>0</v>
      </c>
      <c r="AB1305" s="371">
        <f t="shared" ref="AB1305:AL1305" si="422">AB395*AB1300</f>
        <v>0</v>
      </c>
      <c r="AC1305" s="371">
        <f t="shared" si="422"/>
        <v>0</v>
      </c>
      <c r="AD1305" s="371">
        <f t="shared" si="422"/>
        <v>0</v>
      </c>
      <c r="AE1305" s="371">
        <f t="shared" si="422"/>
        <v>0</v>
      </c>
      <c r="AF1305" s="371">
        <f t="shared" si="422"/>
        <v>0</v>
      </c>
      <c r="AG1305" s="371">
        <f t="shared" si="422"/>
        <v>0</v>
      </c>
      <c r="AH1305" s="371">
        <f t="shared" si="422"/>
        <v>0</v>
      </c>
      <c r="AI1305" s="371">
        <f t="shared" si="422"/>
        <v>0</v>
      </c>
      <c r="AJ1305" s="371">
        <f t="shared" si="422"/>
        <v>0</v>
      </c>
      <c r="AK1305" s="371">
        <f t="shared" si="422"/>
        <v>0</v>
      </c>
      <c r="AL1305" s="371">
        <f t="shared" si="422"/>
        <v>0</v>
      </c>
      <c r="AM1305" s="616">
        <f t="shared" si="421"/>
        <v>0</v>
      </c>
    </row>
    <row r="1306" spans="2:39" ht="15.5">
      <c r="B1306" s="317" t="s">
        <v>804</v>
      </c>
      <c r="C1306" s="338"/>
      <c r="D1306" s="804"/>
      <c r="E1306" s="733"/>
      <c r="F1306" s="733"/>
      <c r="G1306" s="733"/>
      <c r="H1306" s="733"/>
      <c r="I1306" s="733"/>
      <c r="J1306" s="733"/>
      <c r="K1306" s="733"/>
      <c r="L1306" s="733"/>
      <c r="M1306" s="733"/>
      <c r="N1306" s="272"/>
      <c r="O1306" s="729"/>
      <c r="P1306" s="272"/>
      <c r="Q1306" s="272"/>
      <c r="R1306" s="272"/>
      <c r="S1306" s="302"/>
      <c r="T1306" s="302"/>
      <c r="U1306" s="302"/>
      <c r="V1306" s="302"/>
      <c r="W1306" s="272"/>
      <c r="X1306" s="272"/>
      <c r="Y1306" s="371">
        <f>Y397*Y1300</f>
        <v>0</v>
      </c>
      <c r="Z1306" s="371">
        <f>Z397*Z1300</f>
        <v>0</v>
      </c>
      <c r="AA1306" s="371">
        <f>AA397*AA1300</f>
        <v>0</v>
      </c>
      <c r="AB1306" s="371">
        <f t="shared" ref="AB1306:AL1306" si="423">AB579*AB1300</f>
        <v>0</v>
      </c>
      <c r="AC1306" s="371">
        <f t="shared" si="423"/>
        <v>0</v>
      </c>
      <c r="AD1306" s="371">
        <f t="shared" si="423"/>
        <v>0</v>
      </c>
      <c r="AE1306" s="371">
        <f t="shared" si="423"/>
        <v>0</v>
      </c>
      <c r="AF1306" s="371">
        <f t="shared" si="423"/>
        <v>0</v>
      </c>
      <c r="AG1306" s="371">
        <f t="shared" si="423"/>
        <v>0</v>
      </c>
      <c r="AH1306" s="371">
        <f t="shared" si="423"/>
        <v>0</v>
      </c>
      <c r="AI1306" s="371">
        <f t="shared" si="423"/>
        <v>0</v>
      </c>
      <c r="AJ1306" s="371">
        <f t="shared" si="423"/>
        <v>0</v>
      </c>
      <c r="AK1306" s="371">
        <f t="shared" si="423"/>
        <v>0</v>
      </c>
      <c r="AL1306" s="371">
        <f t="shared" si="423"/>
        <v>0</v>
      </c>
      <c r="AM1306" s="616">
        <f t="shared" si="421"/>
        <v>0</v>
      </c>
    </row>
    <row r="1307" spans="2:39" ht="15.5">
      <c r="B1307" s="317" t="s">
        <v>805</v>
      </c>
      <c r="C1307" s="338"/>
      <c r="D1307" s="804"/>
      <c r="E1307" s="733"/>
      <c r="F1307" s="733"/>
      <c r="G1307" s="733"/>
      <c r="H1307" s="733"/>
      <c r="I1307" s="733"/>
      <c r="J1307" s="733"/>
      <c r="K1307" s="733"/>
      <c r="L1307" s="733"/>
      <c r="M1307" s="733"/>
      <c r="N1307" s="272"/>
      <c r="O1307" s="729"/>
      <c r="P1307" s="272"/>
      <c r="Q1307" s="272"/>
      <c r="R1307" s="272"/>
      <c r="S1307" s="302"/>
      <c r="T1307" s="302"/>
      <c r="U1307" s="302"/>
      <c r="V1307" s="302"/>
      <c r="W1307" s="272"/>
      <c r="X1307" s="272"/>
      <c r="Y1307" s="371">
        <f>Y581*Y1300</f>
        <v>0</v>
      </c>
      <c r="Z1307" s="371">
        <f>Z581*Z1300</f>
        <v>0</v>
      </c>
      <c r="AA1307" s="371">
        <f>AA581*AA1300</f>
        <v>0</v>
      </c>
      <c r="AB1307" s="371">
        <f t="shared" ref="AB1307:AL1307" si="424">AB763*AB1300</f>
        <v>0</v>
      </c>
      <c r="AC1307" s="371">
        <f t="shared" si="424"/>
        <v>0</v>
      </c>
      <c r="AD1307" s="371">
        <f t="shared" si="424"/>
        <v>0</v>
      </c>
      <c r="AE1307" s="371">
        <f t="shared" si="424"/>
        <v>0</v>
      </c>
      <c r="AF1307" s="371">
        <f t="shared" si="424"/>
        <v>0</v>
      </c>
      <c r="AG1307" s="371">
        <f t="shared" si="424"/>
        <v>0</v>
      </c>
      <c r="AH1307" s="371">
        <f t="shared" si="424"/>
        <v>0</v>
      </c>
      <c r="AI1307" s="371">
        <f t="shared" si="424"/>
        <v>0</v>
      </c>
      <c r="AJ1307" s="371">
        <f t="shared" si="424"/>
        <v>0</v>
      </c>
      <c r="AK1307" s="371">
        <f t="shared" si="424"/>
        <v>0</v>
      </c>
      <c r="AL1307" s="371">
        <f t="shared" si="424"/>
        <v>0</v>
      </c>
      <c r="AM1307" s="616">
        <f t="shared" si="421"/>
        <v>0</v>
      </c>
    </row>
    <row r="1308" spans="2:39" ht="15.5">
      <c r="B1308" s="317" t="s">
        <v>806</v>
      </c>
      <c r="C1308" s="338"/>
      <c r="D1308" s="804"/>
      <c r="E1308" s="733"/>
      <c r="F1308" s="733"/>
      <c r="G1308" s="733"/>
      <c r="H1308" s="733"/>
      <c r="I1308" s="733"/>
      <c r="J1308" s="733"/>
      <c r="K1308" s="733"/>
      <c r="L1308" s="733"/>
      <c r="M1308" s="733"/>
      <c r="N1308" s="272"/>
      <c r="O1308" s="729"/>
      <c r="P1308" s="272"/>
      <c r="Q1308" s="272"/>
      <c r="R1308" s="272"/>
      <c r="S1308" s="302"/>
      <c r="T1308" s="302"/>
      <c r="U1308" s="302"/>
      <c r="V1308" s="302"/>
      <c r="W1308" s="272"/>
      <c r="X1308" s="272"/>
      <c r="Y1308" s="371">
        <f>Y765*Y1300</f>
        <v>0</v>
      </c>
      <c r="Z1308" s="371">
        <f>Z765*Z1300</f>
        <v>0</v>
      </c>
      <c r="AA1308" s="371">
        <f>AA765*AA1300</f>
        <v>0</v>
      </c>
      <c r="AB1308" s="371">
        <f t="shared" ref="AB1308:AL1308" si="425">AB947*AB1300</f>
        <v>0</v>
      </c>
      <c r="AC1308" s="371">
        <f t="shared" si="425"/>
        <v>0</v>
      </c>
      <c r="AD1308" s="371">
        <f t="shared" si="425"/>
        <v>0</v>
      </c>
      <c r="AE1308" s="371">
        <f t="shared" si="425"/>
        <v>0</v>
      </c>
      <c r="AF1308" s="371">
        <f t="shared" si="425"/>
        <v>0</v>
      </c>
      <c r="AG1308" s="371">
        <f t="shared" si="425"/>
        <v>0</v>
      </c>
      <c r="AH1308" s="371">
        <f t="shared" si="425"/>
        <v>0</v>
      </c>
      <c r="AI1308" s="371">
        <f t="shared" si="425"/>
        <v>0</v>
      </c>
      <c r="AJ1308" s="371">
        <f t="shared" si="425"/>
        <v>0</v>
      </c>
      <c r="AK1308" s="371">
        <f t="shared" si="425"/>
        <v>0</v>
      </c>
      <c r="AL1308" s="371">
        <f t="shared" si="425"/>
        <v>0</v>
      </c>
      <c r="AM1308" s="616">
        <f t="shared" si="421"/>
        <v>0</v>
      </c>
    </row>
    <row r="1309" spans="2:39" ht="15.5">
      <c r="B1309" s="317" t="s">
        <v>807</v>
      </c>
      <c r="C1309" s="338"/>
      <c r="D1309" s="804"/>
      <c r="E1309" s="733"/>
      <c r="F1309" s="733"/>
      <c r="G1309" s="733"/>
      <c r="H1309" s="733"/>
      <c r="I1309" s="733"/>
      <c r="J1309" s="733"/>
      <c r="K1309" s="733"/>
      <c r="L1309" s="733"/>
      <c r="M1309" s="733"/>
      <c r="N1309" s="272"/>
      <c r="O1309" s="729"/>
      <c r="P1309" s="272"/>
      <c r="Q1309" s="272"/>
      <c r="R1309" s="272"/>
      <c r="S1309" s="302"/>
      <c r="T1309" s="302"/>
      <c r="U1309" s="302"/>
      <c r="V1309" s="302"/>
      <c r="W1309" s="272"/>
      <c r="X1309" s="272"/>
      <c r="Y1309" s="371">
        <f>Y949*Y1300</f>
        <v>0</v>
      </c>
      <c r="Z1309" s="371">
        <f>Z949*Z1300</f>
        <v>0</v>
      </c>
      <c r="AA1309" s="371">
        <f>AA949*AA1300</f>
        <v>0</v>
      </c>
      <c r="AB1309" s="371">
        <f t="shared" ref="AB1309:AL1309" si="426">AB1130*AB1300</f>
        <v>0</v>
      </c>
      <c r="AC1309" s="371">
        <f t="shared" si="426"/>
        <v>0</v>
      </c>
      <c r="AD1309" s="371">
        <f t="shared" si="426"/>
        <v>0</v>
      </c>
      <c r="AE1309" s="371">
        <f t="shared" si="426"/>
        <v>0</v>
      </c>
      <c r="AF1309" s="371">
        <f t="shared" si="426"/>
        <v>0</v>
      </c>
      <c r="AG1309" s="371">
        <f t="shared" si="426"/>
        <v>0</v>
      </c>
      <c r="AH1309" s="371">
        <f t="shared" si="426"/>
        <v>0</v>
      </c>
      <c r="AI1309" s="371">
        <f t="shared" si="426"/>
        <v>0</v>
      </c>
      <c r="AJ1309" s="371">
        <f t="shared" si="426"/>
        <v>0</v>
      </c>
      <c r="AK1309" s="371">
        <f t="shared" si="426"/>
        <v>0</v>
      </c>
      <c r="AL1309" s="371">
        <f t="shared" si="426"/>
        <v>0</v>
      </c>
      <c r="AM1309" s="616">
        <f t="shared" si="421"/>
        <v>0</v>
      </c>
    </row>
    <row r="1310" spans="2:39" ht="15.5">
      <c r="B1310" s="342" t="s">
        <v>808</v>
      </c>
      <c r="C1310" s="338"/>
      <c r="D1310" s="803"/>
      <c r="E1310" s="326"/>
      <c r="F1310" s="326"/>
      <c r="G1310" s="326"/>
      <c r="H1310" s="326"/>
      <c r="I1310" s="326"/>
      <c r="J1310" s="326"/>
      <c r="K1310" s="326"/>
      <c r="L1310" s="326"/>
      <c r="M1310" s="326"/>
      <c r="N1310" s="327"/>
      <c r="O1310" s="293"/>
      <c r="P1310" s="327"/>
      <c r="Q1310" s="327"/>
      <c r="R1310" s="327"/>
      <c r="S1310" s="329"/>
      <c r="T1310" s="329"/>
      <c r="U1310" s="329"/>
      <c r="V1310" s="329"/>
      <c r="W1310" s="327"/>
      <c r="X1310" s="327"/>
      <c r="Y1310" s="339">
        <f t="shared" ref="Y1310:AM1310" si="427">SUM(Y1301:Y1309)</f>
        <v>0</v>
      </c>
      <c r="Z1310" s="339">
        <f t="shared" si="427"/>
        <v>0</v>
      </c>
      <c r="AA1310" s="339">
        <f t="shared" si="427"/>
        <v>0</v>
      </c>
      <c r="AB1310" s="339">
        <f t="shared" si="427"/>
        <v>0</v>
      </c>
      <c r="AC1310" s="339">
        <f t="shared" si="427"/>
        <v>0</v>
      </c>
      <c r="AD1310" s="339">
        <f t="shared" si="427"/>
        <v>0</v>
      </c>
      <c r="AE1310" s="339">
        <f t="shared" si="427"/>
        <v>0</v>
      </c>
      <c r="AF1310" s="339">
        <f t="shared" si="427"/>
        <v>0</v>
      </c>
      <c r="AG1310" s="339">
        <f t="shared" si="427"/>
        <v>0</v>
      </c>
      <c r="AH1310" s="339">
        <f t="shared" si="427"/>
        <v>0</v>
      </c>
      <c r="AI1310" s="339">
        <f t="shared" si="427"/>
        <v>0</v>
      </c>
      <c r="AJ1310" s="339">
        <f t="shared" si="427"/>
        <v>0</v>
      </c>
      <c r="AK1310" s="339">
        <f t="shared" si="427"/>
        <v>0</v>
      </c>
      <c r="AL1310" s="339">
        <f t="shared" si="427"/>
        <v>0</v>
      </c>
      <c r="AM1310" s="400">
        <f t="shared" si="427"/>
        <v>0</v>
      </c>
    </row>
    <row r="1311" spans="2:39" ht="15.5">
      <c r="B1311" s="342" t="s">
        <v>809</v>
      </c>
      <c r="C1311" s="338"/>
      <c r="D1311" s="803"/>
      <c r="E1311" s="326"/>
      <c r="F1311" s="326"/>
      <c r="G1311" s="326"/>
      <c r="H1311" s="326"/>
      <c r="I1311" s="326"/>
      <c r="J1311" s="326"/>
      <c r="K1311" s="326"/>
      <c r="L1311" s="326"/>
      <c r="M1311" s="326"/>
      <c r="N1311" s="327"/>
      <c r="O1311" s="293"/>
      <c r="P1311" s="327"/>
      <c r="Q1311" s="327"/>
      <c r="R1311" s="327"/>
      <c r="S1311" s="329"/>
      <c r="T1311" s="329"/>
      <c r="U1311" s="329"/>
      <c r="V1311" s="329"/>
      <c r="W1311" s="327"/>
      <c r="X1311" s="327"/>
      <c r="Y1311" s="340">
        <f>Y1298*Y1300</f>
        <v>0</v>
      </c>
      <c r="Z1311" s="340">
        <f>Z1298*Z1300</f>
        <v>0</v>
      </c>
      <c r="AA1311" s="340">
        <f>AA1298*AA1300</f>
        <v>0</v>
      </c>
      <c r="AB1311" s="340">
        <f t="shared" ref="AB1311:AL1311" si="428">AB1298*AB1300</f>
        <v>0</v>
      </c>
      <c r="AC1311" s="340">
        <f t="shared" si="428"/>
        <v>0</v>
      </c>
      <c r="AD1311" s="340">
        <f t="shared" si="428"/>
        <v>0</v>
      </c>
      <c r="AE1311" s="340">
        <f t="shared" si="428"/>
        <v>0</v>
      </c>
      <c r="AF1311" s="340">
        <f t="shared" si="428"/>
        <v>0</v>
      </c>
      <c r="AG1311" s="340">
        <f t="shared" si="428"/>
        <v>0</v>
      </c>
      <c r="AH1311" s="340">
        <f t="shared" si="428"/>
        <v>0</v>
      </c>
      <c r="AI1311" s="340">
        <f t="shared" si="428"/>
        <v>0</v>
      </c>
      <c r="AJ1311" s="340">
        <f t="shared" si="428"/>
        <v>0</v>
      </c>
      <c r="AK1311" s="340">
        <f t="shared" si="428"/>
        <v>0</v>
      </c>
      <c r="AL1311" s="340">
        <f t="shared" si="428"/>
        <v>0</v>
      </c>
      <c r="AM1311" s="400">
        <f>SUM(Y1311:AL1311)</f>
        <v>0</v>
      </c>
    </row>
    <row r="1312" spans="2:39" ht="15.5">
      <c r="B1312" s="342" t="s">
        <v>810</v>
      </c>
      <c r="C1312" s="338"/>
      <c r="D1312" s="803"/>
      <c r="E1312" s="326"/>
      <c r="F1312" s="326"/>
      <c r="G1312" s="326"/>
      <c r="H1312" s="326"/>
      <c r="I1312" s="326"/>
      <c r="J1312" s="326"/>
      <c r="K1312" s="326"/>
      <c r="L1312" s="326"/>
      <c r="M1312" s="326"/>
      <c r="N1312" s="327"/>
      <c r="O1312" s="293"/>
      <c r="P1312" s="327"/>
      <c r="Q1312" s="327"/>
      <c r="R1312" s="327"/>
      <c r="S1312" s="343"/>
      <c r="T1312" s="343"/>
      <c r="U1312" s="343"/>
      <c r="V1312" s="343"/>
      <c r="W1312" s="327"/>
      <c r="X1312" s="327"/>
      <c r="Y1312" s="344"/>
      <c r="Z1312" s="344"/>
      <c r="AA1312" s="344"/>
      <c r="AB1312" s="344"/>
      <c r="AC1312" s="344"/>
      <c r="AD1312" s="344"/>
      <c r="AE1312" s="344"/>
      <c r="AF1312" s="344"/>
      <c r="AG1312" s="344"/>
      <c r="AH1312" s="344"/>
      <c r="AI1312" s="344"/>
      <c r="AJ1312" s="344"/>
      <c r="AK1312" s="344"/>
      <c r="AL1312" s="344"/>
      <c r="AM1312" s="400">
        <f>AM1310-AM1311</f>
        <v>0</v>
      </c>
    </row>
    <row r="1313" spans="2:39" ht="15.5">
      <c r="B1313" s="374"/>
      <c r="C1313" s="437"/>
      <c r="D1313" s="801"/>
      <c r="E1313" s="800"/>
      <c r="F1313" s="800"/>
      <c r="G1313" s="800"/>
      <c r="H1313" s="800"/>
      <c r="I1313" s="800"/>
      <c r="J1313" s="800"/>
      <c r="K1313" s="800"/>
      <c r="L1313" s="800"/>
      <c r="M1313" s="800"/>
      <c r="N1313" s="438"/>
      <c r="O1313" s="439"/>
      <c r="P1313" s="438"/>
      <c r="Q1313" s="438"/>
      <c r="R1313" s="438"/>
      <c r="S1313" s="437"/>
      <c r="T1313" s="440"/>
      <c r="U1313" s="437"/>
      <c r="V1313" s="437"/>
      <c r="W1313" s="438"/>
      <c r="X1313" s="438"/>
      <c r="Y1313" s="441"/>
      <c r="Z1313" s="441"/>
      <c r="AA1313" s="441"/>
      <c r="AB1313" s="441"/>
      <c r="AC1313" s="441"/>
      <c r="AD1313" s="441"/>
      <c r="AE1313" s="441"/>
      <c r="AF1313" s="441"/>
      <c r="AG1313" s="441"/>
      <c r="AH1313" s="441"/>
      <c r="AI1313" s="441"/>
      <c r="AJ1313" s="441"/>
      <c r="AK1313" s="441"/>
      <c r="AL1313" s="441"/>
      <c r="AM1313" s="379"/>
    </row>
    <row r="1314" spans="2:39" ht="19.5" customHeight="1">
      <c r="B1314" s="361" t="s">
        <v>591</v>
      </c>
      <c r="C1314" s="380"/>
      <c r="D1314" s="363"/>
      <c r="E1314" s="363"/>
      <c r="F1314" s="363"/>
      <c r="G1314" s="363"/>
      <c r="H1314" s="363"/>
      <c r="I1314" s="363"/>
      <c r="J1314" s="363"/>
      <c r="K1314" s="363"/>
      <c r="L1314" s="363"/>
      <c r="M1314" s="363"/>
      <c r="N1314" s="381"/>
      <c r="O1314" s="381"/>
      <c r="P1314" s="381"/>
      <c r="Q1314" s="381"/>
      <c r="R1314" s="381"/>
      <c r="S1314" s="364"/>
      <c r="T1314" s="365"/>
      <c r="U1314" s="381"/>
      <c r="V1314" s="381"/>
      <c r="W1314" s="381"/>
      <c r="X1314" s="381"/>
      <c r="Y1314" s="402"/>
      <c r="Z1314" s="402"/>
      <c r="AA1314" s="402"/>
      <c r="AB1314" s="402"/>
      <c r="AC1314" s="402"/>
      <c r="AD1314" s="402"/>
      <c r="AE1314" s="402"/>
      <c r="AF1314" s="402"/>
      <c r="AG1314" s="402"/>
      <c r="AH1314" s="402"/>
      <c r="AI1314" s="402"/>
      <c r="AJ1314" s="402"/>
      <c r="AK1314" s="402"/>
      <c r="AL1314" s="402"/>
      <c r="AM1314" s="382"/>
    </row>
    <row r="1316" spans="2:39">
      <c r="B1316" s="581" t="s">
        <v>524</v>
      </c>
    </row>
  </sheetData>
  <sheetProtection formatCells="0" formatColumns="0" formatRows="0" insertColumns="0" insertRows="0" insertHyperlinks="0" deleteColumns="0" deleteRows="0" sort="0" autoFilter="0" pivotTables="0"/>
  <mergeCells count="51">
    <mergeCell ref="Y1136:AM1136"/>
    <mergeCell ref="B1136:B1137"/>
    <mergeCell ref="C1136:C1137"/>
    <mergeCell ref="E1136:M1136"/>
    <mergeCell ref="N1136:N1137"/>
    <mergeCell ref="P1136:X1136"/>
    <mergeCell ref="Y954:AM954"/>
    <mergeCell ref="P586:X586"/>
    <mergeCell ref="B770:B771"/>
    <mergeCell ref="C770:C771"/>
    <mergeCell ref="E770:M770"/>
    <mergeCell ref="N770:N771"/>
    <mergeCell ref="P770:X770"/>
    <mergeCell ref="Y770:AM770"/>
    <mergeCell ref="Y586:AM586"/>
    <mergeCell ref="P954:X954"/>
    <mergeCell ref="N954:N955"/>
    <mergeCell ref="B954:B955"/>
    <mergeCell ref="C954:C955"/>
    <mergeCell ref="E954:M954"/>
    <mergeCell ref="C402:C403"/>
    <mergeCell ref="E402:M402"/>
    <mergeCell ref="N402:N403"/>
    <mergeCell ref="B586:B587"/>
    <mergeCell ref="C586:C587"/>
    <mergeCell ref="E586:M586"/>
    <mergeCell ref="N586:N587"/>
    <mergeCell ref="B402:B403"/>
    <mergeCell ref="B218:B219"/>
    <mergeCell ref="C218:C219"/>
    <mergeCell ref="E218:M218"/>
    <mergeCell ref="N218:N219"/>
    <mergeCell ref="P218:X218"/>
    <mergeCell ref="Y402:AM402"/>
    <mergeCell ref="Y218:AM218"/>
    <mergeCell ref="N34:N35"/>
    <mergeCell ref="P34:X34"/>
    <mergeCell ref="Y34:AM34"/>
    <mergeCell ref="P402:X402"/>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5" location="'5.  2015-2020 LRAM'!A1" display="Return to top"/>
    <hyperlink ref="C28" location="Table_5_e.__2019_Lost_Revenues_Work_Form" display="Table 5-e.  2019 Lost Revenues"/>
    <hyperlink ref="C29" location="Table_5_f.__2020_Lost_Revenues_Work_Form" display="Table 5-f.  2020 Lost Revenues"/>
    <hyperlink ref="D217" location="'5.  2015-2020 LRAM'!A1" display="Return to top"/>
    <hyperlink ref="D401" location="'5.  2015-2020 LRAM'!A1" display="Return to top"/>
    <hyperlink ref="D769" location="'5.  2015-2020 LRAM'!A1" display="Return to top"/>
    <hyperlink ref="D953" location="'5.  2015-2020 LRAM'!A1" display="Return to top"/>
    <hyperlink ref="B1134" location="'5.  2015-2020 LRAM'!A1" display="Return to top"/>
    <hyperlink ref="D1135" location="'5.  2015-2020 LRAM'!A1" display="Return to top"/>
    <hyperlink ref="B1316" location="'5.  2015-2020 LRAM'!A1" display="Return to top"/>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rowBreaks count="1" manualBreakCount="1">
    <brk id="400" max="39"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pageSetUpPr fitToPage="1"/>
  </sheetPr>
  <dimension ref="A1:AB238"/>
  <sheetViews>
    <sheetView view="pageBreakPreview" topLeftCell="J156" zoomScaleNormal="70" zoomScaleSheetLayoutView="100" workbookViewId="0">
      <selection activeCell="R87" sqref="R87"/>
    </sheetView>
  </sheetViews>
  <sheetFormatPr defaultColWidth="9.08984375" defaultRowHeight="14.5"/>
  <cols>
    <col min="1" max="1" width="4.54296875" style="12" customWidth="1"/>
    <col min="2" max="2" width="19.54296875" style="11" customWidth="1"/>
    <col min="3" max="3" width="30.90625" style="12" customWidth="1"/>
    <col min="4" max="4" width="5" style="12" customWidth="1"/>
    <col min="5" max="5" width="14.453125" style="12" customWidth="1"/>
    <col min="6" max="6" width="15.08984375" style="12" customWidth="1"/>
    <col min="7" max="7" width="11.453125" style="12" customWidth="1"/>
    <col min="8" max="8" width="13" style="18" customWidth="1"/>
    <col min="9" max="10" width="14" style="12" customWidth="1"/>
    <col min="11" max="11" width="18" style="12" customWidth="1"/>
    <col min="12" max="12" width="19.08984375" style="12" customWidth="1"/>
    <col min="13" max="13" width="16.90625" style="12" customWidth="1"/>
    <col min="14" max="14" width="16" style="12" customWidth="1"/>
    <col min="15" max="16" width="14.54296875" style="12" customWidth="1"/>
    <col min="17" max="17" width="14" style="12" customWidth="1"/>
    <col min="18" max="18" width="15.54296875" style="12" customWidth="1"/>
    <col min="19" max="19" width="14.08984375" style="12" customWidth="1"/>
    <col min="20" max="22" width="15" style="12" customWidth="1"/>
    <col min="23" max="23" width="13.453125" style="12" customWidth="1"/>
    <col min="24" max="24" width="4.08984375" style="12" customWidth="1"/>
    <col min="25" max="16384" width="9.08984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1" t="s">
        <v>549</v>
      </c>
      <c r="D6" s="177"/>
      <c r="E6" s="177"/>
      <c r="F6" s="17"/>
      <c r="G6" s="177"/>
      <c r="H6" s="178"/>
      <c r="I6" s="179"/>
      <c r="J6" s="179"/>
      <c r="K6" s="179"/>
      <c r="L6" s="179"/>
      <c r="M6" s="179"/>
      <c r="N6" s="177"/>
      <c r="O6" s="177"/>
      <c r="P6" s="177"/>
      <c r="Q6" s="177"/>
      <c r="R6" s="177"/>
      <c r="S6" s="177"/>
      <c r="T6" s="177"/>
      <c r="U6" s="177"/>
      <c r="V6" s="177"/>
      <c r="W6" s="17"/>
    </row>
    <row r="7" spans="1:28" s="9" customFormat="1" ht="25.4"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503</v>
      </c>
      <c r="C8" s="957" t="s">
        <v>668</v>
      </c>
      <c r="D8" s="957"/>
      <c r="E8" s="957"/>
      <c r="F8" s="957"/>
      <c r="G8" s="957"/>
      <c r="H8" s="957"/>
      <c r="I8" s="957"/>
      <c r="J8" s="957"/>
      <c r="K8" s="957"/>
      <c r="L8" s="957"/>
      <c r="M8" s="957"/>
      <c r="N8" s="957"/>
      <c r="O8" s="957"/>
      <c r="P8" s="957"/>
      <c r="Q8" s="957"/>
      <c r="R8" s="957"/>
      <c r="S8" s="957"/>
      <c r="T8" s="105"/>
      <c r="U8" s="105"/>
      <c r="V8" s="105"/>
      <c r="W8" s="105"/>
    </row>
    <row r="9" spans="1:28" s="9" customFormat="1" ht="47.15" customHeight="1">
      <c r="B9" s="55"/>
      <c r="C9" s="901" t="s">
        <v>679</v>
      </c>
      <c r="D9" s="901"/>
      <c r="E9" s="901"/>
      <c r="F9" s="901"/>
      <c r="G9" s="901"/>
      <c r="H9" s="901"/>
      <c r="I9" s="901"/>
      <c r="J9" s="901"/>
      <c r="K9" s="901"/>
      <c r="L9" s="901"/>
      <c r="M9" s="901"/>
      <c r="N9" s="901"/>
      <c r="O9" s="901"/>
      <c r="P9" s="901"/>
      <c r="Q9" s="901"/>
      <c r="R9" s="901"/>
      <c r="S9" s="901"/>
      <c r="T9" s="105"/>
      <c r="U9" s="105"/>
      <c r="V9" s="105"/>
      <c r="W9" s="105"/>
    </row>
    <row r="10" spans="1:28" s="9" customFormat="1" ht="38.15" customHeight="1">
      <c r="B10" s="88"/>
      <c r="C10" s="932" t="s">
        <v>680</v>
      </c>
      <c r="D10" s="901"/>
      <c r="E10" s="901"/>
      <c r="F10" s="901"/>
      <c r="G10" s="901"/>
      <c r="H10" s="901"/>
      <c r="I10" s="901"/>
      <c r="J10" s="901"/>
      <c r="K10" s="901"/>
      <c r="L10" s="901"/>
      <c r="M10" s="901"/>
      <c r="N10" s="901"/>
      <c r="O10" s="901"/>
      <c r="P10" s="901"/>
      <c r="Q10" s="901"/>
      <c r="R10" s="901"/>
      <c r="S10" s="901"/>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56" t="s">
        <v>235</v>
      </c>
      <c r="C12" s="956"/>
      <c r="D12" s="181"/>
      <c r="E12" s="182" t="s">
        <v>236</v>
      </c>
      <c r="F12" s="51"/>
      <c r="G12" s="51"/>
      <c r="H12" s="44"/>
      <c r="I12" s="51"/>
      <c r="K12" s="583" t="s">
        <v>533</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470</v>
      </c>
      <c r="D14" s="203"/>
      <c r="E14" s="204" t="s">
        <v>62</v>
      </c>
      <c r="F14" s="204" t="s">
        <v>492</v>
      </c>
      <c r="G14" s="204" t="s">
        <v>63</v>
      </c>
      <c r="H14" s="204" t="s">
        <v>64</v>
      </c>
      <c r="I14" s="204" t="str">
        <f>'1.  LRAMVA Summary'!D52</f>
        <v>Residential</v>
      </c>
      <c r="J14" s="204" t="str">
        <f>'1.  LRAMVA Summary'!E52</f>
        <v>GS&lt;50 kW</v>
      </c>
      <c r="K14" s="204" t="str">
        <f>'1.  LRAMVA Summary'!F52</f>
        <v>GS&gt;50 kW</v>
      </c>
      <c r="L14" s="204" t="str">
        <f>'1.  LRAMVA Summary'!G52</f>
        <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459</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423</v>
      </c>
      <c r="F29" s="225"/>
      <c r="G29" s="226"/>
      <c r="H29" s="227"/>
      <c r="I29" s="228">
        <f t="shared" ref="I29:O29" si="3">I27+I28</f>
        <v>0</v>
      </c>
      <c r="J29" s="228">
        <f t="shared" si="3"/>
        <v>0</v>
      </c>
      <c r="K29" s="228">
        <f t="shared" si="3"/>
        <v>0</v>
      </c>
      <c r="L29" s="228">
        <f t="shared" si="3"/>
        <v>0</v>
      </c>
      <c r="M29" s="228">
        <f t="shared" si="3"/>
        <v>0</v>
      </c>
      <c r="N29" s="228">
        <f t="shared" si="3"/>
        <v>0</v>
      </c>
      <c r="O29" s="228">
        <f t="shared" si="3"/>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696">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696">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696">
        <v>1.4999999999999999E-2</v>
      </c>
      <c r="D42" s="206"/>
      <c r="E42" s="216" t="s">
        <v>460</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696">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696">
        <v>1.89E-2</v>
      </c>
      <c r="D44" s="206"/>
      <c r="E44" s="225" t="s">
        <v>424</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696">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696">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1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13">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13">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13">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13">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723</v>
      </c>
      <c r="C55" s="233">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724</v>
      </c>
      <c r="C56" s="233">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725</v>
      </c>
      <c r="C57" s="233">
        <v>5.7000000000000002E-3</v>
      </c>
      <c r="D57" s="206"/>
      <c r="E57" s="216" t="s">
        <v>461</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726</v>
      </c>
      <c r="C58" s="233">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727</v>
      </c>
      <c r="C59" s="233">
        <v>5.7000000000000002E-3</v>
      </c>
      <c r="D59" s="206"/>
      <c r="E59" s="225" t="s">
        <v>425</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728</v>
      </c>
      <c r="C60" s="233">
        <v>5.7000000000000002E-3</v>
      </c>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729</v>
      </c>
      <c r="C61" s="233">
        <v>5.7000000000000002E-3</v>
      </c>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730</v>
      </c>
      <c r="C62" s="233">
        <v>5.7000000000000002E-3</v>
      </c>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741</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742</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743</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744</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746</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747</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748</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749</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750</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751</v>
      </c>
      <c r="C72" s="233"/>
      <c r="E72" s="216" t="s">
        <v>462</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752</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753</v>
      </c>
      <c r="C74" s="236"/>
      <c r="E74" s="225" t="s">
        <v>426</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5">
      <c r="B77" s="183" t="s">
        <v>182</v>
      </c>
      <c r="E77" s="214">
        <v>42064</v>
      </c>
      <c r="F77" s="214" t="s">
        <v>181</v>
      </c>
      <c r="G77" s="215" t="s">
        <v>65</v>
      </c>
      <c r="H77" s="229">
        <f>C$31/12</f>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19">SUM(I78:V78)</f>
        <v>0</v>
      </c>
    </row>
    <row r="79" spans="2:23" s="9" customFormat="1">
      <c r="B79" s="66"/>
      <c r="E79" s="214">
        <v>42125</v>
      </c>
      <c r="F79" s="214" t="s">
        <v>181</v>
      </c>
      <c r="G79" s="215" t="s">
        <v>66</v>
      </c>
      <c r="H79" s="229">
        <f>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19"/>
        <v>0</v>
      </c>
    </row>
    <row r="80" spans="2:23" s="9" customFormat="1">
      <c r="B80" s="66"/>
      <c r="E80" s="214">
        <v>42156</v>
      </c>
      <c r="F80" s="214" t="s">
        <v>181</v>
      </c>
      <c r="G80" s="215" t="s">
        <v>66</v>
      </c>
      <c r="H80" s="229">
        <f>C$32/12</f>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19"/>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19"/>
        <v>0</v>
      </c>
    </row>
    <row r="82" spans="2:23" s="9" customFormat="1">
      <c r="B82" s="66"/>
      <c r="E82" s="214">
        <v>42217</v>
      </c>
      <c r="F82" s="214" t="s">
        <v>181</v>
      </c>
      <c r="G82" s="215" t="s">
        <v>68</v>
      </c>
      <c r="H82" s="229">
        <f>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19"/>
        <v>0</v>
      </c>
    </row>
    <row r="83" spans="2:23" s="9" customFormat="1">
      <c r="B83" s="66"/>
      <c r="E83" s="214">
        <v>42248</v>
      </c>
      <c r="F83" s="214" t="s">
        <v>181</v>
      </c>
      <c r="G83" s="215" t="s">
        <v>68</v>
      </c>
      <c r="H83" s="229">
        <f>C$33/12</f>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19"/>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19"/>
        <v>0</v>
      </c>
    </row>
    <row r="85" spans="2:23" s="9" customFormat="1">
      <c r="B85" s="66"/>
      <c r="E85" s="214">
        <v>42309</v>
      </c>
      <c r="F85" s="214" t="s">
        <v>181</v>
      </c>
      <c r="G85" s="215" t="s">
        <v>69</v>
      </c>
      <c r="H85" s="229">
        <f>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19"/>
        <v>0</v>
      </c>
    </row>
    <row r="86" spans="2:23" s="9" customFormat="1">
      <c r="B86" s="66"/>
      <c r="E86" s="214">
        <v>42339</v>
      </c>
      <c r="F86" s="214" t="s">
        <v>181</v>
      </c>
      <c r="G86" s="215" t="s">
        <v>69</v>
      </c>
      <c r="H86" s="229">
        <f>C$34/12</f>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19"/>
        <v>0</v>
      </c>
    </row>
    <row r="87" spans="2:23" s="9" customFormat="1" ht="15" thickBot="1">
      <c r="B87" s="66"/>
      <c r="E87" s="216" t="s">
        <v>463</v>
      </c>
      <c r="F87" s="216"/>
      <c r="G87" s="217"/>
      <c r="H87" s="218"/>
      <c r="I87" s="219">
        <f t="shared" ref="I87:O87" si="20">SUM(I74:I86)</f>
        <v>0</v>
      </c>
      <c r="J87" s="219">
        <f t="shared" si="20"/>
        <v>0</v>
      </c>
      <c r="K87" s="219">
        <f t="shared" si="20"/>
        <v>0</v>
      </c>
      <c r="L87" s="219">
        <f t="shared" si="20"/>
        <v>0</v>
      </c>
      <c r="M87" s="219">
        <f t="shared" si="20"/>
        <v>0</v>
      </c>
      <c r="N87" s="219">
        <f t="shared" si="20"/>
        <v>0</v>
      </c>
      <c r="O87" s="219">
        <f t="shared" si="20"/>
        <v>0</v>
      </c>
      <c r="P87" s="219">
        <f t="shared" ref="P87:V87" si="21">SUM(P74:P86)</f>
        <v>0</v>
      </c>
      <c r="Q87" s="219">
        <f t="shared" si="21"/>
        <v>0</v>
      </c>
      <c r="R87" s="219">
        <f t="shared" si="21"/>
        <v>0</v>
      </c>
      <c r="S87" s="219">
        <f t="shared" si="21"/>
        <v>0</v>
      </c>
      <c r="T87" s="219">
        <f t="shared" si="21"/>
        <v>0</v>
      </c>
      <c r="U87" s="219">
        <f t="shared" si="21"/>
        <v>0</v>
      </c>
      <c r="V87" s="219">
        <f t="shared" si="21"/>
        <v>0</v>
      </c>
      <c r="W87" s="219">
        <f>SUM(W74:W86)</f>
        <v>0</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427</v>
      </c>
      <c r="F89" s="225"/>
      <c r="G89" s="226"/>
      <c r="H89" s="227"/>
      <c r="I89" s="228">
        <f t="shared" ref="I89:N89" si="22">I87+I88</f>
        <v>0</v>
      </c>
      <c r="J89" s="228">
        <f t="shared" si="22"/>
        <v>0</v>
      </c>
      <c r="K89" s="228">
        <f t="shared" si="22"/>
        <v>0</v>
      </c>
      <c r="L89" s="228">
        <f t="shared" si="22"/>
        <v>0</v>
      </c>
      <c r="M89" s="228">
        <f t="shared" si="22"/>
        <v>0</v>
      </c>
      <c r="N89" s="228">
        <f t="shared" si="22"/>
        <v>0</v>
      </c>
      <c r="O89" s="228">
        <f t="shared" ref="O89:U89" si="23">O87+O88</f>
        <v>0</v>
      </c>
      <c r="P89" s="228">
        <f t="shared" si="23"/>
        <v>0</v>
      </c>
      <c r="Q89" s="228">
        <f t="shared" si="23"/>
        <v>0</v>
      </c>
      <c r="R89" s="228">
        <f t="shared" si="23"/>
        <v>0</v>
      </c>
      <c r="S89" s="228">
        <f t="shared" si="23"/>
        <v>0</v>
      </c>
      <c r="T89" s="228">
        <f t="shared" si="23"/>
        <v>0</v>
      </c>
      <c r="U89" s="228">
        <f t="shared" si="23"/>
        <v>0</v>
      </c>
      <c r="V89" s="228">
        <f>V87+V88</f>
        <v>0</v>
      </c>
      <c r="W89" s="228">
        <f>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24">SUM(I91:V91)</f>
        <v>0</v>
      </c>
    </row>
    <row r="92" spans="2:23" s="9" customFormat="1" ht="14.25" customHeight="1">
      <c r="B92" s="66"/>
      <c r="E92" s="214">
        <v>42430</v>
      </c>
      <c r="F92" s="214" t="s">
        <v>183</v>
      </c>
      <c r="G92" s="215" t="s">
        <v>65</v>
      </c>
      <c r="H92" s="229">
        <f>$C$35/12</f>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24"/>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24"/>
        <v>0</v>
      </c>
    </row>
    <row r="94" spans="2:23" s="9" customFormat="1">
      <c r="B94" s="66"/>
      <c r="E94" s="214">
        <v>42491</v>
      </c>
      <c r="F94" s="214" t="s">
        <v>183</v>
      </c>
      <c r="G94" s="215" t="s">
        <v>66</v>
      </c>
      <c r="H94" s="229">
        <f>$C$36/12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24"/>
        <v>0</v>
      </c>
    </row>
    <row r="95" spans="2:23" s="238" customFormat="1">
      <c r="B95" s="237"/>
      <c r="D95" s="9"/>
      <c r="E95" s="214">
        <v>42522</v>
      </c>
      <c r="F95" s="214" t="s">
        <v>183</v>
      </c>
      <c r="G95" s="215" t="s">
        <v>66</v>
      </c>
      <c r="H95" s="229">
        <f>$C$36/12</f>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24"/>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24"/>
        <v>0</v>
      </c>
    </row>
    <row r="97" spans="2:23" s="9" customFormat="1">
      <c r="B97" s="66"/>
      <c r="E97" s="214">
        <v>42583</v>
      </c>
      <c r="F97" s="214" t="s">
        <v>183</v>
      </c>
      <c r="G97" s="215" t="s">
        <v>68</v>
      </c>
      <c r="H97" s="229">
        <f>$C$37/12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24"/>
        <v>0</v>
      </c>
    </row>
    <row r="98" spans="2:23" s="9" customFormat="1">
      <c r="B98" s="66"/>
      <c r="E98" s="214">
        <v>42614</v>
      </c>
      <c r="F98" s="214" t="s">
        <v>183</v>
      </c>
      <c r="G98" s="215" t="s">
        <v>68</v>
      </c>
      <c r="H98" s="229">
        <f>$C$37/12</f>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24"/>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24"/>
        <v>0</v>
      </c>
    </row>
    <row r="100" spans="2:23" s="9" customFormat="1">
      <c r="B100" s="66"/>
      <c r="E100" s="214">
        <v>42675</v>
      </c>
      <c r="F100" s="214" t="s">
        <v>183</v>
      </c>
      <c r="G100" s="215" t="s">
        <v>69</v>
      </c>
      <c r="H100" s="210">
        <f>$C$38/12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24"/>
        <v>0</v>
      </c>
    </row>
    <row r="101" spans="2:23" s="9" customFormat="1">
      <c r="B101" s="66"/>
      <c r="E101" s="214">
        <v>42705</v>
      </c>
      <c r="F101" s="214" t="s">
        <v>183</v>
      </c>
      <c r="G101" s="215" t="s">
        <v>69</v>
      </c>
      <c r="H101" s="210">
        <f>$C$38/12</f>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24"/>
        <v>0</v>
      </c>
    </row>
    <row r="102" spans="2:23" s="9" customFormat="1" ht="15" thickBot="1">
      <c r="B102" s="66"/>
      <c r="E102" s="216" t="s">
        <v>464</v>
      </c>
      <c r="F102" s="216"/>
      <c r="G102" s="217"/>
      <c r="H102" s="218"/>
      <c r="I102" s="219">
        <f t="shared" ref="I102:O102" si="25">SUM(I89:I101)</f>
        <v>0</v>
      </c>
      <c r="J102" s="219">
        <f t="shared" si="25"/>
        <v>0</v>
      </c>
      <c r="K102" s="219">
        <f t="shared" si="25"/>
        <v>0</v>
      </c>
      <c r="L102" s="219">
        <f t="shared" si="25"/>
        <v>0</v>
      </c>
      <c r="M102" s="219">
        <f t="shared" si="25"/>
        <v>0</v>
      </c>
      <c r="N102" s="219">
        <f t="shared" si="25"/>
        <v>0</v>
      </c>
      <c r="O102" s="219">
        <f t="shared" si="25"/>
        <v>0</v>
      </c>
      <c r="P102" s="219">
        <f t="shared" ref="P102:V102" si="26">SUM(P89:P101)</f>
        <v>0</v>
      </c>
      <c r="Q102" s="219">
        <f t="shared" si="26"/>
        <v>0</v>
      </c>
      <c r="R102" s="219">
        <f t="shared" si="26"/>
        <v>0</v>
      </c>
      <c r="S102" s="219">
        <f t="shared" si="26"/>
        <v>0</v>
      </c>
      <c r="T102" s="219">
        <f t="shared" si="26"/>
        <v>0</v>
      </c>
      <c r="U102" s="219">
        <f t="shared" si="26"/>
        <v>0</v>
      </c>
      <c r="V102" s="219">
        <f t="shared" si="26"/>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428</v>
      </c>
      <c r="F104" s="225"/>
      <c r="G104" s="226"/>
      <c r="H104" s="227"/>
      <c r="I104" s="228">
        <f t="shared" ref="I104:N104" si="27">I102+I103</f>
        <v>0</v>
      </c>
      <c r="J104" s="228">
        <f t="shared" si="27"/>
        <v>0</v>
      </c>
      <c r="K104" s="228">
        <f t="shared" si="27"/>
        <v>0</v>
      </c>
      <c r="L104" s="228">
        <f t="shared" si="27"/>
        <v>0</v>
      </c>
      <c r="M104" s="228">
        <f t="shared" si="27"/>
        <v>0</v>
      </c>
      <c r="N104" s="228">
        <f t="shared" si="27"/>
        <v>0</v>
      </c>
      <c r="O104" s="228">
        <f t="shared" ref="O104:V104" si="28">O102+O103</f>
        <v>0</v>
      </c>
      <c r="P104" s="228">
        <f t="shared" si="28"/>
        <v>0</v>
      </c>
      <c r="Q104" s="228">
        <f t="shared" si="28"/>
        <v>0</v>
      </c>
      <c r="R104" s="228">
        <f t="shared" si="28"/>
        <v>0</v>
      </c>
      <c r="S104" s="228">
        <f t="shared" si="28"/>
        <v>0</v>
      </c>
      <c r="T104" s="228">
        <f t="shared" si="28"/>
        <v>0</v>
      </c>
      <c r="U104" s="228">
        <f t="shared" si="28"/>
        <v>0</v>
      </c>
      <c r="V104" s="228">
        <f t="shared" si="28"/>
        <v>0</v>
      </c>
      <c r="W104" s="228">
        <f>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29">SUM(I106:V106)</f>
        <v>0</v>
      </c>
    </row>
    <row r="107" spans="2:23" s="9" customFormat="1">
      <c r="B107" s="66"/>
      <c r="E107" s="214">
        <v>42795</v>
      </c>
      <c r="F107" s="214" t="s">
        <v>184</v>
      </c>
      <c r="G107" s="215" t="s">
        <v>65</v>
      </c>
      <c r="H107" s="240">
        <f>$C$39/12</f>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2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29"/>
        <v>0</v>
      </c>
    </row>
    <row r="109" spans="2:23" s="9" customFormat="1">
      <c r="B109" s="66"/>
      <c r="E109" s="214">
        <v>42856</v>
      </c>
      <c r="F109" s="214" t="s">
        <v>184</v>
      </c>
      <c r="G109" s="215" t="s">
        <v>66</v>
      </c>
      <c r="H109" s="240">
        <f>$C$40/12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29"/>
        <v>0</v>
      </c>
    </row>
    <row r="110" spans="2:23" s="238" customFormat="1">
      <c r="B110" s="237"/>
      <c r="E110" s="214">
        <v>42887</v>
      </c>
      <c r="F110" s="214" t="s">
        <v>184</v>
      </c>
      <c r="G110" s="215" t="s">
        <v>66</v>
      </c>
      <c r="H110" s="240">
        <f>$C$40/12</f>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2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29"/>
        <v>0</v>
      </c>
    </row>
    <row r="112" spans="2:23" s="9" customFormat="1">
      <c r="B112" s="66"/>
      <c r="E112" s="214">
        <v>42948</v>
      </c>
      <c r="F112" s="214" t="s">
        <v>184</v>
      </c>
      <c r="G112" s="215" t="s">
        <v>68</v>
      </c>
      <c r="H112" s="240">
        <f>$C$41/12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29"/>
        <v>0</v>
      </c>
    </row>
    <row r="113" spans="2:23" s="9" customFormat="1">
      <c r="B113" s="66"/>
      <c r="E113" s="214">
        <v>42979</v>
      </c>
      <c r="F113" s="214" t="s">
        <v>184</v>
      </c>
      <c r="G113" s="215" t="s">
        <v>68</v>
      </c>
      <c r="H113" s="240">
        <f>$C$41/12</f>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2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29"/>
        <v>0</v>
      </c>
    </row>
    <row r="115" spans="2:23" s="9" customFormat="1">
      <c r="B115" s="66"/>
      <c r="E115" s="214">
        <v>43040</v>
      </c>
      <c r="F115" s="214" t="s">
        <v>184</v>
      </c>
      <c r="G115" s="215" t="s">
        <v>69</v>
      </c>
      <c r="H115" s="240">
        <f>$C$42/12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29"/>
        <v>0</v>
      </c>
    </row>
    <row r="116" spans="2:23" s="9" customFormat="1">
      <c r="B116" s="66"/>
      <c r="E116" s="214">
        <v>43070</v>
      </c>
      <c r="F116" s="214" t="s">
        <v>184</v>
      </c>
      <c r="G116" s="215" t="s">
        <v>69</v>
      </c>
      <c r="H116" s="240">
        <f>$C$42/12</f>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29"/>
        <v>0</v>
      </c>
    </row>
    <row r="117" spans="2:23" s="9" customFormat="1" ht="15" thickBot="1">
      <c r="B117" s="66"/>
      <c r="E117" s="216" t="s">
        <v>465</v>
      </c>
      <c r="F117" s="216"/>
      <c r="G117" s="217"/>
      <c r="H117" s="218"/>
      <c r="I117" s="219">
        <f t="shared" ref="I117:O117" si="30">SUM(I104:I116)</f>
        <v>0</v>
      </c>
      <c r="J117" s="219">
        <f t="shared" si="30"/>
        <v>0</v>
      </c>
      <c r="K117" s="219">
        <f t="shared" si="30"/>
        <v>0</v>
      </c>
      <c r="L117" s="219">
        <f t="shared" si="30"/>
        <v>0</v>
      </c>
      <c r="M117" s="219">
        <f t="shared" si="30"/>
        <v>0</v>
      </c>
      <c r="N117" s="219">
        <f t="shared" si="30"/>
        <v>0</v>
      </c>
      <c r="O117" s="219">
        <f t="shared" si="30"/>
        <v>0</v>
      </c>
      <c r="P117" s="219">
        <f t="shared" ref="P117:V117" si="31">SUM(P104:P116)</f>
        <v>0</v>
      </c>
      <c r="Q117" s="219">
        <f t="shared" si="31"/>
        <v>0</v>
      </c>
      <c r="R117" s="219">
        <f t="shared" si="31"/>
        <v>0</v>
      </c>
      <c r="S117" s="219">
        <f t="shared" si="31"/>
        <v>0</v>
      </c>
      <c r="T117" s="219">
        <f t="shared" si="31"/>
        <v>0</v>
      </c>
      <c r="U117" s="219">
        <f t="shared" si="31"/>
        <v>0</v>
      </c>
      <c r="V117" s="219">
        <f t="shared" si="31"/>
        <v>0</v>
      </c>
      <c r="W117" s="219">
        <f>SUM(W104:W116)</f>
        <v>0</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429</v>
      </c>
      <c r="F119" s="225"/>
      <c r="G119" s="226"/>
      <c r="H119" s="227"/>
      <c r="I119" s="228">
        <f t="shared" ref="I119:N119" si="32">I117+I118</f>
        <v>0</v>
      </c>
      <c r="J119" s="228">
        <f t="shared" si="32"/>
        <v>0</v>
      </c>
      <c r="K119" s="228">
        <f t="shared" si="32"/>
        <v>0</v>
      </c>
      <c r="L119" s="228">
        <f t="shared" si="32"/>
        <v>0</v>
      </c>
      <c r="M119" s="228">
        <f t="shared" si="32"/>
        <v>0</v>
      </c>
      <c r="N119" s="228">
        <f t="shared" si="32"/>
        <v>0</v>
      </c>
      <c r="O119" s="228">
        <f t="shared" ref="O119:V119" si="33">O117+O118</f>
        <v>0</v>
      </c>
      <c r="P119" s="228">
        <f t="shared" si="33"/>
        <v>0</v>
      </c>
      <c r="Q119" s="228">
        <f t="shared" si="33"/>
        <v>0</v>
      </c>
      <c r="R119" s="228">
        <f t="shared" si="33"/>
        <v>0</v>
      </c>
      <c r="S119" s="228">
        <f t="shared" si="33"/>
        <v>0</v>
      </c>
      <c r="T119" s="228">
        <f t="shared" si="33"/>
        <v>0</v>
      </c>
      <c r="U119" s="228">
        <f t="shared" si="33"/>
        <v>0</v>
      </c>
      <c r="V119" s="228">
        <f t="shared" si="33"/>
        <v>0</v>
      </c>
      <c r="W119" s="228">
        <f>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$C$43/12</f>
        <v>1.25E-3</v>
      </c>
      <c r="I121" s="230">
        <f>(SUM('1.  LRAMVA Summary'!D$54:D$74)+SUM('1.  LRAMVA Summary'!D$75:D$76)*(MONTH($E121)-1)/12)*$H121</f>
        <v>3.9288390847430787</v>
      </c>
      <c r="J121" s="230">
        <f>(SUM('1.  LRAMVA Summary'!E$54:E$74)+SUM('1.  LRAMVA Summary'!E$75:E$76)*(MONTH($E121)-1)/12)*$H121</f>
        <v>3.3375461511498301</v>
      </c>
      <c r="K121" s="230">
        <f>(SUM('1.  LRAMVA Summary'!F$54:F$74)+SUM('1.  LRAMVA Summary'!F$75:F$76)*(MONTH($E121)-1)/12)*$H121</f>
        <v>-2.8327765125000015</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34">SUM(I121:V121)</f>
        <v>4.4336087233929069</v>
      </c>
    </row>
    <row r="122" spans="2:23" s="9" customFormat="1">
      <c r="B122" s="66"/>
      <c r="E122" s="214">
        <v>43160</v>
      </c>
      <c r="F122" s="214" t="s">
        <v>185</v>
      </c>
      <c r="G122" s="215" t="s">
        <v>65</v>
      </c>
      <c r="H122" s="240">
        <f>$C$43/12</f>
        <v>1.25E-3</v>
      </c>
      <c r="I122" s="230">
        <f>(SUM('1.  LRAMVA Summary'!D$54:D$74)+SUM('1.  LRAMVA Summary'!D$75:D$76)*(MONTH($E122)-1)/12)*$H122</f>
        <v>7.8576781694861575</v>
      </c>
      <c r="J122" s="230">
        <f>(SUM('1.  LRAMVA Summary'!E$54:E$74)+SUM('1.  LRAMVA Summary'!E$75:E$76)*(MONTH($E122)-1)/12)*$H122</f>
        <v>6.6750923022996602</v>
      </c>
      <c r="K122" s="230">
        <f>(SUM('1.  LRAMVA Summary'!F$54:F$74)+SUM('1.  LRAMVA Summary'!F$75:F$76)*(MONTH($E122)-1)/12)*$H122</f>
        <v>-5.665553025000003</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34"/>
        <v>8.8672174467858138</v>
      </c>
    </row>
    <row r="123" spans="2:23" s="8" customFormat="1">
      <c r="B123" s="239"/>
      <c r="E123" s="214">
        <v>43191</v>
      </c>
      <c r="F123" s="214" t="s">
        <v>185</v>
      </c>
      <c r="G123" s="215" t="s">
        <v>66</v>
      </c>
      <c r="H123" s="240">
        <f>$C$44/12</f>
        <v>1.575E-3</v>
      </c>
      <c r="I123" s="230">
        <f>(SUM('1.  LRAMVA Summary'!D$54:D$74)+SUM('1.  LRAMVA Summary'!D$75:D$76)*(MONTH($E123)-1)/12)*$H123</f>
        <v>14.851011740328838</v>
      </c>
      <c r="J123" s="230">
        <f>(SUM('1.  LRAMVA Summary'!E$54:E$74)+SUM('1.  LRAMVA Summary'!E$75:E$76)*(MONTH($E123)-1)/12)*$H123</f>
        <v>12.615924451346356</v>
      </c>
      <c r="K123" s="230">
        <f>(SUM('1.  LRAMVA Summary'!F$54:F$74)+SUM('1.  LRAMVA Summary'!F$75:F$76)*(MONTH($E123)-1)/12)*$H123</f>
        <v>-10.707895217250005</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34"/>
        <v>16.75904097442519</v>
      </c>
    </row>
    <row r="124" spans="2:23" s="9" customFormat="1">
      <c r="B124" s="66"/>
      <c r="E124" s="214">
        <v>43221</v>
      </c>
      <c r="F124" s="214" t="s">
        <v>185</v>
      </c>
      <c r="G124" s="215" t="s">
        <v>66</v>
      </c>
      <c r="H124" s="240">
        <f>$C$44/12</f>
        <v>1.575E-3</v>
      </c>
      <c r="I124" s="230">
        <f>(SUM('1.  LRAMVA Summary'!D$54:D$74)+SUM('1.  LRAMVA Summary'!D$75:D$76)*(MONTH($E124)-1)/12)*$H124</f>
        <v>19.801348987105118</v>
      </c>
      <c r="J124" s="230">
        <f>(SUM('1.  LRAMVA Summary'!E$54:E$74)+SUM('1.  LRAMVA Summary'!E$75:E$76)*(MONTH($E124)-1)/12)*$H124</f>
        <v>16.821232601795142</v>
      </c>
      <c r="K124" s="230">
        <f>(SUM('1.  LRAMVA Summary'!F$54:F$74)+SUM('1.  LRAMVA Summary'!F$75:F$76)*(MONTH($E124)-1)/12)*$H124</f>
        <v>-14.277193623000008</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34"/>
        <v>22.345387965900251</v>
      </c>
    </row>
    <row r="125" spans="2:23" s="238" customFormat="1">
      <c r="B125" s="237"/>
      <c r="E125" s="214">
        <v>43252</v>
      </c>
      <c r="F125" s="214" t="s">
        <v>185</v>
      </c>
      <c r="G125" s="215" t="s">
        <v>66</v>
      </c>
      <c r="H125" s="240">
        <f>$C$44/12</f>
        <v>1.575E-3</v>
      </c>
      <c r="I125" s="230">
        <f>(SUM('1.  LRAMVA Summary'!D$54:D$74)+SUM('1.  LRAMVA Summary'!D$75:D$76)*(MONTH($E125)-1)/12)*$H125</f>
        <v>24.751686233881397</v>
      </c>
      <c r="J125" s="230">
        <f>(SUM('1.  LRAMVA Summary'!E$54:E$74)+SUM('1.  LRAMVA Summary'!E$75:E$76)*(MONTH($E125)-1)/12)*$H125</f>
        <v>21.026540752243925</v>
      </c>
      <c r="K125" s="230">
        <f>(SUM('1.  LRAMVA Summary'!F$54:F$74)+SUM('1.  LRAMVA Summary'!F$75:F$76)*(MONTH($E125)-1)/12)*$H125</f>
        <v>-17.846492028750006</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34"/>
        <v>27.931734957375312</v>
      </c>
    </row>
    <row r="126" spans="2:23" s="9" customFormat="1">
      <c r="B126" s="66"/>
      <c r="E126" s="214">
        <v>43282</v>
      </c>
      <c r="F126" s="214" t="s">
        <v>185</v>
      </c>
      <c r="G126" s="215" t="s">
        <v>68</v>
      </c>
      <c r="H126" s="240">
        <f>$C$45/12</f>
        <v>1.575E-3</v>
      </c>
      <c r="I126" s="230">
        <f>(SUM('1.  LRAMVA Summary'!D$54:D$74)+SUM('1.  LRAMVA Summary'!D$75:D$76)*(MONTH($E126)-1)/12)*$H126</f>
        <v>29.702023480657676</v>
      </c>
      <c r="J126" s="230">
        <f>(SUM('1.  LRAMVA Summary'!E$54:E$74)+SUM('1.  LRAMVA Summary'!E$75:E$76)*(MONTH($E126)-1)/12)*$H126</f>
        <v>25.231848902692711</v>
      </c>
      <c r="K126" s="230">
        <f>(SUM('1.  LRAMVA Summary'!F$54:F$74)+SUM('1.  LRAMVA Summary'!F$75:F$76)*(MONTH($E126)-1)/12)*$H126</f>
        <v>-21.415790434500011</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34"/>
        <v>33.51808194885038</v>
      </c>
    </row>
    <row r="127" spans="2:23" s="9" customFormat="1">
      <c r="B127" s="66"/>
      <c r="E127" s="214">
        <v>43313</v>
      </c>
      <c r="F127" s="214" t="s">
        <v>185</v>
      </c>
      <c r="G127" s="215" t="s">
        <v>68</v>
      </c>
      <c r="H127" s="240">
        <f>$C$45/12</f>
        <v>1.575E-3</v>
      </c>
      <c r="I127" s="230">
        <f>(SUM('1.  LRAMVA Summary'!D$54:D$74)+SUM('1.  LRAMVA Summary'!D$75:D$76)*(MONTH($E127)-1)/12)*$H127</f>
        <v>34.652360727433951</v>
      </c>
      <c r="J127" s="230">
        <f>(SUM('1.  LRAMVA Summary'!E$54:E$74)+SUM('1.  LRAMVA Summary'!E$75:E$76)*(MONTH($E127)-1)/12)*$H127</f>
        <v>29.437157053141497</v>
      </c>
      <c r="K127" s="230">
        <f>(SUM('1.  LRAMVA Summary'!F$54:F$74)+SUM('1.  LRAMVA Summary'!F$75:F$76)*(MONTH($E127)-1)/12)*$H127</f>
        <v>-24.985088840250011</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34"/>
        <v>39.104428940325434</v>
      </c>
    </row>
    <row r="128" spans="2:23" s="9" customFormat="1">
      <c r="B128" s="66"/>
      <c r="E128" s="214">
        <v>43344</v>
      </c>
      <c r="F128" s="214" t="s">
        <v>185</v>
      </c>
      <c r="G128" s="215" t="s">
        <v>68</v>
      </c>
      <c r="H128" s="240">
        <f>$C$45/12</f>
        <v>1.575E-3</v>
      </c>
      <c r="I128" s="230">
        <f>(SUM('1.  LRAMVA Summary'!D$54:D$74)+SUM('1.  LRAMVA Summary'!D$75:D$76)*(MONTH($E128)-1)/12)*$H128</f>
        <v>39.602697974210237</v>
      </c>
      <c r="J128" s="230">
        <f>(SUM('1.  LRAMVA Summary'!E$54:E$74)+SUM('1.  LRAMVA Summary'!E$75:E$76)*(MONTH($E128)-1)/12)*$H128</f>
        <v>33.642465203590284</v>
      </c>
      <c r="K128" s="230">
        <f>(SUM('1.  LRAMVA Summary'!F$54:F$74)+SUM('1.  LRAMVA Summary'!F$75:F$76)*(MONTH($E128)-1)/12)*$H128</f>
        <v>-28.554387246000015</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34"/>
        <v>44.690775931800502</v>
      </c>
    </row>
    <row r="129" spans="2:23" s="9" customFormat="1">
      <c r="B129" s="66"/>
      <c r="E129" s="214">
        <v>43374</v>
      </c>
      <c r="F129" s="214" t="s">
        <v>185</v>
      </c>
      <c r="G129" s="215" t="s">
        <v>69</v>
      </c>
      <c r="H129" s="240">
        <f>$C$46/12</f>
        <v>1.8083333333333335E-3</v>
      </c>
      <c r="I129" s="230">
        <f>(SUM('1.  LRAMVA Summary'!D$54:D$74)+SUM('1.  LRAMVA Summary'!D$75:D$76)*(MONTH($E129)-1)/12)*$H129</f>
        <v>51.153484883354892</v>
      </c>
      <c r="J129" s="230">
        <f>(SUM('1.  LRAMVA Summary'!E$54:E$74)+SUM('1.  LRAMVA Summary'!E$75:E$76)*(MONTH($E129)-1)/12)*$H129</f>
        <v>43.454850887970785</v>
      </c>
      <c r="K129" s="230">
        <f>(SUM('1.  LRAMVA Summary'!F$54:F$74)+SUM('1.  LRAMVA Summary'!F$75:F$76)*(MONTH($E129)-1)/12)*$H129</f>
        <v>-36.882750192750017</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34"/>
        <v>57.725585578575654</v>
      </c>
    </row>
    <row r="130" spans="2:23" s="9" customFormat="1">
      <c r="B130" s="66"/>
      <c r="E130" s="214">
        <v>43405</v>
      </c>
      <c r="F130" s="214" t="s">
        <v>185</v>
      </c>
      <c r="G130" s="215" t="s">
        <v>69</v>
      </c>
      <c r="H130" s="240">
        <f>$C$46/12</f>
        <v>1.8083333333333335E-3</v>
      </c>
      <c r="I130" s="230">
        <f>(SUM('1.  LRAMVA Summary'!D$54:D$74)+SUM('1.  LRAMVA Summary'!D$75:D$76)*(MONTH($E130)-1)/12)*$H130</f>
        <v>56.837205425949875</v>
      </c>
      <c r="J130" s="230">
        <f>(SUM('1.  LRAMVA Summary'!E$54:E$74)+SUM('1.  LRAMVA Summary'!E$75:E$76)*(MONTH($E130)-1)/12)*$H130</f>
        <v>48.283167653300865</v>
      </c>
      <c r="K130" s="230">
        <f>(SUM('1.  LRAMVA Summary'!F$54:F$74)+SUM('1.  LRAMVA Summary'!F$75:F$76)*(MONTH($E130)-1)/12)*$H130</f>
        <v>-40.980833547500019</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34"/>
        <v>64.139539531750728</v>
      </c>
    </row>
    <row r="131" spans="2:23" s="9" customFormat="1">
      <c r="B131" s="66"/>
      <c r="E131" s="214">
        <v>43435</v>
      </c>
      <c r="F131" s="214" t="s">
        <v>185</v>
      </c>
      <c r="G131" s="215" t="s">
        <v>69</v>
      </c>
      <c r="H131" s="240">
        <f>$C$46/12</f>
        <v>1.8083333333333335E-3</v>
      </c>
      <c r="I131" s="230">
        <f>(SUM('1.  LRAMVA Summary'!D$54:D$74)+SUM('1.  LRAMVA Summary'!D$75:D$76)*(MONTH($E131)-1)/12)*$H131</f>
        <v>62.520925968544866</v>
      </c>
      <c r="J131" s="230">
        <f>(SUM('1.  LRAMVA Summary'!E$54:E$74)+SUM('1.  LRAMVA Summary'!E$75:E$76)*(MONTH($E131)-1)/12)*$H131</f>
        <v>53.111484418630958</v>
      </c>
      <c r="K131" s="230">
        <f>(SUM('1.  LRAMVA Summary'!F$54:F$74)+SUM('1.  LRAMVA Summary'!F$75:F$76)*(MONTH($E131)-1)/12)*$H131</f>
        <v>-45.078916902250022</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34"/>
        <v>70.553493484925809</v>
      </c>
    </row>
    <row r="132" spans="2:23" s="9" customFormat="1" ht="15" thickBot="1">
      <c r="B132" s="66"/>
      <c r="E132" s="216" t="s">
        <v>466</v>
      </c>
      <c r="F132" s="216"/>
      <c r="G132" s="217"/>
      <c r="H132" s="218"/>
      <c r="I132" s="219">
        <f t="shared" ref="I132:O132" si="35">SUM(I119:I131)</f>
        <v>345.65926267569608</v>
      </c>
      <c r="J132" s="219">
        <f t="shared" si="35"/>
        <v>293.637310378162</v>
      </c>
      <c r="K132" s="219">
        <f t="shared" si="35"/>
        <v>-249.22767756975014</v>
      </c>
      <c r="L132" s="219">
        <f t="shared" si="35"/>
        <v>0</v>
      </c>
      <c r="M132" s="219">
        <f t="shared" si="35"/>
        <v>0</v>
      </c>
      <c r="N132" s="219">
        <f t="shared" si="35"/>
        <v>0</v>
      </c>
      <c r="O132" s="219">
        <f t="shared" si="35"/>
        <v>0</v>
      </c>
      <c r="P132" s="219">
        <f t="shared" ref="P132:V132" si="36">SUM(P119:P131)</f>
        <v>0</v>
      </c>
      <c r="Q132" s="219">
        <f t="shared" si="36"/>
        <v>0</v>
      </c>
      <c r="R132" s="219">
        <f t="shared" si="36"/>
        <v>0</v>
      </c>
      <c r="S132" s="219">
        <f t="shared" si="36"/>
        <v>0</v>
      </c>
      <c r="T132" s="219">
        <f t="shared" si="36"/>
        <v>0</v>
      </c>
      <c r="U132" s="219">
        <f t="shared" si="36"/>
        <v>0</v>
      </c>
      <c r="V132" s="219">
        <f t="shared" si="36"/>
        <v>0</v>
      </c>
      <c r="W132" s="219">
        <f>SUM(W119:W131)</f>
        <v>390.06889548410794</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430</v>
      </c>
      <c r="F134" s="225"/>
      <c r="G134" s="226"/>
      <c r="H134" s="227"/>
      <c r="I134" s="228">
        <f t="shared" ref="I134:N134" si="37">I132+I133</f>
        <v>345.65926267569608</v>
      </c>
      <c r="J134" s="228">
        <f t="shared" si="37"/>
        <v>293.637310378162</v>
      </c>
      <c r="K134" s="228">
        <f t="shared" si="37"/>
        <v>-249.22767756975014</v>
      </c>
      <c r="L134" s="228">
        <f t="shared" si="37"/>
        <v>0</v>
      </c>
      <c r="M134" s="228">
        <f t="shared" si="37"/>
        <v>0</v>
      </c>
      <c r="N134" s="228">
        <f t="shared" si="37"/>
        <v>0</v>
      </c>
      <c r="O134" s="228">
        <f t="shared" ref="O134:V134" si="38">O132+O133</f>
        <v>0</v>
      </c>
      <c r="P134" s="228">
        <f t="shared" si="38"/>
        <v>0</v>
      </c>
      <c r="Q134" s="228">
        <f t="shared" si="38"/>
        <v>0</v>
      </c>
      <c r="R134" s="228">
        <f t="shared" si="38"/>
        <v>0</v>
      </c>
      <c r="S134" s="228">
        <f t="shared" si="38"/>
        <v>0</v>
      </c>
      <c r="T134" s="228">
        <f t="shared" si="38"/>
        <v>0</v>
      </c>
      <c r="U134" s="228">
        <f t="shared" si="38"/>
        <v>0</v>
      </c>
      <c r="V134" s="228">
        <f t="shared" si="38"/>
        <v>0</v>
      </c>
      <c r="W134" s="228">
        <f>W132+W133</f>
        <v>390.06889548410794</v>
      </c>
    </row>
    <row r="135" spans="2:23" s="9" customFormat="1">
      <c r="B135" s="66"/>
      <c r="E135" s="214">
        <v>43466</v>
      </c>
      <c r="F135" s="214" t="s">
        <v>186</v>
      </c>
      <c r="G135" s="215" t="s">
        <v>65</v>
      </c>
      <c r="H135" s="240">
        <f>$C$47/12</f>
        <v>2.0416666666666669E-3</v>
      </c>
      <c r="I135" s="230">
        <f>(SUM('1.  LRAMVA Summary'!D$54:D$77)+SUM('1.  LRAMVA Summary'!D$78:D$79)*(MONTH($E135)-1)/12)*$H135</f>
        <v>77.005246060964353</v>
      </c>
      <c r="J135" s="230">
        <f>(SUM('1.  LRAMVA Summary'!E$54:E$77)+SUM('1.  LRAMVA Summary'!E$78:E$79)*(MONTH($E135)-1)/12)*$H135</f>
        <v>65.415904562536667</v>
      </c>
      <c r="K135" s="230">
        <f>(SUM('1.  LRAMVA Summary'!F$54:F$77)+SUM('1.  LRAMVA Summary'!F$78:F$79)*(MONTH($E135)-1)/12)*$H135</f>
        <v>-55.522419645000028</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86.898730978501007</v>
      </c>
    </row>
    <row r="136" spans="2:23" s="9" customFormat="1">
      <c r="B136" s="66"/>
      <c r="E136" s="214">
        <v>43497</v>
      </c>
      <c r="F136" s="214" t="s">
        <v>186</v>
      </c>
      <c r="G136" s="215" t="s">
        <v>65</v>
      </c>
      <c r="H136" s="240">
        <f>$C$47/12</f>
        <v>2.0416666666666669E-3</v>
      </c>
      <c r="I136" s="230">
        <f>(SUM('1.  LRAMVA Summary'!D$54:D$77)+SUM('1.  LRAMVA Summary'!D$78:D$79)*(MONTH($E136)-1)/12)*$H136</f>
        <v>77.005246060964353</v>
      </c>
      <c r="J136" s="230">
        <f>(SUM('1.  LRAMVA Summary'!E$54:E$77)+SUM('1.  LRAMVA Summary'!E$78:E$79)*(MONTH($E136)-1)/12)*$H136</f>
        <v>73.762198346813278</v>
      </c>
      <c r="K136" s="230">
        <f>(SUM('1.  LRAMVA Summary'!F$54:F$77)+SUM('1.  LRAMVA Summary'!F$78:F$79)*(MONTH($E136)-1)/12)*$H136</f>
        <v>-58.131086261073492</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39">SUM(I136:V136)</f>
        <v>92.636358146704154</v>
      </c>
    </row>
    <row r="137" spans="2:23" s="9" customFormat="1">
      <c r="B137" s="66"/>
      <c r="E137" s="214">
        <v>43525</v>
      </c>
      <c r="F137" s="214" t="s">
        <v>186</v>
      </c>
      <c r="G137" s="215" t="s">
        <v>65</v>
      </c>
      <c r="H137" s="240">
        <f>$C$47/12</f>
        <v>2.0416666666666669E-3</v>
      </c>
      <c r="I137" s="230">
        <f>(SUM('1.  LRAMVA Summary'!D$54:D$77)+SUM('1.  LRAMVA Summary'!D$78:D$79)*(MONTH($E137)-1)/12)*$H137</f>
        <v>77.005246060964353</v>
      </c>
      <c r="J137" s="230">
        <f>(SUM('1.  LRAMVA Summary'!E$54:E$77)+SUM('1.  LRAMVA Summary'!E$78:E$79)*(MONTH($E137)-1)/12)*$H137</f>
        <v>82.108492131089889</v>
      </c>
      <c r="K137" s="230">
        <f>(SUM('1.  LRAMVA Summary'!F$54:F$77)+SUM('1.  LRAMVA Summary'!F$78:F$79)*(MONTH($E137)-1)/12)*$H137</f>
        <v>-60.739752877146962</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39"/>
        <v>98.373985314907287</v>
      </c>
    </row>
    <row r="138" spans="2:23" s="8" customFormat="1">
      <c r="B138" s="239"/>
      <c r="E138" s="214">
        <v>43556</v>
      </c>
      <c r="F138" s="214" t="s">
        <v>186</v>
      </c>
      <c r="G138" s="215" t="s">
        <v>66</v>
      </c>
      <c r="H138" s="240">
        <f>$C$48/12</f>
        <v>1.8166666666666667E-3</v>
      </c>
      <c r="I138" s="230">
        <f>(SUM('1.  LRAMVA Summary'!D$54:D$77)+SUM('1.  LRAMVA Summary'!D$78:D$79)*(MONTH($E138)-1)/12)*$H138</f>
        <v>68.518953637919296</v>
      </c>
      <c r="J138" s="230">
        <f>(SUM('1.  LRAMVA Summary'!E$54:E$77)+SUM('1.  LRAMVA Summary'!E$78:E$79)*(MONTH($E138)-1)/12)*$H138</f>
        <v>80.486299304285296</v>
      </c>
      <c r="K138" s="230">
        <f>(SUM('1.  LRAMVA Summary'!F$54:F$77)+SUM('1.  LRAMVA Summary'!F$78:F$79)*(MONTH($E138)-1)/12)*$H138</f>
        <v>-56.367165100090006</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39"/>
        <v>92.638087842114601</v>
      </c>
    </row>
    <row r="139" spans="2:23" s="9" customFormat="1">
      <c r="B139" s="66"/>
      <c r="E139" s="214">
        <v>43586</v>
      </c>
      <c r="F139" s="214" t="s">
        <v>186</v>
      </c>
      <c r="G139" s="215" t="s">
        <v>66</v>
      </c>
      <c r="H139" s="240">
        <f>$C$48/12</f>
        <v>1.8166666666666667E-3</v>
      </c>
      <c r="I139" s="230">
        <f>(SUM('1.  LRAMVA Summary'!D$54:D$77)+SUM('1.  LRAMVA Summary'!D$78:D$79)*(MONTH($E139)-1)/12)*$H139</f>
        <v>68.518953637919296</v>
      </c>
      <c r="J139" s="230">
        <f>(SUM('1.  LRAMVA Summary'!E$54:E$77)+SUM('1.  LRAMVA Summary'!E$78:E$79)*(MONTH($E139)-1)/12)*$H139</f>
        <v>87.912797447029376</v>
      </c>
      <c r="K139" s="230">
        <f>(SUM('1.  LRAMVA Summary'!F$54:F$77)+SUM('1.  LRAMVA Summary'!F$78:F$79)*(MONTH($E139)-1)/12)*$H139</f>
        <v>-58.68834600745334</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39"/>
        <v>97.743405077495339</v>
      </c>
    </row>
    <row r="140" spans="2:23" s="9" customFormat="1">
      <c r="B140" s="66"/>
      <c r="E140" s="214">
        <v>43617</v>
      </c>
      <c r="F140" s="214" t="s">
        <v>186</v>
      </c>
      <c r="G140" s="215" t="s">
        <v>66</v>
      </c>
      <c r="H140" s="240">
        <f>$C$48/12</f>
        <v>1.8166666666666667E-3</v>
      </c>
      <c r="I140" s="230">
        <f>(SUM('1.  LRAMVA Summary'!D$54:D$77)+SUM('1.  LRAMVA Summary'!D$78:D$79)*(MONTH($E140)-1)/12)*$H140</f>
        <v>68.518953637919296</v>
      </c>
      <c r="J140" s="230">
        <f>(SUM('1.  LRAMVA Summary'!E$54:E$77)+SUM('1.  LRAMVA Summary'!E$78:E$79)*(MONTH($E140)-1)/12)*$H140</f>
        <v>95.339295589773457</v>
      </c>
      <c r="K140" s="230">
        <f>(SUM('1.  LRAMVA Summary'!F$54:F$77)+SUM('1.  LRAMVA Summary'!F$78:F$79)*(MONTH($E140)-1)/12)*$H140</f>
        <v>-61.009526914816668</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39"/>
        <v>102.84872231287608</v>
      </c>
    </row>
    <row r="141" spans="2:23" s="9" customFormat="1">
      <c r="B141" s="66"/>
      <c r="E141" s="214">
        <v>43647</v>
      </c>
      <c r="F141" s="214" t="s">
        <v>186</v>
      </c>
      <c r="G141" s="215" t="s">
        <v>68</v>
      </c>
      <c r="H141" s="240">
        <f>$C$49/12</f>
        <v>1.8166666666666667E-3</v>
      </c>
      <c r="I141" s="230">
        <f>(SUM('1.  LRAMVA Summary'!D$54:D$77)+SUM('1.  LRAMVA Summary'!D$78:D$79)*(MONTH($E141)-1)/12)*$H141</f>
        <v>68.518953637919296</v>
      </c>
      <c r="J141" s="230">
        <f>(SUM('1.  LRAMVA Summary'!E$54:E$77)+SUM('1.  LRAMVA Summary'!E$78:E$79)*(MONTH($E141)-1)/12)*$H141</f>
        <v>102.76579373251754</v>
      </c>
      <c r="K141" s="230">
        <f>(SUM('1.  LRAMVA Summary'!F$54:F$77)+SUM('1.  LRAMVA Summary'!F$78:F$79)*(MONTH($E141)-1)/12)*$H141</f>
        <v>-63.330707822179996</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39"/>
        <v>107.95403954825684</v>
      </c>
    </row>
    <row r="142" spans="2:23" s="9" customFormat="1">
      <c r="B142" s="66"/>
      <c r="E142" s="214">
        <v>43678</v>
      </c>
      <c r="F142" s="214" t="s">
        <v>186</v>
      </c>
      <c r="G142" s="215" t="s">
        <v>68</v>
      </c>
      <c r="H142" s="240">
        <f>$C$49/12</f>
        <v>1.8166666666666667E-3</v>
      </c>
      <c r="I142" s="230">
        <f>(SUM('1.  LRAMVA Summary'!D$54:D$77)+SUM('1.  LRAMVA Summary'!D$78:D$79)*(MONTH($E142)-1)/12)*$H142</f>
        <v>68.518953637919296</v>
      </c>
      <c r="J142" s="230">
        <f>(SUM('1.  LRAMVA Summary'!E$54:E$77)+SUM('1.  LRAMVA Summary'!E$78:E$79)*(MONTH($E142)-1)/12)*$H142</f>
        <v>110.19229187526163</v>
      </c>
      <c r="K142" s="230">
        <f>(SUM('1.  LRAMVA Summary'!F$54:F$77)+SUM('1.  LRAMVA Summary'!F$78:F$79)*(MONTH($E142)-1)/12)*$H142</f>
        <v>-65.65188872954333</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39"/>
        <v>113.0593567836376</v>
      </c>
    </row>
    <row r="143" spans="2:23" s="9" customFormat="1">
      <c r="B143" s="66"/>
      <c r="E143" s="214">
        <v>43709</v>
      </c>
      <c r="F143" s="214" t="s">
        <v>186</v>
      </c>
      <c r="G143" s="215" t="s">
        <v>68</v>
      </c>
      <c r="H143" s="240">
        <f>$C$49/12</f>
        <v>1.8166666666666667E-3</v>
      </c>
      <c r="I143" s="230">
        <f>(SUM('1.  LRAMVA Summary'!D$54:D$77)+SUM('1.  LRAMVA Summary'!D$78:D$79)*(MONTH($E143)-1)/12)*$H143</f>
        <v>68.518953637919296</v>
      </c>
      <c r="J143" s="230">
        <f>(SUM('1.  LRAMVA Summary'!E$54:E$77)+SUM('1.  LRAMVA Summary'!E$78:E$79)*(MONTH($E143)-1)/12)*$H143</f>
        <v>117.61879001800573</v>
      </c>
      <c r="K143" s="230">
        <f>(SUM('1.  LRAMVA Summary'!F$54:F$77)+SUM('1.  LRAMVA Summary'!F$78:F$79)*(MONTH($E143)-1)/12)*$H143</f>
        <v>-67.973069636906658</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39"/>
        <v>118.16467401901836</v>
      </c>
    </row>
    <row r="144" spans="2:23" s="9" customFormat="1">
      <c r="B144" s="66"/>
      <c r="E144" s="214">
        <v>43739</v>
      </c>
      <c r="F144" s="214" t="s">
        <v>186</v>
      </c>
      <c r="G144" s="215" t="s">
        <v>69</v>
      </c>
      <c r="H144" s="240">
        <f>$C$50/12</f>
        <v>1.8166666666666667E-3</v>
      </c>
      <c r="I144" s="230">
        <f>(SUM('1.  LRAMVA Summary'!D$54:D$77)+SUM('1.  LRAMVA Summary'!D$78:D$79)*(MONTH($E144)-1)/12)*$H144</f>
        <v>68.518953637919296</v>
      </c>
      <c r="J144" s="230">
        <f>(SUM('1.  LRAMVA Summary'!E$54:E$77)+SUM('1.  LRAMVA Summary'!E$78:E$79)*(MONTH($E144)-1)/12)*$H144</f>
        <v>125.04528816074981</v>
      </c>
      <c r="K144" s="230">
        <f>(SUM('1.  LRAMVA Summary'!F$54:F$77)+SUM('1.  LRAMVA Summary'!F$78:F$79)*(MONTH($E144)-1)/12)*$H144</f>
        <v>-70.294250544269985</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39"/>
        <v>123.26999125439913</v>
      </c>
    </row>
    <row r="145" spans="2:23" s="9" customFormat="1">
      <c r="B145" s="66"/>
      <c r="E145" s="214">
        <v>43770</v>
      </c>
      <c r="F145" s="214" t="s">
        <v>186</v>
      </c>
      <c r="G145" s="215" t="s">
        <v>69</v>
      </c>
      <c r="H145" s="240">
        <f>$C$50/12</f>
        <v>1.8166666666666667E-3</v>
      </c>
      <c r="I145" s="230">
        <f>(SUM('1.  LRAMVA Summary'!D$54:D$77)+SUM('1.  LRAMVA Summary'!D$78:D$79)*(MONTH($E145)-1)/12)*$H145</f>
        <v>68.518953637919296</v>
      </c>
      <c r="J145" s="230">
        <f>(SUM('1.  LRAMVA Summary'!E$54:E$77)+SUM('1.  LRAMVA Summary'!E$78:E$79)*(MONTH($E145)-1)/12)*$H145</f>
        <v>132.4717863034939</v>
      </c>
      <c r="K145" s="230">
        <f>(SUM('1.  LRAMVA Summary'!F$54:F$77)+SUM('1.  LRAMVA Summary'!F$78:F$79)*(MONTH($E145)-1)/12)*$H145</f>
        <v>-72.615431451633313</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39"/>
        <v>128.37530848977991</v>
      </c>
    </row>
    <row r="146" spans="2:23" s="9" customFormat="1">
      <c r="B146" s="66"/>
      <c r="E146" s="214">
        <v>43800</v>
      </c>
      <c r="F146" s="214" t="s">
        <v>186</v>
      </c>
      <c r="G146" s="215" t="s">
        <v>69</v>
      </c>
      <c r="H146" s="240">
        <f>$C$50/12</f>
        <v>1.8166666666666667E-3</v>
      </c>
      <c r="I146" s="230">
        <f>(SUM('1.  LRAMVA Summary'!D$54:D$77)+SUM('1.  LRAMVA Summary'!D$78:D$79)*(MONTH($E146)-1)/12)*$H146</f>
        <v>68.518953637919296</v>
      </c>
      <c r="J146" s="230">
        <f>(SUM('1.  LRAMVA Summary'!E$54:E$77)+SUM('1.  LRAMVA Summary'!E$78:E$79)*(MONTH($E146)-1)/12)*$H146</f>
        <v>139.89828444623797</v>
      </c>
      <c r="K146" s="230">
        <f>(SUM('1.  LRAMVA Summary'!F$54:F$77)+SUM('1.  LRAMVA Summary'!F$78:F$79)*(MONTH($E146)-1)/12)*$H146</f>
        <v>-74.936612358996641</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39"/>
        <v>133.48062572516062</v>
      </c>
    </row>
    <row r="147" spans="2:23" s="9" customFormat="1" ht="15" thickBot="1">
      <c r="B147" s="66"/>
      <c r="E147" s="216" t="s">
        <v>467</v>
      </c>
      <c r="F147" s="216"/>
      <c r="G147" s="217"/>
      <c r="H147" s="218"/>
      <c r="I147" s="219">
        <f t="shared" ref="I147:O147" si="40">SUM(I134:I146)</f>
        <v>1193.3455835998627</v>
      </c>
      <c r="J147" s="219">
        <f t="shared" si="40"/>
        <v>1506.6545322959564</v>
      </c>
      <c r="K147" s="219">
        <f t="shared" si="40"/>
        <v>-1014.4879349188604</v>
      </c>
      <c r="L147" s="219">
        <f t="shared" si="40"/>
        <v>0</v>
      </c>
      <c r="M147" s="219">
        <f t="shared" si="40"/>
        <v>0</v>
      </c>
      <c r="N147" s="219">
        <f t="shared" si="40"/>
        <v>0</v>
      </c>
      <c r="O147" s="219">
        <f t="shared" si="40"/>
        <v>0</v>
      </c>
      <c r="P147" s="219">
        <f t="shared" ref="P147:V147" si="41">SUM(P134:P146)</f>
        <v>0</v>
      </c>
      <c r="Q147" s="219">
        <f t="shared" si="41"/>
        <v>0</v>
      </c>
      <c r="R147" s="219">
        <f t="shared" si="41"/>
        <v>0</v>
      </c>
      <c r="S147" s="219">
        <f t="shared" si="41"/>
        <v>0</v>
      </c>
      <c r="T147" s="219">
        <f t="shared" si="41"/>
        <v>0</v>
      </c>
      <c r="U147" s="219">
        <f t="shared" si="41"/>
        <v>0</v>
      </c>
      <c r="V147" s="219">
        <f t="shared" si="41"/>
        <v>0</v>
      </c>
      <c r="W147" s="219">
        <f>SUM(W134:W146)</f>
        <v>1685.5121809769589</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431</v>
      </c>
      <c r="F149" s="225"/>
      <c r="G149" s="226"/>
      <c r="H149" s="227"/>
      <c r="I149" s="228">
        <f t="shared" ref="I149:N149" si="42">I147+I148</f>
        <v>1193.3455835998627</v>
      </c>
      <c r="J149" s="228">
        <f t="shared" si="42"/>
        <v>1506.6545322959564</v>
      </c>
      <c r="K149" s="228">
        <f t="shared" si="42"/>
        <v>-1014.4879349188604</v>
      </c>
      <c r="L149" s="228">
        <f t="shared" si="42"/>
        <v>0</v>
      </c>
      <c r="M149" s="228">
        <f t="shared" si="42"/>
        <v>0</v>
      </c>
      <c r="N149" s="228">
        <f t="shared" si="42"/>
        <v>0</v>
      </c>
      <c r="O149" s="228">
        <f t="shared" ref="O149:V149" si="43">O147+O148</f>
        <v>0</v>
      </c>
      <c r="P149" s="228">
        <f t="shared" si="43"/>
        <v>0</v>
      </c>
      <c r="Q149" s="228">
        <f t="shared" si="43"/>
        <v>0</v>
      </c>
      <c r="R149" s="228">
        <f t="shared" si="43"/>
        <v>0</v>
      </c>
      <c r="S149" s="228">
        <f t="shared" si="43"/>
        <v>0</v>
      </c>
      <c r="T149" s="228">
        <f t="shared" si="43"/>
        <v>0</v>
      </c>
      <c r="U149" s="228">
        <f t="shared" si="43"/>
        <v>0</v>
      </c>
      <c r="V149" s="228">
        <f t="shared" si="43"/>
        <v>0</v>
      </c>
      <c r="W149" s="228">
        <f>W147+W148</f>
        <v>1685.5121809769589</v>
      </c>
    </row>
    <row r="150" spans="2:23" s="9" customFormat="1">
      <c r="B150" s="66"/>
      <c r="E150" s="214">
        <v>43831</v>
      </c>
      <c r="F150" s="214" t="s">
        <v>187</v>
      </c>
      <c r="G150" s="215" t="s">
        <v>65</v>
      </c>
      <c r="H150" s="240">
        <f>$C$51/12</f>
        <v>1.8166666666666667E-3</v>
      </c>
      <c r="I150" s="230">
        <f>(SUM('1.  LRAMVA Summary'!D$54:D$80)+SUM('1.  LRAMVA Summary'!D$81:D$82)*(MONTH($E150)-1)/12)*$H150</f>
        <v>68.518953637919296</v>
      </c>
      <c r="J150" s="230">
        <f>(SUM('1.  LRAMVA Summary'!E$54:E$80)+SUM('1.  LRAMVA Summary'!E$81:E$82)*(MONTH($E150)-1)/12)*$H150</f>
        <v>147.32478258898206</v>
      </c>
      <c r="K150" s="230">
        <f>(SUM('1.  LRAMVA Summary'!F$54:F$80)+SUM('1.  LRAMVA Summary'!F$81:F$82)*(MONTH($E150)-1)/12)*$H150</f>
        <v>-77.257793266359968</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138.58594296054139</v>
      </c>
    </row>
    <row r="151" spans="2:23" s="9" customFormat="1">
      <c r="B151" s="66"/>
      <c r="E151" s="214">
        <v>43862</v>
      </c>
      <c r="F151" s="214" t="s">
        <v>187</v>
      </c>
      <c r="G151" s="215" t="s">
        <v>65</v>
      </c>
      <c r="H151" s="240">
        <f>$C$51/12</f>
        <v>1.8166666666666667E-3</v>
      </c>
      <c r="I151" s="230">
        <f>(SUM('1.  LRAMVA Summary'!D$54:D$80)+SUM('1.  LRAMVA Summary'!D$81:D$82)*(MONTH($E151)-1)/12)*$H151</f>
        <v>68.518953637919296</v>
      </c>
      <c r="J151" s="230">
        <f>(SUM('1.  LRAMVA Summary'!E$54:E$80)+SUM('1.  LRAMVA Summary'!E$81:E$82)*(MONTH($E151)-1)/12)*$H151</f>
        <v>147.32478258898206</v>
      </c>
      <c r="K151" s="230">
        <f>(SUM('1.  LRAMVA Summary'!F$54:F$80)+SUM('1.  LRAMVA Summary'!F$81:F$82)*(MONTH($E151)-1)/12)*$H151</f>
        <v>-77.257793266359968</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44">SUM(I151:V151)</f>
        <v>138.58594296054139</v>
      </c>
    </row>
    <row r="152" spans="2:23" s="9" customFormat="1">
      <c r="B152" s="66"/>
      <c r="E152" s="214">
        <v>43891</v>
      </c>
      <c r="F152" s="214" t="s">
        <v>187</v>
      </c>
      <c r="G152" s="215" t="s">
        <v>65</v>
      </c>
      <c r="H152" s="240">
        <f>$C$51/12</f>
        <v>1.8166666666666667E-3</v>
      </c>
      <c r="I152" s="230">
        <f>(SUM('1.  LRAMVA Summary'!D$54:D$80)+SUM('1.  LRAMVA Summary'!D$81:D$82)*(MONTH($E152)-1)/12)*$H152</f>
        <v>68.518953637919296</v>
      </c>
      <c r="J152" s="230">
        <f>(SUM('1.  LRAMVA Summary'!E$54:E$80)+SUM('1.  LRAMVA Summary'!E$81:E$82)*(MONTH($E152)-1)/12)*$H152</f>
        <v>147.32478258898206</v>
      </c>
      <c r="K152" s="230">
        <f>(SUM('1.  LRAMVA Summary'!F$54:F$80)+SUM('1.  LRAMVA Summary'!F$81:F$82)*(MONTH($E152)-1)/12)*$H152</f>
        <v>-77.257793266359968</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44"/>
        <v>138.58594296054139</v>
      </c>
    </row>
    <row r="153" spans="2:23" s="9" customFormat="1">
      <c r="B153" s="66"/>
      <c r="E153" s="214">
        <v>43922</v>
      </c>
      <c r="F153" s="214" t="s">
        <v>187</v>
      </c>
      <c r="G153" s="215" t="s">
        <v>66</v>
      </c>
      <c r="H153" s="240">
        <f>$C$52/12</f>
        <v>1.8166666666666667E-3</v>
      </c>
      <c r="I153" s="230">
        <f>(SUM('1.  LRAMVA Summary'!D$54:D$80)+SUM('1.  LRAMVA Summary'!D$81:D$82)*(MONTH($E153)-1)/12)*$H153</f>
        <v>68.518953637919296</v>
      </c>
      <c r="J153" s="230">
        <f>(SUM('1.  LRAMVA Summary'!E$54:E$80)+SUM('1.  LRAMVA Summary'!E$81:E$82)*(MONTH($E153)-1)/12)*$H153</f>
        <v>147.32478258898206</v>
      </c>
      <c r="K153" s="230">
        <f>(SUM('1.  LRAMVA Summary'!F$54:F$80)+SUM('1.  LRAMVA Summary'!F$81:F$82)*(MONTH($E153)-1)/12)*$H153</f>
        <v>-77.257793266359968</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44"/>
        <v>138.58594296054139</v>
      </c>
    </row>
    <row r="154" spans="2:23" s="9" customFormat="1">
      <c r="B154" s="66"/>
      <c r="E154" s="214">
        <v>43952</v>
      </c>
      <c r="F154" s="214" t="s">
        <v>187</v>
      </c>
      <c r="G154" s="215" t="s">
        <v>66</v>
      </c>
      <c r="H154" s="240">
        <f>$C$52/12</f>
        <v>1.8166666666666667E-3</v>
      </c>
      <c r="I154" s="230">
        <f>(SUM('1.  LRAMVA Summary'!D$54:D$80)+SUM('1.  LRAMVA Summary'!D$81:D$82)*(MONTH($E154)-1)/12)*$H154</f>
        <v>68.518953637919296</v>
      </c>
      <c r="J154" s="230">
        <f>(SUM('1.  LRAMVA Summary'!E$54:E$80)+SUM('1.  LRAMVA Summary'!E$81:E$82)*(MONTH($E154)-1)/12)*$H154</f>
        <v>147.32478258898206</v>
      </c>
      <c r="K154" s="230">
        <f>(SUM('1.  LRAMVA Summary'!F$54:F$80)+SUM('1.  LRAMVA Summary'!F$81:F$82)*(MONTH($E154)-1)/12)*$H154</f>
        <v>-77.257793266359968</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44"/>
        <v>138.58594296054139</v>
      </c>
    </row>
    <row r="155" spans="2:23" s="9" customFormat="1">
      <c r="B155" s="66"/>
      <c r="E155" s="214">
        <v>43983</v>
      </c>
      <c r="F155" s="214" t="s">
        <v>187</v>
      </c>
      <c r="G155" s="215" t="s">
        <v>66</v>
      </c>
      <c r="H155" s="240">
        <f>$C$52/12</f>
        <v>1.8166666666666667E-3</v>
      </c>
      <c r="I155" s="230">
        <f>(SUM('1.  LRAMVA Summary'!D$54:D$80)+SUM('1.  LRAMVA Summary'!D$81:D$82)*(MONTH($E155)-1)/12)*$H155</f>
        <v>68.518953637919296</v>
      </c>
      <c r="J155" s="230">
        <f>(SUM('1.  LRAMVA Summary'!E$54:E$80)+SUM('1.  LRAMVA Summary'!E$81:E$82)*(MONTH($E155)-1)/12)*$H155</f>
        <v>147.32478258898206</v>
      </c>
      <c r="K155" s="230">
        <f>(SUM('1.  LRAMVA Summary'!F$54:F$80)+SUM('1.  LRAMVA Summary'!F$81:F$82)*(MONTH($E155)-1)/12)*$H155</f>
        <v>-77.257793266359968</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44"/>
        <v>138.58594296054139</v>
      </c>
    </row>
    <row r="156" spans="2:23" s="9" customFormat="1">
      <c r="B156" s="66"/>
      <c r="E156" s="214">
        <v>44013</v>
      </c>
      <c r="F156" s="214" t="s">
        <v>187</v>
      </c>
      <c r="G156" s="215" t="s">
        <v>68</v>
      </c>
      <c r="H156" s="240">
        <f>$C$53/12</f>
        <v>4.75E-4</v>
      </c>
      <c r="I156" s="230">
        <f>(SUM('1.  LRAMVA Summary'!D$54:D$80)+SUM('1.  LRAMVA Summary'!D$81:D$82)*(MONTH($E156)-1)/12)*$H156</f>
        <v>17.915506226428437</v>
      </c>
      <c r="J156" s="230">
        <f>(SUM('1.  LRAMVA Summary'!E$54:E$80)+SUM('1.  LRAMVA Summary'!E$81:E$82)*(MONTH($E156)-1)/12)*$H156</f>
        <v>38.520700034733842</v>
      </c>
      <c r="K156" s="230">
        <f>(SUM('1.  LRAMVA Summary'!F$54:F$80)+SUM('1.  LRAMVA Summary'!F$81:F$82)*(MONTH($E156)-1)/12)*$H156</f>
        <v>-20.200432184323478</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44"/>
        <v>36.235774076838808</v>
      </c>
    </row>
    <row r="157" spans="2:23" s="9" customFormat="1">
      <c r="B157" s="66"/>
      <c r="E157" s="214">
        <v>44044</v>
      </c>
      <c r="F157" s="214" t="s">
        <v>187</v>
      </c>
      <c r="G157" s="215" t="s">
        <v>68</v>
      </c>
      <c r="H157" s="240">
        <f>$C$53/12</f>
        <v>4.75E-4</v>
      </c>
      <c r="I157" s="230">
        <f>(SUM('1.  LRAMVA Summary'!D$54:D$80)+SUM('1.  LRAMVA Summary'!D$81:D$82)*(MONTH($E157)-1)/12)*$H157</f>
        <v>17.915506226428437</v>
      </c>
      <c r="J157" s="230">
        <f>(SUM('1.  LRAMVA Summary'!E$54:E$80)+SUM('1.  LRAMVA Summary'!E$81:E$82)*(MONTH($E157)-1)/12)*$H157</f>
        <v>38.520700034733842</v>
      </c>
      <c r="K157" s="230">
        <f>(SUM('1.  LRAMVA Summary'!F$54:F$80)+SUM('1.  LRAMVA Summary'!F$81:F$82)*(MONTH($E157)-1)/12)*$H157</f>
        <v>-20.200432184323478</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44"/>
        <v>36.235774076838808</v>
      </c>
    </row>
    <row r="158" spans="2:23" s="9" customFormat="1">
      <c r="B158" s="66"/>
      <c r="E158" s="214">
        <v>44075</v>
      </c>
      <c r="F158" s="214" t="s">
        <v>187</v>
      </c>
      <c r="G158" s="215" t="s">
        <v>68</v>
      </c>
      <c r="H158" s="240">
        <f>$C$53/12</f>
        <v>4.75E-4</v>
      </c>
      <c r="I158" s="230">
        <f>(SUM('1.  LRAMVA Summary'!D$54:D$80)+SUM('1.  LRAMVA Summary'!D$81:D$82)*(MONTH($E158)-1)/12)*$H158</f>
        <v>17.915506226428437</v>
      </c>
      <c r="J158" s="230">
        <f>(SUM('1.  LRAMVA Summary'!E$54:E$80)+SUM('1.  LRAMVA Summary'!E$81:E$82)*(MONTH($E158)-1)/12)*$H158</f>
        <v>38.520700034733842</v>
      </c>
      <c r="K158" s="230">
        <f>(SUM('1.  LRAMVA Summary'!F$54:F$80)+SUM('1.  LRAMVA Summary'!F$81:F$82)*(MONTH($E158)-1)/12)*$H158</f>
        <v>-20.200432184323478</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44"/>
        <v>36.235774076838808</v>
      </c>
    </row>
    <row r="159" spans="2:23" s="9" customFormat="1">
      <c r="B159" s="66"/>
      <c r="E159" s="214">
        <v>44105</v>
      </c>
      <c r="F159" s="214" t="s">
        <v>187</v>
      </c>
      <c r="G159" s="215" t="s">
        <v>69</v>
      </c>
      <c r="H159" s="240">
        <f>$C$54/12</f>
        <v>4.75E-4</v>
      </c>
      <c r="I159" s="230">
        <f>(SUM('1.  LRAMVA Summary'!D$54:D$80)+SUM('1.  LRAMVA Summary'!D$81:D$82)*(MONTH($E159)-1)/12)*$H159</f>
        <v>17.915506226428437</v>
      </c>
      <c r="J159" s="230">
        <f>(SUM('1.  LRAMVA Summary'!E$54:E$80)+SUM('1.  LRAMVA Summary'!E$81:E$82)*(MONTH($E159)-1)/12)*$H159</f>
        <v>38.520700034733842</v>
      </c>
      <c r="K159" s="230">
        <f>(SUM('1.  LRAMVA Summary'!F$54:F$80)+SUM('1.  LRAMVA Summary'!F$81:F$82)*(MONTH($E159)-1)/12)*$H159</f>
        <v>-20.200432184323478</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44"/>
        <v>36.235774076838808</v>
      </c>
    </row>
    <row r="160" spans="2:23" s="9" customFormat="1">
      <c r="B160" s="66"/>
      <c r="E160" s="214">
        <v>44136</v>
      </c>
      <c r="F160" s="214" t="s">
        <v>187</v>
      </c>
      <c r="G160" s="215" t="s">
        <v>69</v>
      </c>
      <c r="H160" s="240">
        <f>$C$54/12</f>
        <v>4.75E-4</v>
      </c>
      <c r="I160" s="230">
        <f>(SUM('1.  LRAMVA Summary'!D$54:D$80)+SUM('1.  LRAMVA Summary'!D$81:D$82)*(MONTH($E160)-1)/12)*$H160</f>
        <v>17.915506226428437</v>
      </c>
      <c r="J160" s="230">
        <f>(SUM('1.  LRAMVA Summary'!E$54:E$80)+SUM('1.  LRAMVA Summary'!E$81:E$82)*(MONTH($E160)-1)/12)*$H160</f>
        <v>38.520700034733842</v>
      </c>
      <c r="K160" s="230">
        <f>(SUM('1.  LRAMVA Summary'!F$54:F$80)+SUM('1.  LRAMVA Summary'!F$81:F$82)*(MONTH($E160)-1)/12)*$H160</f>
        <v>-20.200432184323478</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44"/>
        <v>36.235774076838808</v>
      </c>
    </row>
    <row r="161" spans="2:23" s="9" customFormat="1">
      <c r="B161" s="66"/>
      <c r="E161" s="214">
        <v>44166</v>
      </c>
      <c r="F161" s="214" t="s">
        <v>187</v>
      </c>
      <c r="G161" s="215" t="s">
        <v>69</v>
      </c>
      <c r="H161" s="240">
        <f>$C$54/12</f>
        <v>4.75E-4</v>
      </c>
      <c r="I161" s="230">
        <f>(SUM('1.  LRAMVA Summary'!D$54:D$80)+SUM('1.  LRAMVA Summary'!D$81:D$82)*(MONTH($E161)-1)/12)*$H161</f>
        <v>17.915506226428437</v>
      </c>
      <c r="J161" s="230">
        <f>(SUM('1.  LRAMVA Summary'!E$54:E$80)+SUM('1.  LRAMVA Summary'!E$81:E$82)*(MONTH($E161)-1)/12)*$H161</f>
        <v>38.520700034733842</v>
      </c>
      <c r="K161" s="230">
        <f>(SUM('1.  LRAMVA Summary'!F$54:F$80)+SUM('1.  LRAMVA Summary'!F$81:F$82)*(MONTH($E161)-1)/12)*$H161</f>
        <v>-20.200432184323478</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36.235774076838808</v>
      </c>
    </row>
    <row r="162" spans="2:23" s="9" customFormat="1" ht="15" thickBot="1">
      <c r="B162" s="66"/>
      <c r="E162" s="216" t="s">
        <v>468</v>
      </c>
      <c r="F162" s="216"/>
      <c r="G162" s="217"/>
      <c r="H162" s="218"/>
      <c r="I162" s="219">
        <f t="shared" ref="I162:O162" si="45">SUM(I149:I161)</f>
        <v>1711.9523427859501</v>
      </c>
      <c r="J162" s="219">
        <f t="shared" si="45"/>
        <v>2621.7274280382508</v>
      </c>
      <c r="K162" s="219">
        <f t="shared" si="45"/>
        <v>-1599.237287622962</v>
      </c>
      <c r="L162" s="219">
        <f t="shared" si="45"/>
        <v>0</v>
      </c>
      <c r="M162" s="219">
        <f t="shared" si="45"/>
        <v>0</v>
      </c>
      <c r="N162" s="219">
        <f t="shared" si="45"/>
        <v>0</v>
      </c>
      <c r="O162" s="219">
        <f t="shared" si="45"/>
        <v>0</v>
      </c>
      <c r="P162" s="219">
        <f t="shared" ref="P162:V162" si="46">SUM(P149:P161)</f>
        <v>0</v>
      </c>
      <c r="Q162" s="219">
        <f t="shared" si="46"/>
        <v>0</v>
      </c>
      <c r="R162" s="219">
        <f t="shared" si="46"/>
        <v>0</v>
      </c>
      <c r="S162" s="219">
        <f t="shared" si="46"/>
        <v>0</v>
      </c>
      <c r="T162" s="219">
        <f t="shared" si="46"/>
        <v>0</v>
      </c>
      <c r="U162" s="219">
        <f t="shared" si="46"/>
        <v>0</v>
      </c>
      <c r="V162" s="219">
        <f t="shared" si="46"/>
        <v>0</v>
      </c>
      <c r="W162" s="219">
        <f>SUM(W149:W161)</f>
        <v>2734.442483201241</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731</v>
      </c>
      <c r="F164" s="225"/>
      <c r="G164" s="226"/>
      <c r="H164" s="227"/>
      <c r="I164" s="228">
        <f>I162+I163</f>
        <v>1711.9523427859501</v>
      </c>
      <c r="J164" s="228">
        <f t="shared" ref="J164:U164" si="47">J162+J163</f>
        <v>2621.7274280382508</v>
      </c>
      <c r="K164" s="228">
        <f t="shared" si="47"/>
        <v>-1599.237287622962</v>
      </c>
      <c r="L164" s="228">
        <f t="shared" si="47"/>
        <v>0</v>
      </c>
      <c r="M164" s="228">
        <f t="shared" si="47"/>
        <v>0</v>
      </c>
      <c r="N164" s="228">
        <f t="shared" si="47"/>
        <v>0</v>
      </c>
      <c r="O164" s="228">
        <f t="shared" si="47"/>
        <v>0</v>
      </c>
      <c r="P164" s="228">
        <f t="shared" si="47"/>
        <v>0</v>
      </c>
      <c r="Q164" s="228">
        <f t="shared" si="47"/>
        <v>0</v>
      </c>
      <c r="R164" s="228">
        <f t="shared" si="47"/>
        <v>0</v>
      </c>
      <c r="S164" s="228">
        <f t="shared" si="47"/>
        <v>0</v>
      </c>
      <c r="T164" s="228">
        <f t="shared" si="47"/>
        <v>0</v>
      </c>
      <c r="U164" s="228">
        <f t="shared" si="47"/>
        <v>0</v>
      </c>
      <c r="V164" s="228">
        <f>V162+V163</f>
        <v>0</v>
      </c>
      <c r="W164" s="228">
        <f>W162+W163</f>
        <v>2734.442483201241</v>
      </c>
    </row>
    <row r="165" spans="2:23">
      <c r="E165" s="214">
        <v>44197</v>
      </c>
      <c r="F165" s="214" t="s">
        <v>737</v>
      </c>
      <c r="G165" s="215" t="s">
        <v>65</v>
      </c>
      <c r="H165" s="240">
        <f t="shared" ref="H165:H176" si="48">$C$54/12</f>
        <v>4.75E-4</v>
      </c>
      <c r="I165" s="230">
        <f>(SUM('1.  LRAMVA Summary'!D$54:D$80)+SUM('1.  LRAMVA Summary'!D$81:D$82)*(MONTH($E165)-1)/12)*$H165</f>
        <v>17.915506226428437</v>
      </c>
      <c r="J165" s="230">
        <f>(SUM('1.  LRAMVA Summary'!E$54:E$80)+SUM('1.  LRAMVA Summary'!E$81:E$82)*(MONTH($E165)-1)/12)*$H165</f>
        <v>38.520700034733842</v>
      </c>
      <c r="K165" s="230">
        <f>(SUM('1.  LRAMVA Summary'!F$54:F$80)+SUM('1.  LRAMVA Summary'!F$81:F$82)*(MONTH($E165)-1)/12)*$H165</f>
        <v>-20.200432184323478</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36.235774076838808</v>
      </c>
    </row>
    <row r="166" spans="2:23">
      <c r="E166" s="214">
        <v>44228</v>
      </c>
      <c r="F166" s="214" t="s">
        <v>737</v>
      </c>
      <c r="G166" s="215" t="s">
        <v>65</v>
      </c>
      <c r="H166" s="240">
        <f t="shared" si="48"/>
        <v>4.75E-4</v>
      </c>
      <c r="I166" s="230">
        <f>(SUM('1.  LRAMVA Summary'!D$54:D$80)+SUM('1.  LRAMVA Summary'!D$81:D$82)*(MONTH($E166)-1)/12)*$H166</f>
        <v>17.915506226428437</v>
      </c>
      <c r="J166" s="230">
        <f>(SUM('1.  LRAMVA Summary'!E$54:E$80)+SUM('1.  LRAMVA Summary'!E$81:E$82)*(MONTH($E166)-1)/12)*$H166</f>
        <v>38.520700034733842</v>
      </c>
      <c r="K166" s="230">
        <f>(SUM('1.  LRAMVA Summary'!F$54:F$80)+SUM('1.  LRAMVA Summary'!F$81:F$82)*(MONTH($E166)-1)/12)*$H166</f>
        <v>-20.200432184323478</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49">SUM(I166:V166)</f>
        <v>36.235774076838808</v>
      </c>
    </row>
    <row r="167" spans="2:23">
      <c r="E167" s="214">
        <v>44256</v>
      </c>
      <c r="F167" s="214" t="s">
        <v>737</v>
      </c>
      <c r="G167" s="215" t="s">
        <v>65</v>
      </c>
      <c r="H167" s="240">
        <f t="shared" si="48"/>
        <v>4.75E-4</v>
      </c>
      <c r="I167" s="230">
        <f>(SUM('1.  LRAMVA Summary'!D$54:D$80)+SUM('1.  LRAMVA Summary'!D$81:D$82)*(MONTH($E167)-1)/12)*$H167</f>
        <v>17.915506226428437</v>
      </c>
      <c r="J167" s="230">
        <f>(SUM('1.  LRAMVA Summary'!E$54:E$80)+SUM('1.  LRAMVA Summary'!E$81:E$82)*(MONTH($E167)-1)/12)*$H167</f>
        <v>38.520700034733842</v>
      </c>
      <c r="K167" s="230">
        <f>(SUM('1.  LRAMVA Summary'!F$54:F$80)+SUM('1.  LRAMVA Summary'!F$81:F$82)*(MONTH($E167)-1)/12)*$H167</f>
        <v>-20.200432184323478</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49"/>
        <v>36.235774076838808</v>
      </c>
    </row>
    <row r="168" spans="2:23">
      <c r="E168" s="214">
        <v>44287</v>
      </c>
      <c r="F168" s="214" t="s">
        <v>737</v>
      </c>
      <c r="G168" s="215" t="s">
        <v>66</v>
      </c>
      <c r="H168" s="240">
        <f t="shared" si="48"/>
        <v>4.75E-4</v>
      </c>
      <c r="I168" s="230">
        <f>(SUM('1.  LRAMVA Summary'!D$54:D$80)+SUM('1.  LRAMVA Summary'!D$81:D$82)*(MONTH($E168)-1)/12)*$H168</f>
        <v>17.915506226428437</v>
      </c>
      <c r="J168" s="230">
        <f>(SUM('1.  LRAMVA Summary'!E$54:E$80)+SUM('1.  LRAMVA Summary'!E$81:E$82)*(MONTH($E168)-1)/12)*$H168</f>
        <v>38.520700034733842</v>
      </c>
      <c r="K168" s="230">
        <f>(SUM('1.  LRAMVA Summary'!F$54:F$80)+SUM('1.  LRAMVA Summary'!F$81:F$82)*(MONTH($E168)-1)/12)*$H168</f>
        <v>-20.200432184323478</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49"/>
        <v>36.235774076838808</v>
      </c>
    </row>
    <row r="169" spans="2:23">
      <c r="E169" s="214">
        <v>44317</v>
      </c>
      <c r="F169" s="214" t="s">
        <v>737</v>
      </c>
      <c r="G169" s="215" t="s">
        <v>66</v>
      </c>
      <c r="H169" s="240">
        <f t="shared" si="48"/>
        <v>4.75E-4</v>
      </c>
      <c r="I169" s="230">
        <f>(SUM('1.  LRAMVA Summary'!D$54:D$80)+SUM('1.  LRAMVA Summary'!D$81:D$82)*(MONTH($E169)-1)/12)*$H169</f>
        <v>17.915506226428437</v>
      </c>
      <c r="J169" s="230">
        <f>(SUM('1.  LRAMVA Summary'!E$54:E$80)+SUM('1.  LRAMVA Summary'!E$81:E$82)*(MONTH($E169)-1)/12)*$H169</f>
        <v>38.520700034733842</v>
      </c>
      <c r="K169" s="230">
        <f>(SUM('1.  LRAMVA Summary'!F$54:F$80)+SUM('1.  LRAMVA Summary'!F$81:F$82)*(MONTH($E169)-1)/12)*$H169</f>
        <v>-20.200432184323478</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49"/>
        <v>36.235774076838808</v>
      </c>
    </row>
    <row r="170" spans="2:23">
      <c r="E170" s="214">
        <v>44348</v>
      </c>
      <c r="F170" s="214" t="s">
        <v>737</v>
      </c>
      <c r="G170" s="215" t="s">
        <v>66</v>
      </c>
      <c r="H170" s="240">
        <f t="shared" si="48"/>
        <v>4.75E-4</v>
      </c>
      <c r="I170" s="230">
        <f>(SUM('1.  LRAMVA Summary'!D$54:D$80)+SUM('1.  LRAMVA Summary'!D$81:D$82)*(MONTH($E170)-1)/12)*$H170</f>
        <v>17.915506226428437</v>
      </c>
      <c r="J170" s="230">
        <f>(SUM('1.  LRAMVA Summary'!E$54:E$80)+SUM('1.  LRAMVA Summary'!E$81:E$82)*(MONTH($E170)-1)/12)*$H170</f>
        <v>38.520700034733842</v>
      </c>
      <c r="K170" s="230">
        <f>(SUM('1.  LRAMVA Summary'!F$54:F$80)+SUM('1.  LRAMVA Summary'!F$81:F$82)*(MONTH($E170)-1)/12)*$H170</f>
        <v>-20.200432184323478</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49"/>
        <v>36.235774076838808</v>
      </c>
    </row>
    <row r="171" spans="2:23">
      <c r="E171" s="214">
        <v>44378</v>
      </c>
      <c r="F171" s="214" t="s">
        <v>737</v>
      </c>
      <c r="G171" s="215" t="s">
        <v>68</v>
      </c>
      <c r="H171" s="240">
        <f t="shared" si="48"/>
        <v>4.75E-4</v>
      </c>
      <c r="I171" s="230">
        <f>(SUM('1.  LRAMVA Summary'!D$54:D$80)+SUM('1.  LRAMVA Summary'!D$81:D$82)*(MONTH($E171)-1)/12)*$H171</f>
        <v>17.915506226428437</v>
      </c>
      <c r="J171" s="230">
        <f>(SUM('1.  LRAMVA Summary'!E$54:E$80)+SUM('1.  LRAMVA Summary'!E$81:E$82)*(MONTH($E171)-1)/12)*$H171</f>
        <v>38.520700034733842</v>
      </c>
      <c r="K171" s="230">
        <f>(SUM('1.  LRAMVA Summary'!F$54:F$80)+SUM('1.  LRAMVA Summary'!F$81:F$82)*(MONTH($E171)-1)/12)*$H171</f>
        <v>-20.200432184323478</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49"/>
        <v>36.235774076838808</v>
      </c>
    </row>
    <row r="172" spans="2:23">
      <c r="E172" s="214">
        <v>44409</v>
      </c>
      <c r="F172" s="214" t="s">
        <v>737</v>
      </c>
      <c r="G172" s="215" t="s">
        <v>68</v>
      </c>
      <c r="H172" s="240">
        <f t="shared" si="48"/>
        <v>4.75E-4</v>
      </c>
      <c r="I172" s="230">
        <f>(SUM('1.  LRAMVA Summary'!D$54:D$80)+SUM('1.  LRAMVA Summary'!D$81:D$82)*(MONTH($E172)-1)/12)*$H172</f>
        <v>17.915506226428437</v>
      </c>
      <c r="J172" s="230">
        <f>(SUM('1.  LRAMVA Summary'!E$54:E$80)+SUM('1.  LRAMVA Summary'!E$81:E$82)*(MONTH($E172)-1)/12)*$H172</f>
        <v>38.520700034733842</v>
      </c>
      <c r="K172" s="230">
        <f>(SUM('1.  LRAMVA Summary'!F$54:F$80)+SUM('1.  LRAMVA Summary'!F$81:F$82)*(MONTH($E172)-1)/12)*$H172</f>
        <v>-20.200432184323478</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49"/>
        <v>36.235774076838808</v>
      </c>
    </row>
    <row r="173" spans="2:23">
      <c r="E173" s="214">
        <v>44440</v>
      </c>
      <c r="F173" s="214" t="s">
        <v>737</v>
      </c>
      <c r="G173" s="215" t="s">
        <v>68</v>
      </c>
      <c r="H173" s="240">
        <f t="shared" si="48"/>
        <v>4.75E-4</v>
      </c>
      <c r="I173" s="230">
        <f>(SUM('1.  LRAMVA Summary'!D$54:D$80)+SUM('1.  LRAMVA Summary'!D$81:D$82)*(MONTH($E173)-1)/12)*$H173</f>
        <v>17.915506226428437</v>
      </c>
      <c r="J173" s="230">
        <f>(SUM('1.  LRAMVA Summary'!E$54:E$80)+SUM('1.  LRAMVA Summary'!E$81:E$82)*(MONTH($E173)-1)/12)*$H173</f>
        <v>38.520700034733842</v>
      </c>
      <c r="K173" s="230">
        <f>(SUM('1.  LRAMVA Summary'!F$54:F$80)+SUM('1.  LRAMVA Summary'!F$81:F$82)*(MONTH($E173)-1)/12)*$H173</f>
        <v>-20.200432184323478</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49"/>
        <v>36.235774076838808</v>
      </c>
    </row>
    <row r="174" spans="2:23">
      <c r="E174" s="214">
        <v>44470</v>
      </c>
      <c r="F174" s="214" t="s">
        <v>737</v>
      </c>
      <c r="G174" s="215" t="s">
        <v>69</v>
      </c>
      <c r="H174" s="240">
        <f t="shared" si="48"/>
        <v>4.75E-4</v>
      </c>
      <c r="I174" s="230">
        <f>(SUM('1.  LRAMVA Summary'!D$54:D$80)+SUM('1.  LRAMVA Summary'!D$81:D$82)*(MONTH($E174)-1)/12)*$H174</f>
        <v>17.915506226428437</v>
      </c>
      <c r="J174" s="230">
        <f>(SUM('1.  LRAMVA Summary'!E$54:E$80)+SUM('1.  LRAMVA Summary'!E$81:E$82)*(MONTH($E174)-1)/12)*$H174</f>
        <v>38.520700034733842</v>
      </c>
      <c r="K174" s="230">
        <f>(SUM('1.  LRAMVA Summary'!F$54:F$80)+SUM('1.  LRAMVA Summary'!F$81:F$82)*(MONTH($E174)-1)/12)*$H174</f>
        <v>-20.200432184323478</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49"/>
        <v>36.235774076838808</v>
      </c>
    </row>
    <row r="175" spans="2:23">
      <c r="E175" s="214">
        <v>44501</v>
      </c>
      <c r="F175" s="214" t="s">
        <v>737</v>
      </c>
      <c r="G175" s="215" t="s">
        <v>69</v>
      </c>
      <c r="H175" s="240">
        <f t="shared" si="48"/>
        <v>4.75E-4</v>
      </c>
      <c r="I175" s="230">
        <f>(SUM('1.  LRAMVA Summary'!D$54:D$80)+SUM('1.  LRAMVA Summary'!D$81:D$82)*(MONTH($E175)-1)/12)*$H175</f>
        <v>17.915506226428437</v>
      </c>
      <c r="J175" s="230">
        <f>(SUM('1.  LRAMVA Summary'!E$54:E$80)+SUM('1.  LRAMVA Summary'!E$81:E$82)*(MONTH($E175)-1)/12)*$H175</f>
        <v>38.520700034733842</v>
      </c>
      <c r="K175" s="230">
        <f>(SUM('1.  LRAMVA Summary'!F$54:F$80)+SUM('1.  LRAMVA Summary'!F$81:F$82)*(MONTH($E175)-1)/12)*$H175</f>
        <v>-20.200432184323478</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49"/>
        <v>36.235774076838808</v>
      </c>
    </row>
    <row r="176" spans="2:23">
      <c r="E176" s="214">
        <v>44531</v>
      </c>
      <c r="F176" s="214" t="s">
        <v>737</v>
      </c>
      <c r="G176" s="215" t="s">
        <v>69</v>
      </c>
      <c r="H176" s="240">
        <f t="shared" si="48"/>
        <v>4.75E-4</v>
      </c>
      <c r="I176" s="230">
        <f>(SUM('1.  LRAMVA Summary'!D$54:D$80)+SUM('1.  LRAMVA Summary'!D$81:D$82)*(MONTH($E176)-1)/12)*$H176</f>
        <v>17.915506226428437</v>
      </c>
      <c r="J176" s="230">
        <f>(SUM('1.  LRAMVA Summary'!E$54:E$80)+SUM('1.  LRAMVA Summary'!E$81:E$82)*(MONTH($E176)-1)/12)*$H176</f>
        <v>38.520700034733842</v>
      </c>
      <c r="K176" s="230">
        <f>(SUM('1.  LRAMVA Summary'!F$54:F$80)+SUM('1.  LRAMVA Summary'!F$81:F$82)*(MONTH($E176)-1)/12)*$H176</f>
        <v>-20.200432184323478</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36.235774076838808</v>
      </c>
    </row>
    <row r="177" spans="5:23" ht="15" thickBot="1">
      <c r="E177" s="216" t="s">
        <v>732</v>
      </c>
      <c r="F177" s="216"/>
      <c r="G177" s="217"/>
      <c r="H177" s="218"/>
      <c r="I177" s="219">
        <f>SUM(I164:I176)</f>
        <v>1926.9384175030925</v>
      </c>
      <c r="J177" s="219">
        <f>SUM(J164:J176)</f>
        <v>3083.9758284550544</v>
      </c>
      <c r="K177" s="219">
        <f t="shared" ref="K177:V177" si="50">SUM(K164:K176)</f>
        <v>-1841.6424738348442</v>
      </c>
      <c r="L177" s="219">
        <f t="shared" si="50"/>
        <v>0</v>
      </c>
      <c r="M177" s="219">
        <f t="shared" si="50"/>
        <v>0</v>
      </c>
      <c r="N177" s="219">
        <f t="shared" si="50"/>
        <v>0</v>
      </c>
      <c r="O177" s="219">
        <f t="shared" si="50"/>
        <v>0</v>
      </c>
      <c r="P177" s="219">
        <f t="shared" si="50"/>
        <v>0</v>
      </c>
      <c r="Q177" s="219">
        <f t="shared" si="50"/>
        <v>0</v>
      </c>
      <c r="R177" s="219">
        <f t="shared" si="50"/>
        <v>0</v>
      </c>
      <c r="S177" s="219">
        <f t="shared" si="50"/>
        <v>0</v>
      </c>
      <c r="T177" s="219">
        <f t="shared" si="50"/>
        <v>0</v>
      </c>
      <c r="U177" s="219">
        <f t="shared" si="50"/>
        <v>0</v>
      </c>
      <c r="V177" s="219">
        <f t="shared" si="50"/>
        <v>0</v>
      </c>
      <c r="W177" s="219">
        <f>SUM(W164:W176)</f>
        <v>3169.2717721233075</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733</v>
      </c>
      <c r="F179" s="225"/>
      <c r="G179" s="226"/>
      <c r="H179" s="227"/>
      <c r="I179" s="228">
        <f>I177+I178</f>
        <v>1926.9384175030925</v>
      </c>
      <c r="J179" s="228">
        <f t="shared" ref="J179:U179" si="51">J177+J178</f>
        <v>3083.9758284550544</v>
      </c>
      <c r="K179" s="228">
        <f t="shared" si="51"/>
        <v>-1841.6424738348442</v>
      </c>
      <c r="L179" s="228">
        <f t="shared" si="51"/>
        <v>0</v>
      </c>
      <c r="M179" s="228">
        <f t="shared" si="51"/>
        <v>0</v>
      </c>
      <c r="N179" s="228">
        <f t="shared" si="51"/>
        <v>0</v>
      </c>
      <c r="O179" s="228">
        <f t="shared" si="51"/>
        <v>0</v>
      </c>
      <c r="P179" s="228">
        <f t="shared" si="51"/>
        <v>0</v>
      </c>
      <c r="Q179" s="228">
        <f t="shared" si="51"/>
        <v>0</v>
      </c>
      <c r="R179" s="228">
        <f t="shared" si="51"/>
        <v>0</v>
      </c>
      <c r="S179" s="228">
        <f t="shared" si="51"/>
        <v>0</v>
      </c>
      <c r="T179" s="228">
        <f t="shared" si="51"/>
        <v>0</v>
      </c>
      <c r="U179" s="228">
        <f t="shared" si="51"/>
        <v>0</v>
      </c>
      <c r="V179" s="228">
        <f>V177+V178</f>
        <v>0</v>
      </c>
      <c r="W179" s="228">
        <f>W177+W178</f>
        <v>3169.2717721233075</v>
      </c>
    </row>
    <row r="180" spans="5:23">
      <c r="E180" s="214">
        <v>44562</v>
      </c>
      <c r="F180" s="214" t="s">
        <v>738</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738</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52">SUM(I181:V181)</f>
        <v>0</v>
      </c>
    </row>
    <row r="182" spans="5:23">
      <c r="E182" s="214">
        <v>44621</v>
      </c>
      <c r="F182" s="214" t="s">
        <v>738</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52"/>
        <v>0</v>
      </c>
    </row>
    <row r="183" spans="5:23">
      <c r="E183" s="214">
        <v>44652</v>
      </c>
      <c r="F183" s="214" t="s">
        <v>738</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52"/>
        <v>0</v>
      </c>
    </row>
    <row r="184" spans="5:23">
      <c r="E184" s="214">
        <v>44682</v>
      </c>
      <c r="F184" s="214" t="s">
        <v>738</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52"/>
        <v>0</v>
      </c>
    </row>
    <row r="185" spans="5:23">
      <c r="E185" s="214">
        <v>44713</v>
      </c>
      <c r="F185" s="214" t="s">
        <v>738</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52"/>
        <v>0</v>
      </c>
    </row>
    <row r="186" spans="5:23">
      <c r="E186" s="214">
        <v>44743</v>
      </c>
      <c r="F186" s="214" t="s">
        <v>738</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52"/>
        <v>0</v>
      </c>
    </row>
    <row r="187" spans="5:23">
      <c r="E187" s="214">
        <v>44774</v>
      </c>
      <c r="F187" s="214" t="s">
        <v>738</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52"/>
        <v>0</v>
      </c>
    </row>
    <row r="188" spans="5:23">
      <c r="E188" s="214">
        <v>44805</v>
      </c>
      <c r="F188" s="214" t="s">
        <v>738</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52"/>
        <v>0</v>
      </c>
    </row>
    <row r="189" spans="5:23">
      <c r="E189" s="214">
        <v>44835</v>
      </c>
      <c r="F189" s="214" t="s">
        <v>738</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52"/>
        <v>0</v>
      </c>
    </row>
    <row r="190" spans="5:23">
      <c r="E190" s="214">
        <v>44866</v>
      </c>
      <c r="F190" s="214" t="s">
        <v>738</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52"/>
        <v>0</v>
      </c>
    </row>
    <row r="191" spans="5:23">
      <c r="E191" s="214">
        <v>44896</v>
      </c>
      <c r="F191" s="214" t="s">
        <v>738</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734</v>
      </c>
      <c r="F192" s="216"/>
      <c r="G192" s="217"/>
      <c r="H192" s="218"/>
      <c r="I192" s="219">
        <f>SUM(I179:I191)</f>
        <v>1926.9384175030925</v>
      </c>
      <c r="J192" s="219">
        <f>SUM(J179:J191)</f>
        <v>3083.9758284550544</v>
      </c>
      <c r="K192" s="219">
        <f t="shared" ref="K192:V192" si="53">SUM(K179:K191)</f>
        <v>-1841.6424738348442</v>
      </c>
      <c r="L192" s="219">
        <f t="shared" si="53"/>
        <v>0</v>
      </c>
      <c r="M192" s="219">
        <f t="shared" si="53"/>
        <v>0</v>
      </c>
      <c r="N192" s="219">
        <f t="shared" si="53"/>
        <v>0</v>
      </c>
      <c r="O192" s="219">
        <f t="shared" si="53"/>
        <v>0</v>
      </c>
      <c r="P192" s="219">
        <f t="shared" si="53"/>
        <v>0</v>
      </c>
      <c r="Q192" s="219">
        <f t="shared" si="53"/>
        <v>0</v>
      </c>
      <c r="R192" s="219">
        <f t="shared" si="53"/>
        <v>0</v>
      </c>
      <c r="S192" s="219">
        <f t="shared" si="53"/>
        <v>0</v>
      </c>
      <c r="T192" s="219">
        <f t="shared" si="53"/>
        <v>0</v>
      </c>
      <c r="U192" s="219">
        <f t="shared" si="53"/>
        <v>0</v>
      </c>
      <c r="V192" s="219">
        <f t="shared" si="53"/>
        <v>0</v>
      </c>
      <c r="W192" s="219">
        <f>SUM(W179:W191)</f>
        <v>3169.2717721233075</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735</v>
      </c>
      <c r="F194" s="225"/>
      <c r="G194" s="226"/>
      <c r="H194" s="227"/>
      <c r="I194" s="228">
        <f>I192+I193</f>
        <v>1926.9384175030925</v>
      </c>
      <c r="J194" s="228">
        <f t="shared" ref="J194:U194" si="54">J192+J193</f>
        <v>3083.9758284550544</v>
      </c>
      <c r="K194" s="228">
        <f t="shared" si="54"/>
        <v>-1841.6424738348442</v>
      </c>
      <c r="L194" s="228">
        <f t="shared" si="54"/>
        <v>0</v>
      </c>
      <c r="M194" s="228">
        <f t="shared" si="54"/>
        <v>0</v>
      </c>
      <c r="N194" s="228">
        <f t="shared" si="54"/>
        <v>0</v>
      </c>
      <c r="O194" s="228">
        <f t="shared" si="54"/>
        <v>0</v>
      </c>
      <c r="P194" s="228">
        <f t="shared" si="54"/>
        <v>0</v>
      </c>
      <c r="Q194" s="228">
        <f t="shared" si="54"/>
        <v>0</v>
      </c>
      <c r="R194" s="228">
        <f t="shared" si="54"/>
        <v>0</v>
      </c>
      <c r="S194" s="228">
        <f t="shared" si="54"/>
        <v>0</v>
      </c>
      <c r="T194" s="228">
        <f t="shared" si="54"/>
        <v>0</v>
      </c>
      <c r="U194" s="228">
        <f t="shared" si="54"/>
        <v>0</v>
      </c>
      <c r="V194" s="228">
        <f>V192+V193</f>
        <v>0</v>
      </c>
      <c r="W194" s="228">
        <f>W192+W193</f>
        <v>3169.2717721233075</v>
      </c>
    </row>
    <row r="195" spans="5:23">
      <c r="E195" s="214">
        <v>44927</v>
      </c>
      <c r="F195" s="214" t="s">
        <v>739</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739</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55">SUM(I196:V196)</f>
        <v>0</v>
      </c>
    </row>
    <row r="197" spans="5:23">
      <c r="E197" s="214">
        <v>44986</v>
      </c>
      <c r="F197" s="214" t="s">
        <v>739</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55"/>
        <v>0</v>
      </c>
    </row>
    <row r="198" spans="5:23">
      <c r="E198" s="214">
        <v>45017</v>
      </c>
      <c r="F198" s="214" t="s">
        <v>739</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55"/>
        <v>0</v>
      </c>
    </row>
    <row r="199" spans="5:23">
      <c r="E199" s="214">
        <v>45047</v>
      </c>
      <c r="F199" s="214" t="s">
        <v>739</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55"/>
        <v>0</v>
      </c>
    </row>
    <row r="200" spans="5:23">
      <c r="E200" s="214">
        <v>45078</v>
      </c>
      <c r="F200" s="214" t="s">
        <v>739</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55"/>
        <v>0</v>
      </c>
    </row>
    <row r="201" spans="5:23">
      <c r="E201" s="214">
        <v>45108</v>
      </c>
      <c r="F201" s="214" t="s">
        <v>739</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55"/>
        <v>0</v>
      </c>
    </row>
    <row r="202" spans="5:23">
      <c r="E202" s="214">
        <v>45139</v>
      </c>
      <c r="F202" s="214" t="s">
        <v>739</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55"/>
        <v>0</v>
      </c>
    </row>
    <row r="203" spans="5:23">
      <c r="E203" s="214">
        <v>45170</v>
      </c>
      <c r="F203" s="214" t="s">
        <v>739</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55"/>
        <v>0</v>
      </c>
    </row>
    <row r="204" spans="5:23">
      <c r="E204" s="214">
        <v>45200</v>
      </c>
      <c r="F204" s="214" t="s">
        <v>739</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55"/>
        <v>0</v>
      </c>
    </row>
    <row r="205" spans="5:23">
      <c r="E205" s="214">
        <v>45231</v>
      </c>
      <c r="F205" s="214" t="s">
        <v>739</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55"/>
        <v>0</v>
      </c>
    </row>
    <row r="206" spans="5:23">
      <c r="E206" s="214">
        <v>45261</v>
      </c>
      <c r="F206" s="214" t="s">
        <v>739</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736</v>
      </c>
      <c r="F207" s="216"/>
      <c r="G207" s="217"/>
      <c r="H207" s="218"/>
      <c r="I207" s="219">
        <f>SUM(I194:I206)</f>
        <v>1926.9384175030925</v>
      </c>
      <c r="J207" s="219">
        <f>SUM(J194:J206)</f>
        <v>3083.9758284550544</v>
      </c>
      <c r="K207" s="219">
        <f t="shared" ref="K207:V207" si="56">SUM(K194:K206)</f>
        <v>-1841.6424738348442</v>
      </c>
      <c r="L207" s="219">
        <f t="shared" si="56"/>
        <v>0</v>
      </c>
      <c r="M207" s="219">
        <f t="shared" si="56"/>
        <v>0</v>
      </c>
      <c r="N207" s="219">
        <f t="shared" si="56"/>
        <v>0</v>
      </c>
      <c r="O207" s="219">
        <f t="shared" si="56"/>
        <v>0</v>
      </c>
      <c r="P207" s="219">
        <f t="shared" si="56"/>
        <v>0</v>
      </c>
      <c r="Q207" s="219">
        <f t="shared" si="56"/>
        <v>0</v>
      </c>
      <c r="R207" s="219">
        <f t="shared" si="56"/>
        <v>0</v>
      </c>
      <c r="S207" s="219">
        <f t="shared" si="56"/>
        <v>0</v>
      </c>
      <c r="T207" s="219">
        <f t="shared" si="56"/>
        <v>0</v>
      </c>
      <c r="U207" s="219">
        <f t="shared" si="56"/>
        <v>0</v>
      </c>
      <c r="V207" s="219">
        <f t="shared" si="56"/>
        <v>0</v>
      </c>
      <c r="W207" s="219">
        <f>SUM(W194:W206)</f>
        <v>3169.2717721233075</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754</v>
      </c>
      <c r="F209" s="225"/>
      <c r="G209" s="226"/>
      <c r="H209" s="227"/>
      <c r="I209" s="228">
        <f>I207+I208</f>
        <v>1926.9384175030925</v>
      </c>
      <c r="J209" s="228">
        <f t="shared" ref="J209:U209" si="57">J207+J208</f>
        <v>3083.9758284550544</v>
      </c>
      <c r="K209" s="228">
        <f t="shared" si="57"/>
        <v>-1841.6424738348442</v>
      </c>
      <c r="L209" s="228">
        <f t="shared" si="57"/>
        <v>0</v>
      </c>
      <c r="M209" s="228">
        <f t="shared" si="57"/>
        <v>0</v>
      </c>
      <c r="N209" s="228">
        <f t="shared" si="57"/>
        <v>0</v>
      </c>
      <c r="O209" s="228">
        <f t="shared" si="57"/>
        <v>0</v>
      </c>
      <c r="P209" s="228">
        <f t="shared" si="57"/>
        <v>0</v>
      </c>
      <c r="Q209" s="228">
        <f t="shared" si="57"/>
        <v>0</v>
      </c>
      <c r="R209" s="228">
        <f t="shared" si="57"/>
        <v>0</v>
      </c>
      <c r="S209" s="228">
        <f t="shared" si="57"/>
        <v>0</v>
      </c>
      <c r="T209" s="228">
        <f t="shared" si="57"/>
        <v>0</v>
      </c>
      <c r="U209" s="228">
        <f t="shared" si="57"/>
        <v>0</v>
      </c>
      <c r="V209" s="228">
        <f>V207+V208</f>
        <v>0</v>
      </c>
      <c r="W209" s="228">
        <f>W207+W208</f>
        <v>3169.2717721233075</v>
      </c>
    </row>
    <row r="210" spans="5:23">
      <c r="E210" s="214">
        <v>45292</v>
      </c>
      <c r="F210" s="214" t="s">
        <v>758</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758</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58">SUM(I211:V211)</f>
        <v>0</v>
      </c>
    </row>
    <row r="212" spans="5:23">
      <c r="E212" s="214">
        <v>45352</v>
      </c>
      <c r="F212" s="214" t="s">
        <v>758</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58"/>
        <v>0</v>
      </c>
    </row>
    <row r="213" spans="5:23">
      <c r="E213" s="214">
        <v>45383</v>
      </c>
      <c r="F213" s="214" t="s">
        <v>758</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58"/>
        <v>0</v>
      </c>
    </row>
    <row r="214" spans="5:23">
      <c r="E214" s="214">
        <v>45413</v>
      </c>
      <c r="F214" s="214" t="s">
        <v>758</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58"/>
        <v>0</v>
      </c>
    </row>
    <row r="215" spans="5:23">
      <c r="E215" s="214">
        <v>45444</v>
      </c>
      <c r="F215" s="214" t="s">
        <v>758</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58"/>
        <v>0</v>
      </c>
    </row>
    <row r="216" spans="5:23">
      <c r="E216" s="214">
        <v>45474</v>
      </c>
      <c r="F216" s="214" t="s">
        <v>758</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58"/>
        <v>0</v>
      </c>
    </row>
    <row r="217" spans="5:23">
      <c r="E217" s="214">
        <v>45505</v>
      </c>
      <c r="F217" s="214" t="s">
        <v>758</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58"/>
        <v>0</v>
      </c>
    </row>
    <row r="218" spans="5:23">
      <c r="E218" s="214">
        <v>45536</v>
      </c>
      <c r="F218" s="214" t="s">
        <v>758</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58"/>
        <v>0</v>
      </c>
    </row>
    <row r="219" spans="5:23">
      <c r="E219" s="214">
        <v>45566</v>
      </c>
      <c r="F219" s="214" t="s">
        <v>758</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58"/>
        <v>0</v>
      </c>
    </row>
    <row r="220" spans="5:23">
      <c r="E220" s="214">
        <v>45597</v>
      </c>
      <c r="F220" s="214" t="s">
        <v>758</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58"/>
        <v>0</v>
      </c>
    </row>
    <row r="221" spans="5:23">
      <c r="E221" s="214">
        <v>45627</v>
      </c>
      <c r="F221" s="214" t="s">
        <v>758</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756</v>
      </c>
      <c r="F222" s="216"/>
      <c r="G222" s="217"/>
      <c r="H222" s="218"/>
      <c r="I222" s="219">
        <f>SUM(I209:I221)</f>
        <v>1926.9384175030925</v>
      </c>
      <c r="J222" s="219">
        <f>SUM(J209:J221)</f>
        <v>3083.9758284550544</v>
      </c>
      <c r="K222" s="219">
        <f t="shared" ref="K222:V222" si="59">SUM(K209:K221)</f>
        <v>-1841.6424738348442</v>
      </c>
      <c r="L222" s="219">
        <f t="shared" si="59"/>
        <v>0</v>
      </c>
      <c r="M222" s="219">
        <f t="shared" si="59"/>
        <v>0</v>
      </c>
      <c r="N222" s="219">
        <f t="shared" si="59"/>
        <v>0</v>
      </c>
      <c r="O222" s="219">
        <f t="shared" si="59"/>
        <v>0</v>
      </c>
      <c r="P222" s="219">
        <f t="shared" si="59"/>
        <v>0</v>
      </c>
      <c r="Q222" s="219">
        <f t="shared" si="59"/>
        <v>0</v>
      </c>
      <c r="R222" s="219">
        <f t="shared" si="59"/>
        <v>0</v>
      </c>
      <c r="S222" s="219">
        <f t="shared" si="59"/>
        <v>0</v>
      </c>
      <c r="T222" s="219">
        <f t="shared" si="59"/>
        <v>0</v>
      </c>
      <c r="U222" s="219">
        <f t="shared" si="59"/>
        <v>0</v>
      </c>
      <c r="V222" s="219">
        <f t="shared" si="59"/>
        <v>0</v>
      </c>
      <c r="W222" s="219">
        <f>SUM(W209:W221)</f>
        <v>3169.2717721233075</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755</v>
      </c>
      <c r="F224" s="225"/>
      <c r="G224" s="226"/>
      <c r="H224" s="227"/>
      <c r="I224" s="228">
        <f>I222+I223</f>
        <v>1926.9384175030925</v>
      </c>
      <c r="J224" s="228">
        <f t="shared" ref="J224:U224" si="60">J222+J223</f>
        <v>3083.9758284550544</v>
      </c>
      <c r="K224" s="228">
        <f t="shared" si="60"/>
        <v>-1841.6424738348442</v>
      </c>
      <c r="L224" s="228">
        <f t="shared" si="60"/>
        <v>0</v>
      </c>
      <c r="M224" s="228">
        <f t="shared" si="60"/>
        <v>0</v>
      </c>
      <c r="N224" s="228">
        <f t="shared" si="60"/>
        <v>0</v>
      </c>
      <c r="O224" s="228">
        <f t="shared" si="60"/>
        <v>0</v>
      </c>
      <c r="P224" s="228">
        <f t="shared" si="60"/>
        <v>0</v>
      </c>
      <c r="Q224" s="228">
        <f t="shared" si="60"/>
        <v>0</v>
      </c>
      <c r="R224" s="228">
        <f t="shared" si="60"/>
        <v>0</v>
      </c>
      <c r="S224" s="228">
        <f t="shared" si="60"/>
        <v>0</v>
      </c>
      <c r="T224" s="228">
        <f t="shared" si="60"/>
        <v>0</v>
      </c>
      <c r="U224" s="228">
        <f t="shared" si="60"/>
        <v>0</v>
      </c>
      <c r="V224" s="228">
        <f>V222+V223</f>
        <v>0</v>
      </c>
      <c r="W224" s="228">
        <f>W222+W223</f>
        <v>3169.2717721233075</v>
      </c>
    </row>
    <row r="225" spans="5:23">
      <c r="E225" s="214">
        <v>45658</v>
      </c>
      <c r="F225" s="214" t="s">
        <v>759</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759</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61">SUM(I226:V226)</f>
        <v>0</v>
      </c>
    </row>
    <row r="227" spans="5:23">
      <c r="E227" s="214">
        <v>45717</v>
      </c>
      <c r="F227" s="214" t="s">
        <v>759</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61"/>
        <v>0</v>
      </c>
    </row>
    <row r="228" spans="5:23">
      <c r="E228" s="214">
        <v>45748</v>
      </c>
      <c r="F228" s="214" t="s">
        <v>759</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61"/>
        <v>0</v>
      </c>
    </row>
    <row r="229" spans="5:23">
      <c r="E229" s="214">
        <v>45778</v>
      </c>
      <c r="F229" s="214" t="s">
        <v>759</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61"/>
        <v>0</v>
      </c>
    </row>
    <row r="230" spans="5:23">
      <c r="E230" s="214">
        <v>45809</v>
      </c>
      <c r="F230" s="214" t="s">
        <v>759</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61"/>
        <v>0</v>
      </c>
    </row>
    <row r="231" spans="5:23">
      <c r="E231" s="214">
        <v>45839</v>
      </c>
      <c r="F231" s="214" t="s">
        <v>759</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61"/>
        <v>0</v>
      </c>
    </row>
    <row r="232" spans="5:23">
      <c r="E232" s="214">
        <v>45870</v>
      </c>
      <c r="F232" s="214" t="s">
        <v>759</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61"/>
        <v>0</v>
      </c>
    </row>
    <row r="233" spans="5:23">
      <c r="E233" s="214">
        <v>45901</v>
      </c>
      <c r="F233" s="214" t="s">
        <v>759</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61"/>
        <v>0</v>
      </c>
    </row>
    <row r="234" spans="5:23">
      <c r="E234" s="214">
        <v>45931</v>
      </c>
      <c r="F234" s="214" t="s">
        <v>759</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61"/>
        <v>0</v>
      </c>
    </row>
    <row r="235" spans="5:23">
      <c r="E235" s="214">
        <v>45962</v>
      </c>
      <c r="F235" s="214" t="s">
        <v>759</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61"/>
        <v>0</v>
      </c>
    </row>
    <row r="236" spans="5:23">
      <c r="E236" s="214">
        <v>45992</v>
      </c>
      <c r="F236" s="214" t="s">
        <v>759</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757</v>
      </c>
      <c r="F237" s="216"/>
      <c r="G237" s="217"/>
      <c r="H237" s="218"/>
      <c r="I237" s="219">
        <f>SUM(I224:I236)</f>
        <v>1926.9384175030925</v>
      </c>
      <c r="J237" s="219">
        <f>SUM(J224:J236)</f>
        <v>3083.9758284550544</v>
      </c>
      <c r="K237" s="219">
        <f t="shared" ref="K237:U237" si="62">SUM(K224:K236)</f>
        <v>-1841.6424738348442</v>
      </c>
      <c r="L237" s="219">
        <f t="shared" si="62"/>
        <v>0</v>
      </c>
      <c r="M237" s="219">
        <f>SUM(M224:M236)</f>
        <v>0</v>
      </c>
      <c r="N237" s="219">
        <f t="shared" si="62"/>
        <v>0</v>
      </c>
      <c r="O237" s="219">
        <f t="shared" si="62"/>
        <v>0</v>
      </c>
      <c r="P237" s="219">
        <f t="shared" si="62"/>
        <v>0</v>
      </c>
      <c r="Q237" s="219">
        <f t="shared" si="62"/>
        <v>0</v>
      </c>
      <c r="R237" s="219">
        <f t="shared" si="62"/>
        <v>0</v>
      </c>
      <c r="S237" s="219">
        <f t="shared" si="62"/>
        <v>0</v>
      </c>
      <c r="T237" s="219">
        <f t="shared" si="62"/>
        <v>0</v>
      </c>
      <c r="U237" s="219">
        <f t="shared" si="62"/>
        <v>0</v>
      </c>
      <c r="V237" s="219">
        <f>SUM(V224:V236)</f>
        <v>0</v>
      </c>
      <c r="W237" s="219">
        <f>SUM(W224:W236)</f>
        <v>3169.2717721233075</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50"/>
  <sheetViews>
    <sheetView topLeftCell="A20" zoomScale="40" zoomScaleNormal="40" workbookViewId="0">
      <selection activeCell="C31" sqref="C31"/>
    </sheetView>
  </sheetViews>
  <sheetFormatPr defaultColWidth="9.08984375" defaultRowHeight="14.5" outlineLevelRow="1"/>
  <cols>
    <col min="1" max="1" width="5.90625" style="16" customWidth="1"/>
    <col min="2" max="2" width="36" style="16" customWidth="1"/>
    <col min="3" max="3" width="69" style="16" bestFit="1" customWidth="1"/>
    <col min="4" max="4" width="65.6328125" style="16" customWidth="1"/>
    <col min="5" max="5" width="35.08984375" style="16" bestFit="1" customWidth="1"/>
    <col min="6" max="6" width="26.54296875" style="16" customWidth="1"/>
    <col min="7" max="7" width="17" style="16" customWidth="1"/>
    <col min="8" max="8" width="38.90625" style="16" bestFit="1" customWidth="1"/>
    <col min="9" max="9" width="69.6328125" style="872" bestFit="1" customWidth="1"/>
    <col min="10" max="10" width="23" style="840" customWidth="1"/>
    <col min="11" max="11" width="2" style="16" customWidth="1"/>
    <col min="12" max="16" width="9.08984375" style="16"/>
    <col min="17" max="41" width="9.54296875" style="16" bestFit="1" customWidth="1"/>
    <col min="42" max="42" width="2.08984375" style="16" customWidth="1"/>
    <col min="43" max="43" width="12.54296875" style="16" customWidth="1"/>
    <col min="44" max="51" width="12" style="16" bestFit="1" customWidth="1"/>
    <col min="52" max="52" width="14.453125" style="16" bestFit="1" customWidth="1"/>
    <col min="53" max="64" width="12" style="16" bestFit="1" customWidth="1"/>
    <col min="65" max="65" width="9.54296875" style="16" bestFit="1" customWidth="1"/>
    <col min="66" max="16384" width="9.08984375" style="16"/>
  </cols>
  <sheetData>
    <row r="1" spans="2:33">
      <c r="I1" s="866"/>
      <c r="J1" s="16"/>
    </row>
    <row r="2" spans="2:33">
      <c r="I2" s="866"/>
      <c r="J2" s="16"/>
    </row>
    <row r="3" spans="2:33">
      <c r="I3" s="866"/>
      <c r="J3" s="16"/>
    </row>
    <row r="4" spans="2:33">
      <c r="I4" s="866"/>
      <c r="J4" s="16"/>
    </row>
    <row r="5" spans="2:33">
      <c r="I5" s="866"/>
      <c r="J5" s="16"/>
    </row>
    <row r="6" spans="2:33">
      <c r="I6" s="866"/>
      <c r="J6" s="16"/>
    </row>
    <row r="7" spans="2:33">
      <c r="I7" s="866"/>
      <c r="J7" s="16"/>
    </row>
    <row r="8" spans="2:33">
      <c r="I8" s="866"/>
      <c r="J8" s="16"/>
    </row>
    <row r="9" spans="2:33">
      <c r="I9" s="866"/>
      <c r="J9" s="16"/>
    </row>
    <row r="10" spans="2:33">
      <c r="I10" s="866"/>
      <c r="J10" s="16"/>
    </row>
    <row r="11" spans="2:33">
      <c r="I11" s="866"/>
      <c r="J11" s="16"/>
    </row>
    <row r="12" spans="2:33" s="28" customFormat="1" ht="25.5" customHeight="1" outlineLevel="1">
      <c r="B12" s="542" t="s">
        <v>171</v>
      </c>
      <c r="D12" s="858" t="s">
        <v>175</v>
      </c>
      <c r="E12" s="163"/>
      <c r="F12" s="857"/>
      <c r="G12" s="856"/>
      <c r="H12" s="179"/>
      <c r="I12" s="867"/>
      <c r="K12" s="179"/>
      <c r="L12" s="857"/>
      <c r="M12" s="857"/>
      <c r="N12" s="857"/>
      <c r="O12" s="857"/>
      <c r="P12" s="857"/>
      <c r="Q12" s="180"/>
    </row>
    <row r="13" spans="2:33" s="28" customFormat="1" ht="25.5" customHeight="1" outlineLevel="1">
      <c r="B13" s="542"/>
      <c r="D13" s="855" t="s">
        <v>405</v>
      </c>
      <c r="E13" s="163"/>
      <c r="F13" s="857"/>
      <c r="G13" s="856"/>
      <c r="H13" s="179"/>
      <c r="I13" s="867"/>
      <c r="K13" s="179"/>
      <c r="L13" s="857"/>
      <c r="M13" s="857"/>
      <c r="N13" s="857"/>
      <c r="O13" s="857"/>
      <c r="P13" s="857"/>
      <c r="Q13" s="180"/>
    </row>
    <row r="14" spans="2:33" ht="30" customHeight="1" outlineLevel="1">
      <c r="B14" s="40"/>
      <c r="D14" s="854" t="s">
        <v>549</v>
      </c>
      <c r="I14" s="866"/>
      <c r="J14" s="16"/>
    </row>
    <row r="15" spans="2:33" ht="26.25" customHeight="1" outlineLevel="1">
      <c r="C15" s="40"/>
      <c r="I15" s="866"/>
      <c r="J15" s="16"/>
    </row>
    <row r="16" spans="2:33" ht="23.25" customHeight="1" outlineLevel="1">
      <c r="B16" s="116" t="s">
        <v>503</v>
      </c>
      <c r="C16" s="40"/>
      <c r="D16" s="853" t="s">
        <v>618</v>
      </c>
      <c r="E16" s="622"/>
      <c r="F16" s="622"/>
      <c r="G16" s="852"/>
      <c r="H16" s="622"/>
      <c r="I16" s="868"/>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row>
    <row r="17" spans="2:73" ht="23.25" customHeight="1" outlineLevel="1">
      <c r="B17" s="669" t="s">
        <v>612</v>
      </c>
      <c r="C17" s="40"/>
      <c r="D17" s="851" t="s">
        <v>590</v>
      </c>
      <c r="E17" s="622"/>
      <c r="F17" s="622"/>
      <c r="G17" s="852"/>
      <c r="H17" s="622"/>
      <c r="I17" s="868"/>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row>
    <row r="18" spans="2:73" ht="23.25" customHeight="1" outlineLevel="1">
      <c r="C18" s="40"/>
      <c r="D18" s="851" t="s">
        <v>625</v>
      </c>
      <c r="E18" s="622"/>
      <c r="F18" s="622"/>
      <c r="G18" s="852"/>
      <c r="H18" s="622"/>
      <c r="I18" s="868"/>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row>
    <row r="19" spans="2:73" ht="23.25" customHeight="1" outlineLevel="1">
      <c r="C19" s="40"/>
      <c r="D19" s="851" t="s">
        <v>624</v>
      </c>
      <c r="E19" s="622"/>
      <c r="F19" s="622"/>
      <c r="G19" s="852"/>
      <c r="H19" s="622"/>
      <c r="I19" s="868"/>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row>
    <row r="20" spans="2:73" ht="23.25" customHeight="1" outlineLevel="1">
      <c r="C20" s="40"/>
      <c r="D20" s="851" t="s">
        <v>626</v>
      </c>
      <c r="E20" s="622"/>
      <c r="F20" s="622"/>
      <c r="G20" s="852"/>
      <c r="H20" s="622"/>
      <c r="I20" s="868"/>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row>
    <row r="21" spans="2:73" ht="23.25" customHeight="1" outlineLevel="1">
      <c r="C21" s="40"/>
      <c r="D21" s="850" t="s">
        <v>636</v>
      </c>
      <c r="E21" s="622"/>
      <c r="F21" s="622"/>
      <c r="G21" s="852"/>
      <c r="H21" s="622"/>
      <c r="I21" s="868"/>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row>
    <row r="22" spans="2:73">
      <c r="I22" s="866"/>
      <c r="J22" s="16"/>
    </row>
    <row r="23" spans="2:73" ht="15.5">
      <c r="B23" s="849" t="s">
        <v>595</v>
      </c>
      <c r="H23" s="848"/>
      <c r="I23" s="869"/>
      <c r="J23" s="848"/>
    </row>
    <row r="24" spans="2:73" s="650" customFormat="1" ht="21" customHeight="1">
      <c r="B24" s="847" t="s">
        <v>599</v>
      </c>
      <c r="C24" s="958" t="s">
        <v>600</v>
      </c>
      <c r="D24" s="958"/>
      <c r="E24" s="958"/>
      <c r="F24" s="958"/>
      <c r="G24" s="958"/>
      <c r="H24" s="846" t="s">
        <v>597</v>
      </c>
      <c r="I24" s="870" t="s">
        <v>596</v>
      </c>
      <c r="J24" s="846" t="s">
        <v>598</v>
      </c>
      <c r="L24" s="650" t="s">
        <v>600</v>
      </c>
      <c r="AQ24" s="650" t="s">
        <v>600</v>
      </c>
    </row>
    <row r="25" spans="2:73" s="245" customFormat="1" ht="49.5" customHeight="1">
      <c r="B25" s="623" t="s">
        <v>471</v>
      </c>
      <c r="C25" s="623" t="s">
        <v>211</v>
      </c>
      <c r="D25" s="623" t="s">
        <v>472</v>
      </c>
      <c r="E25" s="623" t="s">
        <v>208</v>
      </c>
      <c r="F25" s="623" t="s">
        <v>473</v>
      </c>
      <c r="G25" s="623" t="s">
        <v>474</v>
      </c>
      <c r="H25" s="623" t="s">
        <v>475</v>
      </c>
      <c r="I25" s="845" t="s">
        <v>588</v>
      </c>
      <c r="J25" s="845" t="s">
        <v>589</v>
      </c>
      <c r="K25" s="623"/>
      <c r="L25" s="844" t="s">
        <v>476</v>
      </c>
      <c r="AQ25" s="844" t="s">
        <v>477</v>
      </c>
    </row>
    <row r="26" spans="2:73" s="245" customFormat="1" ht="37.5" customHeight="1">
      <c r="B26" s="624"/>
      <c r="C26" s="624"/>
      <c r="D26" s="624"/>
      <c r="E26" s="624"/>
      <c r="F26" s="624"/>
      <c r="G26" s="624"/>
      <c r="H26" s="843"/>
      <c r="I26" s="871"/>
      <c r="K26" s="624"/>
      <c r="L26" s="842">
        <v>2011</v>
      </c>
      <c r="M26" s="842">
        <v>2012</v>
      </c>
      <c r="N26" s="842">
        <v>2013</v>
      </c>
      <c r="O26" s="842">
        <v>2014</v>
      </c>
      <c r="P26" s="842">
        <v>2015</v>
      </c>
      <c r="Q26" s="842">
        <v>2016</v>
      </c>
      <c r="R26" s="842">
        <v>2017</v>
      </c>
      <c r="S26" s="842">
        <v>2018</v>
      </c>
      <c r="T26" s="842">
        <v>2019</v>
      </c>
      <c r="U26" s="842">
        <v>2020</v>
      </c>
      <c r="V26" s="842">
        <v>2021</v>
      </c>
      <c r="W26" s="842">
        <v>2022</v>
      </c>
      <c r="X26" s="842">
        <v>2023</v>
      </c>
      <c r="Y26" s="842">
        <v>2024</v>
      </c>
      <c r="Z26" s="842">
        <v>2025</v>
      </c>
      <c r="AA26" s="842">
        <v>2026</v>
      </c>
      <c r="AB26" s="842">
        <v>2027</v>
      </c>
      <c r="AC26" s="842">
        <v>2028</v>
      </c>
      <c r="AD26" s="842">
        <v>2029</v>
      </c>
      <c r="AE26" s="842">
        <v>2030</v>
      </c>
      <c r="AF26" s="842">
        <v>2031</v>
      </c>
      <c r="AG26" s="842">
        <v>2032</v>
      </c>
      <c r="AH26" s="842">
        <v>2033</v>
      </c>
      <c r="AI26" s="842">
        <v>2034</v>
      </c>
      <c r="AJ26" s="842">
        <v>2035</v>
      </c>
      <c r="AK26" s="842">
        <v>2036</v>
      </c>
      <c r="AL26" s="842">
        <v>2037</v>
      </c>
      <c r="AM26" s="842">
        <v>2038</v>
      </c>
      <c r="AN26" s="842">
        <v>2039</v>
      </c>
      <c r="AO26" s="842">
        <v>2040</v>
      </c>
      <c r="AQ26" s="842">
        <v>2011</v>
      </c>
      <c r="AR26" s="842">
        <v>2012</v>
      </c>
      <c r="AS26" s="842">
        <v>2013</v>
      </c>
      <c r="AT26" s="842">
        <v>2014</v>
      </c>
      <c r="AU26" s="842">
        <v>2015</v>
      </c>
      <c r="AV26" s="842">
        <v>2016</v>
      </c>
      <c r="AW26" s="842">
        <v>2017</v>
      </c>
      <c r="AX26" s="842">
        <v>2018</v>
      </c>
      <c r="AY26" s="842">
        <v>2019</v>
      </c>
      <c r="AZ26" s="842">
        <v>2020</v>
      </c>
      <c r="BA26" s="842">
        <v>2021</v>
      </c>
      <c r="BB26" s="842">
        <v>2022</v>
      </c>
      <c r="BC26" s="842">
        <v>2023</v>
      </c>
      <c r="BD26" s="842">
        <v>2024</v>
      </c>
      <c r="BE26" s="842">
        <v>2025</v>
      </c>
      <c r="BF26" s="842">
        <v>2026</v>
      </c>
      <c r="BG26" s="842">
        <v>2027</v>
      </c>
      <c r="BH26" s="842">
        <v>2028</v>
      </c>
      <c r="BI26" s="842">
        <v>2029</v>
      </c>
      <c r="BJ26" s="842">
        <v>2030</v>
      </c>
      <c r="BK26" s="842">
        <v>2031</v>
      </c>
      <c r="BL26" s="842">
        <v>2032</v>
      </c>
      <c r="BM26" s="842">
        <v>2033</v>
      </c>
      <c r="BN26" s="842">
        <v>2034</v>
      </c>
      <c r="BO26" s="842">
        <v>2035</v>
      </c>
      <c r="BP26" s="842">
        <v>2036</v>
      </c>
      <c r="BQ26" s="842">
        <v>2037</v>
      </c>
      <c r="BR26" s="842">
        <v>2038</v>
      </c>
      <c r="BS26" s="842">
        <v>2039</v>
      </c>
      <c r="BT26" s="842">
        <v>2040</v>
      </c>
    </row>
    <row r="27" spans="2:73" s="879" customFormat="1" ht="15.5">
      <c r="B27" s="875" t="s">
        <v>821</v>
      </c>
      <c r="C27" s="875"/>
      <c r="D27" s="875"/>
      <c r="E27" s="875"/>
      <c r="F27" s="875"/>
      <c r="G27" s="875"/>
      <c r="H27" s="875"/>
      <c r="I27" s="876"/>
      <c r="J27" s="877"/>
      <c r="K27" s="875"/>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5"/>
      <c r="AQ27" s="878"/>
      <c r="AR27" s="878"/>
      <c r="AS27" s="878"/>
      <c r="AT27" s="878"/>
      <c r="AU27" s="878"/>
      <c r="AV27" s="878"/>
      <c r="AW27" s="878"/>
      <c r="AX27" s="878"/>
      <c r="AY27" s="878"/>
      <c r="AZ27" s="878"/>
      <c r="BA27" s="878"/>
      <c r="BB27" s="878"/>
      <c r="BC27" s="878"/>
      <c r="BD27" s="878"/>
      <c r="BE27" s="878"/>
      <c r="BF27" s="878"/>
      <c r="BG27" s="878"/>
      <c r="BH27" s="878"/>
      <c r="BI27" s="878"/>
      <c r="BJ27" s="878"/>
      <c r="BK27" s="878"/>
      <c r="BL27" s="878"/>
      <c r="BM27" s="878"/>
      <c r="BN27" s="878"/>
      <c r="BO27" s="878"/>
      <c r="BP27" s="878"/>
      <c r="BQ27" s="878"/>
      <c r="BR27" s="878"/>
      <c r="BS27" s="878"/>
      <c r="BT27" s="878"/>
      <c r="BU27" s="877"/>
    </row>
    <row r="28" spans="2:73" s="163" customFormat="1" ht="29">
      <c r="B28" s="841"/>
      <c r="C28" s="841" t="s">
        <v>767</v>
      </c>
      <c r="D28" s="841"/>
      <c r="E28" s="841"/>
      <c r="F28" s="841"/>
      <c r="G28" s="841"/>
      <c r="H28" s="841" t="s">
        <v>273</v>
      </c>
      <c r="I28" s="872" t="s">
        <v>822</v>
      </c>
      <c r="J28" s="840" t="s">
        <v>25</v>
      </c>
      <c r="K28" s="724"/>
      <c r="L28" s="839"/>
      <c r="M28" s="839"/>
      <c r="N28" s="839"/>
      <c r="O28" s="839"/>
      <c r="P28" s="839"/>
      <c r="Q28" s="839">
        <v>769</v>
      </c>
      <c r="R28" s="839">
        <v>769</v>
      </c>
      <c r="S28" s="839">
        <v>769</v>
      </c>
      <c r="T28" s="839">
        <v>769</v>
      </c>
      <c r="U28" s="839">
        <v>769</v>
      </c>
      <c r="V28" s="839">
        <v>769</v>
      </c>
      <c r="W28" s="839"/>
      <c r="X28" s="839"/>
      <c r="Y28" s="839"/>
      <c r="Z28" s="839"/>
      <c r="AA28" s="839"/>
      <c r="AB28" s="839"/>
      <c r="AC28" s="839"/>
      <c r="AD28" s="839"/>
      <c r="AE28" s="839"/>
      <c r="AF28" s="839"/>
      <c r="AG28" s="839"/>
      <c r="AH28" s="839"/>
      <c r="AI28" s="839"/>
      <c r="AJ28" s="839"/>
      <c r="AK28" s="839"/>
      <c r="AL28" s="839"/>
      <c r="AM28" s="839"/>
      <c r="AN28" s="839"/>
      <c r="AO28" s="839"/>
      <c r="AP28" s="724"/>
      <c r="AQ28" s="839"/>
      <c r="AR28" s="839"/>
      <c r="AS28" s="839"/>
      <c r="AT28" s="839"/>
      <c r="AU28" s="839"/>
      <c r="AV28" s="839"/>
      <c r="AW28" s="839"/>
      <c r="AX28" s="839"/>
      <c r="AY28" s="839"/>
      <c r="AZ28" s="839"/>
      <c r="BA28" s="839"/>
      <c r="BB28" s="839"/>
      <c r="BC28" s="839"/>
      <c r="BD28" s="839"/>
      <c r="BE28" s="839"/>
      <c r="BF28" s="839"/>
      <c r="BG28" s="839"/>
      <c r="BH28" s="839"/>
      <c r="BI28" s="839"/>
      <c r="BJ28" s="839"/>
      <c r="BK28" s="839"/>
      <c r="BL28" s="839"/>
      <c r="BM28" s="839"/>
      <c r="BN28" s="839"/>
      <c r="BO28" s="839"/>
      <c r="BP28" s="839"/>
      <c r="BQ28" s="839"/>
      <c r="BR28" s="839"/>
      <c r="BS28" s="839"/>
      <c r="BT28" s="839"/>
      <c r="BU28" s="16"/>
    </row>
    <row r="29" spans="2:73" s="163" customFormat="1" ht="16.5" customHeight="1">
      <c r="B29" s="841"/>
      <c r="C29" s="841" t="s">
        <v>113</v>
      </c>
      <c r="D29" s="841"/>
      <c r="E29" s="841"/>
      <c r="F29" s="841"/>
      <c r="G29" s="841"/>
      <c r="H29" s="841" t="s">
        <v>273</v>
      </c>
      <c r="I29" s="872" t="s">
        <v>822</v>
      </c>
      <c r="J29" s="840" t="s">
        <v>25</v>
      </c>
      <c r="K29" s="724"/>
      <c r="L29" s="839"/>
      <c r="M29" s="839"/>
      <c r="N29" s="839"/>
      <c r="O29" s="839"/>
      <c r="P29" s="839"/>
      <c r="Q29" s="839">
        <v>2928564</v>
      </c>
      <c r="R29" s="839">
        <v>2928564</v>
      </c>
      <c r="S29" s="839">
        <v>2928564</v>
      </c>
      <c r="T29" s="839">
        <v>2928564</v>
      </c>
      <c r="U29" s="839">
        <v>2928564</v>
      </c>
      <c r="V29" s="839">
        <v>2928564</v>
      </c>
      <c r="W29" s="839"/>
      <c r="X29" s="839"/>
      <c r="Y29" s="839"/>
      <c r="Z29" s="839"/>
      <c r="AA29" s="839"/>
      <c r="AB29" s="839"/>
      <c r="AC29" s="839"/>
      <c r="AD29" s="839"/>
      <c r="AE29" s="839"/>
      <c r="AF29" s="839"/>
      <c r="AG29" s="839"/>
      <c r="AH29" s="839"/>
      <c r="AI29" s="839"/>
      <c r="AJ29" s="839"/>
      <c r="AK29" s="839"/>
      <c r="AL29" s="839"/>
      <c r="AM29" s="839"/>
      <c r="AN29" s="839"/>
      <c r="AO29" s="839"/>
      <c r="AP29" s="724"/>
      <c r="AQ29" s="839"/>
      <c r="AR29" s="839"/>
      <c r="AS29" s="839"/>
      <c r="AT29" s="839"/>
      <c r="AU29" s="839"/>
      <c r="AV29" s="839"/>
      <c r="AW29" s="839"/>
      <c r="AX29" s="839"/>
      <c r="AY29" s="839"/>
      <c r="AZ29" s="839"/>
      <c r="BA29" s="839"/>
      <c r="BB29" s="839"/>
      <c r="BC29" s="839"/>
      <c r="BD29" s="839"/>
      <c r="BE29" s="839"/>
      <c r="BF29" s="839"/>
      <c r="BG29" s="839"/>
      <c r="BH29" s="839"/>
      <c r="BI29" s="839"/>
      <c r="BJ29" s="839"/>
      <c r="BK29" s="839"/>
      <c r="BL29" s="839"/>
      <c r="BM29" s="839"/>
      <c r="BN29" s="839"/>
      <c r="BO29" s="839"/>
      <c r="BP29" s="839"/>
      <c r="BQ29" s="839"/>
      <c r="BR29" s="839"/>
      <c r="BS29" s="839"/>
      <c r="BT29" s="839"/>
      <c r="BU29" s="16"/>
    </row>
    <row r="30" spans="2:73" s="163" customFormat="1" ht="29">
      <c r="B30" s="841"/>
      <c r="C30" s="841" t="s">
        <v>113</v>
      </c>
      <c r="D30" s="841"/>
      <c r="E30" s="841"/>
      <c r="F30" s="841"/>
      <c r="G30" s="841"/>
      <c r="H30" s="841" t="s">
        <v>273</v>
      </c>
      <c r="I30" s="872" t="s">
        <v>822</v>
      </c>
      <c r="J30" s="840" t="s">
        <v>25</v>
      </c>
      <c r="K30" s="724"/>
      <c r="L30" s="839"/>
      <c r="M30" s="839"/>
      <c r="N30" s="839"/>
      <c r="O30" s="839"/>
      <c r="P30" s="839"/>
      <c r="Q30" s="839">
        <v>596249</v>
      </c>
      <c r="R30" s="839">
        <v>596249</v>
      </c>
      <c r="S30" s="839">
        <v>596249</v>
      </c>
      <c r="T30" s="839">
        <v>596249</v>
      </c>
      <c r="U30" s="839">
        <v>596249</v>
      </c>
      <c r="V30" s="839">
        <v>596249</v>
      </c>
      <c r="W30" s="839"/>
      <c r="X30" s="839"/>
      <c r="Y30" s="839"/>
      <c r="Z30" s="839"/>
      <c r="AA30" s="839"/>
      <c r="AB30" s="839"/>
      <c r="AC30" s="839"/>
      <c r="AD30" s="839"/>
      <c r="AE30" s="839"/>
      <c r="AF30" s="839"/>
      <c r="AG30" s="839"/>
      <c r="AH30" s="839"/>
      <c r="AI30" s="839"/>
      <c r="AJ30" s="839"/>
      <c r="AK30" s="839"/>
      <c r="AL30" s="839"/>
      <c r="AM30" s="839"/>
      <c r="AN30" s="839"/>
      <c r="AO30" s="839"/>
      <c r="AP30" s="724"/>
      <c r="AQ30" s="839"/>
      <c r="AR30" s="839"/>
      <c r="AS30" s="839"/>
      <c r="AT30" s="839"/>
      <c r="AU30" s="839"/>
      <c r="AV30" s="839"/>
      <c r="AW30" s="839"/>
      <c r="AX30" s="839"/>
      <c r="AY30" s="839"/>
      <c r="AZ30" s="839"/>
      <c r="BA30" s="839"/>
      <c r="BB30" s="839"/>
      <c r="BC30" s="839"/>
      <c r="BD30" s="839"/>
      <c r="BE30" s="839"/>
      <c r="BF30" s="839"/>
      <c r="BG30" s="839"/>
      <c r="BH30" s="839"/>
      <c r="BI30" s="839"/>
      <c r="BJ30" s="839"/>
      <c r="BK30" s="839"/>
      <c r="BL30" s="839"/>
      <c r="BM30" s="839"/>
      <c r="BN30" s="839"/>
      <c r="BO30" s="839"/>
      <c r="BP30" s="839"/>
      <c r="BQ30" s="839"/>
      <c r="BR30" s="839"/>
      <c r="BS30" s="839"/>
      <c r="BT30" s="839"/>
      <c r="BU30" s="16"/>
    </row>
    <row r="31" spans="2:73" s="163" customFormat="1" ht="29">
      <c r="B31" s="841"/>
      <c r="C31" s="841" t="s">
        <v>114</v>
      </c>
      <c r="D31" s="841"/>
      <c r="E31" s="841"/>
      <c r="F31" s="841"/>
      <c r="G31" s="841"/>
      <c r="H31" s="841" t="s">
        <v>273</v>
      </c>
      <c r="I31" s="872" t="s">
        <v>822</v>
      </c>
      <c r="J31" s="840" t="s">
        <v>25</v>
      </c>
      <c r="K31" s="724"/>
      <c r="L31" s="839"/>
      <c r="M31" s="839"/>
      <c r="N31" s="839"/>
      <c r="O31" s="839"/>
      <c r="P31" s="839"/>
      <c r="Q31" s="839">
        <v>587685</v>
      </c>
      <c r="R31" s="839">
        <v>587685</v>
      </c>
      <c r="S31" s="839">
        <v>587685</v>
      </c>
      <c r="T31" s="839">
        <v>587685</v>
      </c>
      <c r="U31" s="839">
        <v>587685</v>
      </c>
      <c r="V31" s="839">
        <v>587685</v>
      </c>
      <c r="W31" s="839"/>
      <c r="X31" s="839"/>
      <c r="Y31" s="839"/>
      <c r="Z31" s="839"/>
      <c r="AA31" s="839"/>
      <c r="AB31" s="839"/>
      <c r="AC31" s="839"/>
      <c r="AD31" s="839"/>
      <c r="AE31" s="839"/>
      <c r="AF31" s="839"/>
      <c r="AG31" s="839"/>
      <c r="AH31" s="839"/>
      <c r="AI31" s="839"/>
      <c r="AJ31" s="839"/>
      <c r="AK31" s="839"/>
      <c r="AL31" s="839"/>
      <c r="AM31" s="839"/>
      <c r="AN31" s="839"/>
      <c r="AO31" s="839"/>
      <c r="AP31" s="724"/>
      <c r="AQ31" s="839"/>
      <c r="AR31" s="839"/>
      <c r="AS31" s="839"/>
      <c r="AT31" s="839"/>
      <c r="AU31" s="839"/>
      <c r="AV31" s="839"/>
      <c r="AW31" s="839"/>
      <c r="AX31" s="839"/>
      <c r="AY31" s="839"/>
      <c r="AZ31" s="839"/>
      <c r="BA31" s="839"/>
      <c r="BB31" s="839"/>
      <c r="BC31" s="839"/>
      <c r="BD31" s="839"/>
      <c r="BE31" s="839"/>
      <c r="BF31" s="839"/>
      <c r="BG31" s="839"/>
      <c r="BH31" s="839"/>
      <c r="BI31" s="839"/>
      <c r="BJ31" s="839"/>
      <c r="BK31" s="839"/>
      <c r="BL31" s="839"/>
      <c r="BM31" s="839"/>
      <c r="BN31" s="839"/>
      <c r="BO31" s="839"/>
      <c r="BP31" s="839"/>
      <c r="BQ31" s="839"/>
      <c r="BR31" s="839"/>
      <c r="BS31" s="839"/>
      <c r="BT31" s="839"/>
      <c r="BU31" s="16"/>
    </row>
    <row r="32" spans="2:73" s="163" customFormat="1" ht="29">
      <c r="B32" s="841"/>
      <c r="C32" s="841" t="s">
        <v>114</v>
      </c>
      <c r="D32" s="841"/>
      <c r="E32" s="841"/>
      <c r="F32" s="841"/>
      <c r="G32" s="841"/>
      <c r="H32" s="841" t="s">
        <v>273</v>
      </c>
      <c r="I32" s="872" t="s">
        <v>822</v>
      </c>
      <c r="J32" s="840" t="s">
        <v>25</v>
      </c>
      <c r="K32" s="724"/>
      <c r="L32" s="839"/>
      <c r="M32" s="839"/>
      <c r="N32" s="839"/>
      <c r="O32" s="839"/>
      <c r="P32" s="839"/>
      <c r="Q32" s="839">
        <v>3986</v>
      </c>
      <c r="R32" s="839">
        <v>3986</v>
      </c>
      <c r="S32" s="839">
        <v>3986</v>
      </c>
      <c r="T32" s="839">
        <v>3986</v>
      </c>
      <c r="U32" s="839">
        <v>3986</v>
      </c>
      <c r="V32" s="839">
        <v>3986</v>
      </c>
      <c r="W32" s="839"/>
      <c r="X32" s="839"/>
      <c r="Y32" s="839"/>
      <c r="Z32" s="839"/>
      <c r="AA32" s="839"/>
      <c r="AB32" s="839"/>
      <c r="AC32" s="839"/>
      <c r="AD32" s="839"/>
      <c r="AE32" s="839"/>
      <c r="AF32" s="839"/>
      <c r="AG32" s="839"/>
      <c r="AH32" s="839"/>
      <c r="AI32" s="839"/>
      <c r="AJ32" s="839"/>
      <c r="AK32" s="839"/>
      <c r="AL32" s="839"/>
      <c r="AM32" s="839"/>
      <c r="AN32" s="839"/>
      <c r="AO32" s="839"/>
      <c r="AP32" s="724"/>
      <c r="AQ32" s="839"/>
      <c r="AR32" s="839"/>
      <c r="AS32" s="839"/>
      <c r="AT32" s="839"/>
      <c r="AU32" s="839"/>
      <c r="AV32" s="839"/>
      <c r="AW32" s="839"/>
      <c r="AX32" s="839"/>
      <c r="AY32" s="839"/>
      <c r="AZ32" s="839"/>
      <c r="BA32" s="839"/>
      <c r="BB32" s="839"/>
      <c r="BC32" s="839"/>
      <c r="BD32" s="839"/>
      <c r="BE32" s="839"/>
      <c r="BF32" s="839"/>
      <c r="BG32" s="839"/>
      <c r="BH32" s="839"/>
      <c r="BI32" s="839"/>
      <c r="BJ32" s="839"/>
      <c r="BK32" s="839"/>
      <c r="BL32" s="839"/>
      <c r="BM32" s="839"/>
      <c r="BN32" s="839"/>
      <c r="BO32" s="839"/>
      <c r="BP32" s="839"/>
      <c r="BQ32" s="839"/>
      <c r="BR32" s="839"/>
      <c r="BS32" s="839"/>
      <c r="BT32" s="839"/>
      <c r="BU32" s="16"/>
    </row>
    <row r="33" spans="2:73" s="163" customFormat="1" ht="29">
      <c r="B33" s="841"/>
      <c r="C33" s="841" t="s">
        <v>116</v>
      </c>
      <c r="D33" s="841"/>
      <c r="E33" s="841"/>
      <c r="F33" s="841"/>
      <c r="G33" s="841"/>
      <c r="H33" s="841" t="s">
        <v>273</v>
      </c>
      <c r="I33" s="872" t="s">
        <v>822</v>
      </c>
      <c r="J33" s="840" t="s">
        <v>25</v>
      </c>
      <c r="K33" s="724"/>
      <c r="L33" s="839"/>
      <c r="M33" s="839"/>
      <c r="N33" s="839"/>
      <c r="O33" s="839"/>
      <c r="P33" s="839"/>
      <c r="Q33" s="839">
        <v>10433</v>
      </c>
      <c r="R33" s="839">
        <v>10300</v>
      </c>
      <c r="S33" s="839">
        <v>10168</v>
      </c>
      <c r="T33" s="839">
        <v>10168</v>
      </c>
      <c r="U33" s="839">
        <v>10168</v>
      </c>
      <c r="V33" s="839">
        <v>10168</v>
      </c>
      <c r="W33" s="839"/>
      <c r="X33" s="839"/>
      <c r="Y33" s="839"/>
      <c r="Z33" s="839"/>
      <c r="AA33" s="839"/>
      <c r="AB33" s="839"/>
      <c r="AC33" s="839"/>
      <c r="AD33" s="839"/>
      <c r="AE33" s="839"/>
      <c r="AF33" s="839"/>
      <c r="AG33" s="839"/>
      <c r="AH33" s="839"/>
      <c r="AI33" s="839"/>
      <c r="AJ33" s="839"/>
      <c r="AK33" s="839"/>
      <c r="AL33" s="839"/>
      <c r="AM33" s="839"/>
      <c r="AN33" s="839"/>
      <c r="AO33" s="839"/>
      <c r="AP33" s="724"/>
      <c r="AQ33" s="839"/>
      <c r="AR33" s="839"/>
      <c r="AS33" s="839"/>
      <c r="AT33" s="839"/>
      <c r="AU33" s="839"/>
      <c r="AV33" s="839"/>
      <c r="AW33" s="839"/>
      <c r="AX33" s="839"/>
      <c r="AY33" s="839"/>
      <c r="AZ33" s="839"/>
      <c r="BA33" s="839"/>
      <c r="BB33" s="839"/>
      <c r="BC33" s="839"/>
      <c r="BD33" s="839"/>
      <c r="BE33" s="839"/>
      <c r="BF33" s="839"/>
      <c r="BG33" s="839"/>
      <c r="BH33" s="839"/>
      <c r="BI33" s="839"/>
      <c r="BJ33" s="839"/>
      <c r="BK33" s="839"/>
      <c r="BL33" s="839"/>
      <c r="BM33" s="839"/>
      <c r="BN33" s="839"/>
      <c r="BO33" s="839"/>
      <c r="BP33" s="839"/>
      <c r="BQ33" s="839"/>
      <c r="BR33" s="839"/>
      <c r="BS33" s="839"/>
      <c r="BT33" s="839"/>
      <c r="BU33" s="16"/>
    </row>
    <row r="34" spans="2:73" s="163" customFormat="1" ht="29">
      <c r="B34" s="841"/>
      <c r="C34" s="841" t="s">
        <v>118</v>
      </c>
      <c r="D34" s="841"/>
      <c r="E34" s="841"/>
      <c r="F34" s="841"/>
      <c r="G34" s="841"/>
      <c r="H34" s="841" t="s">
        <v>273</v>
      </c>
      <c r="I34" s="872" t="s">
        <v>822</v>
      </c>
      <c r="J34" s="840" t="s">
        <v>25</v>
      </c>
      <c r="K34" s="724"/>
      <c r="L34" s="839"/>
      <c r="M34" s="839"/>
      <c r="N34" s="839"/>
      <c r="O34" s="839"/>
      <c r="P34" s="839"/>
      <c r="Q34" s="839">
        <v>6088107</v>
      </c>
      <c r="R34" s="839">
        <v>5972135</v>
      </c>
      <c r="S34" s="839">
        <v>5972135</v>
      </c>
      <c r="T34" s="839">
        <v>5958117</v>
      </c>
      <c r="U34" s="839">
        <v>5958117</v>
      </c>
      <c r="V34" s="839">
        <v>5370507</v>
      </c>
      <c r="W34" s="839"/>
      <c r="X34" s="839"/>
      <c r="Y34" s="839"/>
      <c r="Z34" s="839"/>
      <c r="AA34" s="839"/>
      <c r="AB34" s="839"/>
      <c r="AC34" s="839"/>
      <c r="AD34" s="839"/>
      <c r="AE34" s="839"/>
      <c r="AF34" s="839"/>
      <c r="AG34" s="839"/>
      <c r="AH34" s="839"/>
      <c r="AI34" s="839"/>
      <c r="AJ34" s="839"/>
      <c r="AK34" s="839"/>
      <c r="AL34" s="839"/>
      <c r="AM34" s="839"/>
      <c r="AN34" s="839"/>
      <c r="AO34" s="839"/>
      <c r="AP34" s="724"/>
      <c r="AQ34" s="839"/>
      <c r="AR34" s="839"/>
      <c r="AS34" s="839"/>
      <c r="AT34" s="839"/>
      <c r="AU34" s="839"/>
      <c r="AV34" s="839"/>
      <c r="AW34" s="839"/>
      <c r="AX34" s="839"/>
      <c r="AY34" s="839"/>
      <c r="AZ34" s="839"/>
      <c r="BA34" s="839"/>
      <c r="BB34" s="839"/>
      <c r="BC34" s="839"/>
      <c r="BD34" s="839"/>
      <c r="BE34" s="839"/>
      <c r="BF34" s="839"/>
      <c r="BG34" s="839"/>
      <c r="BH34" s="839"/>
      <c r="BI34" s="839"/>
      <c r="BJ34" s="839"/>
      <c r="BK34" s="839"/>
      <c r="BL34" s="839"/>
      <c r="BM34" s="839"/>
      <c r="BN34" s="839"/>
      <c r="BO34" s="839"/>
      <c r="BP34" s="839"/>
      <c r="BQ34" s="839"/>
      <c r="BR34" s="839"/>
      <c r="BS34" s="839"/>
      <c r="BT34" s="839"/>
      <c r="BU34" s="16"/>
    </row>
    <row r="35" spans="2:73" s="163" customFormat="1" ht="29">
      <c r="B35" s="841"/>
      <c r="C35" s="841" t="s">
        <v>118</v>
      </c>
      <c r="D35" s="841"/>
      <c r="E35" s="841"/>
      <c r="F35" s="841"/>
      <c r="G35" s="841"/>
      <c r="H35" s="841" t="s">
        <v>273</v>
      </c>
      <c r="I35" s="872" t="s">
        <v>822</v>
      </c>
      <c r="J35" s="840" t="s">
        <v>25</v>
      </c>
      <c r="K35" s="724"/>
      <c r="L35" s="839"/>
      <c r="M35" s="839"/>
      <c r="N35" s="839"/>
      <c r="O35" s="839"/>
      <c r="P35" s="839"/>
      <c r="Q35" s="839">
        <v>792592</v>
      </c>
      <c r="R35" s="839">
        <v>908564</v>
      </c>
      <c r="S35" s="839">
        <v>947474</v>
      </c>
      <c r="T35" s="839">
        <v>947474</v>
      </c>
      <c r="U35" s="839">
        <v>947474</v>
      </c>
      <c r="V35" s="839">
        <v>947474</v>
      </c>
      <c r="W35" s="839"/>
      <c r="X35" s="839"/>
      <c r="Y35" s="839"/>
      <c r="Z35" s="839"/>
      <c r="AA35" s="839"/>
      <c r="AB35" s="839"/>
      <c r="AC35" s="839"/>
      <c r="AD35" s="839"/>
      <c r="AE35" s="839"/>
      <c r="AF35" s="839"/>
      <c r="AG35" s="839"/>
      <c r="AH35" s="839"/>
      <c r="AI35" s="839"/>
      <c r="AJ35" s="839"/>
      <c r="AK35" s="839"/>
      <c r="AL35" s="839"/>
      <c r="AM35" s="839"/>
      <c r="AN35" s="839"/>
      <c r="AO35" s="839"/>
      <c r="AP35" s="724"/>
      <c r="AQ35" s="839"/>
      <c r="AR35" s="839"/>
      <c r="AS35" s="839"/>
      <c r="AT35" s="839"/>
      <c r="AU35" s="839"/>
      <c r="AV35" s="839"/>
      <c r="AW35" s="839"/>
      <c r="AX35" s="839"/>
      <c r="AY35" s="839"/>
      <c r="AZ35" s="839"/>
      <c r="BA35" s="839"/>
      <c r="BB35" s="839"/>
      <c r="BC35" s="839"/>
      <c r="BD35" s="839"/>
      <c r="BE35" s="839"/>
      <c r="BF35" s="839"/>
      <c r="BG35" s="839"/>
      <c r="BH35" s="839"/>
      <c r="BI35" s="839"/>
      <c r="BJ35" s="839"/>
      <c r="BK35" s="839"/>
      <c r="BL35" s="839"/>
      <c r="BM35" s="839"/>
      <c r="BN35" s="839"/>
      <c r="BO35" s="839"/>
      <c r="BP35" s="839"/>
      <c r="BQ35" s="839"/>
      <c r="BR35" s="839"/>
      <c r="BS35" s="839"/>
      <c r="BT35" s="839"/>
      <c r="BU35" s="16"/>
    </row>
    <row r="36" spans="2:73" s="163" customFormat="1" ht="29">
      <c r="B36" s="841"/>
      <c r="C36" s="841" t="s">
        <v>119</v>
      </c>
      <c r="D36" s="841"/>
      <c r="E36" s="841"/>
      <c r="F36" s="841"/>
      <c r="G36" s="841"/>
      <c r="H36" s="841" t="s">
        <v>273</v>
      </c>
      <c r="I36" s="872" t="s">
        <v>822</v>
      </c>
      <c r="J36" s="840" t="s">
        <v>25</v>
      </c>
      <c r="K36" s="724"/>
      <c r="L36" s="839"/>
      <c r="M36" s="839"/>
      <c r="N36" s="839"/>
      <c r="O36" s="839"/>
      <c r="P36" s="839"/>
      <c r="Q36" s="839">
        <v>399777</v>
      </c>
      <c r="R36" s="839">
        <v>399777</v>
      </c>
      <c r="S36" s="839">
        <v>387078</v>
      </c>
      <c r="T36" s="839">
        <v>304315</v>
      </c>
      <c r="U36" s="839">
        <v>276266</v>
      </c>
      <c r="V36" s="839">
        <v>221622</v>
      </c>
      <c r="W36" s="839"/>
      <c r="X36" s="839"/>
      <c r="Y36" s="839"/>
      <c r="Z36" s="839"/>
      <c r="AA36" s="839"/>
      <c r="AB36" s="839"/>
      <c r="AC36" s="839"/>
      <c r="AD36" s="839"/>
      <c r="AE36" s="839"/>
      <c r="AF36" s="839"/>
      <c r="AG36" s="839"/>
      <c r="AH36" s="839"/>
      <c r="AI36" s="839"/>
      <c r="AJ36" s="839"/>
      <c r="AK36" s="839"/>
      <c r="AL36" s="839"/>
      <c r="AM36" s="839"/>
      <c r="AN36" s="839"/>
      <c r="AO36" s="839"/>
      <c r="AP36" s="724"/>
      <c r="AQ36" s="839"/>
      <c r="AR36" s="839"/>
      <c r="AS36" s="839"/>
      <c r="AT36" s="839"/>
      <c r="AU36" s="839"/>
      <c r="AV36" s="839"/>
      <c r="AW36" s="839"/>
      <c r="AX36" s="839"/>
      <c r="AY36" s="839"/>
      <c r="AZ36" s="839"/>
      <c r="BA36" s="839"/>
      <c r="BB36" s="839"/>
      <c r="BC36" s="839"/>
      <c r="BD36" s="839"/>
      <c r="BE36" s="839"/>
      <c r="BF36" s="839"/>
      <c r="BG36" s="839"/>
      <c r="BH36" s="839"/>
      <c r="BI36" s="839"/>
      <c r="BJ36" s="839"/>
      <c r="BK36" s="839"/>
      <c r="BL36" s="839"/>
      <c r="BM36" s="839"/>
      <c r="BN36" s="839"/>
      <c r="BO36" s="839"/>
      <c r="BP36" s="839"/>
      <c r="BQ36" s="839"/>
      <c r="BR36" s="839"/>
      <c r="BS36" s="839"/>
      <c r="BT36" s="839"/>
      <c r="BU36" s="16"/>
    </row>
    <row r="37" spans="2:73" s="163" customFormat="1" ht="29">
      <c r="B37" s="841"/>
      <c r="C37" s="841" t="s">
        <v>119</v>
      </c>
      <c r="D37" s="841"/>
      <c r="E37" s="841"/>
      <c r="F37" s="841"/>
      <c r="G37" s="841"/>
      <c r="H37" s="841" t="s">
        <v>273</v>
      </c>
      <c r="I37" s="872" t="s">
        <v>822</v>
      </c>
      <c r="J37" s="840" t="s">
        <v>25</v>
      </c>
      <c r="K37" s="724"/>
      <c r="L37" s="839"/>
      <c r="M37" s="839"/>
      <c r="N37" s="839"/>
      <c r="O37" s="839"/>
      <c r="P37" s="839"/>
      <c r="Q37" s="839">
        <v>34591</v>
      </c>
      <c r="R37" s="839">
        <v>34591</v>
      </c>
      <c r="S37" s="839">
        <v>34578</v>
      </c>
      <c r="T37" s="839">
        <v>33918</v>
      </c>
      <c r="U37" s="839">
        <v>29836</v>
      </c>
      <c r="V37" s="839">
        <v>26451</v>
      </c>
      <c r="W37" s="839"/>
      <c r="X37" s="839"/>
      <c r="Y37" s="839"/>
      <c r="Z37" s="839"/>
      <c r="AA37" s="839"/>
      <c r="AB37" s="839"/>
      <c r="AC37" s="839"/>
      <c r="AD37" s="839"/>
      <c r="AE37" s="839"/>
      <c r="AF37" s="839"/>
      <c r="AG37" s="839"/>
      <c r="AH37" s="839"/>
      <c r="AI37" s="839"/>
      <c r="AJ37" s="839"/>
      <c r="AK37" s="839"/>
      <c r="AL37" s="839"/>
      <c r="AM37" s="839"/>
      <c r="AN37" s="839"/>
      <c r="AO37" s="839"/>
      <c r="AP37" s="724"/>
      <c r="AQ37" s="839"/>
      <c r="AR37" s="839"/>
      <c r="AS37" s="839"/>
      <c r="AT37" s="839"/>
      <c r="AU37" s="839"/>
      <c r="AV37" s="839"/>
      <c r="AW37" s="839"/>
      <c r="AX37" s="839"/>
      <c r="AY37" s="839"/>
      <c r="AZ37" s="839"/>
      <c r="BA37" s="839"/>
      <c r="BB37" s="839"/>
      <c r="BC37" s="839"/>
      <c r="BD37" s="839"/>
      <c r="BE37" s="839"/>
      <c r="BF37" s="839"/>
      <c r="BG37" s="839"/>
      <c r="BH37" s="839"/>
      <c r="BI37" s="839"/>
      <c r="BJ37" s="839"/>
      <c r="BK37" s="839"/>
      <c r="BL37" s="839"/>
      <c r="BM37" s="839"/>
      <c r="BN37" s="839"/>
      <c r="BO37" s="839"/>
      <c r="BP37" s="839"/>
      <c r="BQ37" s="839"/>
      <c r="BR37" s="839"/>
      <c r="BS37" s="839"/>
      <c r="BT37" s="839"/>
      <c r="BU37" s="16"/>
    </row>
    <row r="38" spans="2:73" s="835" customFormat="1" ht="29">
      <c r="B38" s="838"/>
      <c r="C38" s="838" t="s">
        <v>120</v>
      </c>
      <c r="D38" s="838"/>
      <c r="E38" s="838"/>
      <c r="F38" s="838"/>
      <c r="G38" s="838"/>
      <c r="H38" s="838" t="s">
        <v>273</v>
      </c>
      <c r="I38" s="873" t="s">
        <v>822</v>
      </c>
      <c r="J38" s="837" t="s">
        <v>25</v>
      </c>
      <c r="K38" s="798"/>
      <c r="L38" s="836"/>
      <c r="M38" s="836"/>
      <c r="N38" s="836"/>
      <c r="O38" s="836"/>
      <c r="P38" s="836"/>
      <c r="Q38" s="836">
        <v>737887</v>
      </c>
      <c r="R38" s="836">
        <v>737887</v>
      </c>
      <c r="S38" s="836">
        <v>737887</v>
      </c>
      <c r="T38" s="836">
        <v>737887</v>
      </c>
      <c r="U38" s="836">
        <v>737887</v>
      </c>
      <c r="V38" s="836">
        <v>737887</v>
      </c>
      <c r="W38" s="836"/>
      <c r="X38" s="836"/>
      <c r="Y38" s="836"/>
      <c r="Z38" s="836"/>
      <c r="AA38" s="836"/>
      <c r="AB38" s="836"/>
      <c r="AC38" s="836"/>
      <c r="AD38" s="836"/>
      <c r="AE38" s="836"/>
      <c r="AF38" s="836"/>
      <c r="AG38" s="836"/>
      <c r="AH38" s="836"/>
      <c r="AI38" s="836"/>
      <c r="AJ38" s="836"/>
      <c r="AK38" s="836"/>
      <c r="AL38" s="836"/>
      <c r="AM38" s="836"/>
      <c r="AN38" s="836"/>
      <c r="AO38" s="836"/>
      <c r="AP38" s="798"/>
      <c r="AQ38" s="836"/>
      <c r="AR38" s="836"/>
      <c r="AS38" s="836"/>
      <c r="AT38" s="836"/>
      <c r="AU38" s="836"/>
      <c r="AV38" s="836"/>
      <c r="AW38" s="836"/>
      <c r="AX38" s="836"/>
      <c r="AY38" s="836"/>
      <c r="AZ38" s="836"/>
      <c r="BA38" s="836"/>
      <c r="BB38" s="836"/>
      <c r="BC38" s="836"/>
      <c r="BD38" s="836"/>
      <c r="BE38" s="836"/>
      <c r="BF38" s="836"/>
      <c r="BG38" s="836"/>
      <c r="BH38" s="836"/>
      <c r="BI38" s="836"/>
      <c r="BJ38" s="836"/>
      <c r="BK38" s="836"/>
      <c r="BL38" s="836"/>
      <c r="BM38" s="836"/>
      <c r="BN38" s="836"/>
      <c r="BO38" s="836"/>
      <c r="BP38" s="836"/>
      <c r="BQ38" s="836"/>
      <c r="BR38" s="836"/>
      <c r="BS38" s="836"/>
      <c r="BT38" s="836"/>
      <c r="BU38" s="797"/>
    </row>
    <row r="39" spans="2:73" s="835" customFormat="1" ht="14.4" customHeight="1">
      <c r="B39" s="838"/>
      <c r="C39" s="838" t="s">
        <v>124</v>
      </c>
      <c r="D39" s="838"/>
      <c r="E39" s="838"/>
      <c r="F39" s="838"/>
      <c r="G39" s="838"/>
      <c r="H39" s="838" t="s">
        <v>273</v>
      </c>
      <c r="I39" s="873" t="s">
        <v>822</v>
      </c>
      <c r="J39" s="837" t="s">
        <v>25</v>
      </c>
      <c r="K39" s="798"/>
      <c r="L39" s="836"/>
      <c r="M39" s="836"/>
      <c r="N39" s="836"/>
      <c r="O39" s="836"/>
      <c r="P39" s="836"/>
      <c r="Q39" s="836">
        <v>835</v>
      </c>
      <c r="R39" s="836">
        <v>835</v>
      </c>
      <c r="S39" s="836">
        <v>835</v>
      </c>
      <c r="T39" s="836">
        <v>835</v>
      </c>
      <c r="U39" s="836">
        <v>835</v>
      </c>
      <c r="V39" s="836">
        <v>835</v>
      </c>
      <c r="W39" s="836"/>
      <c r="X39" s="836"/>
      <c r="Y39" s="836"/>
      <c r="Z39" s="836"/>
      <c r="AA39" s="836"/>
      <c r="AB39" s="836"/>
      <c r="AC39" s="836"/>
      <c r="AD39" s="836"/>
      <c r="AE39" s="836"/>
      <c r="AF39" s="836"/>
      <c r="AG39" s="836"/>
      <c r="AH39" s="836"/>
      <c r="AI39" s="836"/>
      <c r="AJ39" s="836"/>
      <c r="AK39" s="836"/>
      <c r="AL39" s="836"/>
      <c r="AM39" s="836"/>
      <c r="AN39" s="836"/>
      <c r="AO39" s="836"/>
      <c r="AP39" s="798"/>
      <c r="AQ39" s="836"/>
      <c r="AR39" s="836"/>
      <c r="AS39" s="836"/>
      <c r="AT39" s="836"/>
      <c r="AU39" s="836"/>
      <c r="AV39" s="836"/>
      <c r="AW39" s="836"/>
      <c r="AX39" s="836"/>
      <c r="AY39" s="836"/>
      <c r="AZ39" s="836"/>
      <c r="BA39" s="836"/>
      <c r="BB39" s="836"/>
      <c r="BC39" s="836"/>
      <c r="BD39" s="836"/>
      <c r="BE39" s="836"/>
      <c r="BF39" s="836"/>
      <c r="BG39" s="836"/>
      <c r="BH39" s="836"/>
      <c r="BI39" s="836"/>
      <c r="BJ39" s="836"/>
      <c r="BK39" s="836"/>
      <c r="BL39" s="836"/>
      <c r="BM39" s="836"/>
      <c r="BN39" s="836"/>
      <c r="BO39" s="836"/>
      <c r="BP39" s="836"/>
      <c r="BQ39" s="836"/>
      <c r="BR39" s="836"/>
      <c r="BS39" s="836"/>
      <c r="BT39" s="836"/>
      <c r="BU39" s="797"/>
    </row>
    <row r="40" spans="2:73" s="835" customFormat="1" ht="29">
      <c r="B40" s="838"/>
      <c r="C40" s="838" t="s">
        <v>113</v>
      </c>
      <c r="D40" s="838"/>
      <c r="E40" s="838"/>
      <c r="F40" s="838"/>
      <c r="G40" s="838"/>
      <c r="H40" s="838" t="s">
        <v>291</v>
      </c>
      <c r="I40" s="873" t="s">
        <v>822</v>
      </c>
      <c r="J40" s="837" t="s">
        <v>25</v>
      </c>
      <c r="K40" s="798"/>
      <c r="L40" s="836"/>
      <c r="M40" s="836"/>
      <c r="N40" s="836"/>
      <c r="O40" s="836"/>
      <c r="P40" s="836"/>
      <c r="Q40" s="836"/>
      <c r="R40" s="836">
        <v>3330658</v>
      </c>
      <c r="S40" s="836">
        <v>2681919</v>
      </c>
      <c r="T40" s="836">
        <v>2681919</v>
      </c>
      <c r="U40" s="836">
        <v>2681919</v>
      </c>
      <c r="V40" s="836">
        <v>2681919</v>
      </c>
      <c r="W40" s="836"/>
      <c r="X40" s="836"/>
      <c r="Y40" s="836"/>
      <c r="Z40" s="836"/>
      <c r="AA40" s="836"/>
      <c r="AB40" s="836"/>
      <c r="AC40" s="836"/>
      <c r="AD40" s="836"/>
      <c r="AE40" s="836"/>
      <c r="AF40" s="836"/>
      <c r="AG40" s="836"/>
      <c r="AH40" s="836"/>
      <c r="AI40" s="836"/>
      <c r="AJ40" s="836"/>
      <c r="AK40" s="836"/>
      <c r="AL40" s="836"/>
      <c r="AM40" s="836"/>
      <c r="AN40" s="836"/>
      <c r="AO40" s="836"/>
      <c r="AP40" s="798"/>
      <c r="AQ40" s="836"/>
      <c r="AR40" s="836"/>
      <c r="AS40" s="836"/>
      <c r="AT40" s="836"/>
      <c r="AU40" s="836"/>
      <c r="AV40" s="836"/>
      <c r="AW40" s="836"/>
      <c r="AX40" s="836"/>
      <c r="AY40" s="836"/>
      <c r="AZ40" s="836"/>
      <c r="BA40" s="836"/>
      <c r="BB40" s="836"/>
      <c r="BC40" s="836"/>
      <c r="BD40" s="836"/>
      <c r="BE40" s="836"/>
      <c r="BF40" s="836"/>
      <c r="BG40" s="836"/>
      <c r="BH40" s="836"/>
      <c r="BI40" s="836"/>
      <c r="BJ40" s="836"/>
      <c r="BK40" s="836"/>
      <c r="BL40" s="836"/>
      <c r="BM40" s="836"/>
      <c r="BN40" s="836"/>
      <c r="BO40" s="836"/>
      <c r="BP40" s="836"/>
      <c r="BQ40" s="836"/>
      <c r="BR40" s="836"/>
      <c r="BS40" s="836"/>
      <c r="BT40" s="836"/>
      <c r="BU40" s="797"/>
    </row>
    <row r="41" spans="2:73" s="835" customFormat="1" ht="29">
      <c r="B41" s="838"/>
      <c r="C41" s="838" t="s">
        <v>114</v>
      </c>
      <c r="D41" s="838"/>
      <c r="E41" s="838"/>
      <c r="F41" s="838"/>
      <c r="G41" s="838"/>
      <c r="H41" s="838" t="s">
        <v>291</v>
      </c>
      <c r="I41" s="873" t="s">
        <v>822</v>
      </c>
      <c r="J41" s="837" t="s">
        <v>25</v>
      </c>
      <c r="K41" s="798"/>
      <c r="L41" s="836"/>
      <c r="M41" s="836"/>
      <c r="N41" s="836"/>
      <c r="O41" s="836"/>
      <c r="P41" s="836"/>
      <c r="Q41" s="836"/>
      <c r="R41" s="836">
        <v>528740</v>
      </c>
      <c r="S41" s="836">
        <v>528740</v>
      </c>
      <c r="T41" s="836">
        <v>528740</v>
      </c>
      <c r="U41" s="836">
        <v>528740</v>
      </c>
      <c r="V41" s="836">
        <v>528740</v>
      </c>
      <c r="W41" s="836"/>
      <c r="X41" s="836"/>
      <c r="Y41" s="836"/>
      <c r="Z41" s="836"/>
      <c r="AA41" s="836"/>
      <c r="AB41" s="836"/>
      <c r="AC41" s="836"/>
      <c r="AD41" s="836"/>
      <c r="AE41" s="836"/>
      <c r="AF41" s="836"/>
      <c r="AG41" s="836"/>
      <c r="AH41" s="836"/>
      <c r="AI41" s="836"/>
      <c r="AJ41" s="836"/>
      <c r="AK41" s="836"/>
      <c r="AL41" s="836"/>
      <c r="AM41" s="836"/>
      <c r="AN41" s="836"/>
      <c r="AO41" s="836"/>
      <c r="AP41" s="798"/>
      <c r="AQ41" s="836"/>
      <c r="AR41" s="836"/>
      <c r="AS41" s="836"/>
      <c r="AT41" s="836"/>
      <c r="AU41" s="836"/>
      <c r="AV41" s="836"/>
      <c r="AW41" s="836"/>
      <c r="AX41" s="836"/>
      <c r="AY41" s="836"/>
      <c r="AZ41" s="836"/>
      <c r="BA41" s="836"/>
      <c r="BB41" s="836"/>
      <c r="BC41" s="836"/>
      <c r="BD41" s="836"/>
      <c r="BE41" s="836"/>
      <c r="BF41" s="836"/>
      <c r="BG41" s="836"/>
      <c r="BH41" s="836"/>
      <c r="BI41" s="836"/>
      <c r="BJ41" s="836"/>
      <c r="BK41" s="836"/>
      <c r="BL41" s="836"/>
      <c r="BM41" s="836"/>
      <c r="BN41" s="836"/>
      <c r="BO41" s="836"/>
      <c r="BP41" s="836"/>
      <c r="BQ41" s="836"/>
      <c r="BR41" s="836"/>
      <c r="BS41" s="836"/>
      <c r="BT41" s="836"/>
      <c r="BU41" s="797"/>
    </row>
    <row r="42" spans="2:73" s="835" customFormat="1" ht="29">
      <c r="B42" s="838"/>
      <c r="C42" s="838" t="s">
        <v>768</v>
      </c>
      <c r="D42" s="838"/>
      <c r="E42" s="838"/>
      <c r="F42" s="838"/>
      <c r="G42" s="838"/>
      <c r="H42" s="838" t="s">
        <v>291</v>
      </c>
      <c r="I42" s="873" t="s">
        <v>822</v>
      </c>
      <c r="J42" s="837" t="s">
        <v>25</v>
      </c>
      <c r="K42" s="798"/>
      <c r="L42" s="836"/>
      <c r="M42" s="836"/>
      <c r="N42" s="836"/>
      <c r="O42" s="836"/>
      <c r="P42" s="836"/>
      <c r="Q42" s="836"/>
      <c r="R42" s="836">
        <v>2973651</v>
      </c>
      <c r="S42" s="836">
        <v>2153483</v>
      </c>
      <c r="T42" s="836">
        <v>2153483</v>
      </c>
      <c r="U42" s="836">
        <v>2153483</v>
      </c>
      <c r="V42" s="836">
        <v>2153483</v>
      </c>
      <c r="W42" s="836"/>
      <c r="X42" s="836"/>
      <c r="Y42" s="836"/>
      <c r="Z42" s="836"/>
      <c r="AA42" s="836"/>
      <c r="AB42" s="836"/>
      <c r="AC42" s="836"/>
      <c r="AD42" s="836"/>
      <c r="AE42" s="836"/>
      <c r="AF42" s="836"/>
      <c r="AG42" s="836"/>
      <c r="AH42" s="836"/>
      <c r="AI42" s="836"/>
      <c r="AJ42" s="836"/>
      <c r="AK42" s="836"/>
      <c r="AL42" s="836"/>
      <c r="AM42" s="836"/>
      <c r="AN42" s="836"/>
      <c r="AO42" s="836"/>
      <c r="AP42" s="798"/>
      <c r="AQ42" s="836"/>
      <c r="AR42" s="836"/>
      <c r="AS42" s="836"/>
      <c r="AT42" s="836"/>
      <c r="AU42" s="836"/>
      <c r="AV42" s="836"/>
      <c r="AW42" s="836"/>
      <c r="AX42" s="836"/>
      <c r="AY42" s="836"/>
      <c r="AZ42" s="836"/>
      <c r="BA42" s="836"/>
      <c r="BB42" s="836"/>
      <c r="BC42" s="836"/>
      <c r="BD42" s="836"/>
      <c r="BE42" s="836"/>
      <c r="BF42" s="836"/>
      <c r="BG42" s="836"/>
      <c r="BH42" s="836"/>
      <c r="BI42" s="836"/>
      <c r="BJ42" s="836"/>
      <c r="BK42" s="836"/>
      <c r="BL42" s="836"/>
      <c r="BM42" s="836"/>
      <c r="BN42" s="836"/>
      <c r="BO42" s="836"/>
      <c r="BP42" s="836"/>
      <c r="BQ42" s="836"/>
      <c r="BR42" s="836"/>
      <c r="BS42" s="836"/>
      <c r="BT42" s="836"/>
      <c r="BU42" s="797"/>
    </row>
    <row r="43" spans="2:73" s="835" customFormat="1" ht="29">
      <c r="B43" s="838"/>
      <c r="C43" s="838" t="s">
        <v>116</v>
      </c>
      <c r="D43" s="838"/>
      <c r="E43" s="838"/>
      <c r="F43" s="838"/>
      <c r="G43" s="838"/>
      <c r="H43" s="838" t="s">
        <v>291</v>
      </c>
      <c r="I43" s="873" t="s">
        <v>822</v>
      </c>
      <c r="J43" s="837" t="s">
        <v>25</v>
      </c>
      <c r="K43" s="798"/>
      <c r="L43" s="836"/>
      <c r="M43" s="836"/>
      <c r="N43" s="836"/>
      <c r="O43" s="836"/>
      <c r="P43" s="836"/>
      <c r="Q43" s="836"/>
      <c r="R43" s="836">
        <v>14700</v>
      </c>
      <c r="S43" s="836">
        <v>14700</v>
      </c>
      <c r="T43" s="836">
        <v>14700</v>
      </c>
      <c r="U43" s="836">
        <v>14700</v>
      </c>
      <c r="V43" s="836">
        <v>14700</v>
      </c>
      <c r="W43" s="836"/>
      <c r="X43" s="836"/>
      <c r="Y43" s="836"/>
      <c r="Z43" s="836"/>
      <c r="AA43" s="836"/>
      <c r="AB43" s="836"/>
      <c r="AC43" s="836"/>
      <c r="AD43" s="836"/>
      <c r="AE43" s="836"/>
      <c r="AF43" s="836"/>
      <c r="AG43" s="836"/>
      <c r="AH43" s="836"/>
      <c r="AI43" s="836"/>
      <c r="AJ43" s="836"/>
      <c r="AK43" s="836"/>
      <c r="AL43" s="836"/>
      <c r="AM43" s="836"/>
      <c r="AN43" s="836"/>
      <c r="AO43" s="836"/>
      <c r="AP43" s="798"/>
      <c r="AQ43" s="836"/>
      <c r="AR43" s="836"/>
      <c r="AS43" s="836"/>
      <c r="AT43" s="836"/>
      <c r="AU43" s="836"/>
      <c r="AV43" s="836"/>
      <c r="AW43" s="836"/>
      <c r="AX43" s="836"/>
      <c r="AY43" s="836"/>
      <c r="AZ43" s="836"/>
      <c r="BA43" s="836"/>
      <c r="BB43" s="836"/>
      <c r="BC43" s="836"/>
      <c r="BD43" s="836"/>
      <c r="BE43" s="836"/>
      <c r="BF43" s="836"/>
      <c r="BG43" s="836"/>
      <c r="BH43" s="836"/>
      <c r="BI43" s="836"/>
      <c r="BJ43" s="836"/>
      <c r="BK43" s="836"/>
      <c r="BL43" s="836"/>
      <c r="BM43" s="836"/>
      <c r="BN43" s="836"/>
      <c r="BO43" s="836"/>
      <c r="BP43" s="836"/>
      <c r="BQ43" s="836"/>
      <c r="BR43" s="836"/>
      <c r="BS43" s="836"/>
      <c r="BT43" s="836"/>
      <c r="BU43" s="797"/>
    </row>
    <row r="44" spans="2:73" s="835" customFormat="1" ht="29">
      <c r="B44" s="838"/>
      <c r="C44" s="838" t="s">
        <v>118</v>
      </c>
      <c r="D44" s="838"/>
      <c r="E44" s="838"/>
      <c r="F44" s="838"/>
      <c r="G44" s="838"/>
      <c r="H44" s="838" t="s">
        <v>291</v>
      </c>
      <c r="I44" s="873" t="s">
        <v>822</v>
      </c>
      <c r="J44" s="837" t="s">
        <v>25</v>
      </c>
      <c r="K44" s="798"/>
      <c r="L44" s="836"/>
      <c r="M44" s="836"/>
      <c r="N44" s="836"/>
      <c r="O44" s="836"/>
      <c r="P44" s="836"/>
      <c r="Q44" s="836"/>
      <c r="R44" s="836">
        <v>7682800</v>
      </c>
      <c r="S44" s="836">
        <v>8025840</v>
      </c>
      <c r="T44" s="836">
        <v>8025840</v>
      </c>
      <c r="U44" s="836">
        <v>8025840</v>
      </c>
      <c r="V44" s="836">
        <v>8025840</v>
      </c>
      <c r="W44" s="836"/>
      <c r="X44" s="836"/>
      <c r="Y44" s="836"/>
      <c r="Z44" s="836"/>
      <c r="AA44" s="836"/>
      <c r="AB44" s="836"/>
      <c r="AC44" s="836"/>
      <c r="AD44" s="836"/>
      <c r="AE44" s="836"/>
      <c r="AF44" s="836"/>
      <c r="AG44" s="836"/>
      <c r="AH44" s="836"/>
      <c r="AI44" s="836"/>
      <c r="AJ44" s="836"/>
      <c r="AK44" s="836"/>
      <c r="AL44" s="836"/>
      <c r="AM44" s="836"/>
      <c r="AN44" s="836"/>
      <c r="AO44" s="836"/>
      <c r="AP44" s="798"/>
      <c r="AQ44" s="836"/>
      <c r="AR44" s="836"/>
      <c r="AS44" s="836"/>
      <c r="AT44" s="836"/>
      <c r="AU44" s="836"/>
      <c r="AV44" s="836"/>
      <c r="AW44" s="836"/>
      <c r="AX44" s="836"/>
      <c r="AY44" s="836"/>
      <c r="AZ44" s="836"/>
      <c r="BA44" s="836"/>
      <c r="BB44" s="836"/>
      <c r="BC44" s="836"/>
      <c r="BD44" s="836"/>
      <c r="BE44" s="836"/>
      <c r="BF44" s="836"/>
      <c r="BG44" s="836"/>
      <c r="BH44" s="836"/>
      <c r="BI44" s="836"/>
      <c r="BJ44" s="836"/>
      <c r="BK44" s="836"/>
      <c r="BL44" s="836"/>
      <c r="BM44" s="836"/>
      <c r="BN44" s="836"/>
      <c r="BO44" s="836"/>
      <c r="BP44" s="836"/>
      <c r="BQ44" s="836"/>
      <c r="BR44" s="836"/>
      <c r="BS44" s="836"/>
      <c r="BT44" s="836"/>
      <c r="BU44" s="797"/>
    </row>
    <row r="45" spans="2:73" s="835" customFormat="1" ht="29">
      <c r="B45" s="838"/>
      <c r="C45" s="838" t="s">
        <v>119</v>
      </c>
      <c r="D45" s="838"/>
      <c r="E45" s="838"/>
      <c r="F45" s="838"/>
      <c r="G45" s="838"/>
      <c r="H45" s="838" t="s">
        <v>291</v>
      </c>
      <c r="I45" s="873" t="s">
        <v>822</v>
      </c>
      <c r="J45" s="837" t="s">
        <v>25</v>
      </c>
      <c r="K45" s="798"/>
      <c r="L45" s="836"/>
      <c r="M45" s="836"/>
      <c r="N45" s="836"/>
      <c r="O45" s="836"/>
      <c r="P45" s="836"/>
      <c r="Q45" s="836"/>
      <c r="R45" s="836">
        <v>411066</v>
      </c>
      <c r="S45" s="836">
        <v>411066</v>
      </c>
      <c r="T45" s="836">
        <v>407561</v>
      </c>
      <c r="U45" s="836">
        <v>375890</v>
      </c>
      <c r="V45" s="836">
        <v>266673</v>
      </c>
      <c r="W45" s="836"/>
      <c r="X45" s="836"/>
      <c r="Y45" s="836"/>
      <c r="Z45" s="836"/>
      <c r="AA45" s="836"/>
      <c r="AB45" s="836"/>
      <c r="AC45" s="836"/>
      <c r="AD45" s="836"/>
      <c r="AE45" s="836"/>
      <c r="AF45" s="836"/>
      <c r="AG45" s="836"/>
      <c r="AH45" s="836"/>
      <c r="AI45" s="836"/>
      <c r="AJ45" s="836"/>
      <c r="AK45" s="836"/>
      <c r="AL45" s="836"/>
      <c r="AM45" s="836"/>
      <c r="AN45" s="836"/>
      <c r="AO45" s="836"/>
      <c r="AP45" s="798"/>
      <c r="AQ45" s="836"/>
      <c r="AR45" s="836"/>
      <c r="AS45" s="836"/>
      <c r="AT45" s="836"/>
      <c r="AU45" s="836"/>
      <c r="AV45" s="836"/>
      <c r="AW45" s="836"/>
      <c r="AX45" s="836"/>
      <c r="AY45" s="836"/>
      <c r="AZ45" s="836"/>
      <c r="BA45" s="836"/>
      <c r="BB45" s="836"/>
      <c r="BC45" s="836"/>
      <c r="BD45" s="836"/>
      <c r="BE45" s="836"/>
      <c r="BF45" s="836"/>
      <c r="BG45" s="836"/>
      <c r="BH45" s="836"/>
      <c r="BI45" s="836"/>
      <c r="BJ45" s="836"/>
      <c r="BK45" s="836"/>
      <c r="BL45" s="836"/>
      <c r="BM45" s="836"/>
      <c r="BN45" s="836"/>
      <c r="BO45" s="836"/>
      <c r="BP45" s="836"/>
      <c r="BQ45" s="836"/>
      <c r="BR45" s="836"/>
      <c r="BS45" s="836"/>
      <c r="BT45" s="836"/>
      <c r="BU45" s="797"/>
    </row>
    <row r="46" spans="2:73" s="835" customFormat="1" ht="29">
      <c r="B46" s="838"/>
      <c r="C46" s="838" t="s">
        <v>120</v>
      </c>
      <c r="D46" s="838"/>
      <c r="E46" s="838"/>
      <c r="F46" s="838"/>
      <c r="G46" s="838"/>
      <c r="H46" s="838" t="s">
        <v>291</v>
      </c>
      <c r="I46" s="873" t="s">
        <v>822</v>
      </c>
      <c r="J46" s="837" t="s">
        <v>25</v>
      </c>
      <c r="K46" s="798"/>
      <c r="L46" s="836"/>
      <c r="M46" s="836"/>
      <c r="N46" s="836"/>
      <c r="O46" s="836"/>
      <c r="P46" s="836"/>
      <c r="Q46" s="836"/>
      <c r="R46" s="836">
        <v>452226</v>
      </c>
      <c r="S46" s="836">
        <v>452226</v>
      </c>
      <c r="T46" s="836">
        <v>452226</v>
      </c>
      <c r="U46" s="836">
        <v>452226</v>
      </c>
      <c r="V46" s="836">
        <v>452226</v>
      </c>
      <c r="W46" s="836"/>
      <c r="X46" s="836"/>
      <c r="Y46" s="836"/>
      <c r="Z46" s="836"/>
      <c r="AA46" s="836"/>
      <c r="AB46" s="836"/>
      <c r="AC46" s="836"/>
      <c r="AD46" s="836"/>
      <c r="AE46" s="836"/>
      <c r="AF46" s="836"/>
      <c r="AG46" s="836"/>
      <c r="AH46" s="836"/>
      <c r="AI46" s="836"/>
      <c r="AJ46" s="836"/>
      <c r="AK46" s="836"/>
      <c r="AL46" s="836"/>
      <c r="AM46" s="836"/>
      <c r="AN46" s="836"/>
      <c r="AO46" s="836"/>
      <c r="AP46" s="798"/>
      <c r="AQ46" s="836"/>
      <c r="AR46" s="836"/>
      <c r="AS46" s="836"/>
      <c r="AT46" s="836"/>
      <c r="AU46" s="836"/>
      <c r="AV46" s="836"/>
      <c r="AW46" s="836"/>
      <c r="AX46" s="836"/>
      <c r="AY46" s="836"/>
      <c r="AZ46" s="836"/>
      <c r="BA46" s="836"/>
      <c r="BB46" s="836"/>
      <c r="BC46" s="836"/>
      <c r="BD46" s="836"/>
      <c r="BE46" s="836"/>
      <c r="BF46" s="836"/>
      <c r="BG46" s="836"/>
      <c r="BH46" s="836"/>
      <c r="BI46" s="836"/>
      <c r="BJ46" s="836"/>
      <c r="BK46" s="836"/>
      <c r="BL46" s="836"/>
      <c r="BM46" s="836"/>
      <c r="BN46" s="836"/>
      <c r="BO46" s="836"/>
      <c r="BP46" s="836"/>
      <c r="BQ46" s="836"/>
      <c r="BR46" s="836"/>
      <c r="BS46" s="836"/>
      <c r="BT46" s="836"/>
      <c r="BU46" s="797"/>
    </row>
    <row r="47" spans="2:73" s="163" customFormat="1" ht="29">
      <c r="B47" s="841"/>
      <c r="C47" s="841" t="s">
        <v>122</v>
      </c>
      <c r="D47" s="841"/>
      <c r="E47" s="841"/>
      <c r="F47" s="841"/>
      <c r="G47" s="841"/>
      <c r="H47" s="841" t="s">
        <v>291</v>
      </c>
      <c r="I47" s="872" t="s">
        <v>822</v>
      </c>
      <c r="J47" s="840" t="s">
        <v>25</v>
      </c>
      <c r="K47" s="724"/>
      <c r="L47" s="839"/>
      <c r="M47" s="839"/>
      <c r="N47" s="839"/>
      <c r="O47" s="839"/>
      <c r="P47" s="839"/>
      <c r="Q47" s="839"/>
      <c r="R47" s="839">
        <v>745606</v>
      </c>
      <c r="S47" s="839">
        <v>745606</v>
      </c>
      <c r="T47" s="839">
        <v>745606</v>
      </c>
      <c r="U47" s="839">
        <v>745606</v>
      </c>
      <c r="V47" s="839">
        <v>745606</v>
      </c>
      <c r="W47" s="839"/>
      <c r="X47" s="839"/>
      <c r="Y47" s="839"/>
      <c r="Z47" s="839"/>
      <c r="AA47" s="839"/>
      <c r="AB47" s="839"/>
      <c r="AC47" s="839"/>
      <c r="AD47" s="839"/>
      <c r="AE47" s="839"/>
      <c r="AF47" s="839"/>
      <c r="AG47" s="839"/>
      <c r="AH47" s="839"/>
      <c r="AI47" s="839"/>
      <c r="AJ47" s="839"/>
      <c r="AK47" s="839"/>
      <c r="AL47" s="839"/>
      <c r="AM47" s="839"/>
      <c r="AN47" s="839"/>
      <c r="AO47" s="839"/>
      <c r="AP47" s="724"/>
      <c r="AQ47" s="839"/>
      <c r="AR47" s="839"/>
      <c r="AS47" s="839"/>
      <c r="AT47" s="839"/>
      <c r="AU47" s="839"/>
      <c r="AV47" s="839"/>
      <c r="AW47" s="839"/>
      <c r="AX47" s="839"/>
      <c r="AY47" s="839"/>
      <c r="AZ47" s="839"/>
      <c r="BA47" s="839"/>
      <c r="BB47" s="839"/>
      <c r="BC47" s="839"/>
      <c r="BD47" s="839"/>
      <c r="BE47" s="839"/>
      <c r="BF47" s="839"/>
      <c r="BG47" s="839"/>
      <c r="BH47" s="839"/>
      <c r="BI47" s="839"/>
      <c r="BJ47" s="839"/>
      <c r="BK47" s="839"/>
      <c r="BL47" s="839"/>
      <c r="BM47" s="839"/>
      <c r="BN47" s="839"/>
      <c r="BO47" s="839"/>
      <c r="BP47" s="839"/>
      <c r="BQ47" s="839"/>
      <c r="BR47" s="839"/>
      <c r="BS47" s="839"/>
      <c r="BT47" s="839"/>
      <c r="BU47" s="16"/>
    </row>
    <row r="48" spans="2:73" s="163" customFormat="1" ht="29">
      <c r="B48" s="841"/>
      <c r="C48" s="841" t="s">
        <v>124</v>
      </c>
      <c r="D48" s="841"/>
      <c r="E48" s="841"/>
      <c r="F48" s="841"/>
      <c r="G48" s="841"/>
      <c r="H48" s="841" t="s">
        <v>291</v>
      </c>
      <c r="I48" s="872" t="s">
        <v>822</v>
      </c>
      <c r="J48" s="840" t="s">
        <v>25</v>
      </c>
      <c r="K48" s="724"/>
      <c r="L48" s="839"/>
      <c r="M48" s="839"/>
      <c r="N48" s="839"/>
      <c r="O48" s="839"/>
      <c r="P48" s="839"/>
      <c r="Q48" s="839"/>
      <c r="R48" s="839">
        <v>187784</v>
      </c>
      <c r="S48" s="839">
        <v>187784</v>
      </c>
      <c r="T48" s="839">
        <v>14593</v>
      </c>
      <c r="U48" s="839">
        <v>13287</v>
      </c>
      <c r="V48" s="839">
        <v>13287</v>
      </c>
      <c r="W48" s="839"/>
      <c r="X48" s="839"/>
      <c r="Y48" s="839"/>
      <c r="Z48" s="839"/>
      <c r="AA48" s="839"/>
      <c r="AB48" s="839"/>
      <c r="AC48" s="839"/>
      <c r="AD48" s="839"/>
      <c r="AE48" s="839"/>
      <c r="AF48" s="839"/>
      <c r="AG48" s="839"/>
      <c r="AH48" s="839"/>
      <c r="AI48" s="839"/>
      <c r="AJ48" s="839"/>
      <c r="AK48" s="839"/>
      <c r="AL48" s="839"/>
      <c r="AM48" s="839"/>
      <c r="AN48" s="839"/>
      <c r="AO48" s="839"/>
      <c r="AP48" s="724"/>
      <c r="AQ48" s="839"/>
      <c r="AR48" s="839"/>
      <c r="AS48" s="839"/>
      <c r="AT48" s="839"/>
      <c r="AU48" s="839"/>
      <c r="AV48" s="839"/>
      <c r="AW48" s="839"/>
      <c r="AX48" s="839"/>
      <c r="AY48" s="839"/>
      <c r="AZ48" s="839"/>
      <c r="BA48" s="839"/>
      <c r="BB48" s="839"/>
      <c r="BC48" s="839"/>
      <c r="BD48" s="839"/>
      <c r="BE48" s="839"/>
      <c r="BF48" s="839"/>
      <c r="BG48" s="839"/>
      <c r="BH48" s="839"/>
      <c r="BI48" s="839"/>
      <c r="BJ48" s="839"/>
      <c r="BK48" s="839"/>
      <c r="BL48" s="839"/>
      <c r="BM48" s="839"/>
      <c r="BN48" s="839"/>
      <c r="BO48" s="839"/>
      <c r="BP48" s="839"/>
      <c r="BQ48" s="839"/>
      <c r="BR48" s="839"/>
      <c r="BS48" s="839"/>
      <c r="BT48" s="839"/>
      <c r="BU48" s="16"/>
    </row>
    <row r="49" spans="2:73" s="163" customFormat="1" ht="29">
      <c r="B49" s="841"/>
      <c r="C49" s="841" t="s">
        <v>769</v>
      </c>
      <c r="D49" s="841"/>
      <c r="E49" s="841"/>
      <c r="F49" s="841"/>
      <c r="G49" s="841"/>
      <c r="H49" s="841" t="s">
        <v>291</v>
      </c>
      <c r="I49" s="872" t="s">
        <v>822</v>
      </c>
      <c r="J49" s="840" t="s">
        <v>25</v>
      </c>
      <c r="K49" s="724"/>
      <c r="L49" s="839"/>
      <c r="M49" s="839"/>
      <c r="N49" s="839"/>
      <c r="O49" s="839"/>
      <c r="P49" s="839"/>
      <c r="Q49" s="839"/>
      <c r="R49" s="839">
        <v>60017</v>
      </c>
      <c r="S49" s="839">
        <v>60017</v>
      </c>
      <c r="T49" s="839">
        <v>60017</v>
      </c>
      <c r="U49" s="839">
        <v>60017</v>
      </c>
      <c r="V49" s="839">
        <v>59164</v>
      </c>
      <c r="W49" s="839"/>
      <c r="X49" s="839"/>
      <c r="Y49" s="839"/>
      <c r="Z49" s="839"/>
      <c r="AA49" s="839"/>
      <c r="AB49" s="839"/>
      <c r="AC49" s="839"/>
      <c r="AD49" s="839"/>
      <c r="AE49" s="839"/>
      <c r="AF49" s="839"/>
      <c r="AG49" s="839"/>
      <c r="AH49" s="839"/>
      <c r="AI49" s="839"/>
      <c r="AJ49" s="839"/>
      <c r="AK49" s="839"/>
      <c r="AL49" s="839"/>
      <c r="AM49" s="839"/>
      <c r="AN49" s="839"/>
      <c r="AO49" s="839"/>
      <c r="AP49" s="724"/>
      <c r="AQ49" s="839"/>
      <c r="AR49" s="839"/>
      <c r="AS49" s="839"/>
      <c r="AT49" s="839"/>
      <c r="AU49" s="839"/>
      <c r="AV49" s="839"/>
      <c r="AW49" s="839"/>
      <c r="AX49" s="839"/>
      <c r="AY49" s="839"/>
      <c r="AZ49" s="839"/>
      <c r="BA49" s="839"/>
      <c r="BB49" s="839"/>
      <c r="BC49" s="839"/>
      <c r="BD49" s="839"/>
      <c r="BE49" s="839"/>
      <c r="BF49" s="839"/>
      <c r="BG49" s="839"/>
      <c r="BH49" s="839"/>
      <c r="BI49" s="839"/>
      <c r="BJ49" s="839"/>
      <c r="BK49" s="839"/>
      <c r="BL49" s="839"/>
      <c r="BM49" s="839"/>
      <c r="BN49" s="839"/>
      <c r="BO49" s="839"/>
      <c r="BP49" s="839"/>
      <c r="BQ49" s="839"/>
      <c r="BR49" s="839"/>
      <c r="BS49" s="839"/>
      <c r="BT49" s="839"/>
      <c r="BU49" s="16"/>
    </row>
    <row r="50" spans="2:73" s="163" customFormat="1" ht="43.5">
      <c r="B50" s="841"/>
      <c r="C50" s="841" t="s">
        <v>114</v>
      </c>
      <c r="D50" s="841"/>
      <c r="E50" s="841"/>
      <c r="F50" s="841"/>
      <c r="G50" s="841"/>
      <c r="H50" s="841" t="s">
        <v>309</v>
      </c>
      <c r="I50" s="872" t="s">
        <v>823</v>
      </c>
      <c r="J50" s="840" t="s">
        <v>831</v>
      </c>
      <c r="K50" s="724"/>
      <c r="L50" s="839"/>
      <c r="M50" s="839"/>
      <c r="N50" s="839"/>
      <c r="O50" s="839"/>
      <c r="P50" s="839"/>
      <c r="Q50" s="839"/>
      <c r="R50" s="839"/>
      <c r="S50" s="839">
        <v>225908</v>
      </c>
      <c r="T50" s="839"/>
      <c r="U50" s="839">
        <v>225908</v>
      </c>
      <c r="V50" s="839"/>
      <c r="W50" s="839"/>
      <c r="X50" s="839"/>
      <c r="Y50" s="839"/>
      <c r="Z50" s="839"/>
      <c r="AA50" s="839"/>
      <c r="AB50" s="839"/>
      <c r="AC50" s="839"/>
      <c r="AD50" s="839"/>
      <c r="AE50" s="839"/>
      <c r="AF50" s="839"/>
      <c r="AG50" s="839"/>
      <c r="AH50" s="839"/>
      <c r="AI50" s="839"/>
      <c r="AJ50" s="839"/>
      <c r="AK50" s="839"/>
      <c r="AL50" s="839"/>
      <c r="AM50" s="839"/>
      <c r="AN50" s="839"/>
      <c r="AO50" s="839"/>
      <c r="AP50" s="724"/>
      <c r="AQ50" s="839"/>
      <c r="AR50" s="839"/>
      <c r="AS50" s="839"/>
      <c r="AT50" s="839"/>
      <c r="AU50" s="839"/>
      <c r="AV50" s="839"/>
      <c r="AW50" s="839"/>
      <c r="AX50" s="839"/>
      <c r="AY50" s="839"/>
      <c r="AZ50" s="839"/>
      <c r="BA50" s="839"/>
      <c r="BB50" s="839"/>
      <c r="BC50" s="839"/>
      <c r="BD50" s="839"/>
      <c r="BE50" s="839"/>
      <c r="BF50" s="839"/>
      <c r="BG50" s="839"/>
      <c r="BH50" s="839"/>
      <c r="BI50" s="839"/>
      <c r="BJ50" s="839"/>
      <c r="BK50" s="839"/>
      <c r="BL50" s="839"/>
      <c r="BM50" s="839"/>
      <c r="BN50" s="839"/>
      <c r="BO50" s="839"/>
      <c r="BP50" s="839"/>
      <c r="BQ50" s="839"/>
      <c r="BR50" s="839"/>
      <c r="BS50" s="839"/>
      <c r="BT50" s="839"/>
      <c r="BU50" s="16"/>
    </row>
    <row r="51" spans="2:73" s="835" customFormat="1" ht="29">
      <c r="B51" s="838"/>
      <c r="C51" s="838" t="s">
        <v>114</v>
      </c>
      <c r="D51" s="838"/>
      <c r="E51" s="838"/>
      <c r="F51" s="838"/>
      <c r="G51" s="838"/>
      <c r="H51" s="838" t="s">
        <v>309</v>
      </c>
      <c r="I51" s="873" t="s">
        <v>824</v>
      </c>
      <c r="J51" s="837" t="s">
        <v>832</v>
      </c>
      <c r="K51" s="798"/>
      <c r="L51" s="836"/>
      <c r="M51" s="836"/>
      <c r="N51" s="836"/>
      <c r="O51" s="836"/>
      <c r="P51" s="836"/>
      <c r="Q51" s="836"/>
      <c r="R51" s="836"/>
      <c r="S51" s="836"/>
      <c r="T51" s="836">
        <v>225908</v>
      </c>
      <c r="U51" s="836"/>
      <c r="V51" s="836">
        <v>225908</v>
      </c>
      <c r="W51" s="836"/>
      <c r="X51" s="836"/>
      <c r="Y51" s="836"/>
      <c r="Z51" s="836"/>
      <c r="AA51" s="836"/>
      <c r="AB51" s="836"/>
      <c r="AC51" s="836"/>
      <c r="AD51" s="836"/>
      <c r="AE51" s="836"/>
      <c r="AF51" s="836"/>
      <c r="AG51" s="836"/>
      <c r="AH51" s="836"/>
      <c r="AI51" s="836"/>
      <c r="AJ51" s="836"/>
      <c r="AK51" s="836"/>
      <c r="AL51" s="836"/>
      <c r="AM51" s="836"/>
      <c r="AN51" s="836"/>
      <c r="AO51" s="836"/>
      <c r="AP51" s="798"/>
      <c r="AQ51" s="836"/>
      <c r="AR51" s="836"/>
      <c r="AS51" s="836"/>
      <c r="AT51" s="836"/>
      <c r="AU51" s="836"/>
      <c r="AV51" s="836"/>
      <c r="AW51" s="836"/>
      <c r="AX51" s="836"/>
      <c r="AY51" s="836"/>
      <c r="AZ51" s="836"/>
      <c r="BA51" s="836"/>
      <c r="BB51" s="836"/>
      <c r="BC51" s="836"/>
      <c r="BD51" s="836"/>
      <c r="BE51" s="836"/>
      <c r="BF51" s="836"/>
      <c r="BG51" s="836"/>
      <c r="BH51" s="836"/>
      <c r="BI51" s="836"/>
      <c r="BJ51" s="836"/>
      <c r="BK51" s="836"/>
      <c r="BL51" s="836"/>
      <c r="BM51" s="836"/>
      <c r="BN51" s="836"/>
      <c r="BO51" s="836"/>
      <c r="BP51" s="836"/>
      <c r="BQ51" s="836"/>
      <c r="BR51" s="836"/>
      <c r="BS51" s="836"/>
      <c r="BT51" s="836"/>
      <c r="BU51" s="797" t="s">
        <v>766</v>
      </c>
    </row>
    <row r="52" spans="2:73" s="835" customFormat="1" ht="43.5">
      <c r="B52" s="838"/>
      <c r="C52" s="838" t="s">
        <v>768</v>
      </c>
      <c r="D52" s="838"/>
      <c r="E52" s="838"/>
      <c r="F52" s="838"/>
      <c r="G52" s="838"/>
      <c r="H52" s="838" t="s">
        <v>309</v>
      </c>
      <c r="I52" s="873" t="s">
        <v>823</v>
      </c>
      <c r="J52" s="837" t="s">
        <v>831</v>
      </c>
      <c r="K52" s="798"/>
      <c r="L52" s="836"/>
      <c r="M52" s="836"/>
      <c r="N52" s="836"/>
      <c r="O52" s="836"/>
      <c r="P52" s="836"/>
      <c r="Q52" s="836"/>
      <c r="R52" s="836"/>
      <c r="S52" s="836">
        <v>1274558</v>
      </c>
      <c r="T52" s="836"/>
      <c r="U52" s="836">
        <v>1264081</v>
      </c>
      <c r="V52" s="836"/>
      <c r="W52" s="836"/>
      <c r="X52" s="836"/>
      <c r="Y52" s="836"/>
      <c r="Z52" s="836"/>
      <c r="AA52" s="836"/>
      <c r="AB52" s="836"/>
      <c r="AC52" s="836"/>
      <c r="AD52" s="836"/>
      <c r="AE52" s="836"/>
      <c r="AF52" s="836"/>
      <c r="AG52" s="836"/>
      <c r="AH52" s="836"/>
      <c r="AI52" s="836"/>
      <c r="AJ52" s="836"/>
      <c r="AK52" s="836"/>
      <c r="AL52" s="836"/>
      <c r="AM52" s="836"/>
      <c r="AN52" s="836"/>
      <c r="AO52" s="836"/>
      <c r="AP52" s="798"/>
      <c r="AQ52" s="836"/>
      <c r="AR52" s="836"/>
      <c r="AS52" s="836"/>
      <c r="AT52" s="836"/>
      <c r="AU52" s="836"/>
      <c r="AV52" s="836"/>
      <c r="AW52" s="836"/>
      <c r="AX52" s="836"/>
      <c r="AY52" s="836"/>
      <c r="AZ52" s="836"/>
      <c r="BA52" s="836"/>
      <c r="BB52" s="836"/>
      <c r="BC52" s="836"/>
      <c r="BD52" s="836"/>
      <c r="BE52" s="836"/>
      <c r="BF52" s="836"/>
      <c r="BG52" s="836"/>
      <c r="BH52" s="836"/>
      <c r="BI52" s="836"/>
      <c r="BJ52" s="836"/>
      <c r="BK52" s="836"/>
      <c r="BL52" s="836"/>
      <c r="BM52" s="836"/>
      <c r="BN52" s="836"/>
      <c r="BO52" s="836"/>
      <c r="BP52" s="836"/>
      <c r="BQ52" s="836"/>
      <c r="BR52" s="836"/>
      <c r="BS52" s="836"/>
      <c r="BT52" s="836"/>
      <c r="BU52" s="797"/>
    </row>
    <row r="53" spans="2:73" s="797" customFormat="1" ht="29">
      <c r="B53" s="838"/>
      <c r="C53" s="838" t="s">
        <v>768</v>
      </c>
      <c r="D53" s="838"/>
      <c r="E53" s="838"/>
      <c r="F53" s="838"/>
      <c r="G53" s="838"/>
      <c r="H53" s="838" t="s">
        <v>309</v>
      </c>
      <c r="I53" s="873" t="s">
        <v>825</v>
      </c>
      <c r="J53" s="837" t="s">
        <v>832</v>
      </c>
      <c r="K53" s="798"/>
      <c r="L53" s="836"/>
      <c r="M53" s="836"/>
      <c r="N53" s="836"/>
      <c r="O53" s="836"/>
      <c r="P53" s="836"/>
      <c r="Q53" s="836"/>
      <c r="R53" s="836"/>
      <c r="S53" s="836"/>
      <c r="T53" s="836">
        <v>1269320</v>
      </c>
      <c r="U53" s="836"/>
      <c r="V53" s="836">
        <v>1264081</v>
      </c>
      <c r="W53" s="836"/>
      <c r="X53" s="836"/>
      <c r="Y53" s="836"/>
      <c r="Z53" s="836"/>
      <c r="AA53" s="836"/>
      <c r="AB53" s="836"/>
      <c r="AC53" s="836"/>
      <c r="AD53" s="836"/>
      <c r="AE53" s="836"/>
      <c r="AF53" s="836"/>
      <c r="AG53" s="836"/>
      <c r="AH53" s="836"/>
      <c r="AI53" s="836"/>
      <c r="AJ53" s="836"/>
      <c r="AK53" s="836"/>
      <c r="AL53" s="836"/>
      <c r="AM53" s="836"/>
      <c r="AN53" s="836"/>
      <c r="AO53" s="836"/>
      <c r="AP53" s="798"/>
      <c r="AQ53" s="836"/>
      <c r="AR53" s="836"/>
      <c r="AS53" s="836"/>
      <c r="AT53" s="836"/>
      <c r="AU53" s="836"/>
      <c r="AV53" s="836"/>
      <c r="AW53" s="836"/>
      <c r="AX53" s="836"/>
      <c r="AY53" s="836"/>
      <c r="AZ53" s="836"/>
      <c r="BA53" s="836"/>
      <c r="BB53" s="836"/>
      <c r="BC53" s="836"/>
      <c r="BD53" s="836"/>
      <c r="BE53" s="836"/>
      <c r="BF53" s="836"/>
      <c r="BG53" s="836"/>
      <c r="BH53" s="836"/>
      <c r="BI53" s="836"/>
      <c r="BJ53" s="836"/>
      <c r="BK53" s="836"/>
      <c r="BL53" s="836"/>
      <c r="BM53" s="836"/>
      <c r="BN53" s="836"/>
      <c r="BO53" s="836"/>
      <c r="BP53" s="836"/>
      <c r="BQ53" s="836"/>
      <c r="BR53" s="836"/>
      <c r="BS53" s="836"/>
      <c r="BT53" s="836"/>
    </row>
    <row r="54" spans="2:73" s="797" customFormat="1" ht="43.5">
      <c r="B54" s="838"/>
      <c r="C54" s="838" t="s">
        <v>772</v>
      </c>
      <c r="D54" s="838"/>
      <c r="E54" s="838"/>
      <c r="F54" s="838"/>
      <c r="G54" s="838"/>
      <c r="H54" s="838" t="s">
        <v>309</v>
      </c>
      <c r="I54" s="873" t="s">
        <v>823</v>
      </c>
      <c r="J54" s="837" t="s">
        <v>831</v>
      </c>
      <c r="K54" s="798"/>
      <c r="L54" s="836"/>
      <c r="M54" s="836"/>
      <c r="N54" s="836"/>
      <c r="O54" s="836"/>
      <c r="P54" s="836"/>
      <c r="Q54" s="836"/>
      <c r="R54" s="836"/>
      <c r="S54" s="836">
        <v>44081</v>
      </c>
      <c r="T54" s="836"/>
      <c r="U54" s="836">
        <v>44081</v>
      </c>
      <c r="V54" s="836"/>
      <c r="W54" s="836"/>
      <c r="X54" s="836"/>
      <c r="Y54" s="836"/>
      <c r="Z54" s="836"/>
      <c r="AA54" s="836"/>
      <c r="AB54" s="836"/>
      <c r="AC54" s="836"/>
      <c r="AD54" s="836"/>
      <c r="AE54" s="836"/>
      <c r="AF54" s="836"/>
      <c r="AG54" s="836"/>
      <c r="AH54" s="836"/>
      <c r="AI54" s="836"/>
      <c r="AJ54" s="836"/>
      <c r="AK54" s="836"/>
      <c r="AL54" s="836"/>
      <c r="AM54" s="836"/>
      <c r="AN54" s="836"/>
      <c r="AO54" s="836"/>
      <c r="AP54" s="798"/>
      <c r="AQ54" s="836"/>
      <c r="AR54" s="836"/>
      <c r="AS54" s="836"/>
      <c r="AT54" s="836"/>
      <c r="AU54" s="836"/>
      <c r="AV54" s="836"/>
      <c r="AW54" s="836"/>
      <c r="AX54" s="836"/>
      <c r="AY54" s="836"/>
      <c r="AZ54" s="836"/>
      <c r="BA54" s="836"/>
      <c r="BB54" s="836"/>
      <c r="BC54" s="836"/>
      <c r="BD54" s="836"/>
      <c r="BE54" s="836"/>
      <c r="BF54" s="836"/>
      <c r="BG54" s="836"/>
      <c r="BH54" s="836"/>
      <c r="BI54" s="836"/>
      <c r="BJ54" s="836"/>
      <c r="BK54" s="836"/>
      <c r="BL54" s="836"/>
      <c r="BM54" s="836"/>
      <c r="BN54" s="836"/>
      <c r="BO54" s="836"/>
      <c r="BP54" s="836"/>
      <c r="BQ54" s="836"/>
      <c r="BR54" s="836"/>
      <c r="BS54" s="836"/>
      <c r="BT54" s="836"/>
    </row>
    <row r="55" spans="2:73" s="797" customFormat="1" ht="29">
      <c r="B55" s="838"/>
      <c r="C55" s="838" t="s">
        <v>772</v>
      </c>
      <c r="D55" s="838"/>
      <c r="E55" s="838"/>
      <c r="F55" s="838"/>
      <c r="G55" s="838"/>
      <c r="H55" s="838" t="s">
        <v>309</v>
      </c>
      <c r="I55" s="873" t="s">
        <v>826</v>
      </c>
      <c r="J55" s="837" t="s">
        <v>832</v>
      </c>
      <c r="K55" s="798"/>
      <c r="L55" s="836"/>
      <c r="M55" s="836"/>
      <c r="N55" s="836"/>
      <c r="O55" s="836"/>
      <c r="P55" s="836"/>
      <c r="Q55" s="836"/>
      <c r="R55" s="836"/>
      <c r="S55" s="836"/>
      <c r="T55" s="836">
        <v>44081</v>
      </c>
      <c r="U55" s="836"/>
      <c r="V55" s="836">
        <v>44081</v>
      </c>
      <c r="W55" s="836"/>
      <c r="X55" s="836"/>
      <c r="Y55" s="836"/>
      <c r="Z55" s="836"/>
      <c r="AA55" s="836"/>
      <c r="AB55" s="836"/>
      <c r="AC55" s="836"/>
      <c r="AD55" s="836"/>
      <c r="AE55" s="836"/>
      <c r="AF55" s="836"/>
      <c r="AG55" s="836"/>
      <c r="AH55" s="836"/>
      <c r="AI55" s="836"/>
      <c r="AJ55" s="836"/>
      <c r="AK55" s="836"/>
      <c r="AL55" s="836"/>
      <c r="AM55" s="836"/>
      <c r="AN55" s="836"/>
      <c r="AO55" s="836"/>
      <c r="AP55" s="798"/>
      <c r="AQ55" s="836"/>
      <c r="AR55" s="836"/>
      <c r="AS55" s="836"/>
      <c r="AT55" s="836"/>
      <c r="AU55" s="836"/>
      <c r="AV55" s="836"/>
      <c r="AW55" s="836"/>
      <c r="AX55" s="836"/>
      <c r="AY55" s="836"/>
      <c r="AZ55" s="836"/>
      <c r="BA55" s="836"/>
      <c r="BB55" s="836"/>
      <c r="BC55" s="836"/>
      <c r="BD55" s="836"/>
      <c r="BE55" s="836"/>
      <c r="BF55" s="836"/>
      <c r="BG55" s="836"/>
      <c r="BH55" s="836"/>
      <c r="BI55" s="836"/>
      <c r="BJ55" s="836"/>
      <c r="BK55" s="836"/>
      <c r="BL55" s="836"/>
      <c r="BM55" s="836"/>
      <c r="BN55" s="836"/>
      <c r="BO55" s="836"/>
      <c r="BP55" s="836"/>
      <c r="BQ55" s="836"/>
      <c r="BR55" s="836"/>
      <c r="BS55" s="836"/>
      <c r="BT55" s="836"/>
    </row>
    <row r="56" spans="2:73" s="797" customFormat="1" ht="43.5">
      <c r="B56" s="838"/>
      <c r="C56" s="838" t="s">
        <v>118</v>
      </c>
      <c r="D56" s="838"/>
      <c r="E56" s="838"/>
      <c r="F56" s="838"/>
      <c r="G56" s="838"/>
      <c r="H56" s="838" t="s">
        <v>309</v>
      </c>
      <c r="I56" s="873" t="s">
        <v>823</v>
      </c>
      <c r="J56" s="837" t="s">
        <v>831</v>
      </c>
      <c r="K56" s="798"/>
      <c r="L56" s="836"/>
      <c r="M56" s="836"/>
      <c r="N56" s="836"/>
      <c r="O56" s="836"/>
      <c r="P56" s="836"/>
      <c r="Q56" s="836"/>
      <c r="R56" s="836"/>
      <c r="S56" s="836">
        <v>5044740</v>
      </c>
      <c r="T56" s="836">
        <v>5044740</v>
      </c>
      <c r="U56" s="836">
        <v>5020179</v>
      </c>
      <c r="V56" s="836"/>
      <c r="W56" s="836"/>
      <c r="X56" s="836"/>
      <c r="Y56" s="836"/>
      <c r="Z56" s="836"/>
      <c r="AA56" s="836"/>
      <c r="AB56" s="836"/>
      <c r="AC56" s="836"/>
      <c r="AD56" s="836"/>
      <c r="AE56" s="836"/>
      <c r="AF56" s="836"/>
      <c r="AG56" s="836"/>
      <c r="AH56" s="836"/>
      <c r="AI56" s="836"/>
      <c r="AJ56" s="836"/>
      <c r="AK56" s="836"/>
      <c r="AL56" s="836"/>
      <c r="AM56" s="836"/>
      <c r="AN56" s="836"/>
      <c r="AO56" s="836"/>
      <c r="AP56" s="798"/>
      <c r="AQ56" s="836"/>
      <c r="AR56" s="836"/>
      <c r="AS56" s="836"/>
      <c r="AT56" s="836"/>
      <c r="AU56" s="836"/>
      <c r="AV56" s="836"/>
      <c r="AW56" s="836"/>
      <c r="AX56" s="836"/>
      <c r="AY56" s="836"/>
      <c r="AZ56" s="836"/>
      <c r="BA56" s="836"/>
      <c r="BB56" s="836"/>
      <c r="BC56" s="836"/>
      <c r="BD56" s="836"/>
      <c r="BE56" s="836"/>
      <c r="BF56" s="836"/>
      <c r="BG56" s="836"/>
      <c r="BH56" s="836"/>
      <c r="BI56" s="836"/>
      <c r="BJ56" s="836"/>
      <c r="BK56" s="836"/>
      <c r="BL56" s="836"/>
      <c r="BM56" s="836"/>
      <c r="BN56" s="836"/>
      <c r="BO56" s="836"/>
      <c r="BP56" s="836"/>
      <c r="BQ56" s="836"/>
      <c r="BR56" s="836"/>
      <c r="BS56" s="836"/>
      <c r="BT56" s="836"/>
    </row>
    <row r="57" spans="2:73" s="797" customFormat="1" ht="29">
      <c r="B57" s="838"/>
      <c r="C57" s="838" t="s">
        <v>118</v>
      </c>
      <c r="D57" s="838"/>
      <c r="E57" s="838"/>
      <c r="F57" s="838"/>
      <c r="G57" s="838"/>
      <c r="H57" s="838" t="s">
        <v>309</v>
      </c>
      <c r="I57" s="873" t="s">
        <v>827</v>
      </c>
      <c r="J57" s="837" t="s">
        <v>832</v>
      </c>
      <c r="K57" s="798"/>
      <c r="L57" s="836"/>
      <c r="M57" s="836"/>
      <c r="N57" s="836"/>
      <c r="O57" s="836"/>
      <c r="P57" s="836"/>
      <c r="Q57" s="836"/>
      <c r="R57" s="836"/>
      <c r="S57" s="836"/>
      <c r="T57" s="836"/>
      <c r="U57" s="836"/>
      <c r="V57" s="836">
        <v>5020179</v>
      </c>
      <c r="W57" s="836"/>
      <c r="X57" s="836"/>
      <c r="Y57" s="836"/>
      <c r="Z57" s="836"/>
      <c r="AA57" s="836"/>
      <c r="AB57" s="836"/>
      <c r="AC57" s="836"/>
      <c r="AD57" s="836"/>
      <c r="AE57" s="836"/>
      <c r="AF57" s="836"/>
      <c r="AG57" s="836"/>
      <c r="AH57" s="836"/>
      <c r="AI57" s="836"/>
      <c r="AJ57" s="836"/>
      <c r="AK57" s="836"/>
      <c r="AL57" s="836"/>
      <c r="AM57" s="836"/>
      <c r="AN57" s="836"/>
      <c r="AO57" s="836"/>
      <c r="AP57" s="798"/>
      <c r="AQ57" s="836"/>
      <c r="AR57" s="836"/>
      <c r="AS57" s="836"/>
      <c r="AT57" s="836"/>
      <c r="AU57" s="836"/>
      <c r="AV57" s="836"/>
      <c r="AW57" s="836"/>
      <c r="AX57" s="836"/>
      <c r="AY57" s="836"/>
      <c r="AZ57" s="836"/>
      <c r="BA57" s="836"/>
      <c r="BB57" s="836"/>
      <c r="BC57" s="836"/>
      <c r="BD57" s="836"/>
      <c r="BE57" s="836"/>
      <c r="BF57" s="836"/>
      <c r="BG57" s="836"/>
      <c r="BH57" s="836"/>
      <c r="BI57" s="836"/>
      <c r="BJ57" s="836"/>
      <c r="BK57" s="836"/>
      <c r="BL57" s="836"/>
      <c r="BM57" s="836"/>
      <c r="BN57" s="836"/>
      <c r="BO57" s="836"/>
      <c r="BP57" s="836"/>
      <c r="BQ57" s="836"/>
      <c r="BR57" s="836"/>
      <c r="BS57" s="836"/>
      <c r="BT57" s="836"/>
    </row>
    <row r="58" spans="2:73" ht="43.5">
      <c r="B58" s="841"/>
      <c r="C58" s="841" t="s">
        <v>118</v>
      </c>
      <c r="D58" s="841"/>
      <c r="E58" s="841"/>
      <c r="F58" s="841"/>
      <c r="G58" s="841"/>
      <c r="H58" s="841" t="s">
        <v>309</v>
      </c>
      <c r="I58" s="872" t="s">
        <v>823</v>
      </c>
      <c r="J58" s="840" t="s">
        <v>833</v>
      </c>
      <c r="K58" s="724"/>
      <c r="L58" s="839"/>
      <c r="M58" s="839"/>
      <c r="N58" s="839"/>
      <c r="O58" s="839"/>
      <c r="P58" s="839"/>
      <c r="Q58" s="839"/>
      <c r="R58" s="839"/>
      <c r="S58" s="839">
        <v>2713250</v>
      </c>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724"/>
      <c r="AQ58" s="839"/>
      <c r="AR58" s="839"/>
      <c r="AS58" s="839"/>
      <c r="AT58" s="839"/>
      <c r="AU58" s="839"/>
      <c r="AV58" s="839"/>
      <c r="AW58" s="839"/>
      <c r="AX58" s="839"/>
      <c r="AY58" s="839"/>
      <c r="AZ58" s="839"/>
      <c r="BA58" s="839"/>
      <c r="BB58" s="839"/>
      <c r="BC58" s="839"/>
      <c r="BD58" s="839"/>
      <c r="BE58" s="839"/>
      <c r="BF58" s="839"/>
      <c r="BG58" s="839"/>
      <c r="BH58" s="839"/>
      <c r="BI58" s="839"/>
      <c r="BJ58" s="839"/>
      <c r="BK58" s="839"/>
      <c r="BL58" s="839"/>
      <c r="BM58" s="839"/>
      <c r="BN58" s="839"/>
      <c r="BO58" s="839"/>
      <c r="BP58" s="839"/>
      <c r="BQ58" s="839"/>
      <c r="BR58" s="839"/>
      <c r="BS58" s="839"/>
      <c r="BT58" s="839"/>
    </row>
    <row r="59" spans="2:73" ht="29">
      <c r="B59" s="841"/>
      <c r="C59" s="841" t="s">
        <v>118</v>
      </c>
      <c r="D59" s="841"/>
      <c r="E59" s="841"/>
      <c r="F59" s="841"/>
      <c r="G59" s="841"/>
      <c r="H59" s="841" t="s">
        <v>309</v>
      </c>
      <c r="I59" s="872" t="s">
        <v>828</v>
      </c>
      <c r="J59" s="840" t="s">
        <v>832</v>
      </c>
      <c r="K59" s="724"/>
      <c r="L59" s="839"/>
      <c r="M59" s="839"/>
      <c r="N59" s="839"/>
      <c r="O59" s="839"/>
      <c r="P59" s="839"/>
      <c r="Q59" s="839"/>
      <c r="R59" s="839"/>
      <c r="S59" s="839"/>
      <c r="T59" s="839">
        <v>2834397</v>
      </c>
      <c r="U59" s="839">
        <v>2834397</v>
      </c>
      <c r="V59" s="839">
        <v>2834397</v>
      </c>
      <c r="W59" s="839"/>
      <c r="X59" s="839"/>
      <c r="Y59" s="839"/>
      <c r="Z59" s="839"/>
      <c r="AA59" s="839"/>
      <c r="AB59" s="839"/>
      <c r="AC59" s="839"/>
      <c r="AD59" s="839"/>
      <c r="AE59" s="839"/>
      <c r="AF59" s="839"/>
      <c r="AG59" s="839"/>
      <c r="AH59" s="839"/>
      <c r="AI59" s="839"/>
      <c r="AJ59" s="839"/>
      <c r="AK59" s="839"/>
      <c r="AL59" s="839"/>
      <c r="AM59" s="839"/>
      <c r="AN59" s="839"/>
      <c r="AO59" s="839"/>
      <c r="AP59" s="724"/>
      <c r="AQ59" s="839"/>
      <c r="AR59" s="839"/>
      <c r="AS59" s="839"/>
      <c r="AT59" s="839"/>
      <c r="AU59" s="839"/>
      <c r="AV59" s="839"/>
      <c r="AW59" s="839"/>
      <c r="AX59" s="839"/>
      <c r="AY59" s="839"/>
      <c r="AZ59" s="839"/>
      <c r="BA59" s="839"/>
      <c r="BB59" s="839"/>
      <c r="BC59" s="839"/>
      <c r="BD59" s="839"/>
      <c r="BE59" s="839"/>
      <c r="BF59" s="839"/>
      <c r="BG59" s="839"/>
      <c r="BH59" s="839"/>
      <c r="BI59" s="839"/>
      <c r="BJ59" s="839"/>
      <c r="BK59" s="839"/>
      <c r="BL59" s="839"/>
      <c r="BM59" s="839"/>
      <c r="BN59" s="839"/>
      <c r="BO59" s="839"/>
      <c r="BP59" s="839"/>
      <c r="BQ59" s="839"/>
      <c r="BR59" s="839"/>
      <c r="BS59" s="839"/>
      <c r="BT59" s="839"/>
    </row>
    <row r="60" spans="2:73" ht="43.5">
      <c r="B60" s="841"/>
      <c r="C60" s="841" t="s">
        <v>119</v>
      </c>
      <c r="D60" s="841"/>
      <c r="E60" s="841"/>
      <c r="F60" s="841"/>
      <c r="G60" s="841"/>
      <c r="H60" s="841" t="s">
        <v>309</v>
      </c>
      <c r="I60" s="872" t="s">
        <v>823</v>
      </c>
      <c r="J60" s="840" t="s">
        <v>831</v>
      </c>
      <c r="K60" s="724"/>
      <c r="L60" s="839"/>
      <c r="M60" s="839"/>
      <c r="N60" s="839"/>
      <c r="O60" s="839"/>
      <c r="P60" s="839"/>
      <c r="Q60" s="839"/>
      <c r="R60" s="839"/>
      <c r="S60" s="839">
        <v>221861</v>
      </c>
      <c r="T60" s="839">
        <v>195349</v>
      </c>
      <c r="U60" s="839">
        <v>142654</v>
      </c>
      <c r="V60" s="839"/>
      <c r="W60" s="839"/>
      <c r="X60" s="839"/>
      <c r="Y60" s="839"/>
      <c r="Z60" s="839"/>
      <c r="AA60" s="839"/>
      <c r="AB60" s="839"/>
      <c r="AC60" s="839"/>
      <c r="AD60" s="839"/>
      <c r="AE60" s="839"/>
      <c r="AF60" s="839"/>
      <c r="AG60" s="839"/>
      <c r="AH60" s="839"/>
      <c r="AI60" s="839"/>
      <c r="AJ60" s="839"/>
      <c r="AK60" s="839"/>
      <c r="AL60" s="839"/>
      <c r="AM60" s="839"/>
      <c r="AN60" s="839"/>
      <c r="AO60" s="839"/>
      <c r="AP60" s="724"/>
      <c r="AQ60" s="839"/>
      <c r="AR60" s="839"/>
      <c r="AS60" s="839"/>
      <c r="AT60" s="839"/>
      <c r="AU60" s="839"/>
      <c r="AV60" s="839"/>
      <c r="AW60" s="839"/>
      <c r="AX60" s="839"/>
      <c r="AY60" s="839"/>
      <c r="AZ60" s="839"/>
      <c r="BA60" s="839"/>
      <c r="BB60" s="839"/>
      <c r="BC60" s="839"/>
      <c r="BD60" s="839"/>
      <c r="BE60" s="839"/>
      <c r="BF60" s="839"/>
      <c r="BG60" s="839"/>
      <c r="BH60" s="839"/>
      <c r="BI60" s="839"/>
      <c r="BJ60" s="839"/>
      <c r="BK60" s="839"/>
      <c r="BL60" s="839"/>
      <c r="BM60" s="839"/>
      <c r="BN60" s="839"/>
      <c r="BO60" s="839"/>
      <c r="BP60" s="839"/>
      <c r="BQ60" s="839"/>
      <c r="BR60" s="839"/>
      <c r="BS60" s="839"/>
      <c r="BT60" s="839"/>
      <c r="BU60" s="163"/>
    </row>
    <row r="61" spans="2:73" ht="29">
      <c r="B61" s="841"/>
      <c r="C61" s="841" t="s">
        <v>119</v>
      </c>
      <c r="D61" s="841"/>
      <c r="E61" s="841"/>
      <c r="F61" s="841"/>
      <c r="G61" s="841"/>
      <c r="H61" s="841" t="s">
        <v>309</v>
      </c>
      <c r="I61" s="872" t="s">
        <v>825</v>
      </c>
      <c r="J61" s="840" t="s">
        <v>832</v>
      </c>
      <c r="K61" s="724"/>
      <c r="L61" s="839"/>
      <c r="M61" s="839"/>
      <c r="N61" s="839"/>
      <c r="O61" s="839"/>
      <c r="P61" s="839"/>
      <c r="Q61" s="839"/>
      <c r="R61" s="839"/>
      <c r="S61" s="839"/>
      <c r="T61" s="839"/>
      <c r="U61" s="839"/>
      <c r="V61" s="839">
        <v>131569</v>
      </c>
      <c r="W61" s="839"/>
      <c r="X61" s="839"/>
      <c r="Y61" s="839"/>
      <c r="Z61" s="839"/>
      <c r="AA61" s="839"/>
      <c r="AB61" s="839"/>
      <c r="AC61" s="839"/>
      <c r="AD61" s="839"/>
      <c r="AE61" s="839"/>
      <c r="AF61" s="839"/>
      <c r="AG61" s="839"/>
      <c r="AH61" s="839"/>
      <c r="AI61" s="839"/>
      <c r="AJ61" s="839"/>
      <c r="AK61" s="839"/>
      <c r="AL61" s="839"/>
      <c r="AM61" s="839"/>
      <c r="AN61" s="839"/>
      <c r="AO61" s="839"/>
      <c r="AP61" s="724"/>
      <c r="AQ61" s="839"/>
      <c r="AR61" s="839"/>
      <c r="AS61" s="839"/>
      <c r="AT61" s="839"/>
      <c r="AU61" s="839"/>
      <c r="AV61" s="839"/>
      <c r="AW61" s="839"/>
      <c r="AX61" s="839"/>
      <c r="AY61" s="839"/>
      <c r="AZ61" s="839"/>
      <c r="BA61" s="839"/>
      <c r="BB61" s="839"/>
      <c r="BC61" s="839"/>
      <c r="BD61" s="839"/>
      <c r="BE61" s="839"/>
      <c r="BF61" s="839"/>
      <c r="BG61" s="839"/>
      <c r="BH61" s="839"/>
      <c r="BI61" s="839"/>
      <c r="BJ61" s="839"/>
      <c r="BK61" s="839"/>
      <c r="BL61" s="839"/>
      <c r="BM61" s="839"/>
      <c r="BN61" s="839"/>
      <c r="BO61" s="839"/>
      <c r="BP61" s="839"/>
      <c r="BQ61" s="839"/>
      <c r="BR61" s="839"/>
      <c r="BS61" s="839"/>
      <c r="BT61" s="839"/>
    </row>
    <row r="62" spans="2:73" ht="43.5">
      <c r="B62" s="841"/>
      <c r="C62" s="841" t="s">
        <v>120</v>
      </c>
      <c r="D62" s="841"/>
      <c r="E62" s="841"/>
      <c r="F62" s="841"/>
      <c r="G62" s="841"/>
      <c r="H62" s="841" t="s">
        <v>309</v>
      </c>
      <c r="I62" s="872" t="s">
        <v>823</v>
      </c>
      <c r="J62" s="840" t="s">
        <v>831</v>
      </c>
      <c r="K62" s="724"/>
      <c r="L62" s="839"/>
      <c r="M62" s="839"/>
      <c r="N62" s="839"/>
      <c r="O62" s="839"/>
      <c r="P62" s="839"/>
      <c r="Q62" s="839"/>
      <c r="R62" s="839"/>
      <c r="S62" s="839">
        <v>60963</v>
      </c>
      <c r="T62" s="839">
        <v>60963</v>
      </c>
      <c r="U62" s="839">
        <v>60358</v>
      </c>
      <c r="V62" s="839"/>
      <c r="W62" s="839"/>
      <c r="X62" s="839"/>
      <c r="Y62" s="839"/>
      <c r="Z62" s="839"/>
      <c r="AA62" s="839"/>
      <c r="AB62" s="839"/>
      <c r="AC62" s="839"/>
      <c r="AD62" s="839"/>
      <c r="AE62" s="839"/>
      <c r="AF62" s="839"/>
      <c r="AG62" s="839"/>
      <c r="AH62" s="839"/>
      <c r="AI62" s="839"/>
      <c r="AJ62" s="839"/>
      <c r="AK62" s="839"/>
      <c r="AL62" s="839"/>
      <c r="AM62" s="839"/>
      <c r="AN62" s="839"/>
      <c r="AO62" s="839"/>
      <c r="AP62" s="724"/>
      <c r="AQ62" s="839"/>
      <c r="AR62" s="839"/>
      <c r="AS62" s="839"/>
      <c r="AT62" s="839"/>
      <c r="AU62" s="839"/>
      <c r="AV62" s="839"/>
      <c r="AW62" s="839"/>
      <c r="AX62" s="839"/>
      <c r="AY62" s="839"/>
      <c r="AZ62" s="839"/>
      <c r="BA62" s="839"/>
      <c r="BB62" s="839"/>
      <c r="BC62" s="839"/>
      <c r="BD62" s="839"/>
      <c r="BE62" s="839"/>
      <c r="BF62" s="839"/>
      <c r="BG62" s="839"/>
      <c r="BH62" s="839"/>
      <c r="BI62" s="839"/>
      <c r="BJ62" s="839"/>
      <c r="BK62" s="839"/>
      <c r="BL62" s="839"/>
      <c r="BM62" s="839"/>
      <c r="BN62" s="839"/>
      <c r="BO62" s="839"/>
      <c r="BP62" s="839"/>
      <c r="BQ62" s="839"/>
      <c r="BR62" s="839"/>
      <c r="BS62" s="839"/>
      <c r="BT62" s="839"/>
    </row>
    <row r="63" spans="2:73" s="797" customFormat="1" ht="29">
      <c r="B63" s="838"/>
      <c r="C63" s="838" t="s">
        <v>120</v>
      </c>
      <c r="D63" s="838"/>
      <c r="E63" s="838"/>
      <c r="F63" s="838"/>
      <c r="G63" s="838"/>
      <c r="H63" s="838" t="s">
        <v>309</v>
      </c>
      <c r="I63" s="873" t="s">
        <v>825</v>
      </c>
      <c r="J63" s="837" t="s">
        <v>832</v>
      </c>
      <c r="K63" s="798"/>
      <c r="L63" s="836"/>
      <c r="M63" s="836"/>
      <c r="N63" s="836"/>
      <c r="O63" s="836"/>
      <c r="P63" s="836"/>
      <c r="Q63" s="836"/>
      <c r="R63" s="836"/>
      <c r="S63" s="836"/>
      <c r="T63" s="836"/>
      <c r="U63" s="836"/>
      <c r="V63" s="836">
        <v>60358</v>
      </c>
      <c r="W63" s="836"/>
      <c r="X63" s="836"/>
      <c r="Y63" s="836"/>
      <c r="Z63" s="836"/>
      <c r="AA63" s="836"/>
      <c r="AB63" s="836"/>
      <c r="AC63" s="836"/>
      <c r="AD63" s="836"/>
      <c r="AE63" s="836"/>
      <c r="AF63" s="836"/>
      <c r="AG63" s="836"/>
      <c r="AH63" s="836"/>
      <c r="AI63" s="836"/>
      <c r="AJ63" s="836"/>
      <c r="AK63" s="836"/>
      <c r="AL63" s="836"/>
      <c r="AM63" s="836"/>
      <c r="AN63" s="836"/>
      <c r="AO63" s="836"/>
      <c r="AP63" s="798"/>
      <c r="AQ63" s="836"/>
      <c r="AR63" s="836"/>
      <c r="AS63" s="836"/>
      <c r="AT63" s="836"/>
      <c r="AU63" s="836"/>
      <c r="AV63" s="836"/>
      <c r="AW63" s="836"/>
      <c r="AX63" s="836"/>
      <c r="AY63" s="836"/>
      <c r="AZ63" s="836"/>
      <c r="BA63" s="836"/>
      <c r="BB63" s="836"/>
      <c r="BC63" s="836"/>
      <c r="BD63" s="836"/>
      <c r="BE63" s="836"/>
      <c r="BF63" s="836"/>
      <c r="BG63" s="836"/>
      <c r="BH63" s="836"/>
      <c r="BI63" s="836"/>
      <c r="BJ63" s="836"/>
      <c r="BK63" s="836"/>
      <c r="BL63" s="836"/>
      <c r="BM63" s="836"/>
      <c r="BN63" s="836"/>
      <c r="BO63" s="836"/>
      <c r="BP63" s="836"/>
      <c r="BQ63" s="836"/>
      <c r="BR63" s="836"/>
      <c r="BS63" s="836"/>
      <c r="BT63" s="836"/>
    </row>
    <row r="64" spans="2:73" s="797" customFormat="1" ht="43.5">
      <c r="B64" s="838"/>
      <c r="C64" s="838" t="s">
        <v>123</v>
      </c>
      <c r="D64" s="838"/>
      <c r="E64" s="838"/>
      <c r="F64" s="838"/>
      <c r="G64" s="838"/>
      <c r="H64" s="838" t="s">
        <v>309</v>
      </c>
      <c r="I64" s="873" t="s">
        <v>823</v>
      </c>
      <c r="J64" s="837" t="s">
        <v>831</v>
      </c>
      <c r="K64" s="798"/>
      <c r="L64" s="836"/>
      <c r="M64" s="836"/>
      <c r="N64" s="836"/>
      <c r="O64" s="836"/>
      <c r="P64" s="836"/>
      <c r="Q64" s="836"/>
      <c r="R64" s="836"/>
      <c r="S64" s="836">
        <v>112000</v>
      </c>
      <c r="T64" s="836">
        <v>112000</v>
      </c>
      <c r="U64" s="836">
        <v>112000</v>
      </c>
      <c r="V64" s="836"/>
      <c r="W64" s="836"/>
      <c r="X64" s="836"/>
      <c r="Y64" s="836"/>
      <c r="Z64" s="836"/>
      <c r="AA64" s="836"/>
      <c r="AB64" s="836"/>
      <c r="AC64" s="836"/>
      <c r="AD64" s="836"/>
      <c r="AE64" s="836"/>
      <c r="AF64" s="836"/>
      <c r="AG64" s="836"/>
      <c r="AH64" s="836"/>
      <c r="AI64" s="836"/>
      <c r="AJ64" s="836"/>
      <c r="AK64" s="836"/>
      <c r="AL64" s="836"/>
      <c r="AM64" s="836"/>
      <c r="AN64" s="836"/>
      <c r="AO64" s="836"/>
      <c r="AP64" s="798"/>
      <c r="AQ64" s="836"/>
      <c r="AR64" s="836"/>
      <c r="AS64" s="836"/>
      <c r="AT64" s="836"/>
      <c r="AU64" s="836"/>
      <c r="AV64" s="836"/>
      <c r="AW64" s="836"/>
      <c r="AX64" s="836"/>
      <c r="AY64" s="836"/>
      <c r="AZ64" s="836"/>
      <c r="BA64" s="836"/>
      <c r="BB64" s="836"/>
      <c r="BC64" s="836"/>
      <c r="BD64" s="836"/>
      <c r="BE64" s="836"/>
      <c r="BF64" s="836"/>
      <c r="BG64" s="836"/>
      <c r="BH64" s="836"/>
      <c r="BI64" s="836"/>
      <c r="BJ64" s="836"/>
      <c r="BK64" s="836"/>
      <c r="BL64" s="836"/>
      <c r="BM64" s="836"/>
      <c r="BN64" s="836"/>
      <c r="BO64" s="836"/>
      <c r="BP64" s="836"/>
      <c r="BQ64" s="836"/>
      <c r="BR64" s="836"/>
      <c r="BS64" s="836"/>
      <c r="BT64" s="836"/>
    </row>
    <row r="65" spans="2:73" s="797" customFormat="1" ht="29">
      <c r="B65" s="838"/>
      <c r="C65" s="838" t="s">
        <v>123</v>
      </c>
      <c r="D65" s="838"/>
      <c r="E65" s="838"/>
      <c r="F65" s="838"/>
      <c r="G65" s="838"/>
      <c r="H65" s="838" t="s">
        <v>309</v>
      </c>
      <c r="I65" s="873" t="s">
        <v>825</v>
      </c>
      <c r="J65" s="837" t="s">
        <v>832</v>
      </c>
      <c r="K65" s="798"/>
      <c r="L65" s="836"/>
      <c r="M65" s="836"/>
      <c r="N65" s="836"/>
      <c r="O65" s="836"/>
      <c r="P65" s="836"/>
      <c r="Q65" s="836"/>
      <c r="R65" s="836"/>
      <c r="S65" s="836"/>
      <c r="T65" s="836"/>
      <c r="U65" s="836"/>
      <c r="V65" s="836">
        <v>112000</v>
      </c>
      <c r="W65" s="836"/>
      <c r="X65" s="836"/>
      <c r="Y65" s="836"/>
      <c r="Z65" s="836"/>
      <c r="AA65" s="836"/>
      <c r="AB65" s="836"/>
      <c r="AC65" s="836"/>
      <c r="AD65" s="836"/>
      <c r="AE65" s="836"/>
      <c r="AF65" s="836"/>
      <c r="AG65" s="836"/>
      <c r="AH65" s="836"/>
      <c r="AI65" s="836"/>
      <c r="AJ65" s="836"/>
      <c r="AK65" s="836"/>
      <c r="AL65" s="836"/>
      <c r="AM65" s="836"/>
      <c r="AN65" s="836"/>
      <c r="AO65" s="836"/>
      <c r="AP65" s="798"/>
      <c r="AQ65" s="836"/>
      <c r="AR65" s="836"/>
      <c r="AS65" s="836"/>
      <c r="AT65" s="836"/>
      <c r="AU65" s="836"/>
      <c r="AV65" s="836"/>
      <c r="AW65" s="836"/>
      <c r="AX65" s="836"/>
      <c r="AY65" s="836"/>
      <c r="AZ65" s="836"/>
      <c r="BA65" s="836"/>
      <c r="BB65" s="836"/>
      <c r="BC65" s="836"/>
      <c r="BD65" s="836"/>
      <c r="BE65" s="836"/>
      <c r="BF65" s="836"/>
      <c r="BG65" s="836"/>
      <c r="BH65" s="836"/>
      <c r="BI65" s="836"/>
      <c r="BJ65" s="836"/>
      <c r="BK65" s="836"/>
      <c r="BL65" s="836"/>
      <c r="BM65" s="836"/>
      <c r="BN65" s="836"/>
      <c r="BO65" s="836"/>
      <c r="BP65" s="836"/>
      <c r="BQ65" s="836"/>
      <c r="BR65" s="836"/>
      <c r="BS65" s="836"/>
      <c r="BT65" s="836"/>
    </row>
    <row r="66" spans="2:73" s="797" customFormat="1" ht="43.5">
      <c r="B66" s="838"/>
      <c r="C66" s="838" t="s">
        <v>114</v>
      </c>
      <c r="D66" s="838"/>
      <c r="E66" s="838"/>
      <c r="F66" s="838"/>
      <c r="G66" s="838"/>
      <c r="H66" s="838" t="s">
        <v>327</v>
      </c>
      <c r="I66" s="873" t="s">
        <v>823</v>
      </c>
      <c r="J66" s="837" t="s">
        <v>831</v>
      </c>
      <c r="K66" s="798"/>
      <c r="L66" s="836"/>
      <c r="M66" s="836"/>
      <c r="N66" s="836"/>
      <c r="O66" s="836"/>
      <c r="P66" s="836"/>
      <c r="Q66" s="836"/>
      <c r="R66" s="836"/>
      <c r="S66" s="836"/>
      <c r="T66" s="836">
        <v>2520</v>
      </c>
      <c r="U66" s="836">
        <v>2520</v>
      </c>
      <c r="V66" s="836"/>
      <c r="W66" s="836"/>
      <c r="X66" s="836"/>
      <c r="Y66" s="836"/>
      <c r="Z66" s="836"/>
      <c r="AA66" s="836"/>
      <c r="AB66" s="836"/>
      <c r="AC66" s="836"/>
      <c r="AD66" s="836"/>
      <c r="AE66" s="836"/>
      <c r="AF66" s="836"/>
      <c r="AG66" s="836"/>
      <c r="AH66" s="836"/>
      <c r="AI66" s="836"/>
      <c r="AJ66" s="836"/>
      <c r="AK66" s="836"/>
      <c r="AL66" s="836"/>
      <c r="AM66" s="836"/>
      <c r="AN66" s="836"/>
      <c r="AO66" s="836"/>
      <c r="AP66" s="798"/>
      <c r="AQ66" s="836"/>
      <c r="AR66" s="836"/>
      <c r="AS66" s="836"/>
      <c r="AT66" s="836"/>
      <c r="AU66" s="836"/>
      <c r="AV66" s="836"/>
      <c r="AW66" s="836"/>
      <c r="AX66" s="836"/>
      <c r="AY66" s="836"/>
      <c r="AZ66" s="836"/>
      <c r="BA66" s="836"/>
      <c r="BB66" s="836"/>
      <c r="BC66" s="836"/>
      <c r="BD66" s="836"/>
      <c r="BE66" s="836"/>
      <c r="BF66" s="836"/>
      <c r="BG66" s="836"/>
      <c r="BH66" s="836"/>
      <c r="BI66" s="836"/>
      <c r="BJ66" s="836"/>
      <c r="BK66" s="836"/>
      <c r="BL66" s="836"/>
      <c r="BM66" s="836"/>
      <c r="BN66" s="836"/>
      <c r="BO66" s="836"/>
      <c r="BP66" s="836"/>
      <c r="BQ66" s="836"/>
      <c r="BR66" s="836"/>
      <c r="BS66" s="836"/>
      <c r="BT66" s="836"/>
    </row>
    <row r="67" spans="2:73" s="797" customFormat="1" ht="29">
      <c r="B67" s="838"/>
      <c r="C67" s="838" t="s">
        <v>114</v>
      </c>
      <c r="D67" s="838"/>
      <c r="E67" s="838"/>
      <c r="F67" s="838"/>
      <c r="G67" s="838"/>
      <c r="H67" s="838" t="s">
        <v>327</v>
      </c>
      <c r="I67" s="873" t="s">
        <v>825</v>
      </c>
      <c r="J67" s="837" t="s">
        <v>832</v>
      </c>
      <c r="K67" s="798"/>
      <c r="L67" s="836"/>
      <c r="M67" s="836"/>
      <c r="N67" s="836"/>
      <c r="O67" s="836"/>
      <c r="P67" s="836"/>
      <c r="Q67" s="836"/>
      <c r="R67" s="836"/>
      <c r="S67" s="836"/>
      <c r="T67" s="836"/>
      <c r="U67" s="836"/>
      <c r="V67" s="836">
        <v>2520</v>
      </c>
      <c r="W67" s="836"/>
      <c r="X67" s="836"/>
      <c r="Y67" s="836"/>
      <c r="Z67" s="836"/>
      <c r="AA67" s="836"/>
      <c r="AB67" s="836"/>
      <c r="AC67" s="836"/>
      <c r="AD67" s="836"/>
      <c r="AE67" s="836"/>
      <c r="AF67" s="836"/>
      <c r="AG67" s="836"/>
      <c r="AH67" s="836"/>
      <c r="AI67" s="836"/>
      <c r="AJ67" s="836"/>
      <c r="AK67" s="836"/>
      <c r="AL67" s="836"/>
      <c r="AM67" s="836"/>
      <c r="AN67" s="836"/>
      <c r="AO67" s="836"/>
      <c r="AP67" s="798"/>
      <c r="AQ67" s="836"/>
      <c r="AR67" s="836"/>
      <c r="AS67" s="836"/>
      <c r="AT67" s="836"/>
      <c r="AU67" s="836"/>
      <c r="AV67" s="836"/>
      <c r="AW67" s="836"/>
      <c r="AX67" s="836"/>
      <c r="AY67" s="836"/>
      <c r="AZ67" s="836"/>
      <c r="BA67" s="836"/>
      <c r="BB67" s="836"/>
      <c r="BC67" s="836"/>
      <c r="BD67" s="836"/>
      <c r="BE67" s="836"/>
      <c r="BF67" s="836"/>
      <c r="BG67" s="836"/>
      <c r="BH67" s="836"/>
      <c r="BI67" s="836"/>
      <c r="BJ67" s="836"/>
      <c r="BK67" s="836"/>
      <c r="BL67" s="836"/>
      <c r="BM67" s="836"/>
      <c r="BN67" s="836"/>
      <c r="BO67" s="836"/>
      <c r="BP67" s="836"/>
      <c r="BQ67" s="836"/>
      <c r="BR67" s="836"/>
      <c r="BS67" s="836"/>
      <c r="BT67" s="836"/>
    </row>
    <row r="68" spans="2:73" s="797" customFormat="1" ht="43.5">
      <c r="B68" s="838"/>
      <c r="C68" s="838" t="s">
        <v>118</v>
      </c>
      <c r="D68" s="838"/>
      <c r="E68" s="838"/>
      <c r="F68" s="838"/>
      <c r="G68" s="838"/>
      <c r="H68" s="838" t="s">
        <v>327</v>
      </c>
      <c r="I68" s="873" t="s">
        <v>823</v>
      </c>
      <c r="J68" s="837" t="s">
        <v>831</v>
      </c>
      <c r="K68" s="798"/>
      <c r="L68" s="836"/>
      <c r="M68" s="836"/>
      <c r="N68" s="836"/>
      <c r="O68" s="836"/>
      <c r="P68" s="836"/>
      <c r="Q68" s="836"/>
      <c r="R68" s="836"/>
      <c r="S68" s="836"/>
      <c r="T68" s="836">
        <v>153694</v>
      </c>
      <c r="U68" s="836">
        <v>153694</v>
      </c>
      <c r="V68" s="836"/>
      <c r="W68" s="836"/>
      <c r="X68" s="836"/>
      <c r="Y68" s="836"/>
      <c r="Z68" s="836"/>
      <c r="AA68" s="836"/>
      <c r="AB68" s="836"/>
      <c r="AC68" s="836"/>
      <c r="AD68" s="836"/>
      <c r="AE68" s="836"/>
      <c r="AF68" s="836"/>
      <c r="AG68" s="836"/>
      <c r="AH68" s="836"/>
      <c r="AI68" s="836"/>
      <c r="AJ68" s="836"/>
      <c r="AK68" s="836"/>
      <c r="AL68" s="836"/>
      <c r="AM68" s="836"/>
      <c r="AN68" s="836"/>
      <c r="AO68" s="836"/>
      <c r="AP68" s="798"/>
      <c r="AQ68" s="836"/>
      <c r="AR68" s="836"/>
      <c r="AS68" s="836"/>
      <c r="AT68" s="836"/>
      <c r="AU68" s="836"/>
      <c r="AV68" s="836"/>
      <c r="AW68" s="836"/>
      <c r="AX68" s="836"/>
      <c r="AY68" s="836"/>
      <c r="AZ68" s="836"/>
      <c r="BA68" s="836"/>
      <c r="BB68" s="836"/>
      <c r="BC68" s="836"/>
      <c r="BD68" s="836"/>
      <c r="BE68" s="836"/>
      <c r="BF68" s="836"/>
      <c r="BG68" s="836"/>
      <c r="BH68" s="836"/>
      <c r="BI68" s="836"/>
      <c r="BJ68" s="836"/>
      <c r="BK68" s="836"/>
      <c r="BL68" s="836"/>
      <c r="BM68" s="836"/>
      <c r="BN68" s="836"/>
      <c r="BO68" s="836"/>
      <c r="BP68" s="836"/>
      <c r="BQ68" s="836"/>
      <c r="BR68" s="836"/>
      <c r="BS68" s="836"/>
      <c r="BT68" s="836"/>
    </row>
    <row r="69" spans="2:73" s="797" customFormat="1" ht="29">
      <c r="B69" s="838"/>
      <c r="C69" s="838" t="s">
        <v>118</v>
      </c>
      <c r="D69" s="838"/>
      <c r="E69" s="838"/>
      <c r="F69" s="838"/>
      <c r="G69" s="838"/>
      <c r="H69" s="838" t="s">
        <v>327</v>
      </c>
      <c r="I69" s="873" t="s">
        <v>825</v>
      </c>
      <c r="J69" s="837" t="s">
        <v>832</v>
      </c>
      <c r="K69" s="798"/>
      <c r="L69" s="836"/>
      <c r="M69" s="836"/>
      <c r="N69" s="836"/>
      <c r="O69" s="836"/>
      <c r="P69" s="836"/>
      <c r="Q69" s="836"/>
      <c r="R69" s="836"/>
      <c r="S69" s="836"/>
      <c r="T69" s="836"/>
      <c r="U69" s="836"/>
      <c r="V69" s="836">
        <v>153694</v>
      </c>
      <c r="W69" s="836"/>
      <c r="X69" s="836"/>
      <c r="Y69" s="836"/>
      <c r="Z69" s="836"/>
      <c r="AA69" s="836"/>
      <c r="AB69" s="836"/>
      <c r="AC69" s="836"/>
      <c r="AD69" s="836"/>
      <c r="AE69" s="836"/>
      <c r="AF69" s="836"/>
      <c r="AG69" s="836"/>
      <c r="AH69" s="836"/>
      <c r="AI69" s="836"/>
      <c r="AJ69" s="836"/>
      <c r="AK69" s="836"/>
      <c r="AL69" s="836"/>
      <c r="AM69" s="836"/>
      <c r="AN69" s="836"/>
      <c r="AO69" s="836"/>
      <c r="AP69" s="798"/>
      <c r="AQ69" s="836"/>
      <c r="AR69" s="836"/>
      <c r="AS69" s="836"/>
      <c r="AT69" s="836"/>
      <c r="AU69" s="836"/>
      <c r="AV69" s="836"/>
      <c r="AW69" s="836"/>
      <c r="AX69" s="836"/>
      <c r="AY69" s="836"/>
      <c r="AZ69" s="836"/>
      <c r="BA69" s="836"/>
      <c r="BB69" s="836"/>
      <c r="BC69" s="836"/>
      <c r="BD69" s="836"/>
      <c r="BE69" s="836"/>
      <c r="BF69" s="836"/>
      <c r="BG69" s="836"/>
      <c r="BH69" s="836"/>
      <c r="BI69" s="836"/>
      <c r="BJ69" s="836"/>
      <c r="BK69" s="836"/>
      <c r="BL69" s="836"/>
      <c r="BM69" s="836"/>
      <c r="BN69" s="836"/>
      <c r="BO69" s="836"/>
      <c r="BP69" s="836"/>
      <c r="BQ69" s="836"/>
      <c r="BR69" s="836"/>
      <c r="BS69" s="836"/>
      <c r="BT69" s="836"/>
    </row>
    <row r="70" spans="2:73" s="797" customFormat="1" ht="43.5">
      <c r="B70" s="838"/>
      <c r="C70" s="838" t="s">
        <v>118</v>
      </c>
      <c r="D70" s="838"/>
      <c r="E70" s="838"/>
      <c r="F70" s="838"/>
      <c r="G70" s="838"/>
      <c r="H70" s="838" t="s">
        <v>327</v>
      </c>
      <c r="I70" s="873" t="s">
        <v>823</v>
      </c>
      <c r="J70" s="837" t="s">
        <v>833</v>
      </c>
      <c r="K70" s="798"/>
      <c r="L70" s="836"/>
      <c r="M70" s="836"/>
      <c r="N70" s="836"/>
      <c r="O70" s="836"/>
      <c r="P70" s="836"/>
      <c r="Q70" s="836"/>
      <c r="R70" s="836"/>
      <c r="S70" s="836"/>
      <c r="T70" s="836">
        <v>3387611</v>
      </c>
      <c r="U70" s="836"/>
      <c r="V70" s="836"/>
      <c r="W70" s="836"/>
      <c r="X70" s="836"/>
      <c r="Y70" s="836"/>
      <c r="Z70" s="836"/>
      <c r="AA70" s="836"/>
      <c r="AB70" s="836"/>
      <c r="AC70" s="836"/>
      <c r="AD70" s="836"/>
      <c r="AE70" s="836"/>
      <c r="AF70" s="836"/>
      <c r="AG70" s="836"/>
      <c r="AH70" s="836"/>
      <c r="AI70" s="836"/>
      <c r="AJ70" s="836"/>
      <c r="AK70" s="836"/>
      <c r="AL70" s="836"/>
      <c r="AM70" s="836"/>
      <c r="AN70" s="836"/>
      <c r="AO70" s="836"/>
      <c r="AP70" s="798"/>
      <c r="AQ70" s="836"/>
      <c r="AR70" s="836"/>
      <c r="AS70" s="836"/>
      <c r="AT70" s="836"/>
      <c r="AU70" s="836"/>
      <c r="AV70" s="836"/>
      <c r="AW70" s="836"/>
      <c r="AX70" s="836"/>
      <c r="AY70" s="836"/>
      <c r="AZ70" s="836"/>
      <c r="BA70" s="836"/>
      <c r="BB70" s="836"/>
      <c r="BC70" s="836"/>
      <c r="BD70" s="836"/>
      <c r="BE70" s="836"/>
      <c r="BF70" s="836"/>
      <c r="BG70" s="836"/>
      <c r="BH70" s="836"/>
      <c r="BI70" s="836"/>
      <c r="BJ70" s="836"/>
      <c r="BK70" s="836"/>
      <c r="BL70" s="836"/>
      <c r="BM70" s="836"/>
      <c r="BN70" s="836"/>
      <c r="BO70" s="836"/>
      <c r="BP70" s="836"/>
      <c r="BQ70" s="836"/>
      <c r="BR70" s="836"/>
      <c r="BS70" s="836"/>
      <c r="BT70" s="836"/>
    </row>
    <row r="71" spans="2:73" s="797" customFormat="1" ht="29">
      <c r="B71" s="838"/>
      <c r="C71" s="838" t="s">
        <v>118</v>
      </c>
      <c r="D71" s="838"/>
      <c r="E71" s="838"/>
      <c r="F71" s="838"/>
      <c r="G71" s="838"/>
      <c r="H71" s="838" t="s">
        <v>327</v>
      </c>
      <c r="I71" s="873" t="s">
        <v>829</v>
      </c>
      <c r="J71" s="837" t="s">
        <v>832</v>
      </c>
      <c r="K71" s="798"/>
      <c r="L71" s="836"/>
      <c r="M71" s="836"/>
      <c r="N71" s="836"/>
      <c r="O71" s="836"/>
      <c r="P71" s="836"/>
      <c r="Q71" s="836"/>
      <c r="R71" s="836"/>
      <c r="S71" s="836"/>
      <c r="T71" s="836"/>
      <c r="U71" s="836">
        <v>3538869</v>
      </c>
      <c r="V71" s="836">
        <v>3538869</v>
      </c>
      <c r="W71" s="836"/>
      <c r="X71" s="836"/>
      <c r="Y71" s="836"/>
      <c r="Z71" s="836"/>
      <c r="AA71" s="836"/>
      <c r="AB71" s="836"/>
      <c r="AC71" s="836"/>
      <c r="AD71" s="836"/>
      <c r="AE71" s="836"/>
      <c r="AF71" s="836"/>
      <c r="AG71" s="836"/>
      <c r="AH71" s="836"/>
      <c r="AI71" s="836"/>
      <c r="AJ71" s="836"/>
      <c r="AK71" s="836"/>
      <c r="AL71" s="836"/>
      <c r="AM71" s="836"/>
      <c r="AN71" s="836"/>
      <c r="AO71" s="836"/>
      <c r="AP71" s="798"/>
      <c r="AQ71" s="836"/>
      <c r="AR71" s="836"/>
      <c r="AS71" s="836"/>
      <c r="AT71" s="836"/>
      <c r="AU71" s="836"/>
      <c r="AV71" s="836"/>
      <c r="AW71" s="836"/>
      <c r="AX71" s="836"/>
      <c r="AY71" s="836"/>
      <c r="AZ71" s="836"/>
      <c r="BA71" s="836"/>
      <c r="BB71" s="836"/>
      <c r="BC71" s="836"/>
      <c r="BD71" s="836"/>
      <c r="BE71" s="836"/>
      <c r="BF71" s="836"/>
      <c r="BG71" s="836"/>
      <c r="BH71" s="836"/>
      <c r="BI71" s="836"/>
      <c r="BJ71" s="836"/>
      <c r="BK71" s="836"/>
      <c r="BL71" s="836"/>
      <c r="BM71" s="836"/>
      <c r="BN71" s="836"/>
      <c r="BO71" s="836"/>
      <c r="BP71" s="836"/>
      <c r="BQ71" s="836"/>
      <c r="BR71" s="836"/>
      <c r="BS71" s="836"/>
      <c r="BT71" s="836"/>
    </row>
    <row r="72" spans="2:73" s="797" customFormat="1" ht="43.5">
      <c r="B72" s="838"/>
      <c r="C72" s="838" t="s">
        <v>119</v>
      </c>
      <c r="D72" s="838"/>
      <c r="E72" s="838"/>
      <c r="F72" s="838"/>
      <c r="G72" s="838"/>
      <c r="H72" s="838" t="s">
        <v>327</v>
      </c>
      <c r="I72" s="873" t="s">
        <v>823</v>
      </c>
      <c r="J72" s="837" t="s">
        <v>831</v>
      </c>
      <c r="K72" s="798"/>
      <c r="L72" s="836"/>
      <c r="M72" s="836"/>
      <c r="N72" s="836"/>
      <c r="O72" s="836"/>
      <c r="P72" s="836"/>
      <c r="Q72" s="836"/>
      <c r="R72" s="836"/>
      <c r="S72" s="836"/>
      <c r="T72" s="836">
        <v>65590</v>
      </c>
      <c r="U72" s="836">
        <v>57752</v>
      </c>
      <c r="V72" s="836"/>
      <c r="W72" s="836"/>
      <c r="X72" s="836"/>
      <c r="Y72" s="836"/>
      <c r="Z72" s="836"/>
      <c r="AA72" s="836"/>
      <c r="AB72" s="836"/>
      <c r="AC72" s="836"/>
      <c r="AD72" s="836"/>
      <c r="AE72" s="836"/>
      <c r="AF72" s="836"/>
      <c r="AG72" s="836"/>
      <c r="AH72" s="836"/>
      <c r="AI72" s="836"/>
      <c r="AJ72" s="836"/>
      <c r="AK72" s="836"/>
      <c r="AL72" s="836"/>
      <c r="AM72" s="836"/>
      <c r="AN72" s="836"/>
      <c r="AO72" s="836"/>
      <c r="AP72" s="798"/>
      <c r="AQ72" s="836"/>
      <c r="AR72" s="836"/>
      <c r="AS72" s="836"/>
      <c r="AT72" s="836"/>
      <c r="AU72" s="836"/>
      <c r="AV72" s="836"/>
      <c r="AW72" s="836"/>
      <c r="AX72" s="836"/>
      <c r="AY72" s="836"/>
      <c r="AZ72" s="836"/>
      <c r="BA72" s="836"/>
      <c r="BB72" s="836"/>
      <c r="BC72" s="836"/>
      <c r="BD72" s="836"/>
      <c r="BE72" s="836"/>
      <c r="BF72" s="836"/>
      <c r="BG72" s="836"/>
      <c r="BH72" s="836"/>
      <c r="BI72" s="836"/>
      <c r="BJ72" s="836"/>
      <c r="BK72" s="836"/>
      <c r="BL72" s="836"/>
      <c r="BM72" s="836"/>
      <c r="BN72" s="836"/>
      <c r="BO72" s="836"/>
      <c r="BP72" s="836"/>
      <c r="BQ72" s="836"/>
      <c r="BR72" s="836"/>
      <c r="BS72" s="836"/>
      <c r="BT72" s="836"/>
    </row>
    <row r="73" spans="2:73" ht="29">
      <c r="B73" s="841"/>
      <c r="C73" s="841" t="s">
        <v>119</v>
      </c>
      <c r="D73" s="841"/>
      <c r="E73" s="841"/>
      <c r="F73" s="841"/>
      <c r="G73" s="841"/>
      <c r="H73" s="841" t="s">
        <v>327</v>
      </c>
      <c r="I73" s="872" t="s">
        <v>825</v>
      </c>
      <c r="J73" s="840" t="s">
        <v>832</v>
      </c>
      <c r="K73" s="724"/>
      <c r="L73" s="839"/>
      <c r="M73" s="839"/>
      <c r="N73" s="839"/>
      <c r="O73" s="839"/>
      <c r="P73" s="839"/>
      <c r="Q73" s="839"/>
      <c r="R73" s="839"/>
      <c r="S73" s="839"/>
      <c r="T73" s="839"/>
      <c r="U73" s="839"/>
      <c r="V73" s="839">
        <v>57260</v>
      </c>
      <c r="W73" s="839"/>
      <c r="X73" s="839"/>
      <c r="Y73" s="839"/>
      <c r="Z73" s="839"/>
      <c r="AA73" s="839"/>
      <c r="AB73" s="839"/>
      <c r="AC73" s="839"/>
      <c r="AD73" s="839"/>
      <c r="AE73" s="839"/>
      <c r="AF73" s="839"/>
      <c r="AG73" s="839"/>
      <c r="AH73" s="839"/>
      <c r="AI73" s="839"/>
      <c r="AJ73" s="839"/>
      <c r="AK73" s="839"/>
      <c r="AL73" s="839"/>
      <c r="AM73" s="839"/>
      <c r="AN73" s="839"/>
      <c r="AO73" s="839"/>
      <c r="AP73" s="724"/>
      <c r="AQ73" s="839"/>
      <c r="AR73" s="839"/>
      <c r="AS73" s="839"/>
      <c r="AT73" s="839"/>
      <c r="AU73" s="839"/>
      <c r="AV73" s="839"/>
      <c r="AW73" s="839"/>
      <c r="AX73" s="839"/>
      <c r="AY73" s="839"/>
      <c r="AZ73" s="839"/>
      <c r="BA73" s="839"/>
      <c r="BB73" s="839"/>
      <c r="BC73" s="839"/>
      <c r="BD73" s="839"/>
      <c r="BE73" s="839"/>
      <c r="BF73" s="839"/>
      <c r="BG73" s="839"/>
      <c r="BH73" s="839"/>
      <c r="BI73" s="839"/>
      <c r="BJ73" s="839"/>
      <c r="BK73" s="839"/>
      <c r="BL73" s="839"/>
      <c r="BM73" s="839"/>
      <c r="BN73" s="839"/>
      <c r="BO73" s="839"/>
      <c r="BP73" s="839"/>
      <c r="BQ73" s="839"/>
      <c r="BR73" s="839"/>
      <c r="BS73" s="839"/>
      <c r="BT73" s="839"/>
    </row>
    <row r="74" spans="2:73">
      <c r="B74" s="841"/>
      <c r="C74" s="841" t="s">
        <v>119</v>
      </c>
      <c r="D74" s="841"/>
      <c r="E74" s="841"/>
      <c r="F74" s="841"/>
      <c r="G74" s="841"/>
      <c r="H74" s="841" t="s">
        <v>327</v>
      </c>
      <c r="I74" s="872" t="s">
        <v>830</v>
      </c>
      <c r="J74" s="840" t="s">
        <v>833</v>
      </c>
      <c r="K74" s="724"/>
      <c r="L74" s="839"/>
      <c r="M74" s="839"/>
      <c r="N74" s="839"/>
      <c r="O74" s="839"/>
      <c r="P74" s="839"/>
      <c r="Q74" s="839"/>
      <c r="R74" s="839"/>
      <c r="S74" s="834"/>
      <c r="T74" s="834">
        <v>380183</v>
      </c>
      <c r="U74" s="834"/>
      <c r="V74" s="834"/>
      <c r="W74" s="839"/>
      <c r="X74" s="839"/>
      <c r="Y74" s="839"/>
      <c r="Z74" s="839"/>
      <c r="AA74" s="839"/>
      <c r="AB74" s="839"/>
      <c r="AC74" s="839"/>
      <c r="AD74" s="839"/>
      <c r="AE74" s="839"/>
      <c r="AF74" s="839"/>
      <c r="AG74" s="839"/>
      <c r="AH74" s="839"/>
      <c r="AI74" s="839"/>
      <c r="AJ74" s="839"/>
      <c r="AK74" s="839"/>
      <c r="AL74" s="839"/>
      <c r="AM74" s="839"/>
      <c r="AN74" s="839"/>
      <c r="AO74" s="839"/>
      <c r="AP74" s="724"/>
      <c r="AQ74" s="839"/>
      <c r="AR74" s="839"/>
      <c r="AS74" s="839"/>
      <c r="AT74" s="839"/>
      <c r="AU74" s="839"/>
      <c r="AV74" s="839"/>
      <c r="AW74" s="839"/>
      <c r="AX74" s="839"/>
      <c r="AY74" s="834"/>
      <c r="AZ74" s="834"/>
      <c r="BA74" s="834"/>
      <c r="BB74" s="839"/>
      <c r="BC74" s="839"/>
      <c r="BD74" s="839"/>
      <c r="BE74" s="839"/>
      <c r="BF74" s="839"/>
      <c r="BG74" s="839"/>
      <c r="BH74" s="839"/>
      <c r="BI74" s="839"/>
      <c r="BJ74" s="839"/>
      <c r="BK74" s="839"/>
      <c r="BL74" s="839"/>
      <c r="BM74" s="839"/>
      <c r="BN74" s="839"/>
      <c r="BO74" s="839"/>
      <c r="BP74" s="839"/>
      <c r="BQ74" s="839"/>
      <c r="BR74" s="839"/>
      <c r="BS74" s="839"/>
      <c r="BT74" s="839"/>
    </row>
    <row r="75" spans="2:73" ht="29">
      <c r="B75" s="841"/>
      <c r="C75" s="841" t="s">
        <v>119</v>
      </c>
      <c r="D75" s="841"/>
      <c r="E75" s="841"/>
      <c r="F75" s="841"/>
      <c r="G75" s="841"/>
      <c r="H75" s="841" t="s">
        <v>327</v>
      </c>
      <c r="I75" s="872" t="s">
        <v>829</v>
      </c>
      <c r="J75" s="840" t="s">
        <v>832</v>
      </c>
      <c r="K75" s="724"/>
      <c r="L75" s="839"/>
      <c r="M75" s="839"/>
      <c r="N75" s="839"/>
      <c r="O75" s="839"/>
      <c r="P75" s="839"/>
      <c r="Q75" s="839"/>
      <c r="R75" s="839"/>
      <c r="S75" s="839"/>
      <c r="T75" s="839"/>
      <c r="U75" s="839">
        <v>380183</v>
      </c>
      <c r="V75" s="839">
        <v>376941</v>
      </c>
      <c r="W75" s="839"/>
      <c r="X75" s="839"/>
      <c r="Y75" s="839"/>
      <c r="Z75" s="839"/>
      <c r="AA75" s="839"/>
      <c r="AB75" s="839"/>
      <c r="AC75" s="839"/>
      <c r="AD75" s="839"/>
      <c r="AE75" s="839"/>
      <c r="AF75" s="839"/>
      <c r="AG75" s="839"/>
      <c r="AH75" s="839"/>
      <c r="AI75" s="839"/>
      <c r="AJ75" s="839"/>
      <c r="AK75" s="839"/>
      <c r="AL75" s="839"/>
      <c r="AM75" s="839"/>
      <c r="AN75" s="839"/>
      <c r="AO75" s="839"/>
      <c r="AP75" s="724"/>
      <c r="AQ75" s="839"/>
      <c r="AR75" s="839"/>
      <c r="AS75" s="839"/>
      <c r="AT75" s="839"/>
      <c r="AU75" s="839"/>
      <c r="AV75" s="839"/>
      <c r="AW75" s="839"/>
      <c r="AX75" s="834"/>
      <c r="AY75" s="839"/>
      <c r="AZ75" s="839"/>
      <c r="BA75" s="839"/>
      <c r="BB75" s="839"/>
      <c r="BC75" s="839"/>
      <c r="BD75" s="839"/>
      <c r="BE75" s="839"/>
      <c r="BF75" s="839"/>
      <c r="BG75" s="839"/>
      <c r="BH75" s="839"/>
      <c r="BI75" s="839"/>
      <c r="BJ75" s="839"/>
      <c r="BK75" s="839"/>
      <c r="BL75" s="839"/>
      <c r="BM75" s="839"/>
      <c r="BN75" s="839"/>
      <c r="BO75" s="839"/>
      <c r="BP75" s="839"/>
      <c r="BQ75" s="839"/>
      <c r="BR75" s="839"/>
      <c r="BS75" s="839"/>
      <c r="BT75" s="839"/>
    </row>
    <row r="76" spans="2:73" s="879" customFormat="1" ht="15.5">
      <c r="B76" s="875" t="s">
        <v>834</v>
      </c>
      <c r="C76" s="875"/>
      <c r="D76" s="875"/>
      <c r="E76" s="875"/>
      <c r="F76" s="875"/>
      <c r="G76" s="875"/>
      <c r="H76" s="875"/>
      <c r="I76" s="876"/>
      <c r="J76" s="877"/>
      <c r="K76" s="875"/>
      <c r="L76" s="878"/>
      <c r="M76" s="878"/>
      <c r="N76" s="878"/>
      <c r="O76" s="878"/>
      <c r="P76" s="878"/>
      <c r="Q76" s="878"/>
      <c r="R76" s="878"/>
      <c r="S76" s="878"/>
      <c r="T76" s="878"/>
      <c r="U76" s="878"/>
      <c r="V76" s="878"/>
      <c r="W76" s="878"/>
      <c r="X76" s="878"/>
      <c r="Y76" s="878"/>
      <c r="Z76" s="878"/>
      <c r="AA76" s="878"/>
      <c r="AB76" s="878"/>
      <c r="AC76" s="878"/>
      <c r="AD76" s="878"/>
      <c r="AE76" s="878"/>
      <c r="AF76" s="878"/>
      <c r="AG76" s="878"/>
      <c r="AH76" s="878"/>
      <c r="AI76" s="878"/>
      <c r="AJ76" s="878"/>
      <c r="AK76" s="878"/>
      <c r="AL76" s="878"/>
      <c r="AM76" s="878"/>
      <c r="AN76" s="878"/>
      <c r="AO76" s="878"/>
      <c r="AP76" s="875"/>
      <c r="AQ76" s="878"/>
      <c r="AR76" s="878"/>
      <c r="AS76" s="878"/>
      <c r="AT76" s="878"/>
      <c r="AU76" s="878"/>
      <c r="AV76" s="878"/>
      <c r="AW76" s="878"/>
      <c r="AX76" s="878"/>
      <c r="AY76" s="878"/>
      <c r="AZ76" s="878"/>
      <c r="BA76" s="878"/>
      <c r="BB76" s="878"/>
      <c r="BC76" s="878"/>
      <c r="BD76" s="878"/>
      <c r="BE76" s="878"/>
      <c r="BF76" s="878"/>
      <c r="BG76" s="878"/>
      <c r="BH76" s="878"/>
      <c r="BI76" s="878"/>
      <c r="BJ76" s="878"/>
      <c r="BK76" s="878"/>
      <c r="BL76" s="878"/>
      <c r="BM76" s="878"/>
      <c r="BN76" s="878"/>
      <c r="BO76" s="878"/>
      <c r="BP76" s="878"/>
      <c r="BQ76" s="878"/>
      <c r="BR76" s="878"/>
      <c r="BS76" s="878"/>
      <c r="BT76" s="878"/>
      <c r="BU76" s="877"/>
    </row>
    <row r="77" spans="2:73" ht="29">
      <c r="B77" s="841"/>
      <c r="C77" s="841" t="s">
        <v>767</v>
      </c>
      <c r="D77" s="841"/>
      <c r="E77" s="841"/>
      <c r="F77" s="841"/>
      <c r="G77" s="841"/>
      <c r="H77" s="841" t="s">
        <v>273</v>
      </c>
      <c r="I77" s="872" t="s">
        <v>822</v>
      </c>
      <c r="J77" s="840" t="s">
        <v>25</v>
      </c>
      <c r="K77" s="724"/>
      <c r="L77" s="839"/>
      <c r="M77" s="839"/>
      <c r="N77" s="839"/>
      <c r="O77" s="839"/>
      <c r="P77" s="839"/>
      <c r="Q77" s="839"/>
      <c r="R77" s="839"/>
      <c r="S77" s="839"/>
      <c r="T77" s="839"/>
      <c r="U77" s="839"/>
      <c r="V77" s="839"/>
      <c r="W77" s="839"/>
      <c r="X77" s="839"/>
      <c r="Y77" s="839"/>
      <c r="Z77" s="839"/>
      <c r="AA77" s="839"/>
      <c r="AB77" s="839"/>
      <c r="AC77" s="839"/>
      <c r="AD77" s="839"/>
      <c r="AE77" s="839"/>
      <c r="AF77" s="839"/>
      <c r="AG77" s="839"/>
      <c r="AH77" s="839"/>
      <c r="AI77" s="839"/>
      <c r="AJ77" s="839"/>
      <c r="AK77" s="839"/>
      <c r="AL77" s="839"/>
      <c r="AM77" s="839"/>
      <c r="AN77" s="839"/>
      <c r="AO77" s="839"/>
      <c r="AP77" s="724"/>
      <c r="AQ77" s="839"/>
      <c r="AR77" s="839"/>
      <c r="AS77" s="839"/>
      <c r="AT77" s="839"/>
      <c r="AU77" s="839"/>
      <c r="AV77" s="839">
        <v>0</v>
      </c>
      <c r="AW77" s="839">
        <v>0</v>
      </c>
      <c r="AX77" s="839">
        <v>0</v>
      </c>
      <c r="AY77" s="839">
        <v>0</v>
      </c>
      <c r="AZ77" s="839">
        <v>0</v>
      </c>
      <c r="BA77" s="839">
        <v>0</v>
      </c>
      <c r="BB77" s="839"/>
      <c r="BC77" s="839"/>
      <c r="BD77" s="839"/>
      <c r="BE77" s="839"/>
      <c r="BF77" s="839"/>
      <c r="BG77" s="839"/>
      <c r="BH77" s="839"/>
      <c r="BI77" s="839"/>
      <c r="BJ77" s="839"/>
      <c r="BK77" s="839"/>
      <c r="BL77" s="839"/>
      <c r="BM77" s="839"/>
      <c r="BN77" s="839"/>
      <c r="BO77" s="839"/>
      <c r="BP77" s="839"/>
      <c r="BQ77" s="839"/>
      <c r="BR77" s="839"/>
      <c r="BS77" s="839"/>
      <c r="BT77" s="839"/>
    </row>
    <row r="78" spans="2:73" ht="29">
      <c r="B78" s="841"/>
      <c r="C78" s="841" t="s">
        <v>113</v>
      </c>
      <c r="D78" s="841"/>
      <c r="E78" s="841"/>
      <c r="F78" s="841"/>
      <c r="G78" s="841"/>
      <c r="H78" s="841" t="s">
        <v>273</v>
      </c>
      <c r="I78" s="872" t="s">
        <v>822</v>
      </c>
      <c r="J78" s="840" t="s">
        <v>25</v>
      </c>
      <c r="K78" s="724"/>
      <c r="L78" s="839"/>
      <c r="M78" s="839"/>
      <c r="N78" s="839"/>
      <c r="O78" s="839"/>
      <c r="P78" s="839"/>
      <c r="Q78" s="839"/>
      <c r="R78" s="839"/>
      <c r="S78" s="834"/>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724"/>
      <c r="AQ78" s="839"/>
      <c r="AR78" s="839"/>
      <c r="AS78" s="839"/>
      <c r="AT78" s="839"/>
      <c r="AU78" s="839"/>
      <c r="AV78" s="839">
        <v>190</v>
      </c>
      <c r="AW78" s="839">
        <v>190</v>
      </c>
      <c r="AX78" s="834">
        <v>190</v>
      </c>
      <c r="AY78" s="839">
        <v>190</v>
      </c>
      <c r="AZ78" s="839">
        <v>190</v>
      </c>
      <c r="BA78" s="839">
        <v>190</v>
      </c>
      <c r="BB78" s="839"/>
      <c r="BC78" s="839"/>
      <c r="BD78" s="839"/>
      <c r="BE78" s="839"/>
      <c r="BF78" s="839"/>
      <c r="BG78" s="839"/>
      <c r="BH78" s="839"/>
      <c r="BI78" s="839"/>
      <c r="BJ78" s="839"/>
      <c r="BK78" s="839"/>
      <c r="BL78" s="839"/>
      <c r="BM78" s="839"/>
      <c r="BN78" s="839"/>
      <c r="BO78" s="839"/>
      <c r="BP78" s="839"/>
      <c r="BQ78" s="839"/>
      <c r="BR78" s="839"/>
      <c r="BS78" s="839"/>
      <c r="BT78" s="839"/>
    </row>
    <row r="79" spans="2:73" ht="29">
      <c r="B79" s="841"/>
      <c r="C79" s="841" t="s">
        <v>113</v>
      </c>
      <c r="D79" s="841"/>
      <c r="E79" s="841"/>
      <c r="F79" s="841"/>
      <c r="G79" s="841"/>
      <c r="H79" s="841" t="s">
        <v>273</v>
      </c>
      <c r="I79" s="872" t="s">
        <v>822</v>
      </c>
      <c r="J79" s="840" t="s">
        <v>25</v>
      </c>
      <c r="K79" s="724"/>
      <c r="L79" s="839"/>
      <c r="M79" s="839"/>
      <c r="N79" s="839"/>
      <c r="O79" s="839"/>
      <c r="P79" s="839"/>
      <c r="Q79" s="839"/>
      <c r="R79" s="839"/>
      <c r="S79" s="839"/>
      <c r="T79" s="834"/>
      <c r="U79" s="834"/>
      <c r="V79" s="834"/>
      <c r="W79" s="834"/>
      <c r="X79" s="839"/>
      <c r="Y79" s="839"/>
      <c r="Z79" s="839"/>
      <c r="AA79" s="839"/>
      <c r="AB79" s="839"/>
      <c r="AC79" s="839"/>
      <c r="AD79" s="839"/>
      <c r="AE79" s="839"/>
      <c r="AF79" s="839"/>
      <c r="AG79" s="839"/>
      <c r="AH79" s="839"/>
      <c r="AI79" s="839"/>
      <c r="AJ79" s="839"/>
      <c r="AK79" s="839"/>
      <c r="AL79" s="839"/>
      <c r="AM79" s="839"/>
      <c r="AN79" s="839"/>
      <c r="AO79" s="839"/>
      <c r="AP79" s="724"/>
      <c r="AQ79" s="839"/>
      <c r="AR79" s="839"/>
      <c r="AS79" s="839"/>
      <c r="AT79" s="839"/>
      <c r="AU79" s="839"/>
      <c r="AV79" s="839">
        <v>38</v>
      </c>
      <c r="AW79" s="839">
        <v>38</v>
      </c>
      <c r="AX79" s="839">
        <v>38</v>
      </c>
      <c r="AY79" s="834">
        <v>38</v>
      </c>
      <c r="AZ79" s="834">
        <v>38</v>
      </c>
      <c r="BA79" s="834">
        <v>38</v>
      </c>
      <c r="BB79" s="839"/>
      <c r="BC79" s="839"/>
      <c r="BD79" s="839"/>
      <c r="BE79" s="839"/>
      <c r="BF79" s="839"/>
      <c r="BG79" s="839"/>
      <c r="BH79" s="839"/>
      <c r="BI79" s="839"/>
      <c r="BJ79" s="839"/>
      <c r="BK79" s="839"/>
      <c r="BL79" s="839"/>
      <c r="BM79" s="839"/>
      <c r="BN79" s="839"/>
      <c r="BO79" s="839"/>
      <c r="BP79" s="839"/>
      <c r="BQ79" s="839"/>
      <c r="BR79" s="839"/>
      <c r="BS79" s="839"/>
      <c r="BT79" s="839"/>
      <c r="BU79" s="163"/>
    </row>
    <row r="80" spans="2:73" ht="29">
      <c r="B80" s="841"/>
      <c r="C80" s="841" t="s">
        <v>114</v>
      </c>
      <c r="D80" s="841"/>
      <c r="E80" s="841"/>
      <c r="F80" s="841"/>
      <c r="G80" s="841"/>
      <c r="H80" s="841" t="s">
        <v>273</v>
      </c>
      <c r="I80" s="872" t="s">
        <v>822</v>
      </c>
      <c r="J80" s="840" t="s">
        <v>25</v>
      </c>
      <c r="K80" s="724"/>
      <c r="L80" s="839"/>
      <c r="M80" s="839"/>
      <c r="N80" s="839"/>
      <c r="O80" s="839"/>
      <c r="P80" s="839"/>
      <c r="Q80" s="839"/>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724"/>
      <c r="AQ80" s="839"/>
      <c r="AR80" s="839"/>
      <c r="AS80" s="839"/>
      <c r="AT80" s="839"/>
      <c r="AU80" s="839"/>
      <c r="AV80" s="839">
        <v>175</v>
      </c>
      <c r="AW80" s="839">
        <v>175</v>
      </c>
      <c r="AX80" s="839">
        <v>175</v>
      </c>
      <c r="AY80" s="839">
        <v>175</v>
      </c>
      <c r="AZ80" s="839">
        <v>175</v>
      </c>
      <c r="BA80" s="839">
        <v>175</v>
      </c>
      <c r="BB80" s="839"/>
      <c r="BC80" s="839"/>
      <c r="BD80" s="839"/>
      <c r="BE80" s="839"/>
      <c r="BF80" s="839"/>
      <c r="BG80" s="839"/>
      <c r="BH80" s="839"/>
      <c r="BI80" s="839"/>
      <c r="BJ80" s="839"/>
      <c r="BK80" s="839"/>
      <c r="BL80" s="839"/>
      <c r="BM80" s="839"/>
      <c r="BN80" s="839"/>
      <c r="BO80" s="839"/>
      <c r="BP80" s="839"/>
      <c r="BQ80" s="839"/>
      <c r="BR80" s="839"/>
      <c r="BS80" s="839"/>
      <c r="BT80" s="839"/>
      <c r="BU80" s="163"/>
    </row>
    <row r="81" spans="2:73" ht="29">
      <c r="B81" s="841"/>
      <c r="C81" s="841" t="s">
        <v>114</v>
      </c>
      <c r="D81" s="841"/>
      <c r="E81" s="841"/>
      <c r="F81" s="841"/>
      <c r="G81" s="841"/>
      <c r="H81" s="841" t="s">
        <v>273</v>
      </c>
      <c r="I81" s="872" t="s">
        <v>822</v>
      </c>
      <c r="J81" s="840" t="s">
        <v>25</v>
      </c>
      <c r="K81" s="724"/>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724"/>
      <c r="AQ81" s="839"/>
      <c r="AR81" s="839"/>
      <c r="AS81" s="839"/>
      <c r="AT81" s="839"/>
      <c r="AU81" s="839"/>
      <c r="AV81" s="839">
        <v>1</v>
      </c>
      <c r="AW81" s="839">
        <v>1</v>
      </c>
      <c r="AX81" s="839">
        <v>1</v>
      </c>
      <c r="AY81" s="839">
        <v>1</v>
      </c>
      <c r="AZ81" s="839">
        <v>1</v>
      </c>
      <c r="BA81" s="839">
        <v>1</v>
      </c>
      <c r="BB81" s="839"/>
      <c r="BC81" s="839"/>
      <c r="BD81" s="839"/>
      <c r="BE81" s="839"/>
      <c r="BF81" s="839"/>
      <c r="BG81" s="839"/>
      <c r="BH81" s="839"/>
      <c r="BI81" s="839"/>
      <c r="BJ81" s="839"/>
      <c r="BK81" s="839"/>
      <c r="BL81" s="839"/>
      <c r="BM81" s="839"/>
      <c r="BN81" s="839"/>
      <c r="BO81" s="839"/>
      <c r="BP81" s="839"/>
      <c r="BQ81" s="839"/>
      <c r="BR81" s="839"/>
      <c r="BS81" s="839"/>
      <c r="BT81" s="839"/>
    </row>
    <row r="82" spans="2:73" ht="29">
      <c r="B82" s="841"/>
      <c r="C82" s="841" t="s">
        <v>116</v>
      </c>
      <c r="D82" s="841"/>
      <c r="E82" s="841"/>
      <c r="F82" s="841"/>
      <c r="G82" s="841"/>
      <c r="H82" s="841" t="s">
        <v>273</v>
      </c>
      <c r="I82" s="872" t="s">
        <v>822</v>
      </c>
      <c r="J82" s="840" t="s">
        <v>25</v>
      </c>
      <c r="K82" s="724"/>
      <c r="L82" s="839"/>
      <c r="M82" s="839"/>
      <c r="N82" s="839"/>
      <c r="O82" s="839"/>
      <c r="P82" s="839"/>
      <c r="Q82" s="839"/>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724"/>
      <c r="AQ82" s="839"/>
      <c r="AR82" s="839"/>
      <c r="AS82" s="839"/>
      <c r="AT82" s="839"/>
      <c r="AU82" s="839"/>
      <c r="AV82" s="839">
        <v>2</v>
      </c>
      <c r="AW82" s="839">
        <v>2</v>
      </c>
      <c r="AX82" s="839">
        <v>2</v>
      </c>
      <c r="AY82" s="839">
        <v>2</v>
      </c>
      <c r="AZ82" s="839">
        <v>2</v>
      </c>
      <c r="BA82" s="839">
        <v>2</v>
      </c>
      <c r="BB82" s="839"/>
      <c r="BC82" s="839"/>
      <c r="BD82" s="839"/>
      <c r="BE82" s="839"/>
      <c r="BF82" s="839"/>
      <c r="BG82" s="839"/>
      <c r="BH82" s="839"/>
      <c r="BI82" s="839"/>
      <c r="BJ82" s="839"/>
      <c r="BK82" s="839"/>
      <c r="BL82" s="839"/>
      <c r="BM82" s="839"/>
      <c r="BN82" s="839"/>
      <c r="BO82" s="839"/>
      <c r="BP82" s="839"/>
      <c r="BQ82" s="839"/>
      <c r="BR82" s="839"/>
      <c r="BS82" s="839"/>
      <c r="BT82" s="839"/>
      <c r="BU82" s="163"/>
    </row>
    <row r="83" spans="2:73" ht="29">
      <c r="B83" s="841"/>
      <c r="C83" s="841" t="s">
        <v>118</v>
      </c>
      <c r="D83" s="841"/>
      <c r="E83" s="841"/>
      <c r="F83" s="841"/>
      <c r="G83" s="841"/>
      <c r="H83" s="841" t="s">
        <v>273</v>
      </c>
      <c r="I83" s="872" t="s">
        <v>822</v>
      </c>
      <c r="J83" s="840" t="s">
        <v>25</v>
      </c>
      <c r="K83" s="724"/>
      <c r="L83" s="839"/>
      <c r="M83" s="839"/>
      <c r="N83" s="839"/>
      <c r="O83" s="839"/>
      <c r="P83" s="839"/>
      <c r="Q83" s="839"/>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724"/>
      <c r="AQ83" s="839"/>
      <c r="AR83" s="839"/>
      <c r="AS83" s="839"/>
      <c r="AT83" s="839"/>
      <c r="AU83" s="839"/>
      <c r="AV83" s="839">
        <v>783</v>
      </c>
      <c r="AW83" s="839">
        <v>763</v>
      </c>
      <c r="AX83" s="839">
        <v>763</v>
      </c>
      <c r="AY83" s="839">
        <v>759</v>
      </c>
      <c r="AZ83" s="839">
        <v>759</v>
      </c>
      <c r="BA83" s="839">
        <v>667</v>
      </c>
      <c r="BB83" s="839"/>
      <c r="BC83" s="839"/>
      <c r="BD83" s="839"/>
      <c r="BE83" s="839"/>
      <c r="BF83" s="839"/>
      <c r="BG83" s="839"/>
      <c r="BH83" s="839"/>
      <c r="BI83" s="839"/>
      <c r="BJ83" s="839"/>
      <c r="BK83" s="839"/>
      <c r="BL83" s="839"/>
      <c r="BM83" s="839"/>
      <c r="BN83" s="839"/>
      <c r="BO83" s="839"/>
      <c r="BP83" s="839"/>
      <c r="BQ83" s="839"/>
      <c r="BR83" s="839"/>
      <c r="BS83" s="839"/>
      <c r="BT83" s="839"/>
      <c r="BU83" s="163"/>
    </row>
    <row r="84" spans="2:73" ht="29">
      <c r="B84" s="841"/>
      <c r="C84" s="841" t="s">
        <v>118</v>
      </c>
      <c r="D84" s="841"/>
      <c r="E84" s="841"/>
      <c r="F84" s="841"/>
      <c r="G84" s="841"/>
      <c r="H84" s="841" t="s">
        <v>273</v>
      </c>
      <c r="I84" s="872" t="s">
        <v>822</v>
      </c>
      <c r="J84" s="840" t="s">
        <v>25</v>
      </c>
      <c r="K84" s="724"/>
      <c r="L84" s="839"/>
      <c r="M84" s="839"/>
      <c r="N84" s="839"/>
      <c r="O84" s="839"/>
      <c r="P84" s="839"/>
      <c r="Q84" s="839"/>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724"/>
      <c r="AQ84" s="839"/>
      <c r="AR84" s="839"/>
      <c r="AS84" s="839"/>
      <c r="AT84" s="839"/>
      <c r="AU84" s="839"/>
      <c r="AV84" s="839">
        <v>81</v>
      </c>
      <c r="AW84" s="839">
        <v>100</v>
      </c>
      <c r="AX84" s="839">
        <v>107</v>
      </c>
      <c r="AY84" s="839">
        <v>107</v>
      </c>
      <c r="AZ84" s="839">
        <v>107</v>
      </c>
      <c r="BA84" s="839">
        <v>107</v>
      </c>
      <c r="BB84" s="839"/>
      <c r="BC84" s="839"/>
      <c r="BD84" s="839"/>
      <c r="BE84" s="839"/>
      <c r="BF84" s="839"/>
      <c r="BG84" s="839"/>
      <c r="BH84" s="839"/>
      <c r="BI84" s="839"/>
      <c r="BJ84" s="839"/>
      <c r="BK84" s="839"/>
      <c r="BL84" s="839"/>
      <c r="BM84" s="839"/>
      <c r="BN84" s="839"/>
      <c r="BO84" s="839"/>
      <c r="BP84" s="839"/>
      <c r="BQ84" s="839"/>
      <c r="BR84" s="839"/>
      <c r="BS84" s="839"/>
      <c r="BT84" s="839"/>
      <c r="BU84" s="163"/>
    </row>
    <row r="85" spans="2:73" ht="29">
      <c r="B85" s="841"/>
      <c r="C85" s="841" t="s">
        <v>119</v>
      </c>
      <c r="D85" s="841"/>
      <c r="E85" s="841"/>
      <c r="F85" s="841"/>
      <c r="G85" s="841"/>
      <c r="H85" s="841" t="s">
        <v>273</v>
      </c>
      <c r="I85" s="872" t="s">
        <v>822</v>
      </c>
      <c r="J85" s="840" t="s">
        <v>25</v>
      </c>
      <c r="K85" s="724"/>
      <c r="L85" s="839"/>
      <c r="M85" s="839"/>
      <c r="N85" s="839"/>
      <c r="O85" s="839"/>
      <c r="P85" s="839"/>
      <c r="Q85" s="839"/>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724"/>
      <c r="AQ85" s="839"/>
      <c r="AR85" s="839"/>
      <c r="AS85" s="839"/>
      <c r="AT85" s="839"/>
      <c r="AU85" s="839"/>
      <c r="AV85" s="839">
        <v>53</v>
      </c>
      <c r="AW85" s="839">
        <v>53</v>
      </c>
      <c r="AX85" s="839">
        <v>52</v>
      </c>
      <c r="AY85" s="839">
        <v>45</v>
      </c>
      <c r="AZ85" s="839">
        <v>43</v>
      </c>
      <c r="BA85" s="839">
        <v>36</v>
      </c>
      <c r="BB85" s="839"/>
      <c r="BC85" s="839"/>
      <c r="BD85" s="839"/>
      <c r="BE85" s="839"/>
      <c r="BF85" s="839"/>
      <c r="BG85" s="839"/>
      <c r="BH85" s="839"/>
      <c r="BI85" s="839"/>
      <c r="BJ85" s="839"/>
      <c r="BK85" s="839"/>
      <c r="BL85" s="839"/>
      <c r="BM85" s="839"/>
      <c r="BN85" s="839"/>
      <c r="BO85" s="839"/>
      <c r="BP85" s="839"/>
      <c r="BQ85" s="839"/>
      <c r="BR85" s="839"/>
      <c r="BS85" s="839"/>
      <c r="BT85" s="839"/>
    </row>
    <row r="86" spans="2:73" ht="29">
      <c r="B86" s="841"/>
      <c r="C86" s="841" t="s">
        <v>119</v>
      </c>
      <c r="D86" s="838"/>
      <c r="E86" s="838"/>
      <c r="F86" s="838"/>
      <c r="G86" s="838"/>
      <c r="H86" s="838" t="s">
        <v>273</v>
      </c>
      <c r="I86" s="873" t="s">
        <v>822</v>
      </c>
      <c r="J86" s="837" t="s">
        <v>25</v>
      </c>
      <c r="K86" s="724"/>
      <c r="L86" s="839"/>
      <c r="M86" s="839"/>
      <c r="N86" s="839"/>
      <c r="O86" s="839"/>
      <c r="P86" s="839"/>
      <c r="Q86" s="839"/>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724"/>
      <c r="AQ86" s="839"/>
      <c r="AR86" s="839"/>
      <c r="AS86" s="839"/>
      <c r="AT86" s="839"/>
      <c r="AU86" s="839"/>
      <c r="AV86" s="839">
        <v>6</v>
      </c>
      <c r="AW86" s="839">
        <v>6</v>
      </c>
      <c r="AX86" s="839">
        <v>6</v>
      </c>
      <c r="AY86" s="839">
        <v>6</v>
      </c>
      <c r="AZ86" s="839">
        <v>6</v>
      </c>
      <c r="BA86" s="839">
        <v>5</v>
      </c>
      <c r="BB86" s="839"/>
      <c r="BC86" s="839"/>
      <c r="BD86" s="839"/>
      <c r="BE86" s="839"/>
      <c r="BF86" s="839"/>
      <c r="BG86" s="839"/>
      <c r="BH86" s="839"/>
      <c r="BI86" s="839"/>
      <c r="BJ86" s="839"/>
      <c r="BK86" s="839"/>
      <c r="BL86" s="839"/>
      <c r="BM86" s="839"/>
      <c r="BN86" s="839"/>
      <c r="BO86" s="839"/>
      <c r="BP86" s="839"/>
      <c r="BQ86" s="839"/>
      <c r="BR86" s="839"/>
      <c r="BS86" s="839"/>
      <c r="BT86" s="839"/>
    </row>
    <row r="87" spans="2:73" ht="29">
      <c r="B87" s="841"/>
      <c r="C87" s="841" t="s">
        <v>120</v>
      </c>
      <c r="D87" s="838"/>
      <c r="E87" s="838"/>
      <c r="F87" s="838"/>
      <c r="G87" s="838"/>
      <c r="H87" s="838" t="s">
        <v>273</v>
      </c>
      <c r="I87" s="873" t="s">
        <v>822</v>
      </c>
      <c r="J87" s="837" t="s">
        <v>25</v>
      </c>
      <c r="K87" s="724"/>
      <c r="L87" s="839"/>
      <c r="M87" s="839"/>
      <c r="N87" s="839"/>
      <c r="O87" s="839"/>
      <c r="P87" s="839"/>
      <c r="Q87" s="839"/>
      <c r="R87" s="839"/>
      <c r="S87" s="839"/>
      <c r="T87" s="836"/>
      <c r="U87" s="836"/>
      <c r="V87" s="836"/>
      <c r="W87" s="839"/>
      <c r="X87" s="839"/>
      <c r="Y87" s="839"/>
      <c r="Z87" s="839"/>
      <c r="AA87" s="839"/>
      <c r="AB87" s="839"/>
      <c r="AC87" s="839"/>
      <c r="AD87" s="839"/>
      <c r="AE87" s="839"/>
      <c r="AF87" s="839"/>
      <c r="AG87" s="839"/>
      <c r="AH87" s="839"/>
      <c r="AI87" s="839"/>
      <c r="AJ87" s="839"/>
      <c r="AK87" s="839"/>
      <c r="AL87" s="839"/>
      <c r="AM87" s="839"/>
      <c r="AN87" s="839"/>
      <c r="AO87" s="839"/>
      <c r="AP87" s="724"/>
      <c r="AQ87" s="839"/>
      <c r="AR87" s="839"/>
      <c r="AS87" s="839"/>
      <c r="AT87" s="839"/>
      <c r="AU87" s="839"/>
      <c r="AV87" s="839">
        <v>91</v>
      </c>
      <c r="AW87" s="839">
        <v>91</v>
      </c>
      <c r="AX87" s="839">
        <v>91</v>
      </c>
      <c r="AY87" s="836">
        <v>91</v>
      </c>
      <c r="AZ87" s="836">
        <v>91</v>
      </c>
      <c r="BA87" s="836">
        <v>91</v>
      </c>
      <c r="BB87" s="839"/>
      <c r="BC87" s="839"/>
      <c r="BD87" s="839"/>
      <c r="BE87" s="839"/>
      <c r="BF87" s="839"/>
      <c r="BG87" s="839"/>
      <c r="BH87" s="839"/>
      <c r="BI87" s="839"/>
      <c r="BJ87" s="839"/>
      <c r="BK87" s="839"/>
      <c r="BL87" s="839"/>
      <c r="BM87" s="839"/>
      <c r="BN87" s="839"/>
      <c r="BO87" s="839"/>
      <c r="BP87" s="839"/>
      <c r="BQ87" s="839"/>
      <c r="BR87" s="839"/>
      <c r="BS87" s="839"/>
      <c r="BT87" s="839"/>
    </row>
    <row r="88" spans="2:73" s="797" customFormat="1" ht="29">
      <c r="B88" s="838"/>
      <c r="C88" s="838" t="s">
        <v>124</v>
      </c>
      <c r="D88" s="838"/>
      <c r="E88" s="838"/>
      <c r="F88" s="838"/>
      <c r="G88" s="838"/>
      <c r="H88" s="838" t="s">
        <v>273</v>
      </c>
      <c r="I88" s="873" t="s">
        <v>822</v>
      </c>
      <c r="J88" s="837" t="s">
        <v>25</v>
      </c>
      <c r="K88" s="798"/>
      <c r="L88" s="836"/>
      <c r="M88" s="836"/>
      <c r="N88" s="836"/>
      <c r="O88" s="836"/>
      <c r="P88" s="836"/>
      <c r="Q88" s="836"/>
      <c r="R88" s="836"/>
      <c r="S88" s="836"/>
      <c r="T88" s="836"/>
      <c r="U88" s="836"/>
      <c r="V88" s="836"/>
      <c r="W88" s="836"/>
      <c r="X88" s="836"/>
      <c r="Y88" s="836"/>
      <c r="Z88" s="836"/>
      <c r="AA88" s="836"/>
      <c r="AB88" s="836"/>
      <c r="AC88" s="836"/>
      <c r="AD88" s="836"/>
      <c r="AE88" s="836"/>
      <c r="AF88" s="836"/>
      <c r="AG88" s="836"/>
      <c r="AH88" s="836"/>
      <c r="AI88" s="836"/>
      <c r="AJ88" s="836"/>
      <c r="AK88" s="836"/>
      <c r="AL88" s="836"/>
      <c r="AM88" s="836"/>
      <c r="AN88" s="836"/>
      <c r="AO88" s="836"/>
      <c r="AP88" s="798"/>
      <c r="AQ88" s="836"/>
      <c r="AR88" s="836"/>
      <c r="AS88" s="836"/>
      <c r="AT88" s="836"/>
      <c r="AU88" s="836"/>
      <c r="AV88" s="836">
        <v>0</v>
      </c>
      <c r="AW88" s="836">
        <v>0</v>
      </c>
      <c r="AX88" s="836">
        <v>0</v>
      </c>
      <c r="AY88" s="836">
        <v>0</v>
      </c>
      <c r="AZ88" s="836">
        <v>0</v>
      </c>
      <c r="BA88" s="836">
        <v>0</v>
      </c>
      <c r="BB88" s="836"/>
      <c r="BC88" s="836"/>
      <c r="BD88" s="836"/>
      <c r="BE88" s="836"/>
      <c r="BF88" s="836"/>
      <c r="BG88" s="836"/>
      <c r="BH88" s="836"/>
      <c r="BI88" s="836"/>
      <c r="BJ88" s="836"/>
      <c r="BK88" s="836"/>
      <c r="BL88" s="836"/>
      <c r="BM88" s="836"/>
      <c r="BN88" s="836"/>
      <c r="BO88" s="836"/>
      <c r="BP88" s="836"/>
      <c r="BQ88" s="836"/>
      <c r="BR88" s="836"/>
      <c r="BS88" s="836"/>
      <c r="BT88" s="836"/>
    </row>
    <row r="89" spans="2:73" s="797" customFormat="1" ht="29">
      <c r="B89" s="838"/>
      <c r="C89" s="838" t="s">
        <v>113</v>
      </c>
      <c r="D89" s="838"/>
      <c r="E89" s="838"/>
      <c r="F89" s="838"/>
      <c r="G89" s="838"/>
      <c r="H89" s="838" t="s">
        <v>291</v>
      </c>
      <c r="I89" s="873" t="s">
        <v>822</v>
      </c>
      <c r="J89" s="837" t="s">
        <v>25</v>
      </c>
      <c r="K89" s="798"/>
      <c r="L89" s="836"/>
      <c r="M89" s="836"/>
      <c r="N89" s="836"/>
      <c r="O89" s="836"/>
      <c r="P89" s="836"/>
      <c r="Q89" s="836"/>
      <c r="R89" s="836"/>
      <c r="S89" s="836"/>
      <c r="T89" s="836"/>
      <c r="U89" s="836"/>
      <c r="V89" s="836"/>
      <c r="W89" s="836"/>
      <c r="X89" s="836"/>
      <c r="Y89" s="836"/>
      <c r="Z89" s="836"/>
      <c r="AA89" s="836"/>
      <c r="AB89" s="836"/>
      <c r="AC89" s="836"/>
      <c r="AD89" s="836"/>
      <c r="AE89" s="836"/>
      <c r="AF89" s="836"/>
      <c r="AG89" s="836"/>
      <c r="AH89" s="836"/>
      <c r="AI89" s="836"/>
      <c r="AJ89" s="836"/>
      <c r="AK89" s="836"/>
      <c r="AL89" s="836"/>
      <c r="AM89" s="836"/>
      <c r="AN89" s="836"/>
      <c r="AO89" s="836"/>
      <c r="AP89" s="798"/>
      <c r="AQ89" s="836"/>
      <c r="AR89" s="836"/>
      <c r="AS89" s="836"/>
      <c r="AT89" s="836"/>
      <c r="AU89" s="836"/>
      <c r="AV89" s="836"/>
      <c r="AW89" s="836">
        <v>233</v>
      </c>
      <c r="AX89" s="836">
        <v>190</v>
      </c>
      <c r="AY89" s="836">
        <v>190</v>
      </c>
      <c r="AZ89" s="836">
        <v>190</v>
      </c>
      <c r="BA89" s="836">
        <v>190</v>
      </c>
      <c r="BB89" s="836"/>
      <c r="BC89" s="836"/>
      <c r="BD89" s="836"/>
      <c r="BE89" s="836"/>
      <c r="BF89" s="836"/>
      <c r="BG89" s="836"/>
      <c r="BH89" s="836"/>
      <c r="BI89" s="836"/>
      <c r="BJ89" s="836"/>
      <c r="BK89" s="836"/>
      <c r="BL89" s="836"/>
      <c r="BM89" s="836"/>
      <c r="BN89" s="836"/>
      <c r="BO89" s="836"/>
      <c r="BP89" s="836"/>
      <c r="BQ89" s="836"/>
      <c r="BR89" s="836"/>
      <c r="BS89" s="836"/>
      <c r="BT89" s="836"/>
    </row>
    <row r="90" spans="2:73" s="797" customFormat="1" ht="29">
      <c r="B90" s="838"/>
      <c r="C90" s="838" t="s">
        <v>114</v>
      </c>
      <c r="D90" s="838"/>
      <c r="E90" s="838"/>
      <c r="F90" s="838"/>
      <c r="G90" s="838"/>
      <c r="H90" s="838" t="s">
        <v>291</v>
      </c>
      <c r="I90" s="873" t="s">
        <v>822</v>
      </c>
      <c r="J90" s="837" t="s">
        <v>25</v>
      </c>
      <c r="K90" s="798"/>
      <c r="L90" s="836"/>
      <c r="M90" s="836"/>
      <c r="N90" s="836"/>
      <c r="O90" s="836"/>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c r="AN90" s="836"/>
      <c r="AO90" s="836"/>
      <c r="AP90" s="798"/>
      <c r="AQ90" s="836"/>
      <c r="AR90" s="836"/>
      <c r="AS90" s="836"/>
      <c r="AT90" s="836"/>
      <c r="AU90" s="836"/>
      <c r="AV90" s="836"/>
      <c r="AW90" s="836">
        <v>153</v>
      </c>
      <c r="AX90" s="836">
        <v>153</v>
      </c>
      <c r="AY90" s="836">
        <v>153</v>
      </c>
      <c r="AZ90" s="836">
        <v>153</v>
      </c>
      <c r="BA90" s="836">
        <v>153</v>
      </c>
      <c r="BB90" s="836"/>
      <c r="BC90" s="836"/>
      <c r="BD90" s="836"/>
      <c r="BE90" s="836"/>
      <c r="BF90" s="836"/>
      <c r="BG90" s="836"/>
      <c r="BH90" s="836"/>
      <c r="BI90" s="836"/>
      <c r="BJ90" s="836"/>
      <c r="BK90" s="836"/>
      <c r="BL90" s="836"/>
      <c r="BM90" s="836"/>
      <c r="BN90" s="836"/>
      <c r="BO90" s="836"/>
      <c r="BP90" s="836"/>
      <c r="BQ90" s="836"/>
      <c r="BR90" s="836"/>
      <c r="BS90" s="836"/>
      <c r="BT90" s="836"/>
    </row>
    <row r="91" spans="2:73" s="797" customFormat="1" ht="29">
      <c r="B91" s="838"/>
      <c r="C91" s="838" t="s">
        <v>768</v>
      </c>
      <c r="D91" s="838"/>
      <c r="E91" s="838"/>
      <c r="F91" s="838"/>
      <c r="G91" s="838"/>
      <c r="H91" s="838" t="s">
        <v>291</v>
      </c>
      <c r="I91" s="873" t="s">
        <v>822</v>
      </c>
      <c r="J91" s="837" t="s">
        <v>25</v>
      </c>
      <c r="K91" s="798"/>
      <c r="L91" s="836"/>
      <c r="M91" s="836"/>
      <c r="N91" s="836"/>
      <c r="O91" s="836"/>
      <c r="P91" s="836"/>
      <c r="Q91" s="836"/>
      <c r="R91" s="836"/>
      <c r="S91" s="836"/>
      <c r="T91" s="836"/>
      <c r="U91" s="836"/>
      <c r="V91" s="836"/>
      <c r="W91" s="836"/>
      <c r="X91" s="836"/>
      <c r="Y91" s="836"/>
      <c r="Z91" s="836"/>
      <c r="AA91" s="836"/>
      <c r="AB91" s="836"/>
      <c r="AC91" s="836"/>
      <c r="AD91" s="836"/>
      <c r="AE91" s="836"/>
      <c r="AF91" s="836"/>
      <c r="AG91" s="836"/>
      <c r="AH91" s="836"/>
      <c r="AI91" s="836"/>
      <c r="AJ91" s="836"/>
      <c r="AK91" s="836"/>
      <c r="AL91" s="836"/>
      <c r="AM91" s="836"/>
      <c r="AN91" s="836"/>
      <c r="AO91" s="836"/>
      <c r="AP91" s="798"/>
      <c r="AQ91" s="836"/>
      <c r="AR91" s="836"/>
      <c r="AS91" s="836"/>
      <c r="AT91" s="836"/>
      <c r="AU91" s="836"/>
      <c r="AV91" s="836"/>
      <c r="AW91" s="836">
        <v>204</v>
      </c>
      <c r="AX91" s="836">
        <v>149</v>
      </c>
      <c r="AY91" s="836">
        <v>149</v>
      </c>
      <c r="AZ91" s="836">
        <v>149</v>
      </c>
      <c r="BA91" s="836">
        <v>149</v>
      </c>
      <c r="BB91" s="836"/>
      <c r="BC91" s="836"/>
      <c r="BD91" s="836"/>
      <c r="BE91" s="836"/>
      <c r="BF91" s="836"/>
      <c r="BG91" s="836"/>
      <c r="BH91" s="836"/>
      <c r="BI91" s="836"/>
      <c r="BJ91" s="836"/>
      <c r="BK91" s="836"/>
      <c r="BL91" s="836"/>
      <c r="BM91" s="836"/>
      <c r="BN91" s="836"/>
      <c r="BO91" s="836"/>
      <c r="BP91" s="836"/>
      <c r="BQ91" s="836"/>
      <c r="BR91" s="836"/>
      <c r="BS91" s="836"/>
      <c r="BT91" s="836"/>
    </row>
    <row r="92" spans="2:73" s="797" customFormat="1" ht="29">
      <c r="B92" s="838"/>
      <c r="C92" s="838" t="s">
        <v>116</v>
      </c>
      <c r="D92" s="838"/>
      <c r="E92" s="838"/>
      <c r="F92" s="838"/>
      <c r="G92" s="838"/>
      <c r="H92" s="838" t="s">
        <v>291</v>
      </c>
      <c r="I92" s="873" t="s">
        <v>822</v>
      </c>
      <c r="J92" s="837" t="s">
        <v>25</v>
      </c>
      <c r="K92" s="798"/>
      <c r="L92" s="836"/>
      <c r="M92" s="836"/>
      <c r="N92" s="836"/>
      <c r="O92" s="836"/>
      <c r="P92" s="836"/>
      <c r="Q92" s="836"/>
      <c r="R92" s="836"/>
      <c r="S92" s="836"/>
      <c r="T92" s="836"/>
      <c r="U92" s="836"/>
      <c r="V92" s="836"/>
      <c r="W92" s="836"/>
      <c r="X92" s="836"/>
      <c r="Y92" s="836"/>
      <c r="Z92" s="836"/>
      <c r="AA92" s="836"/>
      <c r="AB92" s="836"/>
      <c r="AC92" s="836"/>
      <c r="AD92" s="836"/>
      <c r="AE92" s="836"/>
      <c r="AF92" s="836"/>
      <c r="AG92" s="836"/>
      <c r="AH92" s="836"/>
      <c r="AI92" s="836"/>
      <c r="AJ92" s="836"/>
      <c r="AK92" s="836"/>
      <c r="AL92" s="836"/>
      <c r="AM92" s="836"/>
      <c r="AN92" s="836"/>
      <c r="AO92" s="836"/>
      <c r="AP92" s="798"/>
      <c r="AQ92" s="836"/>
      <c r="AR92" s="836"/>
      <c r="AS92" s="836"/>
      <c r="AT92" s="836"/>
      <c r="AU92" s="836"/>
      <c r="AV92" s="836"/>
      <c r="AW92" s="836">
        <v>4</v>
      </c>
      <c r="AX92" s="836">
        <v>4</v>
      </c>
      <c r="AY92" s="836">
        <v>4</v>
      </c>
      <c r="AZ92" s="836">
        <v>4</v>
      </c>
      <c r="BA92" s="836">
        <v>4</v>
      </c>
      <c r="BB92" s="836"/>
      <c r="BC92" s="836"/>
      <c r="BD92" s="836"/>
      <c r="BE92" s="836"/>
      <c r="BF92" s="836"/>
      <c r="BG92" s="836"/>
      <c r="BH92" s="836"/>
      <c r="BI92" s="836"/>
      <c r="BJ92" s="836"/>
      <c r="BK92" s="836"/>
      <c r="BL92" s="836"/>
      <c r="BM92" s="836"/>
      <c r="BN92" s="836"/>
      <c r="BO92" s="836"/>
      <c r="BP92" s="836"/>
      <c r="BQ92" s="836"/>
      <c r="BR92" s="836"/>
      <c r="BS92" s="836"/>
      <c r="BT92" s="836"/>
    </row>
    <row r="93" spans="2:73" s="830" customFormat="1" ht="29">
      <c r="B93" s="833"/>
      <c r="C93" s="833" t="s">
        <v>118</v>
      </c>
      <c r="D93" s="838"/>
      <c r="E93" s="838"/>
      <c r="F93" s="838"/>
      <c r="G93" s="838"/>
      <c r="H93" s="838" t="s">
        <v>291</v>
      </c>
      <c r="I93" s="873" t="s">
        <v>822</v>
      </c>
      <c r="J93" s="837" t="s">
        <v>25</v>
      </c>
      <c r="K93" s="832"/>
      <c r="L93" s="831"/>
      <c r="M93" s="831"/>
      <c r="N93" s="831"/>
      <c r="O93" s="831"/>
      <c r="P93" s="836"/>
      <c r="Q93" s="836"/>
      <c r="R93" s="836"/>
      <c r="S93" s="836"/>
      <c r="T93" s="836"/>
      <c r="U93" s="836"/>
      <c r="V93" s="836"/>
      <c r="W93" s="831"/>
      <c r="X93" s="831"/>
      <c r="Y93" s="831"/>
      <c r="Z93" s="831"/>
      <c r="AA93" s="831"/>
      <c r="AB93" s="831"/>
      <c r="AC93" s="831"/>
      <c r="AD93" s="831"/>
      <c r="AE93" s="831"/>
      <c r="AF93" s="831"/>
      <c r="AG93" s="831"/>
      <c r="AH93" s="831"/>
      <c r="AI93" s="831"/>
      <c r="AJ93" s="831"/>
      <c r="AK93" s="831"/>
      <c r="AL93" s="831"/>
      <c r="AM93" s="831"/>
      <c r="AN93" s="831"/>
      <c r="AO93" s="831"/>
      <c r="AP93" s="832"/>
      <c r="AQ93" s="831"/>
      <c r="AR93" s="831"/>
      <c r="AS93" s="831"/>
      <c r="AT93" s="831"/>
      <c r="AU93" s="831"/>
      <c r="AV93" s="836"/>
      <c r="AW93" s="836">
        <v>2024</v>
      </c>
      <c r="AX93" s="836">
        <v>2207</v>
      </c>
      <c r="AY93" s="836">
        <v>2207</v>
      </c>
      <c r="AZ93" s="836">
        <v>2207</v>
      </c>
      <c r="BA93" s="836">
        <v>2207</v>
      </c>
      <c r="BB93" s="831"/>
      <c r="BC93" s="831"/>
      <c r="BD93" s="831"/>
      <c r="BE93" s="831"/>
      <c r="BF93" s="831"/>
      <c r="BG93" s="831"/>
      <c r="BH93" s="831"/>
      <c r="BI93" s="831"/>
      <c r="BJ93" s="831"/>
      <c r="BK93" s="831"/>
      <c r="BL93" s="831"/>
      <c r="BM93" s="831"/>
      <c r="BN93" s="831"/>
      <c r="BO93" s="831"/>
      <c r="BP93" s="831"/>
      <c r="BQ93" s="831"/>
      <c r="BR93" s="831"/>
      <c r="BS93" s="831"/>
      <c r="BT93" s="831"/>
    </row>
    <row r="94" spans="2:73" ht="29">
      <c r="B94" s="841"/>
      <c r="C94" s="841" t="s">
        <v>119</v>
      </c>
      <c r="D94" s="838"/>
      <c r="E94" s="838"/>
      <c r="F94" s="838"/>
      <c r="G94" s="838"/>
      <c r="H94" s="838" t="s">
        <v>291</v>
      </c>
      <c r="I94" s="873" t="s">
        <v>822</v>
      </c>
      <c r="J94" s="837" t="s">
        <v>25</v>
      </c>
      <c r="K94" s="724"/>
      <c r="L94" s="839"/>
      <c r="M94" s="839"/>
      <c r="N94" s="839"/>
      <c r="O94" s="839"/>
      <c r="P94" s="839"/>
      <c r="Q94" s="839"/>
      <c r="R94" s="839"/>
      <c r="S94" s="839"/>
      <c r="T94" s="836"/>
      <c r="U94" s="836"/>
      <c r="V94" s="836"/>
      <c r="W94" s="839"/>
      <c r="X94" s="839"/>
      <c r="Y94" s="839"/>
      <c r="Z94" s="839"/>
      <c r="AA94" s="839"/>
      <c r="AB94" s="839"/>
      <c r="AC94" s="839"/>
      <c r="AD94" s="839"/>
      <c r="AE94" s="839"/>
      <c r="AF94" s="839"/>
      <c r="AG94" s="839"/>
      <c r="AH94" s="839"/>
      <c r="AI94" s="839"/>
      <c r="AJ94" s="839"/>
      <c r="AK94" s="839"/>
      <c r="AL94" s="839"/>
      <c r="AM94" s="839"/>
      <c r="AN94" s="839"/>
      <c r="AO94" s="839"/>
      <c r="AP94" s="724"/>
      <c r="AQ94" s="839"/>
      <c r="AR94" s="839"/>
      <c r="AS94" s="839"/>
      <c r="AT94" s="839"/>
      <c r="AU94" s="839"/>
      <c r="AV94" s="839"/>
      <c r="AW94" s="839">
        <v>74</v>
      </c>
      <c r="AX94" s="839">
        <v>74</v>
      </c>
      <c r="AY94" s="836">
        <v>74</v>
      </c>
      <c r="AZ94" s="836">
        <v>71</v>
      </c>
      <c r="BA94" s="836">
        <v>57</v>
      </c>
      <c r="BB94" s="839"/>
      <c r="BC94" s="839"/>
      <c r="BD94" s="839"/>
      <c r="BE94" s="839"/>
      <c r="BF94" s="839"/>
      <c r="BG94" s="839"/>
      <c r="BH94" s="839"/>
      <c r="BI94" s="839"/>
      <c r="BJ94" s="839"/>
      <c r="BK94" s="839"/>
      <c r="BL94" s="839"/>
      <c r="BM94" s="839"/>
      <c r="BN94" s="839"/>
      <c r="BO94" s="839"/>
      <c r="BP94" s="839"/>
      <c r="BQ94" s="839"/>
      <c r="BR94" s="839"/>
      <c r="BS94" s="839"/>
      <c r="BT94" s="839"/>
    </row>
    <row r="95" spans="2:73" ht="29">
      <c r="B95" s="841"/>
      <c r="C95" s="841" t="s">
        <v>120</v>
      </c>
      <c r="D95" s="838"/>
      <c r="E95" s="838"/>
      <c r="F95" s="838"/>
      <c r="G95" s="838"/>
      <c r="H95" s="838" t="s">
        <v>291</v>
      </c>
      <c r="I95" s="873" t="s">
        <v>822</v>
      </c>
      <c r="J95" s="837" t="s">
        <v>25</v>
      </c>
      <c r="K95" s="724"/>
      <c r="L95" s="839"/>
      <c r="M95" s="839"/>
      <c r="N95" s="839"/>
      <c r="O95" s="839"/>
      <c r="P95" s="839"/>
      <c r="Q95" s="839"/>
      <c r="R95" s="839"/>
      <c r="S95" s="839"/>
      <c r="T95" s="836"/>
      <c r="U95" s="836"/>
      <c r="V95" s="836"/>
      <c r="W95" s="839"/>
      <c r="X95" s="839"/>
      <c r="Y95" s="839"/>
      <c r="Z95" s="839"/>
      <c r="AA95" s="839"/>
      <c r="AB95" s="839"/>
      <c r="AC95" s="839"/>
      <c r="AD95" s="839"/>
      <c r="AE95" s="839"/>
      <c r="AF95" s="839"/>
      <c r="AG95" s="839"/>
      <c r="AH95" s="839"/>
      <c r="AI95" s="839"/>
      <c r="AJ95" s="839"/>
      <c r="AK95" s="839"/>
      <c r="AL95" s="839"/>
      <c r="AM95" s="839"/>
      <c r="AN95" s="839"/>
      <c r="AO95" s="839"/>
      <c r="AP95" s="724"/>
      <c r="AQ95" s="839"/>
      <c r="AR95" s="839"/>
      <c r="AS95" s="839"/>
      <c r="AT95" s="839"/>
      <c r="AU95" s="839"/>
      <c r="AV95" s="839"/>
      <c r="AW95" s="839">
        <v>42</v>
      </c>
      <c r="AX95" s="839">
        <v>42</v>
      </c>
      <c r="AY95" s="836">
        <v>42</v>
      </c>
      <c r="AZ95" s="836">
        <v>42</v>
      </c>
      <c r="BA95" s="836">
        <v>42</v>
      </c>
      <c r="BB95" s="839"/>
      <c r="BC95" s="839"/>
      <c r="BD95" s="839"/>
      <c r="BE95" s="839"/>
      <c r="BF95" s="839"/>
      <c r="BG95" s="839"/>
      <c r="BH95" s="839"/>
      <c r="BI95" s="839"/>
      <c r="BJ95" s="839"/>
      <c r="BK95" s="839"/>
      <c r="BL95" s="839"/>
      <c r="BM95" s="839"/>
      <c r="BN95" s="839"/>
      <c r="BO95" s="839"/>
      <c r="BP95" s="839"/>
      <c r="BQ95" s="839"/>
      <c r="BR95" s="839"/>
      <c r="BS95" s="839"/>
      <c r="BT95" s="839"/>
    </row>
    <row r="96" spans="2:73" ht="29">
      <c r="B96" s="841"/>
      <c r="C96" s="841" t="s">
        <v>122</v>
      </c>
      <c r="D96" s="841"/>
      <c r="E96" s="841"/>
      <c r="F96" s="841"/>
      <c r="G96" s="841"/>
      <c r="H96" s="841" t="s">
        <v>291</v>
      </c>
      <c r="I96" s="872" t="s">
        <v>822</v>
      </c>
      <c r="J96" s="840" t="s">
        <v>25</v>
      </c>
      <c r="K96" s="724"/>
      <c r="L96" s="839"/>
      <c r="M96" s="839"/>
      <c r="N96" s="839"/>
      <c r="O96" s="839"/>
      <c r="P96" s="839"/>
      <c r="Q96" s="839"/>
      <c r="R96" s="839"/>
      <c r="S96" s="839"/>
      <c r="T96" s="839"/>
      <c r="U96" s="839"/>
      <c r="V96" s="839"/>
      <c r="W96" s="839"/>
      <c r="X96" s="839"/>
      <c r="Y96" s="839"/>
      <c r="Z96" s="839"/>
      <c r="AA96" s="839"/>
      <c r="AB96" s="839"/>
      <c r="AC96" s="839"/>
      <c r="AD96" s="839"/>
      <c r="AE96" s="839"/>
      <c r="AF96" s="839"/>
      <c r="AG96" s="839"/>
      <c r="AH96" s="839"/>
      <c r="AI96" s="839"/>
      <c r="AJ96" s="839"/>
      <c r="AK96" s="839"/>
      <c r="AL96" s="839"/>
      <c r="AM96" s="839"/>
      <c r="AN96" s="839"/>
      <c r="AO96" s="839"/>
      <c r="AP96" s="724"/>
      <c r="AQ96" s="839"/>
      <c r="AR96" s="839"/>
      <c r="AS96" s="839"/>
      <c r="AT96" s="839"/>
      <c r="AU96" s="839"/>
      <c r="AV96" s="839"/>
      <c r="AW96" s="839">
        <v>46</v>
      </c>
      <c r="AX96" s="839">
        <v>46</v>
      </c>
      <c r="AY96" s="839">
        <v>46</v>
      </c>
      <c r="AZ96" s="839">
        <v>46</v>
      </c>
      <c r="BA96" s="839">
        <v>46</v>
      </c>
      <c r="BB96" s="839"/>
      <c r="BC96" s="839"/>
      <c r="BD96" s="839"/>
      <c r="BE96" s="839"/>
      <c r="BF96" s="839"/>
      <c r="BG96" s="839"/>
      <c r="BH96" s="839"/>
      <c r="BI96" s="839"/>
      <c r="BJ96" s="839"/>
      <c r="BK96" s="839"/>
      <c r="BL96" s="839"/>
      <c r="BM96" s="839"/>
      <c r="BN96" s="839"/>
      <c r="BO96" s="839"/>
      <c r="BP96" s="839"/>
      <c r="BQ96" s="839"/>
      <c r="BR96" s="839"/>
      <c r="BS96" s="839"/>
      <c r="BT96" s="839"/>
    </row>
    <row r="97" spans="2:73" ht="29">
      <c r="B97" s="841"/>
      <c r="C97" s="841" t="s">
        <v>124</v>
      </c>
      <c r="D97" s="841"/>
      <c r="E97" s="841"/>
      <c r="F97" s="841"/>
      <c r="G97" s="841"/>
      <c r="H97" s="841" t="s">
        <v>291</v>
      </c>
      <c r="I97" s="872" t="s">
        <v>822</v>
      </c>
      <c r="J97" s="840" t="s">
        <v>25</v>
      </c>
      <c r="K97" s="724"/>
      <c r="L97" s="839"/>
      <c r="M97" s="839"/>
      <c r="N97" s="839"/>
      <c r="O97" s="839"/>
      <c r="P97" s="839"/>
      <c r="Q97" s="839"/>
      <c r="R97" s="839"/>
      <c r="S97" s="839"/>
      <c r="T97" s="839"/>
      <c r="U97" s="839"/>
      <c r="V97" s="839"/>
      <c r="W97" s="839"/>
      <c r="X97" s="839"/>
      <c r="Y97" s="839"/>
      <c r="Z97" s="839"/>
      <c r="AA97" s="839"/>
      <c r="AB97" s="839"/>
      <c r="AC97" s="839"/>
      <c r="AD97" s="839"/>
      <c r="AE97" s="839"/>
      <c r="AF97" s="839"/>
      <c r="AG97" s="839"/>
      <c r="AH97" s="839"/>
      <c r="AI97" s="839"/>
      <c r="AJ97" s="839"/>
      <c r="AK97" s="839"/>
      <c r="AL97" s="839"/>
      <c r="AM97" s="839"/>
      <c r="AN97" s="839"/>
      <c r="AO97" s="839"/>
      <c r="AP97" s="724"/>
      <c r="AQ97" s="839"/>
      <c r="AR97" s="839"/>
      <c r="AS97" s="839"/>
      <c r="AT97" s="839"/>
      <c r="AU97" s="839"/>
      <c r="AV97" s="839"/>
      <c r="AW97" s="839">
        <v>21</v>
      </c>
      <c r="AX97" s="839">
        <v>21</v>
      </c>
      <c r="AY97" s="839">
        <v>2</v>
      </c>
      <c r="AZ97" s="839">
        <v>2</v>
      </c>
      <c r="BA97" s="839">
        <v>2</v>
      </c>
      <c r="BB97" s="839"/>
      <c r="BC97" s="839"/>
      <c r="BD97" s="839"/>
      <c r="BE97" s="839"/>
      <c r="BF97" s="839"/>
      <c r="BG97" s="839"/>
      <c r="BH97" s="839"/>
      <c r="BI97" s="839"/>
      <c r="BJ97" s="839"/>
      <c r="BK97" s="839"/>
      <c r="BL97" s="839"/>
      <c r="BM97" s="839"/>
      <c r="BN97" s="839"/>
      <c r="BO97" s="839"/>
      <c r="BP97" s="839"/>
      <c r="BQ97" s="839"/>
      <c r="BR97" s="839"/>
      <c r="BS97" s="839"/>
      <c r="BT97" s="839"/>
    </row>
    <row r="98" spans="2:73" ht="29">
      <c r="B98" s="841"/>
      <c r="C98" s="841" t="s">
        <v>769</v>
      </c>
      <c r="D98" s="841"/>
      <c r="E98" s="841"/>
      <c r="F98" s="841"/>
      <c r="G98" s="841"/>
      <c r="H98" s="841" t="s">
        <v>291</v>
      </c>
      <c r="I98" s="872" t="s">
        <v>822</v>
      </c>
      <c r="J98" s="840" t="s">
        <v>25</v>
      </c>
      <c r="K98" s="724"/>
      <c r="L98" s="839"/>
      <c r="M98" s="839"/>
      <c r="N98" s="839"/>
      <c r="O98" s="839"/>
      <c r="P98" s="839"/>
      <c r="Q98" s="839"/>
      <c r="R98" s="839"/>
      <c r="S98" s="839"/>
      <c r="T98" s="839"/>
      <c r="U98" s="839"/>
      <c r="V98" s="839"/>
      <c r="W98" s="839"/>
      <c r="X98" s="839"/>
      <c r="Y98" s="839"/>
      <c r="Z98" s="839"/>
      <c r="AA98" s="839"/>
      <c r="AB98" s="839"/>
      <c r="AC98" s="839"/>
      <c r="AD98" s="839"/>
      <c r="AE98" s="839"/>
      <c r="AF98" s="839"/>
      <c r="AG98" s="839"/>
      <c r="AH98" s="839"/>
      <c r="AI98" s="839"/>
      <c r="AJ98" s="839"/>
      <c r="AK98" s="839"/>
      <c r="AL98" s="839"/>
      <c r="AM98" s="839"/>
      <c r="AN98" s="839"/>
      <c r="AO98" s="839"/>
      <c r="AP98" s="724"/>
      <c r="AQ98" s="839"/>
      <c r="AR98" s="839"/>
      <c r="AS98" s="839"/>
      <c r="AT98" s="839"/>
      <c r="AU98" s="839"/>
      <c r="AV98" s="839"/>
      <c r="AW98" s="839">
        <v>8</v>
      </c>
      <c r="AX98" s="839">
        <v>8</v>
      </c>
      <c r="AY98" s="839">
        <v>8</v>
      </c>
      <c r="AZ98" s="839">
        <v>8</v>
      </c>
      <c r="BA98" s="839">
        <v>8</v>
      </c>
      <c r="BB98" s="839"/>
      <c r="BC98" s="839"/>
      <c r="BD98" s="839"/>
      <c r="BE98" s="839"/>
      <c r="BF98" s="839"/>
      <c r="BG98" s="839"/>
      <c r="BH98" s="839"/>
      <c r="BI98" s="839"/>
      <c r="BJ98" s="839"/>
      <c r="BK98" s="839"/>
      <c r="BL98" s="839"/>
      <c r="BM98" s="839"/>
      <c r="BN98" s="839"/>
      <c r="BO98" s="839"/>
      <c r="BP98" s="839"/>
      <c r="BQ98" s="839"/>
      <c r="BR98" s="839"/>
      <c r="BS98" s="839"/>
      <c r="BT98" s="839"/>
      <c r="BU98" s="163"/>
    </row>
    <row r="99" spans="2:73" ht="15.5">
      <c r="B99" s="841"/>
      <c r="C99" s="841" t="s">
        <v>114</v>
      </c>
      <c r="D99" s="841"/>
      <c r="E99" s="841"/>
      <c r="F99" s="841"/>
      <c r="G99" s="841"/>
      <c r="H99" s="841" t="s">
        <v>309</v>
      </c>
      <c r="I99" s="872" t="s">
        <v>836</v>
      </c>
      <c r="J99" s="840" t="s">
        <v>832</v>
      </c>
      <c r="K99" s="724"/>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39"/>
      <c r="AK99" s="839"/>
      <c r="AL99" s="839"/>
      <c r="AM99" s="839"/>
      <c r="AN99" s="839"/>
      <c r="AO99" s="839"/>
      <c r="AP99" s="724"/>
      <c r="AQ99" s="839"/>
      <c r="AR99" s="839"/>
      <c r="AS99" s="839"/>
      <c r="AT99" s="839"/>
      <c r="AU99" s="839"/>
      <c r="AV99" s="839"/>
      <c r="AW99" s="839"/>
      <c r="AX99" s="839">
        <v>65</v>
      </c>
      <c r="AY99" s="839">
        <v>65</v>
      </c>
      <c r="AZ99" s="839">
        <v>65</v>
      </c>
      <c r="BA99" s="839">
        <v>65</v>
      </c>
      <c r="BB99" s="839"/>
      <c r="BC99" s="839"/>
      <c r="BD99" s="839"/>
      <c r="BE99" s="839"/>
      <c r="BF99" s="839"/>
      <c r="BG99" s="839"/>
      <c r="BH99" s="839"/>
      <c r="BI99" s="839"/>
      <c r="BJ99" s="839"/>
      <c r="BK99" s="839"/>
      <c r="BL99" s="839"/>
      <c r="BM99" s="839"/>
      <c r="BN99" s="839"/>
      <c r="BO99" s="839"/>
      <c r="BP99" s="839"/>
      <c r="BQ99" s="839"/>
      <c r="BR99" s="839"/>
      <c r="BS99" s="839"/>
      <c r="BT99" s="839"/>
      <c r="BU99" s="163"/>
    </row>
    <row r="100" spans="2:73" ht="15.5">
      <c r="B100" s="841"/>
      <c r="C100" s="841" t="s">
        <v>768</v>
      </c>
      <c r="D100" s="841"/>
      <c r="E100" s="841"/>
      <c r="F100" s="841"/>
      <c r="G100" s="841"/>
      <c r="H100" s="841" t="s">
        <v>309</v>
      </c>
      <c r="I100" s="872" t="s">
        <v>836</v>
      </c>
      <c r="J100" s="840" t="s">
        <v>832</v>
      </c>
      <c r="K100" s="724"/>
      <c r="L100" s="839"/>
      <c r="M100" s="839"/>
      <c r="N100" s="839"/>
      <c r="O100" s="839"/>
      <c r="P100" s="839"/>
      <c r="Q100" s="839"/>
      <c r="R100" s="839"/>
      <c r="S100" s="839"/>
      <c r="T100" s="839"/>
      <c r="U100" s="839"/>
      <c r="V100" s="839"/>
      <c r="W100" s="839"/>
      <c r="X100" s="839"/>
      <c r="Y100" s="839"/>
      <c r="Z100" s="839"/>
      <c r="AA100" s="839"/>
      <c r="AB100" s="839"/>
      <c r="AC100" s="839"/>
      <c r="AD100" s="839"/>
      <c r="AE100" s="839"/>
      <c r="AF100" s="839"/>
      <c r="AG100" s="839"/>
      <c r="AH100" s="839"/>
      <c r="AI100" s="839"/>
      <c r="AJ100" s="839"/>
      <c r="AK100" s="839"/>
      <c r="AL100" s="839"/>
      <c r="AM100" s="839"/>
      <c r="AN100" s="839"/>
      <c r="AO100" s="839"/>
      <c r="AP100" s="724"/>
      <c r="AQ100" s="839"/>
      <c r="AR100" s="839"/>
      <c r="AS100" s="839"/>
      <c r="AT100" s="839"/>
      <c r="AU100" s="839"/>
      <c r="AV100" s="839"/>
      <c r="AW100" s="839"/>
      <c r="AX100" s="839">
        <v>87</v>
      </c>
      <c r="AY100" s="839">
        <v>88</v>
      </c>
      <c r="AZ100" s="839">
        <v>87</v>
      </c>
      <c r="BA100" s="839">
        <v>87</v>
      </c>
      <c r="BB100" s="839"/>
      <c r="BC100" s="839"/>
      <c r="BD100" s="839"/>
      <c r="BE100" s="839"/>
      <c r="BF100" s="839"/>
      <c r="BG100" s="839"/>
      <c r="BH100" s="839"/>
      <c r="BI100" s="839"/>
      <c r="BJ100" s="839"/>
      <c r="BK100" s="839"/>
      <c r="BL100" s="839"/>
      <c r="BM100" s="839"/>
      <c r="BN100" s="839"/>
      <c r="BO100" s="839"/>
      <c r="BP100" s="839"/>
      <c r="BQ100" s="839"/>
      <c r="BR100" s="839"/>
      <c r="BS100" s="839"/>
      <c r="BT100" s="839"/>
      <c r="BU100" s="163"/>
    </row>
    <row r="101" spans="2:73">
      <c r="B101" s="841"/>
      <c r="C101" s="841" t="s">
        <v>772</v>
      </c>
      <c r="D101" s="841"/>
      <c r="E101" s="841"/>
      <c r="F101" s="841"/>
      <c r="G101" s="841"/>
      <c r="H101" s="841" t="s">
        <v>309</v>
      </c>
      <c r="I101" s="872" t="s">
        <v>837</v>
      </c>
      <c r="J101" s="840" t="s">
        <v>832</v>
      </c>
      <c r="K101" s="724"/>
      <c r="L101" s="839"/>
      <c r="M101" s="839"/>
      <c r="N101" s="839"/>
      <c r="O101" s="839"/>
      <c r="P101" s="839"/>
      <c r="Q101" s="839"/>
      <c r="R101" s="839"/>
      <c r="S101" s="839"/>
      <c r="T101" s="839"/>
      <c r="U101" s="839"/>
      <c r="V101" s="839"/>
      <c r="W101" s="839"/>
      <c r="X101" s="839"/>
      <c r="Y101" s="839"/>
      <c r="Z101" s="839"/>
      <c r="AA101" s="839"/>
      <c r="AB101" s="839"/>
      <c r="AC101" s="839"/>
      <c r="AD101" s="839"/>
      <c r="AE101" s="839"/>
      <c r="AF101" s="839"/>
      <c r="AG101" s="839"/>
      <c r="AH101" s="839"/>
      <c r="AI101" s="839"/>
      <c r="AJ101" s="839"/>
      <c r="AK101" s="839"/>
      <c r="AL101" s="839"/>
      <c r="AM101" s="839"/>
      <c r="AN101" s="839"/>
      <c r="AO101" s="839"/>
      <c r="AP101" s="724"/>
      <c r="AQ101" s="839"/>
      <c r="AR101" s="839"/>
      <c r="AS101" s="839"/>
      <c r="AT101" s="839"/>
      <c r="AU101" s="839"/>
      <c r="AV101" s="839"/>
      <c r="AW101" s="839"/>
      <c r="AX101" s="839">
        <v>3</v>
      </c>
      <c r="AY101" s="839">
        <v>3</v>
      </c>
      <c r="AZ101" s="839">
        <v>3</v>
      </c>
      <c r="BA101" s="839">
        <v>3</v>
      </c>
      <c r="BB101" s="839"/>
      <c r="BC101" s="839"/>
      <c r="BD101" s="839"/>
      <c r="BE101" s="839"/>
      <c r="BF101" s="839"/>
      <c r="BG101" s="839"/>
      <c r="BH101" s="839"/>
      <c r="BI101" s="839"/>
      <c r="BJ101" s="839"/>
      <c r="BK101" s="839"/>
      <c r="BL101" s="839"/>
      <c r="BM101" s="839"/>
      <c r="BN101" s="839"/>
      <c r="BO101" s="839"/>
      <c r="BP101" s="839"/>
      <c r="BQ101" s="839"/>
      <c r="BR101" s="839"/>
      <c r="BS101" s="839"/>
      <c r="BT101" s="839"/>
    </row>
    <row r="102" spans="2:73" ht="15.5">
      <c r="B102" s="841"/>
      <c r="C102" s="841" t="s">
        <v>118</v>
      </c>
      <c r="D102" s="841"/>
      <c r="E102" s="841"/>
      <c r="F102" s="841"/>
      <c r="G102" s="841"/>
      <c r="H102" s="841" t="s">
        <v>309</v>
      </c>
      <c r="I102" s="872" t="s">
        <v>838</v>
      </c>
      <c r="J102" s="840" t="s">
        <v>832</v>
      </c>
      <c r="K102" s="724"/>
      <c r="L102" s="839"/>
      <c r="M102" s="839"/>
      <c r="N102" s="839"/>
      <c r="O102" s="839"/>
      <c r="P102" s="839"/>
      <c r="Q102" s="839"/>
      <c r="R102" s="839"/>
      <c r="S102" s="839"/>
      <c r="T102" s="839"/>
      <c r="U102" s="839"/>
      <c r="V102" s="839"/>
      <c r="W102" s="839"/>
      <c r="X102" s="839"/>
      <c r="Y102" s="839"/>
      <c r="Z102" s="839"/>
      <c r="AA102" s="839"/>
      <c r="AB102" s="839"/>
      <c r="AC102" s="839"/>
      <c r="AD102" s="839"/>
      <c r="AE102" s="839"/>
      <c r="AF102" s="839"/>
      <c r="AG102" s="839"/>
      <c r="AH102" s="839"/>
      <c r="AI102" s="839"/>
      <c r="AJ102" s="839"/>
      <c r="AK102" s="839"/>
      <c r="AL102" s="839"/>
      <c r="AM102" s="839"/>
      <c r="AN102" s="839"/>
      <c r="AO102" s="839"/>
      <c r="AP102" s="724"/>
      <c r="AQ102" s="839"/>
      <c r="AR102" s="839"/>
      <c r="AS102" s="839"/>
      <c r="AT102" s="839"/>
      <c r="AU102" s="839"/>
      <c r="AV102" s="839"/>
      <c r="AW102" s="839"/>
      <c r="AX102" s="839">
        <v>925</v>
      </c>
      <c r="AY102" s="839"/>
      <c r="AZ102" s="839"/>
      <c r="BA102" s="839"/>
      <c r="BB102" s="839"/>
      <c r="BC102" s="839"/>
      <c r="BD102" s="839"/>
      <c r="BE102" s="839"/>
      <c r="BF102" s="839"/>
      <c r="BG102" s="839"/>
      <c r="BH102" s="839"/>
      <c r="BI102" s="839"/>
      <c r="BJ102" s="839"/>
      <c r="BK102" s="839"/>
      <c r="BL102" s="839"/>
      <c r="BM102" s="839"/>
      <c r="BN102" s="839"/>
      <c r="BO102" s="839"/>
      <c r="BP102" s="839"/>
      <c r="BQ102" s="839"/>
      <c r="BR102" s="839"/>
      <c r="BS102" s="839"/>
      <c r="BT102" s="839"/>
      <c r="BU102" s="163"/>
    </row>
    <row r="103" spans="2:73" ht="15.5">
      <c r="B103" s="841"/>
      <c r="C103" s="841" t="s">
        <v>118</v>
      </c>
      <c r="D103" s="841"/>
      <c r="E103" s="841"/>
      <c r="F103" s="841"/>
      <c r="G103" s="841"/>
      <c r="H103" s="841" t="s">
        <v>309</v>
      </c>
      <c r="I103" s="872" t="s">
        <v>839</v>
      </c>
      <c r="J103" s="840" t="s">
        <v>832</v>
      </c>
      <c r="K103" s="724"/>
      <c r="L103" s="839"/>
      <c r="M103" s="839"/>
      <c r="N103" s="839"/>
      <c r="O103" s="839"/>
      <c r="P103" s="839"/>
      <c r="Q103" s="839"/>
      <c r="R103" s="839"/>
      <c r="S103" s="839"/>
      <c r="T103" s="839"/>
      <c r="U103" s="839"/>
      <c r="V103" s="839"/>
      <c r="W103" s="839"/>
      <c r="X103" s="839"/>
      <c r="Y103" s="839"/>
      <c r="Z103" s="839"/>
      <c r="AA103" s="839"/>
      <c r="AB103" s="839"/>
      <c r="AC103" s="839"/>
      <c r="AD103" s="839"/>
      <c r="AE103" s="839"/>
      <c r="AF103" s="839"/>
      <c r="AG103" s="839"/>
      <c r="AH103" s="839"/>
      <c r="AI103" s="839"/>
      <c r="AJ103" s="839"/>
      <c r="AK103" s="839"/>
      <c r="AL103" s="839"/>
      <c r="AM103" s="839"/>
      <c r="AN103" s="839"/>
      <c r="AO103" s="839"/>
      <c r="AP103" s="724"/>
      <c r="AQ103" s="839"/>
      <c r="AR103" s="839"/>
      <c r="AS103" s="839"/>
      <c r="AT103" s="839"/>
      <c r="AU103" s="839"/>
      <c r="AV103" s="839"/>
      <c r="AW103" s="839"/>
      <c r="AX103" s="839"/>
      <c r="AY103" s="839">
        <v>925</v>
      </c>
      <c r="AZ103" s="839">
        <v>921</v>
      </c>
      <c r="BA103" s="839">
        <v>921</v>
      </c>
      <c r="BB103" s="839"/>
      <c r="BC103" s="839"/>
      <c r="BD103" s="839"/>
      <c r="BE103" s="839"/>
      <c r="BF103" s="839"/>
      <c r="BG103" s="839"/>
      <c r="BH103" s="839"/>
      <c r="BI103" s="839"/>
      <c r="BJ103" s="839"/>
      <c r="BK103" s="839"/>
      <c r="BL103" s="839"/>
      <c r="BM103" s="839"/>
      <c r="BN103" s="839"/>
      <c r="BO103" s="839"/>
      <c r="BP103" s="839"/>
      <c r="BQ103" s="839"/>
      <c r="BR103" s="839"/>
      <c r="BS103" s="839"/>
      <c r="BT103" s="839"/>
      <c r="BU103" s="163"/>
    </row>
    <row r="104" spans="2:73" ht="15.5">
      <c r="B104" s="841"/>
      <c r="C104" s="841" t="s">
        <v>118</v>
      </c>
      <c r="D104" s="841"/>
      <c r="E104" s="841"/>
      <c r="F104" s="841"/>
      <c r="G104" s="841"/>
      <c r="H104" s="841" t="s">
        <v>309</v>
      </c>
      <c r="I104" s="872" t="s">
        <v>838</v>
      </c>
      <c r="J104" s="840" t="s">
        <v>832</v>
      </c>
      <c r="K104" s="724"/>
      <c r="L104" s="839"/>
      <c r="M104" s="839"/>
      <c r="N104" s="839"/>
      <c r="O104" s="839"/>
      <c r="P104" s="839"/>
      <c r="Q104" s="839"/>
      <c r="R104" s="839"/>
      <c r="S104" s="839"/>
      <c r="T104" s="839"/>
      <c r="U104" s="839"/>
      <c r="V104" s="839"/>
      <c r="W104" s="839"/>
      <c r="X104" s="839"/>
      <c r="Y104" s="839"/>
      <c r="Z104" s="839"/>
      <c r="AA104" s="839"/>
      <c r="AB104" s="839"/>
      <c r="AC104" s="839"/>
      <c r="AD104" s="839"/>
      <c r="AE104" s="839"/>
      <c r="AF104" s="839"/>
      <c r="AG104" s="839"/>
      <c r="AH104" s="839"/>
      <c r="AI104" s="839"/>
      <c r="AJ104" s="839"/>
      <c r="AK104" s="839"/>
      <c r="AL104" s="839"/>
      <c r="AM104" s="839"/>
      <c r="AN104" s="839"/>
      <c r="AO104" s="839"/>
      <c r="AP104" s="724"/>
      <c r="AQ104" s="839"/>
      <c r="AR104" s="839"/>
      <c r="AS104" s="839"/>
      <c r="AT104" s="839"/>
      <c r="AU104" s="839"/>
      <c r="AV104" s="839"/>
      <c r="AW104" s="839"/>
      <c r="AX104" s="839">
        <v>361</v>
      </c>
      <c r="AY104" s="839"/>
      <c r="AZ104" s="839"/>
      <c r="BA104" s="839"/>
      <c r="BB104" s="839"/>
      <c r="BC104" s="839"/>
      <c r="BD104" s="839"/>
      <c r="BE104" s="839"/>
      <c r="BF104" s="839"/>
      <c r="BG104" s="839"/>
      <c r="BH104" s="839"/>
      <c r="BI104" s="839"/>
      <c r="BJ104" s="839"/>
      <c r="BK104" s="839"/>
      <c r="BL104" s="839"/>
      <c r="BM104" s="839"/>
      <c r="BN104" s="839"/>
      <c r="BO104" s="839"/>
      <c r="BP104" s="839"/>
      <c r="BQ104" s="839"/>
      <c r="BR104" s="839"/>
      <c r="BS104" s="839"/>
      <c r="BT104" s="839"/>
      <c r="BU104" s="163"/>
    </row>
    <row r="105" spans="2:73" ht="15.5">
      <c r="B105" s="841"/>
      <c r="C105" s="841" t="s">
        <v>118</v>
      </c>
      <c r="D105" s="841"/>
      <c r="E105" s="841"/>
      <c r="F105" s="841"/>
      <c r="G105" s="841"/>
      <c r="H105" s="841" t="s">
        <v>309</v>
      </c>
      <c r="I105" s="872" t="s">
        <v>839</v>
      </c>
      <c r="J105" s="840" t="s">
        <v>832</v>
      </c>
      <c r="K105" s="724"/>
      <c r="L105" s="839"/>
      <c r="M105" s="839"/>
      <c r="N105" s="839"/>
      <c r="O105" s="839"/>
      <c r="P105" s="839"/>
      <c r="Q105" s="839"/>
      <c r="R105" s="839"/>
      <c r="S105" s="839"/>
      <c r="T105" s="839"/>
      <c r="U105" s="839"/>
      <c r="V105" s="839"/>
      <c r="W105" s="839"/>
      <c r="X105" s="839"/>
      <c r="Y105" s="839"/>
      <c r="Z105" s="839"/>
      <c r="AA105" s="839"/>
      <c r="AB105" s="839"/>
      <c r="AC105" s="839"/>
      <c r="AD105" s="839"/>
      <c r="AE105" s="839"/>
      <c r="AF105" s="839"/>
      <c r="AG105" s="839"/>
      <c r="AH105" s="839"/>
      <c r="AI105" s="839"/>
      <c r="AJ105" s="839"/>
      <c r="AK105" s="839"/>
      <c r="AL105" s="839"/>
      <c r="AM105" s="839"/>
      <c r="AN105" s="839"/>
      <c r="AO105" s="839"/>
      <c r="AP105" s="724"/>
      <c r="AQ105" s="839"/>
      <c r="AR105" s="839"/>
      <c r="AS105" s="839"/>
      <c r="AT105" s="839"/>
      <c r="AU105" s="839"/>
      <c r="AV105" s="839"/>
      <c r="AW105" s="839"/>
      <c r="AX105" s="839"/>
      <c r="AY105" s="839">
        <v>377</v>
      </c>
      <c r="AZ105" s="839">
        <v>377</v>
      </c>
      <c r="BA105" s="839">
        <v>377</v>
      </c>
      <c r="BB105" s="839"/>
      <c r="BC105" s="839"/>
      <c r="BD105" s="839"/>
      <c r="BE105" s="839"/>
      <c r="BF105" s="839"/>
      <c r="BG105" s="839"/>
      <c r="BH105" s="839"/>
      <c r="BI105" s="839"/>
      <c r="BJ105" s="839"/>
      <c r="BK105" s="839"/>
      <c r="BL105" s="839"/>
      <c r="BM105" s="839"/>
      <c r="BN105" s="839"/>
      <c r="BO105" s="839"/>
      <c r="BP105" s="839"/>
      <c r="BQ105" s="839"/>
      <c r="BR105" s="839"/>
      <c r="BS105" s="839"/>
      <c r="BT105" s="839"/>
      <c r="BU105" s="163"/>
    </row>
    <row r="106" spans="2:73" ht="15.5">
      <c r="B106" s="841"/>
      <c r="C106" s="841" t="s">
        <v>119</v>
      </c>
      <c r="D106" s="841"/>
      <c r="E106" s="841"/>
      <c r="F106" s="841"/>
      <c r="G106" s="841"/>
      <c r="H106" s="841" t="s">
        <v>309</v>
      </c>
      <c r="I106" s="872" t="s">
        <v>838</v>
      </c>
      <c r="J106" s="840" t="s">
        <v>831</v>
      </c>
      <c r="K106" s="724"/>
      <c r="L106" s="839"/>
      <c r="M106" s="839"/>
      <c r="N106" s="839"/>
      <c r="O106" s="839"/>
      <c r="P106" s="839"/>
      <c r="Q106" s="839"/>
      <c r="R106" s="839"/>
      <c r="S106" s="839"/>
      <c r="T106" s="839"/>
      <c r="U106" s="839"/>
      <c r="V106" s="839"/>
      <c r="W106" s="839"/>
      <c r="X106" s="839"/>
      <c r="Y106" s="839"/>
      <c r="Z106" s="839"/>
      <c r="AA106" s="839"/>
      <c r="AB106" s="839"/>
      <c r="AC106" s="839"/>
      <c r="AD106" s="839"/>
      <c r="AE106" s="839"/>
      <c r="AF106" s="839"/>
      <c r="AG106" s="839"/>
      <c r="AH106" s="839"/>
      <c r="AI106" s="839"/>
      <c r="AJ106" s="839"/>
      <c r="AK106" s="839"/>
      <c r="AL106" s="839"/>
      <c r="AM106" s="839"/>
      <c r="AN106" s="839"/>
      <c r="AO106" s="839"/>
      <c r="AP106" s="724"/>
      <c r="AQ106" s="839"/>
      <c r="AR106" s="839"/>
      <c r="AS106" s="839"/>
      <c r="AT106" s="839"/>
      <c r="AU106" s="839"/>
      <c r="AV106" s="839"/>
      <c r="AW106" s="839"/>
      <c r="AX106" s="839">
        <v>68</v>
      </c>
      <c r="AY106" s="839"/>
      <c r="AZ106" s="839"/>
      <c r="BA106" s="839"/>
      <c r="BB106" s="839"/>
      <c r="BC106" s="839"/>
      <c r="BD106" s="839"/>
      <c r="BE106" s="839"/>
      <c r="BF106" s="839"/>
      <c r="BG106" s="839"/>
      <c r="BH106" s="839"/>
      <c r="BI106" s="839"/>
      <c r="BJ106" s="839"/>
      <c r="BK106" s="839"/>
      <c r="BL106" s="839"/>
      <c r="BM106" s="839"/>
      <c r="BN106" s="839"/>
      <c r="BO106" s="839"/>
      <c r="BP106" s="839"/>
      <c r="BQ106" s="839"/>
      <c r="BR106" s="839"/>
      <c r="BS106" s="839"/>
      <c r="BT106" s="839"/>
      <c r="BU106" s="163"/>
    </row>
    <row r="107" spans="2:73" ht="15.5">
      <c r="B107" s="841"/>
      <c r="C107" s="841" t="s">
        <v>119</v>
      </c>
      <c r="D107" s="841"/>
      <c r="E107" s="841"/>
      <c r="F107" s="841"/>
      <c r="G107" s="841"/>
      <c r="H107" s="841" t="s">
        <v>309</v>
      </c>
      <c r="I107" s="872" t="s">
        <v>839</v>
      </c>
      <c r="J107" s="840" t="s">
        <v>832</v>
      </c>
      <c r="K107" s="724"/>
      <c r="L107" s="839"/>
      <c r="M107" s="839"/>
      <c r="N107" s="839"/>
      <c r="O107" s="839"/>
      <c r="P107" s="839"/>
      <c r="Q107" s="839"/>
      <c r="R107" s="839"/>
      <c r="S107" s="839"/>
      <c r="T107" s="839"/>
      <c r="U107" s="839"/>
      <c r="V107" s="839"/>
      <c r="W107" s="839"/>
      <c r="X107" s="839"/>
      <c r="Y107" s="839"/>
      <c r="Z107" s="839"/>
      <c r="AA107" s="839"/>
      <c r="AB107" s="839"/>
      <c r="AC107" s="839"/>
      <c r="AD107" s="839"/>
      <c r="AE107" s="839"/>
      <c r="AF107" s="839"/>
      <c r="AG107" s="839"/>
      <c r="AH107" s="839"/>
      <c r="AI107" s="839"/>
      <c r="AJ107" s="839"/>
      <c r="AK107" s="839"/>
      <c r="AL107" s="839"/>
      <c r="AM107" s="839"/>
      <c r="AN107" s="839"/>
      <c r="AO107" s="839"/>
      <c r="AP107" s="724"/>
      <c r="AQ107" s="839"/>
      <c r="AR107" s="839"/>
      <c r="AS107" s="839"/>
      <c r="AT107" s="839"/>
      <c r="AU107" s="839"/>
      <c r="AV107" s="839"/>
      <c r="AW107" s="839"/>
      <c r="AX107" s="839"/>
      <c r="AY107" s="839">
        <v>60</v>
      </c>
      <c r="AZ107" s="839">
        <v>44</v>
      </c>
      <c r="BA107" s="839">
        <v>40</v>
      </c>
      <c r="BB107" s="839"/>
      <c r="BC107" s="839"/>
      <c r="BD107" s="839"/>
      <c r="BE107" s="839"/>
      <c r="BF107" s="839"/>
      <c r="BG107" s="839"/>
      <c r="BH107" s="839"/>
      <c r="BI107" s="839"/>
      <c r="BJ107" s="839"/>
      <c r="BK107" s="839"/>
      <c r="BL107" s="839"/>
      <c r="BM107" s="839"/>
      <c r="BN107" s="839"/>
      <c r="BO107" s="839"/>
      <c r="BP107" s="839"/>
      <c r="BQ107" s="839"/>
      <c r="BR107" s="839"/>
      <c r="BS107" s="839"/>
      <c r="BT107" s="839"/>
      <c r="BU107" s="163"/>
    </row>
    <row r="108" spans="2:73" ht="15.5">
      <c r="B108" s="841"/>
      <c r="C108" s="841" t="s">
        <v>120</v>
      </c>
      <c r="D108" s="841"/>
      <c r="E108" s="841"/>
      <c r="F108" s="841"/>
      <c r="G108" s="841"/>
      <c r="H108" s="841" t="s">
        <v>309</v>
      </c>
      <c r="I108" s="872" t="s">
        <v>838</v>
      </c>
      <c r="J108" s="840" t="s">
        <v>831</v>
      </c>
      <c r="K108" s="724"/>
      <c r="L108" s="839"/>
      <c r="M108" s="839"/>
      <c r="N108" s="839"/>
      <c r="O108" s="839"/>
      <c r="P108" s="839"/>
      <c r="Q108" s="839"/>
      <c r="R108" s="839"/>
      <c r="S108" s="839"/>
      <c r="T108" s="839"/>
      <c r="U108" s="839"/>
      <c r="V108" s="839"/>
      <c r="W108" s="839"/>
      <c r="X108" s="839"/>
      <c r="Y108" s="839"/>
      <c r="Z108" s="839"/>
      <c r="AA108" s="839"/>
      <c r="AB108" s="839"/>
      <c r="AC108" s="839"/>
      <c r="AD108" s="839"/>
      <c r="AE108" s="839"/>
      <c r="AF108" s="839"/>
      <c r="AG108" s="839"/>
      <c r="AH108" s="839"/>
      <c r="AI108" s="839"/>
      <c r="AJ108" s="839"/>
      <c r="AK108" s="839"/>
      <c r="AL108" s="839"/>
      <c r="AM108" s="839"/>
      <c r="AN108" s="839"/>
      <c r="AO108" s="839"/>
      <c r="AP108" s="724"/>
      <c r="AQ108" s="839"/>
      <c r="AR108" s="839"/>
      <c r="AS108" s="839"/>
      <c r="AT108" s="839"/>
      <c r="AU108" s="839"/>
      <c r="AV108" s="839"/>
      <c r="AW108" s="839"/>
      <c r="AX108" s="839">
        <v>7</v>
      </c>
      <c r="AY108" s="839"/>
      <c r="AZ108" s="839"/>
      <c r="BA108" s="839"/>
      <c r="BB108" s="839"/>
      <c r="BC108" s="839"/>
      <c r="BD108" s="839"/>
      <c r="BE108" s="839"/>
      <c r="BF108" s="839"/>
      <c r="BG108" s="839"/>
      <c r="BH108" s="839"/>
      <c r="BI108" s="839"/>
      <c r="BJ108" s="839"/>
      <c r="BK108" s="839"/>
      <c r="BL108" s="839"/>
      <c r="BM108" s="839"/>
      <c r="BN108" s="839"/>
      <c r="BO108" s="839"/>
      <c r="BP108" s="839"/>
      <c r="BQ108" s="839"/>
      <c r="BR108" s="839"/>
      <c r="BS108" s="839"/>
      <c r="BT108" s="839"/>
      <c r="BU108" s="163"/>
    </row>
    <row r="109" spans="2:73" ht="15.5">
      <c r="B109" s="841"/>
      <c r="C109" s="841" t="s">
        <v>120</v>
      </c>
      <c r="D109" s="841"/>
      <c r="E109" s="841"/>
      <c r="F109" s="841"/>
      <c r="G109" s="841"/>
      <c r="H109" s="841" t="s">
        <v>309</v>
      </c>
      <c r="I109" s="872" t="s">
        <v>839</v>
      </c>
      <c r="J109" s="840" t="s">
        <v>832</v>
      </c>
      <c r="K109" s="724"/>
      <c r="L109" s="839"/>
      <c r="M109" s="839"/>
      <c r="N109" s="839"/>
      <c r="O109" s="839"/>
      <c r="P109" s="839"/>
      <c r="Q109" s="839"/>
      <c r="R109" s="839"/>
      <c r="S109" s="839"/>
      <c r="T109" s="839"/>
      <c r="U109" s="839"/>
      <c r="V109" s="839"/>
      <c r="W109" s="839"/>
      <c r="X109" s="839"/>
      <c r="Y109" s="839"/>
      <c r="Z109" s="839"/>
      <c r="AA109" s="839"/>
      <c r="AB109" s="839"/>
      <c r="AC109" s="839"/>
      <c r="AD109" s="839"/>
      <c r="AE109" s="839"/>
      <c r="AF109" s="839"/>
      <c r="AG109" s="839"/>
      <c r="AH109" s="839"/>
      <c r="AI109" s="839"/>
      <c r="AJ109" s="839"/>
      <c r="AK109" s="839"/>
      <c r="AL109" s="839"/>
      <c r="AM109" s="839"/>
      <c r="AN109" s="839"/>
      <c r="AO109" s="839"/>
      <c r="AP109" s="724"/>
      <c r="AQ109" s="839"/>
      <c r="AR109" s="839"/>
      <c r="AS109" s="839"/>
      <c r="AT109" s="839"/>
      <c r="AU109" s="839"/>
      <c r="AV109" s="839"/>
      <c r="AW109" s="839"/>
      <c r="AX109" s="839"/>
      <c r="AY109" s="839">
        <v>7</v>
      </c>
      <c r="AZ109" s="839">
        <v>7</v>
      </c>
      <c r="BA109" s="839">
        <v>7</v>
      </c>
      <c r="BB109" s="839"/>
      <c r="BC109" s="839"/>
      <c r="BD109" s="839"/>
      <c r="BE109" s="839"/>
      <c r="BF109" s="839"/>
      <c r="BG109" s="839"/>
      <c r="BH109" s="839"/>
      <c r="BI109" s="839"/>
      <c r="BJ109" s="839"/>
      <c r="BK109" s="839"/>
      <c r="BL109" s="839"/>
      <c r="BM109" s="839"/>
      <c r="BN109" s="839"/>
      <c r="BO109" s="839"/>
      <c r="BP109" s="839"/>
      <c r="BQ109" s="839"/>
      <c r="BR109" s="839"/>
      <c r="BS109" s="839"/>
      <c r="BT109" s="839"/>
      <c r="BU109" s="163"/>
    </row>
    <row r="110" spans="2:73" ht="15.5">
      <c r="B110" s="841"/>
      <c r="C110" s="841" t="s">
        <v>835</v>
      </c>
      <c r="D110" s="841"/>
      <c r="E110" s="841"/>
      <c r="F110" s="841"/>
      <c r="G110" s="841"/>
      <c r="H110" s="841" t="s">
        <v>309</v>
      </c>
      <c r="I110" s="872" t="s">
        <v>838</v>
      </c>
      <c r="J110" s="840" t="s">
        <v>831</v>
      </c>
      <c r="K110" s="724"/>
      <c r="L110" s="839"/>
      <c r="M110" s="839"/>
      <c r="N110" s="839"/>
      <c r="O110" s="839"/>
      <c r="P110" s="839"/>
      <c r="Q110" s="839"/>
      <c r="R110" s="839"/>
      <c r="S110" s="839"/>
      <c r="T110" s="839"/>
      <c r="U110" s="839"/>
      <c r="V110" s="839"/>
      <c r="W110" s="839"/>
      <c r="X110" s="839"/>
      <c r="Y110" s="839"/>
      <c r="Z110" s="839"/>
      <c r="AA110" s="839"/>
      <c r="AB110" s="839"/>
      <c r="AC110" s="839"/>
      <c r="AD110" s="839"/>
      <c r="AE110" s="839"/>
      <c r="AF110" s="839"/>
      <c r="AG110" s="839"/>
      <c r="AH110" s="839"/>
      <c r="AI110" s="839"/>
      <c r="AJ110" s="839"/>
      <c r="AK110" s="839"/>
      <c r="AL110" s="839"/>
      <c r="AM110" s="839"/>
      <c r="AN110" s="839"/>
      <c r="AO110" s="839"/>
      <c r="AP110" s="724"/>
      <c r="AQ110" s="839"/>
      <c r="AR110" s="839"/>
      <c r="AS110" s="839"/>
      <c r="AT110" s="839"/>
      <c r="AU110" s="839"/>
      <c r="AV110" s="839"/>
      <c r="AW110" s="839"/>
      <c r="AX110" s="839">
        <v>10</v>
      </c>
      <c r="AY110" s="839"/>
      <c r="AZ110" s="839"/>
      <c r="BA110" s="839"/>
      <c r="BB110" s="839"/>
      <c r="BC110" s="839"/>
      <c r="BD110" s="839"/>
      <c r="BE110" s="839"/>
      <c r="BF110" s="839"/>
      <c r="BG110" s="839"/>
      <c r="BH110" s="839"/>
      <c r="BI110" s="839"/>
      <c r="BJ110" s="839"/>
      <c r="BK110" s="839"/>
      <c r="BL110" s="839"/>
      <c r="BM110" s="839"/>
      <c r="BN110" s="839"/>
      <c r="BO110" s="839"/>
      <c r="BP110" s="839"/>
      <c r="BQ110" s="839"/>
      <c r="BR110" s="839"/>
      <c r="BS110" s="839"/>
      <c r="BT110" s="839"/>
      <c r="BU110" s="163"/>
    </row>
    <row r="111" spans="2:73" ht="15.5">
      <c r="B111" s="841"/>
      <c r="C111" s="841" t="s">
        <v>835</v>
      </c>
      <c r="D111" s="841"/>
      <c r="E111" s="841"/>
      <c r="F111" s="841"/>
      <c r="G111" s="841"/>
      <c r="H111" s="841" t="s">
        <v>309</v>
      </c>
      <c r="I111" s="872" t="s">
        <v>839</v>
      </c>
      <c r="J111" s="840" t="s">
        <v>832</v>
      </c>
      <c r="K111" s="724"/>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724"/>
      <c r="AQ111" s="839"/>
      <c r="AR111" s="839"/>
      <c r="AS111" s="839"/>
      <c r="AT111" s="839"/>
      <c r="AU111" s="839"/>
      <c r="AV111" s="839"/>
      <c r="AW111" s="839"/>
      <c r="AX111" s="839"/>
      <c r="AY111" s="839">
        <v>10</v>
      </c>
      <c r="AZ111" s="839">
        <v>10</v>
      </c>
      <c r="BA111" s="839">
        <v>10</v>
      </c>
      <c r="BB111" s="839"/>
      <c r="BC111" s="839"/>
      <c r="BD111" s="839"/>
      <c r="BE111" s="839"/>
      <c r="BF111" s="839"/>
      <c r="BG111" s="839"/>
      <c r="BH111" s="839"/>
      <c r="BI111" s="839"/>
      <c r="BJ111" s="839"/>
      <c r="BK111" s="839"/>
      <c r="BL111" s="839"/>
      <c r="BM111" s="839"/>
      <c r="BN111" s="839"/>
      <c r="BO111" s="839"/>
      <c r="BP111" s="839"/>
      <c r="BQ111" s="839"/>
      <c r="BR111" s="839"/>
      <c r="BS111" s="839"/>
      <c r="BT111" s="839"/>
      <c r="BU111" s="163"/>
    </row>
    <row r="112" spans="2:73">
      <c r="B112" s="841"/>
      <c r="C112" s="841" t="s">
        <v>114</v>
      </c>
      <c r="D112" s="841"/>
      <c r="E112" s="841"/>
      <c r="F112" s="841"/>
      <c r="G112" s="841"/>
      <c r="H112" s="841" t="s">
        <v>327</v>
      </c>
      <c r="I112" s="872" t="s">
        <v>837</v>
      </c>
      <c r="J112" s="840" t="s">
        <v>832</v>
      </c>
      <c r="K112" s="724"/>
      <c r="L112" s="839"/>
      <c r="M112" s="839"/>
      <c r="N112" s="839"/>
      <c r="O112" s="839"/>
      <c r="P112" s="839"/>
      <c r="Q112" s="839"/>
      <c r="R112" s="839"/>
      <c r="S112" s="839"/>
      <c r="T112" s="839"/>
      <c r="U112" s="839"/>
      <c r="V112" s="839"/>
      <c r="W112" s="839"/>
      <c r="X112" s="839"/>
      <c r="Y112" s="839"/>
      <c r="Z112" s="839"/>
      <c r="AA112" s="839"/>
      <c r="AB112" s="839"/>
      <c r="AC112" s="839"/>
      <c r="AD112" s="839"/>
      <c r="AE112" s="839"/>
      <c r="AF112" s="839"/>
      <c r="AG112" s="839"/>
      <c r="AH112" s="839"/>
      <c r="AI112" s="839"/>
      <c r="AJ112" s="839"/>
      <c r="AK112" s="839"/>
      <c r="AL112" s="839"/>
      <c r="AM112" s="839"/>
      <c r="AN112" s="839"/>
      <c r="AO112" s="839"/>
      <c r="AP112" s="724"/>
      <c r="AQ112" s="839"/>
      <c r="AR112" s="839"/>
      <c r="AS112" s="839"/>
      <c r="AT112" s="839"/>
      <c r="AU112" s="839"/>
      <c r="AV112" s="839"/>
      <c r="AW112" s="839"/>
      <c r="AX112" s="839"/>
      <c r="AY112" s="839">
        <v>0</v>
      </c>
      <c r="AZ112" s="839">
        <v>0</v>
      </c>
      <c r="BA112" s="839">
        <v>0</v>
      </c>
      <c r="BB112" s="839"/>
      <c r="BC112" s="839"/>
      <c r="BD112" s="839"/>
      <c r="BE112" s="839"/>
      <c r="BF112" s="839"/>
      <c r="BG112" s="839"/>
      <c r="BH112" s="839"/>
      <c r="BI112" s="839"/>
      <c r="BJ112" s="839"/>
      <c r="BK112" s="839"/>
      <c r="BL112" s="839"/>
      <c r="BM112" s="839"/>
      <c r="BN112" s="839"/>
      <c r="BO112" s="839"/>
      <c r="BP112" s="839"/>
      <c r="BQ112" s="839"/>
      <c r="BR112" s="839"/>
      <c r="BS112" s="839"/>
      <c r="BT112" s="839"/>
    </row>
    <row r="113" spans="2:73" ht="29">
      <c r="B113" s="841"/>
      <c r="C113" s="841" t="s">
        <v>118</v>
      </c>
      <c r="D113" s="841"/>
      <c r="E113" s="841"/>
      <c r="F113" s="841"/>
      <c r="G113" s="841"/>
      <c r="H113" s="841" t="s">
        <v>327</v>
      </c>
      <c r="I113" s="872" t="s">
        <v>840</v>
      </c>
      <c r="J113" s="840" t="s">
        <v>831</v>
      </c>
      <c r="K113" s="724"/>
      <c r="L113" s="839"/>
      <c r="M113" s="839"/>
      <c r="N113" s="839"/>
      <c r="O113" s="839"/>
      <c r="P113" s="839"/>
      <c r="Q113" s="839"/>
      <c r="R113" s="839"/>
      <c r="S113" s="839"/>
      <c r="T113" s="839"/>
      <c r="U113" s="839"/>
      <c r="V113" s="839"/>
      <c r="W113" s="839"/>
      <c r="X113" s="839"/>
      <c r="Y113" s="839"/>
      <c r="Z113" s="839"/>
      <c r="AA113" s="839"/>
      <c r="AB113" s="839"/>
      <c r="AC113" s="839"/>
      <c r="AD113" s="839"/>
      <c r="AE113" s="839"/>
      <c r="AF113" s="839"/>
      <c r="AG113" s="839"/>
      <c r="AH113" s="839"/>
      <c r="AI113" s="839"/>
      <c r="AJ113" s="839"/>
      <c r="AK113" s="839"/>
      <c r="AL113" s="839"/>
      <c r="AM113" s="839"/>
      <c r="AN113" s="839"/>
      <c r="AO113" s="839"/>
      <c r="AP113" s="724"/>
      <c r="AQ113" s="839"/>
      <c r="AR113" s="839"/>
      <c r="AS113" s="839"/>
      <c r="AT113" s="839"/>
      <c r="AU113" s="839"/>
      <c r="AV113" s="839"/>
      <c r="AW113" s="839"/>
      <c r="AX113" s="839"/>
      <c r="AY113" s="839">
        <v>30</v>
      </c>
      <c r="AZ113" s="839"/>
      <c r="BA113" s="839"/>
      <c r="BB113" s="839"/>
      <c r="BC113" s="839"/>
      <c r="BD113" s="839"/>
      <c r="BE113" s="839"/>
      <c r="BF113" s="839"/>
      <c r="BG113" s="839"/>
      <c r="BH113" s="839"/>
      <c r="BI113" s="839"/>
      <c r="BJ113" s="839"/>
      <c r="BK113" s="839"/>
      <c r="BL113" s="839"/>
      <c r="BM113" s="839"/>
      <c r="BN113" s="839"/>
      <c r="BO113" s="839"/>
      <c r="BP113" s="839"/>
      <c r="BQ113" s="839"/>
      <c r="BR113" s="839"/>
      <c r="BS113" s="839"/>
      <c r="BT113" s="839"/>
    </row>
    <row r="114" spans="2:73">
      <c r="B114" s="841"/>
      <c r="C114" s="841" t="s">
        <v>118</v>
      </c>
      <c r="D114" s="841"/>
      <c r="E114" s="841"/>
      <c r="F114" s="841"/>
      <c r="G114" s="841"/>
      <c r="H114" s="841" t="s">
        <v>327</v>
      </c>
      <c r="I114" s="872" t="s">
        <v>839</v>
      </c>
      <c r="J114" s="840" t="s">
        <v>832</v>
      </c>
      <c r="K114" s="724"/>
      <c r="L114" s="839"/>
      <c r="M114" s="839"/>
      <c r="N114" s="839"/>
      <c r="O114" s="839"/>
      <c r="P114" s="839"/>
      <c r="Q114" s="839"/>
      <c r="R114" s="839"/>
      <c r="S114" s="839"/>
      <c r="T114" s="839"/>
      <c r="U114" s="839"/>
      <c r="V114" s="839"/>
      <c r="W114" s="839"/>
      <c r="X114" s="839"/>
      <c r="Y114" s="839"/>
      <c r="Z114" s="839"/>
      <c r="AA114" s="839"/>
      <c r="AB114" s="839"/>
      <c r="AC114" s="839"/>
      <c r="AD114" s="839"/>
      <c r="AE114" s="839"/>
      <c r="AF114" s="839"/>
      <c r="AG114" s="839"/>
      <c r="AH114" s="839"/>
      <c r="AI114" s="839"/>
      <c r="AJ114" s="839"/>
      <c r="AK114" s="839"/>
      <c r="AL114" s="839"/>
      <c r="AM114" s="839"/>
      <c r="AN114" s="839"/>
      <c r="AO114" s="839"/>
      <c r="AP114" s="724"/>
      <c r="AQ114" s="839"/>
      <c r="AR114" s="839"/>
      <c r="AS114" s="839"/>
      <c r="AT114" s="839"/>
      <c r="AU114" s="839"/>
      <c r="AV114" s="839"/>
      <c r="AW114" s="839"/>
      <c r="AX114" s="839"/>
      <c r="AY114" s="839"/>
      <c r="AZ114" s="839">
        <v>30</v>
      </c>
      <c r="BA114" s="839">
        <v>30</v>
      </c>
      <c r="BB114" s="839"/>
      <c r="BC114" s="839"/>
      <c r="BD114" s="839"/>
      <c r="BE114" s="839"/>
      <c r="BF114" s="839"/>
      <c r="BG114" s="839"/>
      <c r="BH114" s="839"/>
      <c r="BI114" s="839"/>
      <c r="BJ114" s="839"/>
      <c r="BK114" s="839"/>
      <c r="BL114" s="839"/>
      <c r="BM114" s="839"/>
      <c r="BN114" s="839"/>
      <c r="BO114" s="839"/>
      <c r="BP114" s="839"/>
      <c r="BQ114" s="839"/>
      <c r="BR114" s="839"/>
      <c r="BS114" s="839"/>
      <c r="BT114" s="839"/>
    </row>
    <row r="115" spans="2:73" ht="29">
      <c r="B115" s="841"/>
      <c r="C115" s="841" t="s">
        <v>118</v>
      </c>
      <c r="D115" s="841"/>
      <c r="E115" s="841"/>
      <c r="F115" s="841"/>
      <c r="G115" s="841"/>
      <c r="H115" s="841" t="s">
        <v>327</v>
      </c>
      <c r="I115" s="872" t="s">
        <v>840</v>
      </c>
      <c r="J115" s="840" t="s">
        <v>833</v>
      </c>
      <c r="K115" s="724"/>
      <c r="L115" s="839"/>
      <c r="M115" s="839"/>
      <c r="N115" s="839"/>
      <c r="O115" s="839"/>
      <c r="P115" s="839"/>
      <c r="Q115" s="839"/>
      <c r="R115" s="839"/>
      <c r="S115" s="839"/>
      <c r="T115" s="839"/>
      <c r="U115" s="839"/>
      <c r="V115" s="839"/>
      <c r="W115" s="839"/>
      <c r="X115" s="839"/>
      <c r="Y115" s="839"/>
      <c r="Z115" s="839"/>
      <c r="AA115" s="839"/>
      <c r="AB115" s="839"/>
      <c r="AC115" s="839"/>
      <c r="AD115" s="839"/>
      <c r="AE115" s="839"/>
      <c r="AF115" s="839"/>
      <c r="AG115" s="839"/>
      <c r="AH115" s="839"/>
      <c r="AI115" s="839"/>
      <c r="AJ115" s="839"/>
      <c r="AK115" s="839"/>
      <c r="AL115" s="839"/>
      <c r="AM115" s="839"/>
      <c r="AN115" s="839"/>
      <c r="AO115" s="839"/>
      <c r="AP115" s="724"/>
      <c r="AQ115" s="839"/>
      <c r="AR115" s="839"/>
      <c r="AS115" s="839"/>
      <c r="AT115" s="839"/>
      <c r="AU115" s="839"/>
      <c r="AV115" s="839"/>
      <c r="AW115" s="839"/>
      <c r="AX115" s="839"/>
      <c r="AY115" s="839">
        <v>438</v>
      </c>
      <c r="AZ115" s="839"/>
      <c r="BA115" s="839"/>
      <c r="BB115" s="839"/>
      <c r="BC115" s="839"/>
      <c r="BD115" s="839"/>
      <c r="BE115" s="839"/>
      <c r="BF115" s="839"/>
      <c r="BG115" s="839"/>
      <c r="BH115" s="839"/>
      <c r="BI115" s="839"/>
      <c r="BJ115" s="839"/>
      <c r="BK115" s="839"/>
      <c r="BL115" s="839"/>
      <c r="BM115" s="839"/>
      <c r="BN115" s="839"/>
      <c r="BO115" s="839"/>
      <c r="BP115" s="839"/>
      <c r="BQ115" s="839"/>
      <c r="BR115" s="839"/>
      <c r="BS115" s="839"/>
      <c r="BT115" s="839"/>
      <c r="BU115" s="163"/>
    </row>
    <row r="116" spans="2:73" ht="15.5">
      <c r="B116" s="841"/>
      <c r="C116" s="841" t="s">
        <v>118</v>
      </c>
      <c r="D116" s="841"/>
      <c r="E116" s="841"/>
      <c r="F116" s="841"/>
      <c r="G116" s="841"/>
      <c r="H116" s="841" t="s">
        <v>327</v>
      </c>
      <c r="I116" s="872" t="s">
        <v>839</v>
      </c>
      <c r="J116" s="840" t="s">
        <v>832</v>
      </c>
      <c r="K116" s="724"/>
      <c r="L116" s="839"/>
      <c r="M116" s="839"/>
      <c r="N116" s="839"/>
      <c r="O116" s="839"/>
      <c r="P116" s="839"/>
      <c r="Q116" s="839"/>
      <c r="R116" s="839"/>
      <c r="S116" s="839"/>
      <c r="T116" s="839"/>
      <c r="U116" s="839"/>
      <c r="V116" s="839"/>
      <c r="W116" s="839"/>
      <c r="X116" s="839"/>
      <c r="Y116" s="839"/>
      <c r="Z116" s="839"/>
      <c r="AA116" s="839"/>
      <c r="AB116" s="839"/>
      <c r="AC116" s="839"/>
      <c r="AD116" s="839"/>
      <c r="AE116" s="839"/>
      <c r="AF116" s="839"/>
      <c r="AG116" s="839"/>
      <c r="AH116" s="839"/>
      <c r="AI116" s="839"/>
      <c r="AJ116" s="839"/>
      <c r="AK116" s="839"/>
      <c r="AL116" s="839"/>
      <c r="AM116" s="839"/>
      <c r="AN116" s="839"/>
      <c r="AO116" s="839"/>
      <c r="AP116" s="724"/>
      <c r="AQ116" s="839"/>
      <c r="AR116" s="839"/>
      <c r="AS116" s="839"/>
      <c r="AT116" s="839"/>
      <c r="AU116" s="839"/>
      <c r="AV116" s="839"/>
      <c r="AW116" s="839"/>
      <c r="AX116" s="839"/>
      <c r="AY116" s="839"/>
      <c r="AZ116" s="839">
        <v>458</v>
      </c>
      <c r="BA116" s="839">
        <v>458</v>
      </c>
      <c r="BB116" s="839"/>
      <c r="BC116" s="839"/>
      <c r="BD116" s="839"/>
      <c r="BE116" s="839"/>
      <c r="BF116" s="839"/>
      <c r="BG116" s="839"/>
      <c r="BH116" s="839"/>
      <c r="BI116" s="839"/>
      <c r="BJ116" s="839"/>
      <c r="BK116" s="839"/>
      <c r="BL116" s="839"/>
      <c r="BM116" s="839"/>
      <c r="BN116" s="839"/>
      <c r="BO116" s="839"/>
      <c r="BP116" s="839"/>
      <c r="BQ116" s="839"/>
      <c r="BR116" s="839"/>
      <c r="BS116" s="839"/>
      <c r="BT116" s="839"/>
      <c r="BU116" s="163"/>
    </row>
    <row r="117" spans="2:73" ht="29">
      <c r="B117" s="841"/>
      <c r="C117" s="841" t="s">
        <v>119</v>
      </c>
      <c r="D117" s="841"/>
      <c r="E117" s="841"/>
      <c r="F117" s="841"/>
      <c r="G117" s="841"/>
      <c r="H117" s="841" t="s">
        <v>327</v>
      </c>
      <c r="I117" s="872" t="s">
        <v>840</v>
      </c>
      <c r="J117" s="840" t="s">
        <v>831</v>
      </c>
      <c r="K117" s="724"/>
      <c r="L117" s="839"/>
      <c r="M117" s="839"/>
      <c r="N117" s="839"/>
      <c r="O117" s="839"/>
      <c r="P117" s="839"/>
      <c r="Q117" s="839"/>
      <c r="R117" s="839"/>
      <c r="S117" s="839"/>
      <c r="T117" s="839"/>
      <c r="U117" s="839"/>
      <c r="V117" s="839"/>
      <c r="W117" s="839"/>
      <c r="X117" s="839"/>
      <c r="Y117" s="839"/>
      <c r="Z117" s="839"/>
      <c r="AA117" s="839"/>
      <c r="AB117" s="839"/>
      <c r="AC117" s="839"/>
      <c r="AD117" s="839"/>
      <c r="AE117" s="839"/>
      <c r="AF117" s="839"/>
      <c r="AG117" s="839"/>
      <c r="AH117" s="839"/>
      <c r="AI117" s="839"/>
      <c r="AJ117" s="839"/>
      <c r="AK117" s="839"/>
      <c r="AL117" s="839"/>
      <c r="AM117" s="839"/>
      <c r="AN117" s="839"/>
      <c r="AO117" s="839"/>
      <c r="AP117" s="724"/>
      <c r="AQ117" s="839"/>
      <c r="AR117" s="839"/>
      <c r="AS117" s="839"/>
      <c r="AT117" s="839"/>
      <c r="AU117" s="839"/>
      <c r="AV117" s="839"/>
      <c r="AW117" s="839"/>
      <c r="AX117" s="839"/>
      <c r="AY117" s="839">
        <v>25</v>
      </c>
      <c r="AZ117" s="839"/>
      <c r="BA117" s="839"/>
      <c r="BB117" s="839"/>
      <c r="BC117" s="839"/>
      <c r="BD117" s="839"/>
      <c r="BE117" s="839"/>
      <c r="BF117" s="839"/>
      <c r="BG117" s="839"/>
      <c r="BH117" s="839"/>
      <c r="BI117" s="839"/>
      <c r="BJ117" s="839"/>
      <c r="BK117" s="839"/>
      <c r="BL117" s="839"/>
      <c r="BM117" s="839"/>
      <c r="BN117" s="839"/>
      <c r="BO117" s="839"/>
      <c r="BP117" s="839"/>
      <c r="BQ117" s="839"/>
      <c r="BR117" s="839"/>
      <c r="BS117" s="839"/>
      <c r="BT117" s="839"/>
      <c r="BU117" s="163"/>
    </row>
    <row r="118" spans="2:73" ht="15.5">
      <c r="B118" s="841"/>
      <c r="C118" s="841" t="s">
        <v>119</v>
      </c>
      <c r="D118" s="841"/>
      <c r="E118" s="841"/>
      <c r="F118" s="841"/>
      <c r="G118" s="841"/>
      <c r="H118" s="841" t="s">
        <v>327</v>
      </c>
      <c r="I118" s="872" t="s">
        <v>839</v>
      </c>
      <c r="J118" s="840" t="s">
        <v>832</v>
      </c>
      <c r="K118" s="724"/>
      <c r="L118" s="839"/>
      <c r="M118" s="839"/>
      <c r="N118" s="839"/>
      <c r="O118" s="839"/>
      <c r="P118" s="839"/>
      <c r="Q118" s="839"/>
      <c r="R118" s="839"/>
      <c r="S118" s="839"/>
      <c r="T118" s="839"/>
      <c r="U118" s="839"/>
      <c r="V118" s="839"/>
      <c r="W118" s="839"/>
      <c r="X118" s="839"/>
      <c r="Y118" s="839"/>
      <c r="Z118" s="839"/>
      <c r="AA118" s="839"/>
      <c r="AB118" s="839"/>
      <c r="AC118" s="839"/>
      <c r="AD118" s="839"/>
      <c r="AE118" s="839"/>
      <c r="AF118" s="839"/>
      <c r="AG118" s="839"/>
      <c r="AH118" s="839"/>
      <c r="AI118" s="839"/>
      <c r="AJ118" s="839"/>
      <c r="AK118" s="839"/>
      <c r="AL118" s="839"/>
      <c r="AM118" s="839"/>
      <c r="AN118" s="839"/>
      <c r="AO118" s="839"/>
      <c r="AP118" s="724"/>
      <c r="AQ118" s="839"/>
      <c r="AR118" s="839"/>
      <c r="AS118" s="839"/>
      <c r="AT118" s="839"/>
      <c r="AU118" s="839"/>
      <c r="AV118" s="839"/>
      <c r="AW118" s="839"/>
      <c r="AX118" s="839"/>
      <c r="AY118" s="839"/>
      <c r="AZ118" s="839">
        <v>22</v>
      </c>
      <c r="BA118" s="839">
        <v>22</v>
      </c>
      <c r="BB118" s="839"/>
      <c r="BC118" s="839"/>
      <c r="BD118" s="839"/>
      <c r="BE118" s="839"/>
      <c r="BF118" s="839"/>
      <c r="BG118" s="839"/>
      <c r="BH118" s="839"/>
      <c r="BI118" s="839"/>
      <c r="BJ118" s="839"/>
      <c r="BK118" s="839"/>
      <c r="BL118" s="839"/>
      <c r="BM118" s="839"/>
      <c r="BN118" s="839"/>
      <c r="BO118" s="839"/>
      <c r="BP118" s="839"/>
      <c r="BQ118" s="839"/>
      <c r="BR118" s="839"/>
      <c r="BS118" s="839"/>
      <c r="BT118" s="839"/>
      <c r="BU118" s="163"/>
    </row>
    <row r="119" spans="2:73" ht="29">
      <c r="B119" s="841"/>
      <c r="C119" s="841" t="s">
        <v>119</v>
      </c>
      <c r="D119" s="841"/>
      <c r="E119" s="841"/>
      <c r="F119" s="841"/>
      <c r="G119" s="841"/>
      <c r="H119" s="841" t="s">
        <v>327</v>
      </c>
      <c r="I119" s="872" t="s">
        <v>840</v>
      </c>
      <c r="J119" s="840" t="s">
        <v>833</v>
      </c>
      <c r="K119" s="724"/>
      <c r="L119" s="839"/>
      <c r="M119" s="839"/>
      <c r="N119" s="839"/>
      <c r="O119" s="839"/>
      <c r="P119" s="839"/>
      <c r="Q119" s="839"/>
      <c r="R119" s="839"/>
      <c r="S119" s="839"/>
      <c r="T119" s="839"/>
      <c r="U119" s="839"/>
      <c r="V119" s="839"/>
      <c r="W119" s="839"/>
      <c r="X119" s="839"/>
      <c r="Y119" s="839"/>
      <c r="Z119" s="839"/>
      <c r="AA119" s="839"/>
      <c r="AB119" s="839"/>
      <c r="AC119" s="839"/>
      <c r="AD119" s="839"/>
      <c r="AE119" s="839"/>
      <c r="AF119" s="839"/>
      <c r="AG119" s="839"/>
      <c r="AH119" s="839"/>
      <c r="AI119" s="839"/>
      <c r="AJ119" s="839"/>
      <c r="AK119" s="839"/>
      <c r="AL119" s="839"/>
      <c r="AM119" s="839"/>
      <c r="AN119" s="839"/>
      <c r="AO119" s="839"/>
      <c r="AP119" s="724"/>
      <c r="AQ119" s="839"/>
      <c r="AR119" s="839"/>
      <c r="AS119" s="839"/>
      <c r="AT119" s="839"/>
      <c r="AU119" s="839"/>
      <c r="AV119" s="839"/>
      <c r="AW119" s="839"/>
      <c r="AX119" s="839"/>
      <c r="AY119" s="839">
        <v>92</v>
      </c>
      <c r="AZ119" s="839"/>
      <c r="BA119" s="839"/>
      <c r="BB119" s="839"/>
      <c r="BC119" s="839"/>
      <c r="BD119" s="839"/>
      <c r="BE119" s="839"/>
      <c r="BF119" s="839"/>
      <c r="BG119" s="839"/>
      <c r="BH119" s="839"/>
      <c r="BI119" s="839"/>
      <c r="BJ119" s="839"/>
      <c r="BK119" s="839"/>
      <c r="BL119" s="839"/>
      <c r="BM119" s="839"/>
      <c r="BN119" s="839"/>
      <c r="BO119" s="839"/>
      <c r="BP119" s="839"/>
      <c r="BQ119" s="839"/>
      <c r="BR119" s="839"/>
      <c r="BS119" s="839"/>
      <c r="BT119" s="839"/>
      <c r="BU119" s="163"/>
    </row>
    <row r="120" spans="2:73">
      <c r="B120" s="841"/>
      <c r="C120" s="841" t="s">
        <v>119</v>
      </c>
      <c r="D120" s="841"/>
      <c r="E120" s="841"/>
      <c r="F120" s="841"/>
      <c r="G120" s="841"/>
      <c r="H120" s="841" t="s">
        <v>327</v>
      </c>
      <c r="I120" s="872" t="s">
        <v>839</v>
      </c>
      <c r="J120" s="840" t="s">
        <v>832</v>
      </c>
      <c r="K120" s="724"/>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39"/>
      <c r="AL120" s="839"/>
      <c r="AM120" s="839"/>
      <c r="AN120" s="839"/>
      <c r="AO120" s="839"/>
      <c r="AP120" s="724"/>
      <c r="AQ120" s="839"/>
      <c r="AR120" s="839"/>
      <c r="AS120" s="839"/>
      <c r="AT120" s="839"/>
      <c r="AU120" s="839"/>
      <c r="AV120" s="839"/>
      <c r="AW120" s="839"/>
      <c r="AX120" s="839"/>
      <c r="AY120" s="839"/>
      <c r="AZ120" s="839">
        <v>92</v>
      </c>
      <c r="BA120" s="839">
        <v>91</v>
      </c>
      <c r="BB120" s="839"/>
      <c r="BC120" s="839"/>
      <c r="BD120" s="839"/>
      <c r="BE120" s="839"/>
      <c r="BF120" s="839"/>
      <c r="BG120" s="839"/>
      <c r="BH120" s="839"/>
      <c r="BI120" s="839"/>
      <c r="BJ120" s="839"/>
      <c r="BK120" s="839"/>
      <c r="BL120" s="839"/>
      <c r="BM120" s="839"/>
      <c r="BN120" s="839"/>
      <c r="BO120" s="839"/>
      <c r="BP120" s="839"/>
      <c r="BQ120" s="839"/>
      <c r="BR120" s="839"/>
      <c r="BS120" s="839"/>
      <c r="BT120" s="839"/>
    </row>
    <row r="121" spans="2:73" ht="15.5">
      <c r="B121" s="841"/>
      <c r="C121" s="841"/>
      <c r="D121" s="841"/>
      <c r="E121" s="841"/>
      <c r="F121" s="841"/>
      <c r="G121" s="841"/>
      <c r="H121" s="841"/>
      <c r="K121" s="724"/>
      <c r="L121" s="839"/>
      <c r="M121" s="839"/>
      <c r="N121" s="839"/>
      <c r="O121" s="839"/>
      <c r="P121" s="839"/>
      <c r="Q121" s="839"/>
      <c r="R121" s="839"/>
      <c r="S121" s="839"/>
      <c r="T121" s="839"/>
      <c r="U121" s="839"/>
      <c r="V121" s="839"/>
      <c r="W121" s="839"/>
      <c r="X121" s="839"/>
      <c r="Y121" s="839"/>
      <c r="Z121" s="839"/>
      <c r="AA121" s="839"/>
      <c r="AB121" s="839"/>
      <c r="AC121" s="839"/>
      <c r="AD121" s="839"/>
      <c r="AE121" s="839"/>
      <c r="AF121" s="839"/>
      <c r="AG121" s="839"/>
      <c r="AH121" s="839"/>
      <c r="AI121" s="839"/>
      <c r="AJ121" s="839"/>
      <c r="AK121" s="839"/>
      <c r="AL121" s="839"/>
      <c r="AM121" s="839"/>
      <c r="AN121" s="839"/>
      <c r="AO121" s="839"/>
      <c r="AP121" s="724"/>
      <c r="AQ121" s="839"/>
      <c r="AR121" s="839"/>
      <c r="AS121" s="839"/>
      <c r="AT121" s="839"/>
      <c r="AU121" s="839"/>
      <c r="AV121" s="839"/>
      <c r="AW121" s="839"/>
      <c r="AX121" s="839"/>
      <c r="AY121" s="839"/>
      <c r="AZ121" s="839"/>
      <c r="BA121" s="839"/>
      <c r="BB121" s="839"/>
      <c r="BC121" s="839"/>
      <c r="BD121" s="839"/>
      <c r="BE121" s="839"/>
      <c r="BF121" s="839"/>
      <c r="BG121" s="839"/>
      <c r="BH121" s="839"/>
      <c r="BI121" s="839"/>
      <c r="BJ121" s="839"/>
      <c r="BK121" s="839"/>
      <c r="BL121" s="839"/>
      <c r="BM121" s="839"/>
      <c r="BN121" s="839"/>
      <c r="BO121" s="839"/>
      <c r="BP121" s="839"/>
      <c r="BQ121" s="839"/>
      <c r="BR121" s="839"/>
      <c r="BS121" s="839"/>
      <c r="BT121" s="839"/>
      <c r="BU121" s="163"/>
    </row>
    <row r="122" spans="2:73" ht="15.5">
      <c r="B122" s="841"/>
      <c r="C122" s="841"/>
      <c r="D122" s="841"/>
      <c r="E122" s="841"/>
      <c r="F122" s="841"/>
      <c r="G122" s="841"/>
      <c r="H122" s="841"/>
      <c r="K122" s="724"/>
      <c r="L122" s="839"/>
      <c r="M122" s="839"/>
      <c r="N122" s="839"/>
      <c r="O122" s="839"/>
      <c r="P122" s="839"/>
      <c r="Q122" s="839"/>
      <c r="R122" s="839"/>
      <c r="S122" s="839"/>
      <c r="T122" s="839"/>
      <c r="U122" s="839"/>
      <c r="V122" s="839"/>
      <c r="W122" s="839"/>
      <c r="X122" s="839"/>
      <c r="Y122" s="839"/>
      <c r="Z122" s="839"/>
      <c r="AA122" s="839"/>
      <c r="AB122" s="839"/>
      <c r="AC122" s="839"/>
      <c r="AD122" s="839"/>
      <c r="AE122" s="839"/>
      <c r="AF122" s="839"/>
      <c r="AG122" s="839"/>
      <c r="AH122" s="839"/>
      <c r="AI122" s="839"/>
      <c r="AJ122" s="839"/>
      <c r="AK122" s="839"/>
      <c r="AL122" s="839"/>
      <c r="AM122" s="839"/>
      <c r="AN122" s="839"/>
      <c r="AO122" s="839"/>
      <c r="AP122" s="724"/>
      <c r="AQ122" s="839"/>
      <c r="AR122" s="839"/>
      <c r="AS122" s="839"/>
      <c r="AT122" s="839"/>
      <c r="AU122" s="839"/>
      <c r="AV122" s="839"/>
      <c r="AW122" s="839"/>
      <c r="AX122" s="839"/>
      <c r="AY122" s="839"/>
      <c r="AZ122" s="839"/>
      <c r="BA122" s="839"/>
      <c r="BB122" s="839"/>
      <c r="BC122" s="839"/>
      <c r="BD122" s="839"/>
      <c r="BE122" s="839"/>
      <c r="BF122" s="839"/>
      <c r="BG122" s="839"/>
      <c r="BH122" s="839"/>
      <c r="BI122" s="839"/>
      <c r="BJ122" s="839"/>
      <c r="BK122" s="839"/>
      <c r="BL122" s="839"/>
      <c r="BM122" s="839"/>
      <c r="BN122" s="839"/>
      <c r="BO122" s="839"/>
      <c r="BP122" s="839"/>
      <c r="BQ122" s="839"/>
      <c r="BR122" s="839"/>
      <c r="BS122" s="839"/>
      <c r="BT122" s="839"/>
      <c r="BU122" s="163"/>
    </row>
    <row r="123" spans="2:73">
      <c r="B123" s="841"/>
      <c r="C123" s="841"/>
      <c r="D123" s="841"/>
      <c r="E123" s="841"/>
      <c r="F123" s="841"/>
      <c r="G123" s="841"/>
      <c r="H123" s="841"/>
      <c r="K123" s="724"/>
      <c r="L123" s="839"/>
      <c r="M123" s="839"/>
      <c r="N123" s="839"/>
      <c r="O123" s="839"/>
      <c r="P123" s="839"/>
      <c r="Q123" s="839"/>
      <c r="R123" s="839"/>
      <c r="S123" s="839"/>
      <c r="T123" s="839"/>
      <c r="U123" s="839"/>
      <c r="V123" s="839"/>
      <c r="W123" s="839"/>
      <c r="X123" s="839"/>
      <c r="Y123" s="839"/>
      <c r="Z123" s="839"/>
      <c r="AA123" s="839"/>
      <c r="AB123" s="839"/>
      <c r="AC123" s="839"/>
      <c r="AD123" s="839"/>
      <c r="AE123" s="839"/>
      <c r="AF123" s="839"/>
      <c r="AG123" s="839"/>
      <c r="AH123" s="839"/>
      <c r="AI123" s="839"/>
      <c r="AJ123" s="839"/>
      <c r="AK123" s="839"/>
      <c r="AL123" s="839"/>
      <c r="AM123" s="839"/>
      <c r="AN123" s="839"/>
      <c r="AO123" s="839"/>
      <c r="AP123" s="724"/>
      <c r="AQ123" s="839"/>
      <c r="AR123" s="839"/>
      <c r="AS123" s="839"/>
      <c r="AT123" s="839"/>
      <c r="AU123" s="839"/>
      <c r="AV123" s="839"/>
      <c r="AW123" s="839"/>
      <c r="AX123" s="839"/>
      <c r="AY123" s="839"/>
      <c r="AZ123" s="839"/>
      <c r="BA123" s="839"/>
      <c r="BB123" s="839"/>
      <c r="BC123" s="839"/>
      <c r="BD123" s="839"/>
      <c r="BE123" s="839"/>
      <c r="BF123" s="839"/>
      <c r="BG123" s="839"/>
      <c r="BH123" s="839"/>
      <c r="BI123" s="839"/>
      <c r="BJ123" s="839"/>
      <c r="BK123" s="839"/>
      <c r="BL123" s="839"/>
      <c r="BM123" s="839"/>
      <c r="BN123" s="839"/>
      <c r="BO123" s="839"/>
      <c r="BP123" s="839"/>
      <c r="BQ123" s="839"/>
      <c r="BR123" s="839"/>
      <c r="BS123" s="839"/>
      <c r="BT123" s="839"/>
    </row>
    <row r="124" spans="2:73">
      <c r="B124" s="841"/>
      <c r="C124" s="841"/>
      <c r="D124" s="841"/>
      <c r="E124" s="841"/>
      <c r="F124" s="841"/>
      <c r="G124" s="841"/>
      <c r="H124" s="841"/>
      <c r="K124" s="724"/>
      <c r="L124" s="839"/>
      <c r="M124" s="839"/>
      <c r="N124" s="839"/>
      <c r="O124" s="839"/>
      <c r="P124" s="839"/>
      <c r="Q124" s="839"/>
      <c r="R124" s="839"/>
      <c r="S124" s="839"/>
      <c r="T124" s="839"/>
      <c r="U124" s="839"/>
      <c r="V124" s="839"/>
      <c r="W124" s="839"/>
      <c r="X124" s="839"/>
      <c r="Y124" s="839"/>
      <c r="Z124" s="839"/>
      <c r="AA124" s="839"/>
      <c r="AB124" s="839"/>
      <c r="AC124" s="839"/>
      <c r="AD124" s="839"/>
      <c r="AE124" s="839"/>
      <c r="AF124" s="839"/>
      <c r="AG124" s="839"/>
      <c r="AH124" s="839"/>
      <c r="AI124" s="839"/>
      <c r="AJ124" s="839"/>
      <c r="AK124" s="839"/>
      <c r="AL124" s="839"/>
      <c r="AM124" s="839"/>
      <c r="AN124" s="839"/>
      <c r="AO124" s="839"/>
      <c r="AP124" s="724"/>
      <c r="AQ124" s="839"/>
      <c r="AR124" s="839"/>
      <c r="AS124" s="839"/>
      <c r="AT124" s="839"/>
      <c r="AU124" s="839"/>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39"/>
      <c r="BQ124" s="839"/>
      <c r="BR124" s="839"/>
      <c r="BS124" s="839"/>
      <c r="BT124" s="839"/>
    </row>
    <row r="125" spans="2:73">
      <c r="B125" s="841"/>
      <c r="C125" s="841"/>
      <c r="D125" s="841"/>
      <c r="E125" s="841"/>
      <c r="F125" s="841"/>
      <c r="G125" s="841"/>
      <c r="H125" s="841"/>
      <c r="K125" s="724"/>
      <c r="L125" s="839"/>
      <c r="M125" s="839"/>
      <c r="N125" s="839"/>
      <c r="O125" s="839"/>
      <c r="P125" s="839"/>
      <c r="Q125" s="839"/>
      <c r="R125" s="839"/>
      <c r="S125" s="839"/>
      <c r="T125" s="839"/>
      <c r="U125" s="839"/>
      <c r="V125" s="839"/>
      <c r="W125" s="839"/>
      <c r="X125" s="839"/>
      <c r="Y125" s="839"/>
      <c r="Z125" s="839"/>
      <c r="AA125" s="839"/>
      <c r="AB125" s="839"/>
      <c r="AC125" s="839"/>
      <c r="AD125" s="839"/>
      <c r="AE125" s="839"/>
      <c r="AF125" s="839"/>
      <c r="AG125" s="839"/>
      <c r="AH125" s="839"/>
      <c r="AI125" s="839"/>
      <c r="AJ125" s="839"/>
      <c r="AK125" s="839"/>
      <c r="AL125" s="839"/>
      <c r="AM125" s="839"/>
      <c r="AN125" s="839"/>
      <c r="AO125" s="839"/>
      <c r="AP125" s="724"/>
      <c r="AQ125" s="839"/>
      <c r="AR125" s="839"/>
      <c r="AS125" s="839"/>
      <c r="AT125" s="839"/>
      <c r="AU125" s="839"/>
      <c r="AV125" s="839"/>
      <c r="AW125" s="839"/>
      <c r="AX125" s="839"/>
      <c r="AY125" s="839"/>
      <c r="AZ125" s="839"/>
      <c r="BA125" s="839"/>
      <c r="BB125" s="839"/>
      <c r="BC125" s="839"/>
      <c r="BD125" s="839"/>
      <c r="BE125" s="839"/>
      <c r="BF125" s="839"/>
      <c r="BG125" s="839"/>
      <c r="BH125" s="839"/>
      <c r="BI125" s="839"/>
      <c r="BJ125" s="839"/>
      <c r="BK125" s="839"/>
      <c r="BL125" s="839"/>
      <c r="BM125" s="839"/>
      <c r="BN125" s="839"/>
      <c r="BO125" s="839"/>
      <c r="BP125" s="839"/>
      <c r="BQ125" s="839"/>
      <c r="BR125" s="839"/>
      <c r="BS125" s="839"/>
      <c r="BT125" s="839"/>
    </row>
    <row r="126" spans="2:73">
      <c r="B126" s="841"/>
      <c r="C126" s="841"/>
      <c r="D126" s="841"/>
      <c r="E126" s="841"/>
      <c r="F126" s="841"/>
      <c r="G126" s="841"/>
      <c r="H126" s="841"/>
      <c r="K126" s="724"/>
      <c r="L126" s="839"/>
      <c r="M126" s="839"/>
      <c r="N126" s="839"/>
      <c r="O126" s="839"/>
      <c r="P126" s="839"/>
      <c r="Q126" s="839"/>
      <c r="R126" s="839"/>
      <c r="S126" s="839"/>
      <c r="T126" s="839"/>
      <c r="U126" s="839"/>
      <c r="V126" s="839"/>
      <c r="W126" s="839"/>
      <c r="X126" s="839"/>
      <c r="Y126" s="839"/>
      <c r="Z126" s="839"/>
      <c r="AA126" s="839"/>
      <c r="AB126" s="839"/>
      <c r="AC126" s="839"/>
      <c r="AD126" s="839"/>
      <c r="AE126" s="839"/>
      <c r="AF126" s="839"/>
      <c r="AG126" s="839"/>
      <c r="AH126" s="839"/>
      <c r="AI126" s="839"/>
      <c r="AJ126" s="839"/>
      <c r="AK126" s="839"/>
      <c r="AL126" s="839"/>
      <c r="AM126" s="839"/>
      <c r="AN126" s="839"/>
      <c r="AO126" s="839"/>
      <c r="AP126" s="724"/>
      <c r="AQ126" s="839"/>
      <c r="AR126" s="839"/>
      <c r="AS126" s="839"/>
      <c r="AT126" s="839"/>
      <c r="AU126" s="839"/>
      <c r="AV126" s="839"/>
      <c r="AW126" s="839"/>
      <c r="AX126" s="839"/>
      <c r="AY126" s="839"/>
      <c r="AZ126" s="839"/>
      <c r="BA126" s="839"/>
      <c r="BB126" s="839"/>
      <c r="BC126" s="839"/>
      <c r="BD126" s="839"/>
      <c r="BE126" s="839"/>
      <c r="BF126" s="839"/>
      <c r="BG126" s="839"/>
      <c r="BH126" s="839"/>
      <c r="BI126" s="839"/>
      <c r="BJ126" s="839"/>
      <c r="BK126" s="839"/>
      <c r="BL126" s="839"/>
      <c r="BM126" s="839"/>
      <c r="BN126" s="839"/>
      <c r="BO126" s="839"/>
      <c r="BP126" s="839"/>
      <c r="BQ126" s="839"/>
      <c r="BR126" s="839"/>
      <c r="BS126" s="839"/>
      <c r="BT126" s="839"/>
    </row>
    <row r="127" spans="2:73">
      <c r="B127" s="841"/>
      <c r="C127" s="841"/>
      <c r="D127" s="841"/>
      <c r="E127" s="841"/>
      <c r="F127" s="841"/>
      <c r="G127" s="841"/>
      <c r="H127" s="841"/>
      <c r="K127" s="724"/>
      <c r="L127" s="839"/>
      <c r="M127" s="839"/>
      <c r="N127" s="839"/>
      <c r="O127" s="839"/>
      <c r="P127" s="839"/>
      <c r="Q127" s="839"/>
      <c r="R127" s="839"/>
      <c r="S127" s="839"/>
      <c r="T127" s="839"/>
      <c r="U127" s="839"/>
      <c r="V127" s="839"/>
      <c r="W127" s="839"/>
      <c r="X127" s="839"/>
      <c r="Y127" s="839"/>
      <c r="Z127" s="839"/>
      <c r="AA127" s="839"/>
      <c r="AB127" s="839"/>
      <c r="AC127" s="839"/>
      <c r="AD127" s="839"/>
      <c r="AE127" s="839"/>
      <c r="AF127" s="839"/>
      <c r="AG127" s="839"/>
      <c r="AH127" s="839"/>
      <c r="AI127" s="839"/>
      <c r="AJ127" s="839"/>
      <c r="AK127" s="839"/>
      <c r="AL127" s="839"/>
      <c r="AM127" s="839"/>
      <c r="AN127" s="839"/>
      <c r="AO127" s="839"/>
      <c r="AP127" s="724"/>
      <c r="AQ127" s="839"/>
      <c r="AR127" s="839"/>
      <c r="AS127" s="839"/>
      <c r="AT127" s="839"/>
      <c r="AU127" s="839"/>
      <c r="AV127" s="839"/>
      <c r="AW127" s="839"/>
      <c r="AX127" s="839"/>
      <c r="AY127" s="839"/>
      <c r="AZ127" s="839"/>
      <c r="BA127" s="839"/>
      <c r="BB127" s="839"/>
      <c r="BC127" s="839"/>
      <c r="BD127" s="839"/>
      <c r="BE127" s="839"/>
      <c r="BF127" s="839"/>
      <c r="BG127" s="839"/>
      <c r="BH127" s="839"/>
      <c r="BI127" s="839"/>
      <c r="BJ127" s="839"/>
      <c r="BK127" s="839"/>
      <c r="BL127" s="839"/>
      <c r="BM127" s="839"/>
      <c r="BN127" s="839"/>
      <c r="BO127" s="839"/>
      <c r="BP127" s="839"/>
      <c r="BQ127" s="839"/>
      <c r="BR127" s="839"/>
      <c r="BS127" s="839"/>
      <c r="BT127" s="839"/>
    </row>
    <row r="128" spans="2:73">
      <c r="B128" s="841"/>
      <c r="C128" s="841"/>
      <c r="D128" s="841"/>
      <c r="E128" s="841"/>
      <c r="F128" s="841"/>
      <c r="G128" s="841"/>
      <c r="H128" s="841"/>
      <c r="K128" s="724"/>
      <c r="L128" s="839"/>
      <c r="M128" s="839"/>
      <c r="N128" s="839"/>
      <c r="O128" s="839"/>
      <c r="P128" s="839"/>
      <c r="Q128" s="839"/>
      <c r="R128" s="839"/>
      <c r="S128" s="839"/>
      <c r="T128" s="839"/>
      <c r="U128" s="839"/>
      <c r="V128" s="839"/>
      <c r="W128" s="839"/>
      <c r="X128" s="839"/>
      <c r="Y128" s="839"/>
      <c r="Z128" s="839"/>
      <c r="AA128" s="839"/>
      <c r="AB128" s="839"/>
      <c r="AC128" s="839"/>
      <c r="AD128" s="839"/>
      <c r="AE128" s="839"/>
      <c r="AF128" s="839"/>
      <c r="AG128" s="839"/>
      <c r="AH128" s="839"/>
      <c r="AI128" s="839"/>
      <c r="AJ128" s="839"/>
      <c r="AK128" s="839"/>
      <c r="AL128" s="839"/>
      <c r="AM128" s="839"/>
      <c r="AN128" s="839"/>
      <c r="AO128" s="839"/>
      <c r="AP128" s="724"/>
      <c r="AQ128" s="839"/>
      <c r="AR128" s="839"/>
      <c r="AS128" s="839"/>
      <c r="AT128" s="839"/>
      <c r="AU128" s="839"/>
      <c r="AV128" s="839"/>
      <c r="AW128" s="839"/>
      <c r="AX128" s="839"/>
      <c r="AY128" s="839"/>
      <c r="AZ128" s="839"/>
      <c r="BA128" s="839"/>
      <c r="BB128" s="839"/>
      <c r="BC128" s="839"/>
      <c r="BD128" s="839"/>
      <c r="BE128" s="839"/>
      <c r="BF128" s="839"/>
      <c r="BG128" s="839"/>
      <c r="BH128" s="839"/>
      <c r="BI128" s="839"/>
      <c r="BJ128" s="839"/>
      <c r="BK128" s="839"/>
      <c r="BL128" s="839"/>
      <c r="BM128" s="839"/>
      <c r="BN128" s="839"/>
      <c r="BO128" s="839"/>
      <c r="BP128" s="839"/>
      <c r="BQ128" s="839"/>
      <c r="BR128" s="839"/>
      <c r="BS128" s="839"/>
      <c r="BT128" s="839"/>
    </row>
    <row r="129" spans="2:72">
      <c r="B129" s="841"/>
      <c r="C129" s="841"/>
      <c r="D129" s="841"/>
      <c r="E129" s="841"/>
      <c r="F129" s="841"/>
      <c r="G129" s="841"/>
      <c r="H129" s="841"/>
      <c r="K129" s="724"/>
      <c r="L129" s="839"/>
      <c r="M129" s="839"/>
      <c r="N129" s="839"/>
      <c r="O129" s="839"/>
      <c r="P129" s="839"/>
      <c r="Q129" s="839"/>
      <c r="R129" s="839"/>
      <c r="S129" s="839"/>
      <c r="T129" s="839"/>
      <c r="U129" s="839"/>
      <c r="V129" s="839"/>
      <c r="W129" s="839"/>
      <c r="X129" s="839"/>
      <c r="Y129" s="839"/>
      <c r="Z129" s="839"/>
      <c r="AA129" s="839"/>
      <c r="AB129" s="839"/>
      <c r="AC129" s="839"/>
      <c r="AD129" s="839"/>
      <c r="AE129" s="839"/>
      <c r="AF129" s="839"/>
      <c r="AG129" s="839"/>
      <c r="AH129" s="839"/>
      <c r="AI129" s="839"/>
      <c r="AJ129" s="839"/>
      <c r="AK129" s="839"/>
      <c r="AL129" s="839"/>
      <c r="AM129" s="839"/>
      <c r="AN129" s="839"/>
      <c r="AO129" s="839"/>
      <c r="AP129" s="724"/>
      <c r="AQ129" s="839"/>
      <c r="AR129" s="839"/>
      <c r="AS129" s="839"/>
      <c r="AT129" s="839"/>
      <c r="AU129" s="839"/>
      <c r="AV129" s="839"/>
      <c r="AW129" s="839"/>
      <c r="AX129" s="839"/>
      <c r="AY129" s="839"/>
      <c r="AZ129" s="839"/>
      <c r="BA129" s="839"/>
      <c r="BB129" s="839"/>
      <c r="BC129" s="839"/>
      <c r="BD129" s="839"/>
      <c r="BE129" s="839"/>
      <c r="BF129" s="839"/>
      <c r="BG129" s="839"/>
      <c r="BH129" s="839"/>
      <c r="BI129" s="839"/>
      <c r="BJ129" s="839"/>
      <c r="BK129" s="839"/>
      <c r="BL129" s="839"/>
      <c r="BM129" s="839"/>
      <c r="BN129" s="839"/>
      <c r="BO129" s="839"/>
      <c r="BP129" s="839"/>
      <c r="BQ129" s="839"/>
      <c r="BR129" s="839"/>
      <c r="BS129" s="839"/>
      <c r="BT129" s="839"/>
    </row>
    <row r="130" spans="2:72">
      <c r="B130" s="841"/>
      <c r="C130" s="841"/>
      <c r="D130" s="841"/>
      <c r="E130" s="841"/>
      <c r="F130" s="841"/>
      <c r="G130" s="841"/>
      <c r="H130" s="841"/>
      <c r="K130" s="724"/>
      <c r="L130" s="839"/>
      <c r="M130" s="839"/>
      <c r="N130" s="839"/>
      <c r="O130" s="839"/>
      <c r="P130" s="839"/>
      <c r="Q130" s="839"/>
      <c r="R130" s="839"/>
      <c r="S130" s="839"/>
      <c r="T130" s="839"/>
      <c r="U130" s="839"/>
      <c r="V130" s="839"/>
      <c r="W130" s="839"/>
      <c r="X130" s="839"/>
      <c r="Y130" s="839"/>
      <c r="Z130" s="839"/>
      <c r="AA130" s="839"/>
      <c r="AB130" s="839"/>
      <c r="AC130" s="839"/>
      <c r="AD130" s="839"/>
      <c r="AE130" s="839"/>
      <c r="AF130" s="839"/>
      <c r="AG130" s="839"/>
      <c r="AH130" s="839"/>
      <c r="AI130" s="839"/>
      <c r="AJ130" s="839"/>
      <c r="AK130" s="839"/>
      <c r="AL130" s="839"/>
      <c r="AM130" s="839"/>
      <c r="AN130" s="839"/>
      <c r="AO130" s="839"/>
      <c r="AP130" s="724"/>
      <c r="AQ130" s="839"/>
      <c r="AR130" s="839"/>
      <c r="AS130" s="839"/>
      <c r="AT130" s="839"/>
      <c r="AU130" s="839"/>
      <c r="AV130" s="839"/>
      <c r="AW130" s="839"/>
      <c r="AX130" s="839"/>
      <c r="AY130" s="839"/>
      <c r="AZ130" s="839"/>
      <c r="BA130" s="839"/>
      <c r="BB130" s="839"/>
      <c r="BC130" s="839"/>
      <c r="BD130" s="839"/>
      <c r="BE130" s="839"/>
      <c r="BF130" s="839"/>
      <c r="BG130" s="839"/>
      <c r="BH130" s="839"/>
      <c r="BI130" s="839"/>
      <c r="BJ130" s="839"/>
      <c r="BK130" s="839"/>
      <c r="BL130" s="839"/>
      <c r="BM130" s="839"/>
      <c r="BN130" s="839"/>
      <c r="BO130" s="839"/>
      <c r="BP130" s="839"/>
      <c r="BQ130" s="839"/>
      <c r="BR130" s="839"/>
      <c r="BS130" s="839"/>
      <c r="BT130" s="839"/>
    </row>
    <row r="131" spans="2:72">
      <c r="B131" s="841"/>
      <c r="C131" s="841"/>
      <c r="D131" s="841"/>
      <c r="E131" s="841"/>
      <c r="F131" s="841"/>
      <c r="G131" s="841"/>
      <c r="H131" s="841"/>
      <c r="K131" s="724"/>
      <c r="L131" s="839"/>
      <c r="M131" s="839"/>
      <c r="N131" s="839"/>
      <c r="O131" s="839"/>
      <c r="P131" s="839"/>
      <c r="Q131" s="839"/>
      <c r="R131" s="839"/>
      <c r="S131" s="839"/>
      <c r="T131" s="839"/>
      <c r="U131" s="839"/>
      <c r="V131" s="839"/>
      <c r="W131" s="839"/>
      <c r="X131" s="839"/>
      <c r="Y131" s="839"/>
      <c r="Z131" s="839"/>
      <c r="AA131" s="839"/>
      <c r="AB131" s="839"/>
      <c r="AC131" s="839"/>
      <c r="AD131" s="839"/>
      <c r="AE131" s="839"/>
      <c r="AF131" s="839"/>
      <c r="AG131" s="839"/>
      <c r="AH131" s="839"/>
      <c r="AI131" s="839"/>
      <c r="AJ131" s="839"/>
      <c r="AK131" s="839"/>
      <c r="AL131" s="839"/>
      <c r="AM131" s="839"/>
      <c r="AN131" s="839"/>
      <c r="AO131" s="839"/>
      <c r="AP131" s="724"/>
      <c r="AQ131" s="839"/>
      <c r="AR131" s="839"/>
      <c r="AS131" s="839"/>
      <c r="AT131" s="839"/>
      <c r="AU131" s="839"/>
      <c r="AV131" s="839"/>
      <c r="AW131" s="839"/>
      <c r="AX131" s="839"/>
      <c r="AY131" s="839"/>
      <c r="AZ131" s="839"/>
      <c r="BA131" s="839"/>
      <c r="BB131" s="839"/>
      <c r="BC131" s="839"/>
      <c r="BD131" s="839"/>
      <c r="BE131" s="839"/>
      <c r="BF131" s="839"/>
      <c r="BG131" s="839"/>
      <c r="BH131" s="839"/>
      <c r="BI131" s="839"/>
      <c r="BJ131" s="839"/>
      <c r="BK131" s="839"/>
      <c r="BL131" s="839"/>
      <c r="BM131" s="839"/>
      <c r="BN131" s="839"/>
      <c r="BO131" s="839"/>
      <c r="BP131" s="839"/>
      <c r="BQ131" s="839"/>
      <c r="BR131" s="839"/>
      <c r="BS131" s="839"/>
      <c r="BT131" s="839"/>
    </row>
    <row r="132" spans="2:72">
      <c r="B132" s="841"/>
      <c r="C132" s="841"/>
      <c r="D132" s="841"/>
      <c r="E132" s="841"/>
      <c r="F132" s="841"/>
      <c r="G132" s="841"/>
      <c r="H132" s="841"/>
      <c r="K132" s="724"/>
      <c r="L132" s="839"/>
      <c r="M132" s="839"/>
      <c r="N132" s="839"/>
      <c r="O132" s="839"/>
      <c r="P132" s="839"/>
      <c r="Q132" s="839"/>
      <c r="R132" s="839"/>
      <c r="S132" s="839"/>
      <c r="T132" s="839"/>
      <c r="U132" s="839"/>
      <c r="V132" s="839"/>
      <c r="W132" s="839"/>
      <c r="X132" s="839"/>
      <c r="Y132" s="839"/>
      <c r="Z132" s="839"/>
      <c r="AA132" s="839"/>
      <c r="AB132" s="839"/>
      <c r="AC132" s="839"/>
      <c r="AD132" s="839"/>
      <c r="AE132" s="839"/>
      <c r="AF132" s="839"/>
      <c r="AG132" s="839"/>
      <c r="AH132" s="839"/>
      <c r="AI132" s="839"/>
      <c r="AJ132" s="839"/>
      <c r="AK132" s="839"/>
      <c r="AL132" s="839"/>
      <c r="AM132" s="839"/>
      <c r="AN132" s="839"/>
      <c r="AO132" s="839"/>
      <c r="AP132" s="724"/>
      <c r="AQ132" s="839"/>
      <c r="AR132" s="839"/>
      <c r="AS132" s="839"/>
      <c r="AT132" s="839"/>
      <c r="AU132" s="839"/>
      <c r="AV132" s="839"/>
      <c r="AW132" s="839"/>
      <c r="AX132" s="839"/>
      <c r="AY132" s="839"/>
      <c r="AZ132" s="839"/>
      <c r="BA132" s="839"/>
      <c r="BB132" s="839"/>
      <c r="BC132" s="839"/>
      <c r="BD132" s="839"/>
      <c r="BE132" s="839"/>
      <c r="BF132" s="839"/>
      <c r="BG132" s="839"/>
      <c r="BH132" s="839"/>
      <c r="BI132" s="839"/>
      <c r="BJ132" s="839"/>
      <c r="BK132" s="839"/>
      <c r="BL132" s="839"/>
      <c r="BM132" s="839"/>
      <c r="BN132" s="839"/>
      <c r="BO132" s="839"/>
      <c r="BP132" s="839"/>
      <c r="BQ132" s="839"/>
      <c r="BR132" s="839"/>
      <c r="BS132" s="839"/>
      <c r="BT132" s="839"/>
    </row>
    <row r="133" spans="2:72">
      <c r="B133" s="841"/>
      <c r="C133" s="841"/>
      <c r="D133" s="841"/>
      <c r="E133" s="841"/>
      <c r="F133" s="841"/>
      <c r="G133" s="841"/>
      <c r="H133" s="841"/>
      <c r="K133" s="724"/>
      <c r="L133" s="839"/>
      <c r="M133" s="839"/>
      <c r="N133" s="839"/>
      <c r="O133" s="839"/>
      <c r="P133" s="839"/>
      <c r="Q133" s="839"/>
      <c r="R133" s="839"/>
      <c r="S133" s="839"/>
      <c r="T133" s="839"/>
      <c r="U133" s="839"/>
      <c r="V133" s="839"/>
      <c r="W133" s="839"/>
      <c r="X133" s="839"/>
      <c r="Y133" s="839"/>
      <c r="Z133" s="839"/>
      <c r="AA133" s="839"/>
      <c r="AB133" s="839"/>
      <c r="AC133" s="839"/>
      <c r="AD133" s="839"/>
      <c r="AE133" s="839"/>
      <c r="AF133" s="839"/>
      <c r="AG133" s="839"/>
      <c r="AH133" s="839"/>
      <c r="AI133" s="839"/>
      <c r="AJ133" s="839"/>
      <c r="AK133" s="839"/>
      <c r="AL133" s="839"/>
      <c r="AM133" s="839"/>
      <c r="AN133" s="839"/>
      <c r="AO133" s="839"/>
      <c r="AP133" s="724"/>
      <c r="AQ133" s="839"/>
      <c r="AR133" s="839"/>
      <c r="AS133" s="839"/>
      <c r="AT133" s="839"/>
      <c r="AU133" s="839"/>
      <c r="AV133" s="839"/>
      <c r="AW133" s="839"/>
      <c r="AX133" s="839"/>
      <c r="AY133" s="839"/>
      <c r="AZ133" s="839"/>
      <c r="BA133" s="839"/>
      <c r="BB133" s="839"/>
      <c r="BC133" s="839"/>
      <c r="BD133" s="839"/>
      <c r="BE133" s="839"/>
      <c r="BF133" s="839"/>
      <c r="BG133" s="839"/>
      <c r="BH133" s="839"/>
      <c r="BI133" s="839"/>
      <c r="BJ133" s="839"/>
      <c r="BK133" s="839"/>
      <c r="BL133" s="839"/>
      <c r="BM133" s="839"/>
      <c r="BN133" s="839"/>
      <c r="BO133" s="839"/>
      <c r="BP133" s="839"/>
      <c r="BQ133" s="839"/>
      <c r="BR133" s="839"/>
      <c r="BS133" s="839"/>
      <c r="BT133" s="839"/>
    </row>
    <row r="134" spans="2:72">
      <c r="B134" s="841"/>
      <c r="C134" s="841"/>
      <c r="D134" s="841"/>
      <c r="E134" s="841"/>
      <c r="F134" s="841"/>
      <c r="G134" s="841"/>
      <c r="H134" s="841"/>
      <c r="K134" s="724"/>
      <c r="L134" s="839"/>
      <c r="M134" s="839"/>
      <c r="N134" s="839"/>
      <c r="O134" s="839"/>
      <c r="P134" s="839"/>
      <c r="Q134" s="839"/>
      <c r="R134" s="839"/>
      <c r="S134" s="839"/>
      <c r="T134" s="839"/>
      <c r="U134" s="839"/>
      <c r="V134" s="839"/>
      <c r="W134" s="839"/>
      <c r="X134" s="839"/>
      <c r="Y134" s="839"/>
      <c r="Z134" s="839"/>
      <c r="AA134" s="839"/>
      <c r="AB134" s="839"/>
      <c r="AC134" s="839"/>
      <c r="AD134" s="839"/>
      <c r="AE134" s="839"/>
      <c r="AF134" s="839"/>
      <c r="AG134" s="839"/>
      <c r="AH134" s="839"/>
      <c r="AI134" s="839"/>
      <c r="AJ134" s="839"/>
      <c r="AK134" s="839"/>
      <c r="AL134" s="839"/>
      <c r="AM134" s="839"/>
      <c r="AN134" s="839"/>
      <c r="AO134" s="839"/>
      <c r="AP134" s="724"/>
      <c r="AQ134" s="839"/>
      <c r="AR134" s="839"/>
      <c r="AS134" s="839"/>
      <c r="AT134" s="839"/>
      <c r="AU134" s="839"/>
      <c r="AV134" s="839"/>
      <c r="AW134" s="839"/>
      <c r="AX134" s="839"/>
      <c r="AY134" s="839"/>
      <c r="AZ134" s="839"/>
      <c r="BA134" s="839"/>
      <c r="BB134" s="839"/>
      <c r="BC134" s="839"/>
      <c r="BD134" s="839"/>
      <c r="BE134" s="839"/>
      <c r="BF134" s="839"/>
      <c r="BG134" s="839"/>
      <c r="BH134" s="839"/>
      <c r="BI134" s="839"/>
      <c r="BJ134" s="839"/>
      <c r="BK134" s="839"/>
      <c r="BL134" s="839"/>
      <c r="BM134" s="839"/>
      <c r="BN134" s="839"/>
      <c r="BO134" s="839"/>
      <c r="BP134" s="839"/>
      <c r="BQ134" s="839"/>
      <c r="BR134" s="839"/>
      <c r="BS134" s="839"/>
      <c r="BT134" s="839"/>
    </row>
    <row r="135" spans="2:72">
      <c r="B135" s="841"/>
      <c r="C135" s="841"/>
      <c r="D135" s="841"/>
      <c r="E135" s="841"/>
      <c r="F135" s="841"/>
      <c r="G135" s="841"/>
      <c r="H135" s="841"/>
      <c r="K135" s="724"/>
      <c r="L135" s="839"/>
      <c r="M135" s="839"/>
      <c r="N135" s="839"/>
      <c r="O135" s="839"/>
      <c r="P135" s="839"/>
      <c r="Q135" s="839"/>
      <c r="R135" s="839"/>
      <c r="S135" s="839"/>
      <c r="T135" s="839"/>
      <c r="U135" s="839"/>
      <c r="V135" s="839"/>
      <c r="W135" s="839"/>
      <c r="X135" s="839"/>
      <c r="Y135" s="839"/>
      <c r="Z135" s="839"/>
      <c r="AA135" s="839"/>
      <c r="AB135" s="839"/>
      <c r="AC135" s="839"/>
      <c r="AD135" s="839"/>
      <c r="AE135" s="839"/>
      <c r="AF135" s="839"/>
      <c r="AG135" s="839"/>
      <c r="AH135" s="839"/>
      <c r="AI135" s="839"/>
      <c r="AJ135" s="839"/>
      <c r="AK135" s="839"/>
      <c r="AL135" s="839"/>
      <c r="AM135" s="839"/>
      <c r="AN135" s="839"/>
      <c r="AO135" s="839"/>
      <c r="AP135" s="724"/>
      <c r="AQ135" s="839"/>
      <c r="AR135" s="839"/>
      <c r="AS135" s="839"/>
      <c r="AT135" s="839"/>
      <c r="AU135" s="839"/>
      <c r="AV135" s="839"/>
      <c r="AW135" s="839"/>
      <c r="AX135" s="839"/>
      <c r="AY135" s="839"/>
      <c r="AZ135" s="839"/>
      <c r="BA135" s="839"/>
      <c r="BB135" s="839"/>
      <c r="BC135" s="839"/>
      <c r="BD135" s="839"/>
      <c r="BE135" s="839"/>
      <c r="BF135" s="839"/>
      <c r="BG135" s="839"/>
      <c r="BH135" s="839"/>
      <c r="BI135" s="839"/>
      <c r="BJ135" s="839"/>
      <c r="BK135" s="839"/>
      <c r="BL135" s="839"/>
      <c r="BM135" s="839"/>
      <c r="BN135" s="839"/>
      <c r="BO135" s="839"/>
      <c r="BP135" s="839"/>
      <c r="BQ135" s="839"/>
      <c r="BR135" s="839"/>
      <c r="BS135" s="839"/>
      <c r="BT135" s="839"/>
    </row>
    <row r="136" spans="2:72">
      <c r="B136" s="841"/>
      <c r="C136" s="841"/>
      <c r="D136" s="841"/>
      <c r="E136" s="841"/>
      <c r="F136" s="841"/>
      <c r="G136" s="841"/>
      <c r="H136" s="841"/>
      <c r="K136" s="724"/>
      <c r="L136" s="839"/>
      <c r="M136" s="839"/>
      <c r="N136" s="839"/>
      <c r="O136" s="839"/>
      <c r="P136" s="839"/>
      <c r="Q136" s="839"/>
      <c r="R136" s="839"/>
      <c r="S136" s="839"/>
      <c r="T136" s="839"/>
      <c r="U136" s="839"/>
      <c r="V136" s="839"/>
      <c r="W136" s="839"/>
      <c r="X136" s="839"/>
      <c r="Y136" s="839"/>
      <c r="Z136" s="839"/>
      <c r="AA136" s="839"/>
      <c r="AB136" s="839"/>
      <c r="AC136" s="839"/>
      <c r="AD136" s="839"/>
      <c r="AE136" s="839"/>
      <c r="AF136" s="839"/>
      <c r="AG136" s="839"/>
      <c r="AH136" s="839"/>
      <c r="AI136" s="839"/>
      <c r="AJ136" s="839"/>
      <c r="AK136" s="839"/>
      <c r="AL136" s="839"/>
      <c r="AM136" s="839"/>
      <c r="AN136" s="839"/>
      <c r="AO136" s="839"/>
      <c r="AP136" s="724"/>
      <c r="AQ136" s="839"/>
      <c r="AR136" s="839"/>
      <c r="AS136" s="839"/>
      <c r="AT136" s="839"/>
      <c r="AU136" s="839"/>
      <c r="AV136" s="839"/>
      <c r="AW136" s="839"/>
      <c r="AX136" s="839"/>
      <c r="AY136" s="839"/>
      <c r="AZ136" s="839"/>
      <c r="BA136" s="839"/>
      <c r="BB136" s="839"/>
      <c r="BC136" s="839"/>
      <c r="BD136" s="839"/>
      <c r="BE136" s="839"/>
      <c r="BF136" s="839"/>
      <c r="BG136" s="839"/>
      <c r="BH136" s="839"/>
      <c r="BI136" s="839"/>
      <c r="BJ136" s="839"/>
      <c r="BK136" s="839"/>
      <c r="BL136" s="839"/>
      <c r="BM136" s="839"/>
      <c r="BN136" s="839"/>
      <c r="BO136" s="839"/>
      <c r="BP136" s="839"/>
      <c r="BQ136" s="839"/>
      <c r="BR136" s="839"/>
      <c r="BS136" s="839"/>
      <c r="BT136" s="839"/>
    </row>
    <row r="137" spans="2:72">
      <c r="B137" s="841"/>
      <c r="C137" s="841"/>
      <c r="D137" s="841"/>
      <c r="E137" s="841"/>
      <c r="F137" s="841"/>
      <c r="G137" s="841"/>
      <c r="H137" s="841"/>
      <c r="K137" s="724"/>
      <c r="L137" s="839"/>
      <c r="M137" s="839"/>
      <c r="N137" s="839"/>
      <c r="O137" s="839"/>
      <c r="P137" s="839"/>
      <c r="Q137" s="839"/>
      <c r="R137" s="839"/>
      <c r="S137" s="839"/>
      <c r="T137" s="839"/>
      <c r="U137" s="839"/>
      <c r="V137" s="839"/>
      <c r="W137" s="839"/>
      <c r="X137" s="839"/>
      <c r="Y137" s="839"/>
      <c r="Z137" s="839"/>
      <c r="AA137" s="839"/>
      <c r="AB137" s="839"/>
      <c r="AC137" s="839"/>
      <c r="AD137" s="839"/>
      <c r="AE137" s="839"/>
      <c r="AF137" s="839"/>
      <c r="AG137" s="839"/>
      <c r="AH137" s="839"/>
      <c r="AI137" s="839"/>
      <c r="AJ137" s="839"/>
      <c r="AK137" s="839"/>
      <c r="AL137" s="839"/>
      <c r="AM137" s="839"/>
      <c r="AN137" s="839"/>
      <c r="AO137" s="839"/>
      <c r="AP137" s="724"/>
      <c r="AQ137" s="839"/>
      <c r="AR137" s="839"/>
      <c r="AS137" s="839"/>
      <c r="AT137" s="839"/>
      <c r="AU137" s="839"/>
      <c r="AV137" s="839"/>
      <c r="AW137" s="839"/>
      <c r="AX137" s="839"/>
      <c r="AY137" s="839"/>
      <c r="AZ137" s="839"/>
      <c r="BA137" s="839"/>
      <c r="BB137" s="839"/>
      <c r="BC137" s="839"/>
      <c r="BD137" s="839"/>
      <c r="BE137" s="839"/>
      <c r="BF137" s="839"/>
      <c r="BG137" s="839"/>
      <c r="BH137" s="839"/>
      <c r="BI137" s="839"/>
      <c r="BJ137" s="839"/>
      <c r="BK137" s="839"/>
      <c r="BL137" s="839"/>
      <c r="BM137" s="839"/>
      <c r="BN137" s="839"/>
      <c r="BO137" s="839"/>
      <c r="BP137" s="839"/>
      <c r="BQ137" s="839"/>
      <c r="BR137" s="839"/>
      <c r="BS137" s="839"/>
      <c r="BT137" s="839"/>
    </row>
    <row r="138" spans="2:72">
      <c r="B138" s="841"/>
      <c r="C138" s="841"/>
      <c r="D138" s="841"/>
      <c r="E138" s="841"/>
      <c r="F138" s="841"/>
      <c r="G138" s="841"/>
      <c r="H138" s="841"/>
      <c r="K138" s="724"/>
      <c r="L138" s="839"/>
      <c r="M138" s="839"/>
      <c r="N138" s="839"/>
      <c r="O138" s="839"/>
      <c r="P138" s="839"/>
      <c r="Q138" s="839"/>
      <c r="R138" s="839"/>
      <c r="S138" s="839"/>
      <c r="T138" s="839"/>
      <c r="U138" s="839"/>
      <c r="V138" s="839"/>
      <c r="W138" s="839"/>
      <c r="X138" s="839"/>
      <c r="Y138" s="839"/>
      <c r="Z138" s="839"/>
      <c r="AA138" s="839"/>
      <c r="AB138" s="839"/>
      <c r="AC138" s="839"/>
      <c r="AD138" s="839"/>
      <c r="AE138" s="839"/>
      <c r="AF138" s="839"/>
      <c r="AG138" s="839"/>
      <c r="AH138" s="839"/>
      <c r="AI138" s="839"/>
      <c r="AJ138" s="839"/>
      <c r="AK138" s="839"/>
      <c r="AL138" s="839"/>
      <c r="AM138" s="839"/>
      <c r="AN138" s="839"/>
      <c r="AO138" s="839"/>
      <c r="AP138" s="724"/>
      <c r="AQ138" s="839"/>
      <c r="AR138" s="839"/>
      <c r="AS138" s="839"/>
      <c r="AT138" s="839"/>
      <c r="AU138" s="839"/>
      <c r="AV138" s="839"/>
      <c r="AW138" s="839"/>
      <c r="AX138" s="839"/>
      <c r="AY138" s="839"/>
      <c r="AZ138" s="839"/>
      <c r="BA138" s="839"/>
      <c r="BB138" s="839"/>
      <c r="BC138" s="839"/>
      <c r="BD138" s="839"/>
      <c r="BE138" s="839"/>
      <c r="BF138" s="839"/>
      <c r="BG138" s="839"/>
      <c r="BH138" s="839"/>
      <c r="BI138" s="839"/>
      <c r="BJ138" s="839"/>
      <c r="BK138" s="839"/>
      <c r="BL138" s="839"/>
      <c r="BM138" s="839"/>
      <c r="BN138" s="839"/>
      <c r="BO138" s="839"/>
      <c r="BP138" s="839"/>
      <c r="BQ138" s="839"/>
      <c r="BR138" s="839"/>
      <c r="BS138" s="839"/>
      <c r="BT138" s="839"/>
    </row>
    <row r="139" spans="2:72">
      <c r="B139" s="841"/>
      <c r="C139" s="841"/>
      <c r="D139" s="841"/>
      <c r="E139" s="841"/>
      <c r="F139" s="841"/>
      <c r="G139" s="841"/>
      <c r="H139" s="841"/>
      <c r="I139" s="874"/>
      <c r="J139" s="841"/>
      <c r="K139" s="841"/>
      <c r="L139" s="841"/>
      <c r="M139" s="841"/>
      <c r="N139" s="841"/>
      <c r="O139" s="841"/>
      <c r="P139" s="839"/>
      <c r="Q139" s="839"/>
      <c r="R139" s="839"/>
      <c r="S139" s="839"/>
      <c r="T139" s="839"/>
      <c r="U139" s="839"/>
      <c r="V139" s="841"/>
      <c r="W139" s="841"/>
      <c r="X139" s="841"/>
      <c r="Y139" s="841"/>
      <c r="Z139" s="841"/>
      <c r="AA139" s="841"/>
      <c r="AB139" s="841"/>
      <c r="AC139" s="841"/>
      <c r="AD139" s="841"/>
      <c r="AE139" s="841"/>
      <c r="AF139" s="841"/>
      <c r="AG139" s="841"/>
      <c r="AH139" s="841"/>
      <c r="AI139" s="841"/>
      <c r="AJ139" s="841"/>
      <c r="AK139" s="841"/>
      <c r="AL139" s="841"/>
      <c r="AM139" s="841"/>
      <c r="AN139" s="841"/>
      <c r="AO139" s="841"/>
      <c r="AP139" s="841"/>
      <c r="AQ139" s="841"/>
      <c r="AR139" s="841"/>
      <c r="AS139" s="841"/>
      <c r="AT139" s="841"/>
      <c r="AU139" s="841"/>
      <c r="AV139" s="839"/>
      <c r="AW139" s="839"/>
      <c r="AX139" s="841"/>
      <c r="AY139" s="841"/>
      <c r="AZ139" s="841"/>
      <c r="BA139" s="841"/>
      <c r="BB139" s="841"/>
      <c r="BC139" s="841"/>
      <c r="BD139" s="841"/>
      <c r="BE139" s="841"/>
      <c r="BF139" s="841"/>
      <c r="BG139" s="841"/>
      <c r="BH139" s="841"/>
      <c r="BI139" s="841"/>
      <c r="BJ139" s="841"/>
      <c r="BK139" s="841"/>
      <c r="BL139" s="841"/>
      <c r="BM139" s="841"/>
      <c r="BN139" s="841"/>
      <c r="BO139" s="841"/>
      <c r="BP139" s="841"/>
      <c r="BQ139" s="841"/>
      <c r="BR139" s="841"/>
      <c r="BS139" s="841"/>
      <c r="BT139" s="841"/>
    </row>
    <row r="140" spans="2:72">
      <c r="B140" s="841"/>
      <c r="C140" s="841"/>
      <c r="D140" s="841"/>
      <c r="E140" s="841"/>
      <c r="F140" s="841"/>
      <c r="G140" s="841"/>
      <c r="H140" s="841"/>
      <c r="I140" s="874"/>
      <c r="J140" s="841"/>
      <c r="K140" s="841"/>
      <c r="L140" s="841"/>
      <c r="M140" s="841"/>
      <c r="N140" s="841"/>
      <c r="O140" s="841"/>
      <c r="P140" s="839"/>
      <c r="Q140" s="839"/>
      <c r="R140" s="839"/>
      <c r="S140" s="839"/>
      <c r="T140" s="839"/>
      <c r="U140" s="839"/>
      <c r="V140" s="841"/>
      <c r="W140" s="841"/>
      <c r="X140" s="841"/>
      <c r="Y140" s="841"/>
      <c r="Z140" s="841"/>
      <c r="AA140" s="841"/>
      <c r="AB140" s="841"/>
      <c r="AC140" s="841"/>
      <c r="AD140" s="841"/>
      <c r="AE140" s="841"/>
      <c r="AF140" s="841"/>
      <c r="AG140" s="841"/>
      <c r="AH140" s="841"/>
      <c r="AI140" s="841"/>
      <c r="AJ140" s="841"/>
      <c r="AK140" s="841"/>
      <c r="AL140" s="841"/>
      <c r="AM140" s="841"/>
      <c r="AN140" s="841"/>
      <c r="AO140" s="841"/>
      <c r="AP140" s="841"/>
      <c r="AQ140" s="841"/>
      <c r="AR140" s="841"/>
      <c r="AS140" s="841"/>
      <c r="AT140" s="841"/>
      <c r="AU140" s="841"/>
      <c r="AV140" s="839"/>
      <c r="AW140" s="839"/>
      <c r="AX140" s="841"/>
      <c r="AY140" s="841"/>
      <c r="AZ140" s="841"/>
      <c r="BA140" s="841"/>
      <c r="BB140" s="841"/>
      <c r="BC140" s="841"/>
      <c r="BD140" s="841"/>
      <c r="BE140" s="841"/>
      <c r="BF140" s="841"/>
      <c r="BG140" s="841"/>
      <c r="BH140" s="841"/>
      <c r="BI140" s="841"/>
      <c r="BJ140" s="841"/>
      <c r="BK140" s="841"/>
      <c r="BL140" s="841"/>
      <c r="BM140" s="841"/>
      <c r="BN140" s="841"/>
      <c r="BO140" s="841"/>
      <c r="BP140" s="841"/>
      <c r="BQ140" s="841"/>
      <c r="BR140" s="841"/>
      <c r="BS140" s="841"/>
      <c r="BT140" s="841"/>
    </row>
    <row r="141" spans="2:72">
      <c r="B141" s="841"/>
      <c r="C141" s="841"/>
      <c r="D141" s="841"/>
      <c r="E141" s="841"/>
      <c r="F141" s="841"/>
      <c r="G141" s="841"/>
      <c r="H141" s="841"/>
      <c r="I141" s="874"/>
      <c r="J141" s="841"/>
      <c r="K141" s="841"/>
      <c r="L141" s="841"/>
      <c r="M141" s="841"/>
      <c r="N141" s="841"/>
      <c r="O141" s="841"/>
      <c r="P141" s="841"/>
      <c r="Q141" s="841"/>
      <c r="R141" s="841"/>
      <c r="S141" s="841"/>
      <c r="T141" s="841"/>
      <c r="U141" s="841"/>
      <c r="V141" s="841"/>
      <c r="W141" s="841"/>
      <c r="X141" s="841"/>
      <c r="Y141" s="841"/>
      <c r="Z141" s="841"/>
      <c r="AA141" s="841"/>
      <c r="AB141" s="841"/>
      <c r="AC141" s="841"/>
      <c r="AD141" s="841"/>
      <c r="AE141" s="841"/>
      <c r="AF141" s="841"/>
      <c r="AG141" s="841"/>
      <c r="AH141" s="841"/>
      <c r="AI141" s="841"/>
      <c r="AJ141" s="841"/>
      <c r="AK141" s="841"/>
      <c r="AL141" s="841"/>
      <c r="AM141" s="841"/>
      <c r="AN141" s="841"/>
      <c r="AO141" s="841"/>
      <c r="AP141" s="841"/>
      <c r="AQ141" s="841"/>
      <c r="AR141" s="841"/>
      <c r="AS141" s="841"/>
      <c r="AT141" s="841"/>
      <c r="AU141" s="841"/>
      <c r="AV141" s="839"/>
      <c r="AW141" s="839"/>
      <c r="AX141" s="841"/>
      <c r="AY141" s="841"/>
      <c r="AZ141" s="841"/>
      <c r="BA141" s="841"/>
      <c r="BB141" s="841"/>
      <c r="BC141" s="841"/>
      <c r="BD141" s="841"/>
      <c r="BE141" s="841"/>
      <c r="BF141" s="841"/>
      <c r="BG141" s="841"/>
      <c r="BH141" s="841"/>
      <c r="BI141" s="841"/>
      <c r="BJ141" s="841"/>
      <c r="BK141" s="841"/>
      <c r="BL141" s="841"/>
      <c r="BM141" s="841"/>
      <c r="BN141" s="841"/>
      <c r="BO141" s="841"/>
      <c r="BP141" s="841"/>
      <c r="BQ141" s="841"/>
      <c r="BR141" s="841"/>
      <c r="BS141" s="841"/>
      <c r="BT141" s="841"/>
    </row>
    <row r="142" spans="2:72">
      <c r="B142" s="841"/>
      <c r="C142" s="841"/>
      <c r="D142" s="841"/>
      <c r="E142" s="841"/>
      <c r="F142" s="841"/>
      <c r="G142" s="841"/>
      <c r="H142" s="841"/>
      <c r="I142" s="874"/>
      <c r="J142" s="841"/>
      <c r="K142" s="841"/>
      <c r="L142" s="841"/>
      <c r="M142" s="841"/>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841"/>
      <c r="AK142" s="841"/>
      <c r="AL142" s="841"/>
      <c r="AM142" s="841"/>
      <c r="AN142" s="841"/>
      <c r="AO142" s="841"/>
      <c r="AP142" s="841"/>
      <c r="AQ142" s="841"/>
      <c r="AR142" s="841"/>
      <c r="AS142" s="841"/>
      <c r="AT142" s="841"/>
      <c r="AU142" s="841"/>
      <c r="AV142" s="839"/>
      <c r="AW142" s="839"/>
      <c r="AX142" s="841"/>
      <c r="AY142" s="841"/>
      <c r="AZ142" s="841"/>
      <c r="BA142" s="841"/>
      <c r="BB142" s="841"/>
      <c r="BC142" s="841"/>
      <c r="BD142" s="841"/>
      <c r="BE142" s="841"/>
      <c r="BF142" s="841"/>
      <c r="BG142" s="841"/>
      <c r="BH142" s="841"/>
      <c r="BI142" s="841"/>
      <c r="BJ142" s="841"/>
      <c r="BK142" s="841"/>
      <c r="BL142" s="841"/>
      <c r="BM142" s="841"/>
      <c r="BN142" s="841"/>
      <c r="BO142" s="841"/>
      <c r="BP142" s="841"/>
      <c r="BQ142" s="841"/>
      <c r="BR142" s="841"/>
      <c r="BS142" s="841"/>
      <c r="BT142" s="841"/>
    </row>
    <row r="143" spans="2:72">
      <c r="B143" s="841"/>
      <c r="C143" s="841"/>
      <c r="D143" s="841"/>
      <c r="E143" s="841"/>
      <c r="F143" s="841"/>
      <c r="G143" s="841"/>
      <c r="H143" s="841"/>
      <c r="I143" s="874"/>
      <c r="J143" s="841"/>
      <c r="K143" s="841"/>
      <c r="L143" s="841"/>
      <c r="M143" s="841"/>
      <c r="N143" s="841"/>
      <c r="O143" s="841"/>
      <c r="P143" s="841"/>
      <c r="Q143" s="841"/>
      <c r="R143" s="841"/>
      <c r="S143" s="841"/>
      <c r="T143" s="841"/>
      <c r="U143" s="841"/>
      <c r="V143" s="841"/>
      <c r="W143" s="841"/>
      <c r="X143" s="841"/>
      <c r="Y143" s="841"/>
      <c r="Z143" s="841"/>
      <c r="AA143" s="841"/>
      <c r="AB143" s="841"/>
      <c r="AC143" s="841"/>
      <c r="AD143" s="841"/>
      <c r="AE143" s="841"/>
      <c r="AF143" s="841"/>
      <c r="AG143" s="841"/>
      <c r="AH143" s="841"/>
      <c r="AI143" s="841"/>
      <c r="AJ143" s="841"/>
      <c r="AK143" s="841"/>
      <c r="AL143" s="841"/>
      <c r="AM143" s="841"/>
      <c r="AN143" s="841"/>
      <c r="AO143" s="841"/>
      <c r="AP143" s="841"/>
      <c r="AQ143" s="841"/>
      <c r="AR143" s="841"/>
      <c r="AS143" s="841"/>
      <c r="AT143" s="841"/>
      <c r="AU143" s="841"/>
      <c r="AV143" s="839"/>
      <c r="AW143" s="839"/>
      <c r="AX143" s="841"/>
      <c r="AY143" s="841"/>
      <c r="AZ143" s="841"/>
      <c r="BA143" s="841"/>
      <c r="BB143" s="841"/>
      <c r="BC143" s="841"/>
      <c r="BD143" s="841"/>
      <c r="BE143" s="841"/>
      <c r="BF143" s="841"/>
      <c r="BG143" s="841"/>
      <c r="BH143" s="841"/>
      <c r="BI143" s="841"/>
      <c r="BJ143" s="841"/>
      <c r="BK143" s="841"/>
      <c r="BL143" s="841"/>
      <c r="BM143" s="841"/>
      <c r="BN143" s="841"/>
      <c r="BO143" s="841"/>
      <c r="BP143" s="841"/>
      <c r="BQ143" s="841"/>
      <c r="BR143" s="841"/>
      <c r="BS143" s="841"/>
      <c r="BT143" s="841"/>
    </row>
    <row r="144" spans="2:72">
      <c r="B144" s="841"/>
      <c r="C144" s="841"/>
      <c r="D144" s="841"/>
      <c r="E144" s="841"/>
      <c r="F144" s="841"/>
      <c r="G144" s="841"/>
      <c r="H144" s="841"/>
      <c r="I144" s="874"/>
      <c r="J144" s="841"/>
      <c r="K144" s="841"/>
      <c r="L144" s="841"/>
      <c r="M144" s="841"/>
      <c r="N144" s="841"/>
      <c r="O144" s="841"/>
      <c r="P144" s="841"/>
      <c r="Q144" s="841"/>
      <c r="R144" s="841"/>
      <c r="S144" s="841"/>
      <c r="T144" s="841"/>
      <c r="U144" s="841"/>
      <c r="V144" s="841"/>
      <c r="W144" s="841"/>
      <c r="X144" s="841"/>
      <c r="Y144" s="841"/>
      <c r="Z144" s="841"/>
      <c r="AA144" s="841"/>
      <c r="AB144" s="841"/>
      <c r="AC144" s="841"/>
      <c r="AD144" s="841"/>
      <c r="AE144" s="841"/>
      <c r="AF144" s="841"/>
      <c r="AG144" s="841"/>
      <c r="AH144" s="841"/>
      <c r="AI144" s="841"/>
      <c r="AJ144" s="841"/>
      <c r="AK144" s="841"/>
      <c r="AL144" s="841"/>
      <c r="AM144" s="841"/>
      <c r="AN144" s="841"/>
      <c r="AO144" s="841"/>
      <c r="AP144" s="841"/>
      <c r="AQ144" s="841"/>
      <c r="AR144" s="841"/>
      <c r="AS144" s="841"/>
      <c r="AT144" s="841"/>
      <c r="AU144" s="841"/>
      <c r="AV144" s="839"/>
      <c r="AW144" s="839"/>
      <c r="AX144" s="841"/>
      <c r="AY144" s="841"/>
      <c r="AZ144" s="841"/>
      <c r="BA144" s="841"/>
      <c r="BB144" s="841"/>
      <c r="BC144" s="841"/>
      <c r="BD144" s="841"/>
      <c r="BE144" s="841"/>
      <c r="BF144" s="841"/>
      <c r="BG144" s="841"/>
      <c r="BH144" s="841"/>
      <c r="BI144" s="841"/>
      <c r="BJ144" s="841"/>
      <c r="BK144" s="841"/>
      <c r="BL144" s="841"/>
      <c r="BM144" s="841"/>
      <c r="BN144" s="841"/>
      <c r="BO144" s="841"/>
      <c r="BP144" s="841"/>
      <c r="BQ144" s="841"/>
      <c r="BR144" s="841"/>
      <c r="BS144" s="841"/>
      <c r="BT144" s="841"/>
    </row>
    <row r="145" spans="2:72">
      <c r="B145" s="841"/>
      <c r="C145" s="841"/>
      <c r="D145" s="841"/>
      <c r="E145" s="841"/>
      <c r="F145" s="841"/>
      <c r="G145" s="841"/>
      <c r="H145" s="841"/>
      <c r="I145" s="874"/>
      <c r="J145" s="841"/>
      <c r="K145" s="841"/>
      <c r="L145" s="841"/>
      <c r="M145" s="841"/>
      <c r="N145" s="841"/>
      <c r="O145" s="841"/>
      <c r="P145" s="841"/>
      <c r="Q145" s="841"/>
      <c r="R145" s="841"/>
      <c r="S145" s="841"/>
      <c r="T145" s="841"/>
      <c r="U145" s="841"/>
      <c r="V145" s="841"/>
      <c r="W145" s="841"/>
      <c r="X145" s="841"/>
      <c r="Y145" s="841"/>
      <c r="Z145" s="841"/>
      <c r="AA145" s="841"/>
      <c r="AB145" s="841"/>
      <c r="AC145" s="841"/>
      <c r="AD145" s="841"/>
      <c r="AE145" s="841"/>
      <c r="AF145" s="841"/>
      <c r="AG145" s="841"/>
      <c r="AH145" s="841"/>
      <c r="AI145" s="841"/>
      <c r="AJ145" s="841"/>
      <c r="AK145" s="841"/>
      <c r="AL145" s="841"/>
      <c r="AM145" s="841"/>
      <c r="AN145" s="841"/>
      <c r="AO145" s="841"/>
      <c r="AP145" s="841"/>
      <c r="AQ145" s="841"/>
      <c r="AR145" s="841"/>
      <c r="AS145" s="841"/>
      <c r="AT145" s="841"/>
      <c r="AU145" s="841"/>
      <c r="AV145" s="839"/>
      <c r="AW145" s="839"/>
      <c r="AX145" s="841"/>
      <c r="AY145" s="841"/>
      <c r="AZ145" s="841"/>
      <c r="BA145" s="841"/>
      <c r="BB145" s="841"/>
      <c r="BC145" s="841"/>
      <c r="BD145" s="841"/>
      <c r="BE145" s="841"/>
      <c r="BF145" s="841"/>
      <c r="BG145" s="841"/>
      <c r="BH145" s="841"/>
      <c r="BI145" s="841"/>
      <c r="BJ145" s="841"/>
      <c r="BK145" s="841"/>
      <c r="BL145" s="841"/>
      <c r="BM145" s="841"/>
      <c r="BN145" s="841"/>
      <c r="BO145" s="841"/>
      <c r="BP145" s="841"/>
      <c r="BQ145" s="841"/>
      <c r="BR145" s="841"/>
      <c r="BS145" s="841"/>
      <c r="BT145" s="841"/>
    </row>
    <row r="146" spans="2:72">
      <c r="B146" s="841"/>
      <c r="C146" s="841"/>
      <c r="D146" s="841"/>
      <c r="E146" s="841"/>
      <c r="F146" s="841"/>
      <c r="G146" s="841"/>
      <c r="H146" s="841"/>
      <c r="I146" s="874"/>
      <c r="J146" s="841"/>
      <c r="K146" s="841"/>
      <c r="L146" s="841"/>
      <c r="M146" s="841"/>
      <c r="N146" s="841"/>
      <c r="O146" s="841"/>
      <c r="P146" s="841"/>
      <c r="Q146" s="841"/>
      <c r="R146" s="841"/>
      <c r="S146" s="841"/>
      <c r="T146" s="841"/>
      <c r="U146" s="841"/>
      <c r="V146" s="841"/>
      <c r="W146" s="841"/>
      <c r="X146" s="841"/>
      <c r="Y146" s="841"/>
      <c r="Z146" s="841"/>
      <c r="AA146" s="841"/>
      <c r="AB146" s="841"/>
      <c r="AC146" s="841"/>
      <c r="AD146" s="841"/>
      <c r="AE146" s="841"/>
      <c r="AF146" s="841"/>
      <c r="AG146" s="841"/>
      <c r="AH146" s="841"/>
      <c r="AI146" s="841"/>
      <c r="AJ146" s="841"/>
      <c r="AK146" s="841"/>
      <c r="AL146" s="841"/>
      <c r="AM146" s="841"/>
      <c r="AN146" s="841"/>
      <c r="AO146" s="841"/>
      <c r="AP146" s="841"/>
      <c r="AQ146" s="841"/>
      <c r="AR146" s="841"/>
      <c r="AS146" s="841"/>
      <c r="AT146" s="841"/>
      <c r="AU146" s="841"/>
      <c r="AV146" s="841"/>
      <c r="AW146" s="841"/>
      <c r="AX146" s="841"/>
      <c r="AY146" s="841"/>
      <c r="AZ146" s="841"/>
      <c r="BA146" s="841"/>
      <c r="BB146" s="841"/>
      <c r="BC146" s="841"/>
      <c r="BD146" s="841"/>
      <c r="BE146" s="841"/>
      <c r="BF146" s="841"/>
      <c r="BG146" s="841"/>
      <c r="BH146" s="841"/>
      <c r="BI146" s="841"/>
      <c r="BJ146" s="841"/>
      <c r="BK146" s="841"/>
      <c r="BL146" s="841"/>
      <c r="BM146" s="841"/>
      <c r="BN146" s="841"/>
      <c r="BO146" s="841"/>
      <c r="BP146" s="841"/>
      <c r="BQ146" s="841"/>
      <c r="BR146" s="841"/>
      <c r="BS146" s="841"/>
      <c r="BT146" s="841"/>
    </row>
    <row r="147" spans="2:72">
      <c r="B147" s="841"/>
      <c r="C147" s="841"/>
      <c r="D147" s="841"/>
      <c r="E147" s="841"/>
      <c r="F147" s="841"/>
      <c r="G147" s="841"/>
      <c r="H147" s="841"/>
      <c r="I147" s="874"/>
      <c r="J147" s="841"/>
      <c r="K147" s="841"/>
      <c r="L147" s="841"/>
      <c r="M147" s="841"/>
      <c r="N147" s="841"/>
      <c r="O147" s="841"/>
      <c r="P147" s="841"/>
      <c r="Q147" s="841"/>
      <c r="R147" s="841"/>
      <c r="S147" s="841"/>
      <c r="T147" s="841"/>
      <c r="U147" s="841"/>
      <c r="V147" s="841"/>
      <c r="W147" s="841"/>
      <c r="X147" s="841"/>
      <c r="Y147" s="841"/>
      <c r="Z147" s="841"/>
      <c r="AA147" s="841"/>
      <c r="AB147" s="841"/>
      <c r="AC147" s="841"/>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1"/>
      <c r="AY147" s="841"/>
      <c r="AZ147" s="841"/>
      <c r="BA147" s="841"/>
      <c r="BB147" s="841"/>
      <c r="BC147" s="841"/>
      <c r="BD147" s="841"/>
      <c r="BE147" s="841"/>
      <c r="BF147" s="841"/>
      <c r="BG147" s="841"/>
      <c r="BH147" s="841"/>
      <c r="BI147" s="841"/>
      <c r="BJ147" s="841"/>
      <c r="BK147" s="841"/>
      <c r="BL147" s="841"/>
      <c r="BM147" s="841"/>
      <c r="BN147" s="841"/>
      <c r="BO147" s="841"/>
      <c r="BP147" s="841"/>
      <c r="BQ147" s="841"/>
      <c r="BR147" s="841"/>
      <c r="BS147" s="841"/>
      <c r="BT147" s="841"/>
    </row>
    <row r="148" spans="2:72">
      <c r="B148" s="841"/>
      <c r="C148" s="841"/>
      <c r="D148" s="841"/>
      <c r="E148" s="841"/>
      <c r="F148" s="841"/>
      <c r="G148" s="841"/>
      <c r="H148" s="841"/>
      <c r="I148" s="874"/>
      <c r="J148" s="841"/>
      <c r="K148" s="841"/>
      <c r="L148" s="841"/>
      <c r="M148" s="841"/>
      <c r="N148" s="841"/>
      <c r="O148" s="841"/>
      <c r="P148" s="841"/>
      <c r="Q148" s="841"/>
      <c r="R148" s="841"/>
      <c r="S148" s="841"/>
      <c r="T148" s="841"/>
      <c r="U148" s="841"/>
      <c r="V148" s="841"/>
      <c r="W148" s="841"/>
      <c r="X148" s="841"/>
      <c r="Y148" s="841"/>
      <c r="Z148" s="841"/>
      <c r="AA148" s="841"/>
      <c r="AB148" s="841"/>
      <c r="AC148" s="841"/>
      <c r="AD148" s="841"/>
      <c r="AE148" s="841"/>
      <c r="AF148" s="841"/>
      <c r="AG148" s="841"/>
      <c r="AH148" s="841"/>
      <c r="AI148" s="841"/>
      <c r="AJ148" s="841"/>
      <c r="AK148" s="841"/>
      <c r="AL148" s="841"/>
      <c r="AM148" s="841"/>
      <c r="AN148" s="841"/>
      <c r="AO148" s="841"/>
      <c r="AP148" s="841"/>
      <c r="AQ148" s="841"/>
      <c r="AR148" s="841"/>
      <c r="AS148" s="841"/>
      <c r="AT148" s="841"/>
      <c r="AU148" s="841"/>
      <c r="AV148" s="841"/>
      <c r="AW148" s="841"/>
      <c r="AX148" s="841"/>
      <c r="AY148" s="841"/>
      <c r="AZ148" s="841"/>
      <c r="BA148" s="841"/>
      <c r="BB148" s="841"/>
      <c r="BC148" s="841"/>
      <c r="BD148" s="841"/>
      <c r="BE148" s="841"/>
      <c r="BF148" s="841"/>
      <c r="BG148" s="841"/>
      <c r="BH148" s="841"/>
      <c r="BI148" s="841"/>
      <c r="BJ148" s="841"/>
      <c r="BK148" s="841"/>
      <c r="BL148" s="841"/>
      <c r="BM148" s="841"/>
      <c r="BN148" s="841"/>
      <c r="BO148" s="841"/>
      <c r="BP148" s="841"/>
      <c r="BQ148" s="841"/>
      <c r="BR148" s="841"/>
      <c r="BS148" s="841"/>
      <c r="BT148" s="841"/>
    </row>
    <row r="149" spans="2:72">
      <c r="B149" s="841"/>
      <c r="C149" s="841"/>
      <c r="D149" s="841"/>
      <c r="E149" s="841"/>
      <c r="F149" s="841"/>
      <c r="G149" s="841"/>
      <c r="H149" s="841"/>
      <c r="I149" s="874"/>
      <c r="J149" s="841"/>
      <c r="K149" s="841"/>
      <c r="L149" s="841"/>
      <c r="M149" s="841"/>
      <c r="N149" s="841"/>
      <c r="O149" s="841"/>
      <c r="P149" s="841"/>
      <c r="Q149" s="841"/>
      <c r="R149" s="841"/>
      <c r="S149" s="841"/>
      <c r="T149" s="841"/>
      <c r="U149" s="841"/>
      <c r="V149" s="841"/>
      <c r="W149" s="841"/>
      <c r="X149" s="841"/>
      <c r="Y149" s="841"/>
      <c r="Z149" s="841"/>
      <c r="AA149" s="841"/>
      <c r="AB149" s="841"/>
      <c r="AC149" s="841"/>
      <c r="AD149" s="841"/>
      <c r="AE149" s="841"/>
      <c r="AF149" s="841"/>
      <c r="AG149" s="841"/>
      <c r="AH149" s="841"/>
      <c r="AI149" s="841"/>
      <c r="AJ149" s="841"/>
      <c r="AK149" s="841"/>
      <c r="AL149" s="841"/>
      <c r="AM149" s="841"/>
      <c r="AN149" s="841"/>
      <c r="AO149" s="841"/>
      <c r="AP149" s="841"/>
      <c r="AQ149" s="841"/>
      <c r="AR149" s="841"/>
      <c r="AS149" s="841"/>
      <c r="AT149" s="841"/>
      <c r="AU149" s="841"/>
      <c r="AV149" s="841"/>
      <c r="AW149" s="841"/>
      <c r="AX149" s="841"/>
      <c r="AY149" s="841"/>
      <c r="AZ149" s="841"/>
      <c r="BA149" s="841"/>
      <c r="BB149" s="841"/>
      <c r="BC149" s="841"/>
      <c r="BD149" s="841"/>
      <c r="BE149" s="841"/>
      <c r="BF149" s="841"/>
      <c r="BG149" s="841"/>
      <c r="BH149" s="841"/>
      <c r="BI149" s="841"/>
      <c r="BJ149" s="841"/>
      <c r="BK149" s="841"/>
      <c r="BL149" s="841"/>
      <c r="BM149" s="841"/>
      <c r="BN149" s="841"/>
      <c r="BO149" s="841"/>
      <c r="BP149" s="841"/>
      <c r="BQ149" s="841"/>
      <c r="BR149" s="841"/>
      <c r="BS149" s="841"/>
      <c r="BT149" s="841"/>
    </row>
    <row r="150" spans="2:72">
      <c r="B150" s="841"/>
      <c r="C150" s="841"/>
      <c r="D150" s="841"/>
      <c r="E150" s="841"/>
      <c r="F150" s="841"/>
      <c r="G150" s="841"/>
      <c r="H150" s="841"/>
      <c r="I150" s="874"/>
      <c r="J150" s="841"/>
      <c r="K150" s="841"/>
      <c r="L150" s="841"/>
      <c r="M150" s="841"/>
      <c r="N150" s="841"/>
      <c r="O150" s="841"/>
      <c r="P150" s="841"/>
      <c r="Q150" s="841"/>
      <c r="R150" s="841"/>
      <c r="S150" s="841"/>
      <c r="T150" s="841"/>
      <c r="U150" s="841"/>
      <c r="V150" s="841"/>
      <c r="W150" s="841"/>
      <c r="X150" s="841"/>
      <c r="Y150" s="841"/>
      <c r="Z150" s="841"/>
      <c r="AA150" s="841"/>
      <c r="AB150" s="841"/>
      <c r="AC150" s="841"/>
      <c r="AD150" s="841"/>
      <c r="AE150" s="841"/>
      <c r="AF150" s="841"/>
      <c r="AG150" s="841"/>
      <c r="AH150" s="841"/>
      <c r="AI150" s="841"/>
      <c r="AJ150" s="841"/>
      <c r="AK150" s="841"/>
      <c r="AL150" s="841"/>
      <c r="AM150" s="841"/>
      <c r="AN150" s="841"/>
      <c r="AO150" s="841"/>
      <c r="AP150" s="841"/>
      <c r="AQ150" s="841"/>
      <c r="AR150" s="841"/>
      <c r="AS150" s="841"/>
      <c r="AT150" s="841"/>
      <c r="AU150" s="841"/>
      <c r="AV150" s="841"/>
      <c r="AW150" s="841"/>
      <c r="AX150" s="841"/>
      <c r="AY150" s="841"/>
      <c r="AZ150" s="841"/>
      <c r="BA150" s="841"/>
      <c r="BB150" s="841"/>
      <c r="BC150" s="841"/>
      <c r="BD150" s="841"/>
      <c r="BE150" s="841"/>
      <c r="BF150" s="841"/>
      <c r="BG150" s="841"/>
      <c r="BH150" s="841"/>
      <c r="BI150" s="841"/>
      <c r="BJ150" s="841"/>
      <c r="BK150" s="841"/>
      <c r="BL150" s="841"/>
      <c r="BM150" s="841"/>
      <c r="BN150" s="841"/>
      <c r="BO150" s="841"/>
      <c r="BP150" s="841"/>
      <c r="BQ150" s="841"/>
      <c r="BR150" s="841"/>
      <c r="BS150" s="841"/>
      <c r="BT150" s="841"/>
    </row>
  </sheetData>
  <autoFilter ref="A26:BU138"/>
  <mergeCells count="1">
    <mergeCell ref="C24:G24"/>
  </mergeCells>
  <conditionalFormatting sqref="AQ37:AU71 P28:U73 L27:AO69 AX37:BT71 P75:U75 P94:U140 P92:S93 P77:U91">
    <cfRule type="cellIs" dxfId="39" priority="41" operator="equal">
      <formula>0</formula>
    </cfRule>
  </conditionalFormatting>
  <conditionalFormatting sqref="L110:AO122 AQ108:AU122 AX122:AY122 AX121:BT121 BB108:BT120">
    <cfRule type="cellIs" dxfId="38" priority="38" operator="equal">
      <formula>0</formula>
    </cfRule>
  </conditionalFormatting>
  <conditionalFormatting sqref="L75:AO75 AQ72:AU73 AX72:BT73 AX75:BT75 AQ75:AU75 AQ77:AU88 BB77:BT88 L77:AO86">
    <cfRule type="cellIs" dxfId="37" priority="40" operator="equal">
      <formula>0</formula>
    </cfRule>
  </conditionalFormatting>
  <conditionalFormatting sqref="AQ89:AU107 L91:AO91 BB89:BT107 L94:AO105 L92:S93 W92:AO93">
    <cfRule type="cellIs" dxfId="36" priority="39" operator="equal">
      <formula>0</formula>
    </cfRule>
  </conditionalFormatting>
  <conditionalFormatting sqref="P28:U73 L27:AO32 P75:U75 P94:U140 P92:S93 P77:U91">
    <cfRule type="cellIs" dxfId="35" priority="37" operator="equal">
      <formula>0</formula>
    </cfRule>
  </conditionalFormatting>
  <conditionalFormatting sqref="L33:AO43 AQ41:AU43 AX41:BT43">
    <cfRule type="cellIs" dxfId="34" priority="36" operator="equal">
      <formula>0</formula>
    </cfRule>
  </conditionalFormatting>
  <conditionalFormatting sqref="L70:AO73">
    <cfRule type="cellIs" dxfId="33" priority="35" operator="equal">
      <formula>0</formula>
    </cfRule>
  </conditionalFormatting>
  <conditionalFormatting sqref="L87:AO90">
    <cfRule type="cellIs" dxfId="32" priority="34" operator="equal">
      <formula>0</formula>
    </cfRule>
  </conditionalFormatting>
  <conditionalFormatting sqref="L106:AO109">
    <cfRule type="cellIs" dxfId="31" priority="33" operator="equal">
      <formula>0</formula>
    </cfRule>
  </conditionalFormatting>
  <conditionalFormatting sqref="AQ27:AU28 AX27:BT28">
    <cfRule type="cellIs" dxfId="30" priority="32" operator="equal">
      <formula>0</formula>
    </cfRule>
  </conditionalFormatting>
  <conditionalFormatting sqref="AQ29:AU40 AX29:BT40">
    <cfRule type="cellIs" dxfId="29" priority="30" operator="equal">
      <formula>0</formula>
    </cfRule>
  </conditionalFormatting>
  <conditionalFormatting sqref="AQ123:AU138 L123:AO138 AZ122:BT138 AX123:AY138">
    <cfRule type="cellIs" dxfId="28" priority="29" operator="equal">
      <formula>0</formula>
    </cfRule>
  </conditionalFormatting>
  <conditionalFormatting sqref="AV27:AW73 AV75:AW75 AV121:AW145">
    <cfRule type="cellIs" dxfId="27" priority="28" operator="equal">
      <formula>0</formula>
    </cfRule>
  </conditionalFormatting>
  <conditionalFormatting sqref="AV27:AW73 AV75:AW75 AV121:AW145">
    <cfRule type="cellIs" dxfId="26" priority="27" operator="equal">
      <formula>0</formula>
    </cfRule>
  </conditionalFormatting>
  <conditionalFormatting sqref="P74:U74">
    <cfRule type="cellIs" dxfId="25" priority="26" operator="equal">
      <formula>0</formula>
    </cfRule>
  </conditionalFormatting>
  <conditionalFormatting sqref="AQ74:AU74 AX74:BT74">
    <cfRule type="cellIs" dxfId="24" priority="25" operator="equal">
      <formula>0</formula>
    </cfRule>
  </conditionalFormatting>
  <conditionalFormatting sqref="P74:U74">
    <cfRule type="cellIs" dxfId="23" priority="24" operator="equal">
      <formula>0</formula>
    </cfRule>
  </conditionalFormatting>
  <conditionalFormatting sqref="L74:AO74">
    <cfRule type="cellIs" dxfId="22" priority="23" operator="equal">
      <formula>0</formula>
    </cfRule>
  </conditionalFormatting>
  <conditionalFormatting sqref="AV74:AW74">
    <cfRule type="cellIs" dxfId="21" priority="22" operator="equal">
      <formula>0</formula>
    </cfRule>
  </conditionalFormatting>
  <conditionalFormatting sqref="AV74:AW74">
    <cfRule type="cellIs" dxfId="20" priority="21" operator="equal">
      <formula>0</formula>
    </cfRule>
  </conditionalFormatting>
  <conditionalFormatting sqref="T92:U93">
    <cfRule type="cellIs" dxfId="19" priority="20" operator="equal">
      <formula>0</formula>
    </cfRule>
  </conditionalFormatting>
  <conditionalFormatting sqref="T93:V93">
    <cfRule type="cellIs" dxfId="18" priority="19" operator="equal">
      <formula>0</formula>
    </cfRule>
  </conditionalFormatting>
  <conditionalFormatting sqref="T92:U93">
    <cfRule type="cellIs" dxfId="17" priority="18" operator="equal">
      <formula>0</formula>
    </cfRule>
  </conditionalFormatting>
  <conditionalFormatting sqref="T92:V92">
    <cfRule type="cellIs" dxfId="16" priority="17" operator="equal">
      <formula>0</formula>
    </cfRule>
  </conditionalFormatting>
  <conditionalFormatting sqref="L76:AO76">
    <cfRule type="cellIs" dxfId="15" priority="16" operator="equal">
      <formula>0</formula>
    </cfRule>
  </conditionalFormatting>
  <conditionalFormatting sqref="L76:AO76">
    <cfRule type="cellIs" dxfId="14" priority="15" operator="equal">
      <formula>0</formula>
    </cfRule>
  </conditionalFormatting>
  <conditionalFormatting sqref="AQ76:AU76 AX76:BT76">
    <cfRule type="cellIs" dxfId="13" priority="14" operator="equal">
      <formula>0</formula>
    </cfRule>
  </conditionalFormatting>
  <conditionalFormatting sqref="AV76:AW76">
    <cfRule type="cellIs" dxfId="12" priority="13" operator="equal">
      <formula>0</formula>
    </cfRule>
  </conditionalFormatting>
  <conditionalFormatting sqref="AV76:AW76">
    <cfRule type="cellIs" dxfId="11" priority="12" operator="equal">
      <formula>0</formula>
    </cfRule>
  </conditionalFormatting>
  <conditionalFormatting sqref="AV94:AZ120 AV92:AX93 AV77:AZ91">
    <cfRule type="cellIs" dxfId="10" priority="11" operator="equal">
      <formula>0</formula>
    </cfRule>
  </conditionalFormatting>
  <conditionalFormatting sqref="AV110:BA120">
    <cfRule type="cellIs" dxfId="9" priority="8" operator="equal">
      <formula>0</formula>
    </cfRule>
  </conditionalFormatting>
  <conditionalFormatting sqref="AV77:BA86">
    <cfRule type="cellIs" dxfId="8" priority="10" operator="equal">
      <formula>0</formula>
    </cfRule>
  </conditionalFormatting>
  <conditionalFormatting sqref="AV91:BA91 AV94:BA105 AV92:AX93">
    <cfRule type="cellIs" dxfId="7" priority="9" operator="equal">
      <formula>0</formula>
    </cfRule>
  </conditionalFormatting>
  <conditionalFormatting sqref="AV94:AZ120 AV92:AX93 AV77:AZ91">
    <cfRule type="cellIs" dxfId="6" priority="7" operator="equal">
      <formula>0</formula>
    </cfRule>
  </conditionalFormatting>
  <conditionalFormatting sqref="AV87:BA90">
    <cfRule type="cellIs" dxfId="5" priority="6" operator="equal">
      <formula>0</formula>
    </cfRule>
  </conditionalFormatting>
  <conditionalFormatting sqref="AV106:BA109">
    <cfRule type="cellIs" dxfId="4" priority="5" operator="equal">
      <formula>0</formula>
    </cfRule>
  </conditionalFormatting>
  <conditionalFormatting sqref="AY92:AZ93">
    <cfRule type="cellIs" dxfId="3" priority="4" operator="equal">
      <formula>0</formula>
    </cfRule>
  </conditionalFormatting>
  <conditionalFormatting sqref="AY93:BA93">
    <cfRule type="cellIs" dxfId="2" priority="3" operator="equal">
      <formula>0</formula>
    </cfRule>
  </conditionalFormatting>
  <conditionalFormatting sqref="AY92:AZ93">
    <cfRule type="cellIs" dxfId="1" priority="2" operator="equal">
      <formula>0</formula>
    </cfRule>
  </conditionalFormatting>
  <conditionalFormatting sqref="AY92:BA92">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DropDownList!$G$2:$G$11</xm:f>
          </x14:formula1>
          <xm:sqref>I150:I1048576 I28:I72 I96:I138</xm:sqref>
        </x14:dataValidation>
        <x14:dataValidation type="list" allowBlank="1" showInputMessage="1" showErrorMessage="1">
          <x14:formula1>
            <xm:f>DropDownList!$H$2:$H$3</xm:f>
          </x14:formula1>
          <xm:sqref>J150:J1048576 J27:J72 J96:J138 J76</xm:sqref>
        </x14:dataValidation>
        <x14:dataValidation type="list" allowBlank="1" showInputMessage="1" showErrorMessage="1">
          <x14:formula1>
            <xm:f>DropDownList!$G$2:$G$12</xm:f>
          </x14:formula1>
          <xm:sqref>I27 I76</xm:sqref>
        </x14:dataValidation>
        <x14:dataValidation type="list" allowBlank="1" showInputMessage="1" showErrorMessage="1">
          <x14:formula1>
            <xm:f>DropDownList!$G$2:$G$13</xm:f>
          </x14:formula1>
          <xm:sqref>I86:I87 I73:I75 I77</xm:sqref>
        </x14:dataValidation>
        <x14:dataValidation type="list" allowBlank="1" showInputMessage="1" showErrorMessage="1">
          <x14:formula1>
            <xm:f>DropDownList!$H$2:$H$4</xm:f>
          </x14:formula1>
          <xm:sqref>J73:J75 J77:J95</xm:sqref>
        </x14:dataValidation>
        <x14:dataValidation type="list" allowBlank="1" showInputMessage="1" showErrorMessage="1">
          <x14:formula1>
            <xm:f>DropDownList!$G$2:$G$14</xm:f>
          </x14:formula1>
          <xm:sqref>I78:I85 I88:I95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topLeftCell="A23" zoomScale="55" zoomScaleNormal="55" workbookViewId="0">
      <selection activeCell="I80" sqref="I80"/>
    </sheetView>
  </sheetViews>
  <sheetFormatPr defaultColWidth="9.08984375" defaultRowHeight="14.5"/>
  <cols>
    <col min="1" max="1" width="9.08984375" style="12"/>
    <col min="2" max="2" width="10.08984375" style="12" customWidth="1"/>
    <col min="3" max="3" width="11.453125" style="12" customWidth="1"/>
    <col min="4" max="4" width="13.453125" style="12" customWidth="1"/>
    <col min="5" max="5" width="12.90625" style="12" customWidth="1"/>
    <col min="6" max="6" width="12" style="12" customWidth="1"/>
    <col min="7" max="7" width="9.08984375" style="12"/>
    <col min="8" max="8" width="24.54296875" style="12" customWidth="1"/>
    <col min="9" max="9" width="11.08984375" style="12" customWidth="1"/>
    <col min="10" max="10" width="9.08984375" style="12"/>
    <col min="11" max="11" width="11.54296875" style="12" customWidth="1"/>
    <col min="12" max="12" width="9.08984375" style="12"/>
    <col min="13" max="13" width="26" style="12" customWidth="1"/>
    <col min="14" max="14" width="9.90625" style="12" customWidth="1"/>
    <col min="15" max="15" width="9.08984375" style="12"/>
    <col min="16" max="16" width="9.90625" style="12" customWidth="1"/>
    <col min="17" max="16384" width="9.08984375" style="12"/>
  </cols>
  <sheetData>
    <row r="12" spans="1:17" ht="24" customHeight="1" thickBot="1"/>
    <row r="13" spans="1:17" s="9" customFormat="1" ht="23.4" customHeight="1" thickBot="1">
      <c r="A13" s="579"/>
      <c r="B13" s="579" t="s">
        <v>171</v>
      </c>
      <c r="D13" s="126" t="s">
        <v>175</v>
      </c>
      <c r="E13" s="712"/>
      <c r="F13" s="177"/>
      <c r="G13" s="178"/>
      <c r="H13" s="179"/>
      <c r="K13" s="179"/>
      <c r="L13" s="177"/>
      <c r="M13" s="177"/>
      <c r="N13" s="177"/>
      <c r="O13" s="177"/>
      <c r="P13" s="177"/>
      <c r="Q13" s="180"/>
    </row>
    <row r="14" spans="1:17" s="9" customFormat="1" ht="15.75" customHeight="1">
      <c r="B14" s="542"/>
      <c r="D14" s="17"/>
      <c r="E14" s="17"/>
      <c r="F14" s="177"/>
      <c r="G14" s="178"/>
      <c r="H14" s="179"/>
      <c r="K14" s="179"/>
      <c r="L14" s="177"/>
      <c r="M14" s="177"/>
      <c r="N14" s="177"/>
      <c r="O14" s="177"/>
      <c r="P14" s="177"/>
      <c r="Q14" s="180"/>
    </row>
    <row r="15" spans="1:17" ht="15.5">
      <c r="B15" s="579" t="s">
        <v>503</v>
      </c>
    </row>
    <row r="16" spans="1:17" ht="15.5">
      <c r="B16" s="579"/>
    </row>
    <row r="17" spans="2:21" s="649" customFormat="1" ht="20.399999999999999" customHeight="1">
      <c r="B17" s="647" t="s">
        <v>669</v>
      </c>
      <c r="C17" s="648"/>
      <c r="D17" s="648"/>
      <c r="E17" s="648"/>
      <c r="F17" s="648"/>
      <c r="G17" s="648"/>
      <c r="H17" s="648"/>
      <c r="I17" s="648"/>
      <c r="J17" s="648"/>
      <c r="K17" s="648"/>
      <c r="L17" s="648"/>
      <c r="M17" s="648"/>
      <c r="N17" s="648"/>
      <c r="O17" s="648"/>
      <c r="P17" s="648"/>
      <c r="Q17" s="648"/>
      <c r="R17" s="648"/>
      <c r="S17" s="648"/>
      <c r="T17" s="648"/>
      <c r="U17" s="648"/>
    </row>
    <row r="18" spans="2:21" ht="60" customHeight="1">
      <c r="B18" s="960" t="s">
        <v>722</v>
      </c>
      <c r="C18" s="960"/>
      <c r="D18" s="960"/>
      <c r="E18" s="960"/>
      <c r="F18" s="960"/>
      <c r="G18" s="960"/>
      <c r="H18" s="960"/>
      <c r="I18" s="960"/>
      <c r="J18" s="960"/>
      <c r="K18" s="960"/>
      <c r="L18" s="960"/>
      <c r="M18" s="960"/>
      <c r="N18" s="960"/>
      <c r="O18" s="960"/>
      <c r="P18" s="960"/>
      <c r="Q18" s="960"/>
      <c r="R18" s="960"/>
      <c r="S18" s="960"/>
      <c r="T18" s="960"/>
      <c r="U18" s="960"/>
    </row>
    <row r="21" spans="2:21" ht="21">
      <c r="B21" s="710" t="s">
        <v>706</v>
      </c>
    </row>
    <row r="23" spans="2:21" ht="21">
      <c r="B23" s="710" t="s">
        <v>707</v>
      </c>
      <c r="C23" s="711"/>
      <c r="E23" s="711"/>
      <c r="F23" s="711"/>
      <c r="H23" s="710" t="s">
        <v>708</v>
      </c>
    </row>
    <row r="24" spans="2:21" ht="18.75" customHeight="1">
      <c r="B24" s="959" t="s">
        <v>685</v>
      </c>
      <c r="C24" s="959"/>
      <c r="D24" s="959"/>
      <c r="E24" s="959"/>
      <c r="F24" s="959"/>
      <c r="H24" s="12" t="s">
        <v>693</v>
      </c>
      <c r="M24" s="12" t="s">
        <v>694</v>
      </c>
    </row>
    <row r="25" spans="2:21" ht="43.5">
      <c r="B25" s="707" t="s">
        <v>62</v>
      </c>
      <c r="C25" s="707" t="s">
        <v>686</v>
      </c>
      <c r="D25" s="707" t="s">
        <v>687</v>
      </c>
      <c r="E25" s="707" t="s">
        <v>689</v>
      </c>
      <c r="F25" s="707" t="s">
        <v>688</v>
      </c>
      <c r="H25" s="707" t="s">
        <v>690</v>
      </c>
      <c r="I25" s="707" t="s">
        <v>691</v>
      </c>
      <c r="J25" s="707" t="s">
        <v>692</v>
      </c>
      <c r="K25" s="707" t="s">
        <v>686</v>
      </c>
      <c r="M25" s="707" t="s">
        <v>690</v>
      </c>
      <c r="N25" s="707" t="s">
        <v>691</v>
      </c>
      <c r="O25" s="707" t="s">
        <v>692</v>
      </c>
      <c r="P25" s="707" t="s">
        <v>686</v>
      </c>
    </row>
    <row r="26" spans="2:21" ht="16.5">
      <c r="B26" s="714"/>
      <c r="C26" s="714" t="s">
        <v>696</v>
      </c>
      <c r="D26" s="714" t="s">
        <v>697</v>
      </c>
      <c r="E26" s="714" t="s">
        <v>698</v>
      </c>
      <c r="F26" s="714" t="s">
        <v>699</v>
      </c>
      <c r="H26" s="714"/>
      <c r="I26" s="714" t="s">
        <v>700</v>
      </c>
      <c r="J26" s="714" t="s">
        <v>701</v>
      </c>
      <c r="K26" s="714" t="s">
        <v>702</v>
      </c>
      <c r="M26" s="714"/>
      <c r="N26" s="714" t="s">
        <v>703</v>
      </c>
      <c r="O26" s="714" t="s">
        <v>704</v>
      </c>
      <c r="P26" s="714" t="s">
        <v>705</v>
      </c>
    </row>
    <row r="27" spans="2:21" ht="15.75" customHeight="1">
      <c r="B27" s="709" t="s">
        <v>710</v>
      </c>
      <c r="C27" s="717">
        <f>K49</f>
        <v>0</v>
      </c>
      <c r="D27" s="715"/>
      <c r="E27" s="708"/>
      <c r="F27" s="708"/>
      <c r="H27" s="708"/>
      <c r="I27" s="708"/>
      <c r="J27" s="708"/>
      <c r="K27" s="708">
        <f>I27*J27</f>
        <v>0</v>
      </c>
      <c r="M27" s="708"/>
      <c r="N27" s="708"/>
      <c r="O27" s="708"/>
      <c r="P27" s="708">
        <f>N27*O27</f>
        <v>0</v>
      </c>
    </row>
    <row r="28" spans="2:21" ht="15.75" customHeight="1">
      <c r="B28" s="709" t="s">
        <v>711</v>
      </c>
      <c r="C28" s="718">
        <f>P49</f>
        <v>0</v>
      </c>
      <c r="D28" s="719">
        <f>C28-C27</f>
        <v>0</v>
      </c>
      <c r="E28" s="708"/>
      <c r="F28" s="716">
        <f>D28*E28</f>
        <v>0</v>
      </c>
      <c r="H28" s="708"/>
      <c r="I28" s="708"/>
      <c r="J28" s="708"/>
      <c r="K28" s="708"/>
      <c r="M28" s="708"/>
      <c r="N28" s="708"/>
      <c r="O28" s="708"/>
      <c r="P28" s="708"/>
    </row>
    <row r="29" spans="2:21" ht="15.75" customHeight="1">
      <c r="B29" s="709" t="s">
        <v>712</v>
      </c>
      <c r="C29" s="708"/>
      <c r="D29" s="708"/>
      <c r="E29" s="708"/>
      <c r="F29" s="708"/>
      <c r="H29" s="708"/>
      <c r="I29" s="708"/>
      <c r="J29" s="708"/>
      <c r="K29" s="708"/>
      <c r="M29" s="708"/>
      <c r="N29" s="708"/>
      <c r="O29" s="708"/>
      <c r="P29" s="708"/>
    </row>
    <row r="30" spans="2:21" ht="15.75" customHeight="1">
      <c r="B30" s="709" t="s">
        <v>713</v>
      </c>
      <c r="C30" s="708"/>
      <c r="D30" s="708"/>
      <c r="E30" s="708"/>
      <c r="F30" s="708"/>
      <c r="H30" s="708"/>
      <c r="I30" s="708"/>
      <c r="J30" s="708"/>
      <c r="K30" s="708"/>
      <c r="M30" s="708"/>
      <c r="N30" s="708"/>
      <c r="O30" s="708"/>
      <c r="P30" s="708"/>
    </row>
    <row r="31" spans="2:21" ht="15.75" customHeight="1">
      <c r="B31" s="709" t="s">
        <v>714</v>
      </c>
      <c r="C31" s="708"/>
      <c r="D31" s="708"/>
      <c r="E31" s="708"/>
      <c r="F31" s="708"/>
      <c r="H31" s="708"/>
      <c r="I31" s="708"/>
      <c r="J31" s="708"/>
      <c r="K31" s="708"/>
      <c r="M31" s="708"/>
      <c r="N31" s="708"/>
      <c r="O31" s="708"/>
      <c r="P31" s="708"/>
    </row>
    <row r="32" spans="2:21" ht="15.75" customHeight="1">
      <c r="B32" s="709" t="s">
        <v>715</v>
      </c>
      <c r="C32" s="708"/>
      <c r="D32" s="708"/>
      <c r="E32" s="708"/>
      <c r="F32" s="708"/>
      <c r="H32" s="708"/>
      <c r="I32" s="708"/>
      <c r="J32" s="708"/>
      <c r="K32" s="708"/>
      <c r="M32" s="708"/>
      <c r="N32" s="708"/>
      <c r="O32" s="708"/>
      <c r="P32" s="708"/>
    </row>
    <row r="33" spans="2:16" ht="15.75" customHeight="1">
      <c r="B33" s="709" t="s">
        <v>716</v>
      </c>
      <c r="C33" s="708"/>
      <c r="D33" s="708"/>
      <c r="E33" s="708"/>
      <c r="F33" s="708"/>
      <c r="H33" s="708"/>
      <c r="I33" s="708"/>
      <c r="J33" s="708"/>
      <c r="K33" s="708"/>
      <c r="M33" s="708"/>
      <c r="N33" s="708"/>
      <c r="O33" s="708"/>
      <c r="P33" s="708"/>
    </row>
    <row r="34" spans="2:16" ht="15.75" customHeight="1">
      <c r="B34" s="709" t="s">
        <v>717</v>
      </c>
      <c r="C34" s="708"/>
      <c r="D34" s="708"/>
      <c r="E34" s="708"/>
      <c r="F34" s="708"/>
      <c r="H34" s="708"/>
      <c r="I34" s="708"/>
      <c r="J34" s="708"/>
      <c r="K34" s="708"/>
      <c r="M34" s="708"/>
      <c r="N34" s="708"/>
      <c r="O34" s="708"/>
      <c r="P34" s="708"/>
    </row>
    <row r="35" spans="2:16" ht="15.75" customHeight="1">
      <c r="B35" s="709" t="s">
        <v>718</v>
      </c>
      <c r="C35" s="708"/>
      <c r="D35" s="708"/>
      <c r="E35" s="708"/>
      <c r="F35" s="708"/>
      <c r="H35" s="708"/>
      <c r="I35" s="708"/>
      <c r="J35" s="708"/>
      <c r="K35" s="708"/>
      <c r="M35" s="708"/>
      <c r="N35" s="708"/>
      <c r="O35" s="708"/>
      <c r="P35" s="708"/>
    </row>
    <row r="36" spans="2:16" ht="15.75" customHeight="1">
      <c r="B36" s="709" t="s">
        <v>719</v>
      </c>
      <c r="C36" s="708"/>
      <c r="D36" s="708"/>
      <c r="E36" s="708"/>
      <c r="F36" s="708"/>
      <c r="H36" s="708"/>
      <c r="I36" s="708"/>
      <c r="J36" s="708"/>
      <c r="K36" s="708"/>
      <c r="M36" s="708"/>
      <c r="N36" s="708"/>
      <c r="O36" s="708"/>
      <c r="P36" s="708"/>
    </row>
    <row r="37" spans="2:16" ht="15.75" customHeight="1">
      <c r="B37" s="709" t="s">
        <v>720</v>
      </c>
      <c r="C37" s="708"/>
      <c r="D37" s="708"/>
      <c r="E37" s="708"/>
      <c r="F37" s="708"/>
      <c r="H37" s="708"/>
      <c r="I37" s="708"/>
      <c r="J37" s="708"/>
      <c r="K37" s="708"/>
      <c r="M37" s="708"/>
      <c r="N37" s="708"/>
      <c r="O37" s="708"/>
      <c r="P37" s="708"/>
    </row>
    <row r="38" spans="2:16" ht="15.75" customHeight="1">
      <c r="B38" s="709" t="s">
        <v>721</v>
      </c>
      <c r="C38" s="708"/>
      <c r="D38" s="708"/>
      <c r="E38" s="708"/>
      <c r="F38" s="708"/>
      <c r="H38" s="708"/>
      <c r="I38" s="708"/>
      <c r="J38" s="708"/>
      <c r="K38" s="708"/>
      <c r="M38" s="708"/>
      <c r="N38" s="708"/>
      <c r="O38" s="708"/>
      <c r="P38" s="708"/>
    </row>
    <row r="39" spans="2:16" ht="16.399999999999999" customHeight="1">
      <c r="B39" s="720" t="s">
        <v>26</v>
      </c>
      <c r="C39" s="721"/>
      <c r="D39" s="721"/>
      <c r="E39" s="721"/>
      <c r="F39" s="722">
        <f>SUM(F28:F38)</f>
        <v>0</v>
      </c>
      <c r="H39" s="708"/>
      <c r="I39" s="708"/>
      <c r="J39" s="708"/>
      <c r="K39" s="708"/>
      <c r="M39" s="708"/>
      <c r="N39" s="708"/>
      <c r="O39" s="708"/>
      <c r="P39" s="708"/>
    </row>
    <row r="40" spans="2:16">
      <c r="B40" s="709" t="s">
        <v>709</v>
      </c>
      <c r="C40" s="708"/>
      <c r="D40" s="708"/>
      <c r="E40" s="708"/>
      <c r="F40" s="708"/>
      <c r="H40" s="708"/>
      <c r="I40" s="708"/>
      <c r="J40" s="708"/>
      <c r="K40" s="708"/>
      <c r="M40" s="708"/>
      <c r="N40" s="708"/>
      <c r="O40" s="708"/>
      <c r="P40" s="708"/>
    </row>
    <row r="41" spans="2:16">
      <c r="B41" s="709" t="s">
        <v>709</v>
      </c>
      <c r="C41" s="708"/>
      <c r="D41" s="708"/>
      <c r="E41" s="708"/>
      <c r="F41" s="708"/>
      <c r="H41" s="708"/>
      <c r="I41" s="708"/>
      <c r="J41" s="708"/>
      <c r="K41" s="708"/>
      <c r="M41" s="708"/>
      <c r="N41" s="708"/>
      <c r="O41" s="708"/>
      <c r="P41" s="708"/>
    </row>
    <row r="42" spans="2:16">
      <c r="B42" s="709" t="s">
        <v>709</v>
      </c>
      <c r="C42" s="708"/>
      <c r="D42" s="708"/>
      <c r="E42" s="708"/>
      <c r="F42" s="708"/>
      <c r="H42" s="708"/>
      <c r="I42" s="708"/>
      <c r="J42" s="708"/>
      <c r="K42" s="708"/>
      <c r="M42" s="708"/>
      <c r="N42" s="708"/>
      <c r="O42" s="708"/>
      <c r="P42" s="708"/>
    </row>
    <row r="43" spans="2:16">
      <c r="B43" s="709" t="s">
        <v>709</v>
      </c>
      <c r="C43" s="708"/>
      <c r="D43" s="708"/>
      <c r="E43" s="708"/>
      <c r="F43" s="708"/>
      <c r="H43" s="708"/>
      <c r="I43" s="708"/>
      <c r="J43" s="708"/>
      <c r="K43" s="708"/>
      <c r="M43" s="708"/>
      <c r="N43" s="708"/>
      <c r="O43" s="708"/>
      <c r="P43" s="708"/>
    </row>
    <row r="44" spans="2:16">
      <c r="H44" s="708"/>
      <c r="I44" s="708"/>
      <c r="J44" s="708"/>
      <c r="K44" s="708"/>
      <c r="M44" s="708"/>
      <c r="N44" s="708"/>
      <c r="O44" s="708"/>
      <c r="P44" s="708"/>
    </row>
    <row r="45" spans="2:16">
      <c r="H45" s="708"/>
      <c r="I45" s="708"/>
      <c r="J45" s="708"/>
      <c r="K45" s="708"/>
      <c r="M45" s="708"/>
      <c r="N45" s="708"/>
      <c r="O45" s="708"/>
      <c r="P45" s="708"/>
    </row>
    <row r="46" spans="2:16">
      <c r="H46" s="708"/>
      <c r="I46" s="708"/>
      <c r="J46" s="708"/>
      <c r="K46" s="708"/>
      <c r="M46" s="708"/>
      <c r="N46" s="708"/>
      <c r="O46" s="708"/>
      <c r="P46" s="708"/>
    </row>
    <row r="47" spans="2:16">
      <c r="H47" s="708"/>
      <c r="I47" s="708"/>
      <c r="J47" s="708"/>
      <c r="K47" s="708"/>
      <c r="M47" s="708"/>
      <c r="N47" s="708"/>
      <c r="O47" s="708"/>
      <c r="P47" s="708"/>
    </row>
    <row r="48" spans="2:16">
      <c r="H48" s="708"/>
      <c r="I48" s="708"/>
      <c r="J48" s="708"/>
      <c r="K48" s="708"/>
      <c r="M48" s="708"/>
      <c r="N48" s="708"/>
      <c r="O48" s="708"/>
      <c r="P48" s="708"/>
    </row>
    <row r="49" spans="8:16">
      <c r="H49" s="720" t="s">
        <v>26</v>
      </c>
      <c r="I49" s="721"/>
      <c r="J49" s="721"/>
      <c r="K49" s="717">
        <f>SUM(K27:K48)</f>
        <v>0</v>
      </c>
      <c r="M49" s="720" t="s">
        <v>26</v>
      </c>
      <c r="N49" s="721"/>
      <c r="O49" s="721"/>
      <c r="P49" s="718">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9"/>
  <sheetViews>
    <sheetView view="pageBreakPreview" topLeftCell="A40" zoomScale="60" zoomScaleNormal="55" workbookViewId="0">
      <selection activeCell="B41" sqref="B41"/>
    </sheetView>
  </sheetViews>
  <sheetFormatPr defaultColWidth="9.08984375" defaultRowHeight="14.5"/>
  <cols>
    <col min="1" max="1" width="9.08984375" style="12"/>
    <col min="2" max="2" width="36.90625" style="670" customWidth="1"/>
    <col min="3" max="3" width="9.08984375" style="10"/>
    <col min="4" max="16384" width="9.08984375" style="12"/>
  </cols>
  <sheetData>
    <row r="16" spans="2:21" ht="26.25" customHeight="1">
      <c r="B16" s="671" t="s">
        <v>559</v>
      </c>
      <c r="C16" s="888" t="s">
        <v>503</v>
      </c>
      <c r="D16" s="889"/>
      <c r="E16" s="889"/>
      <c r="F16" s="889"/>
      <c r="G16" s="889"/>
      <c r="H16" s="889"/>
      <c r="I16" s="889"/>
      <c r="J16" s="889"/>
      <c r="K16" s="889"/>
      <c r="L16" s="889"/>
      <c r="M16" s="889"/>
      <c r="N16" s="889"/>
      <c r="O16" s="889"/>
      <c r="P16" s="889"/>
      <c r="Q16" s="889"/>
      <c r="R16" s="889"/>
      <c r="S16" s="889"/>
      <c r="T16" s="889"/>
      <c r="U16" s="889"/>
    </row>
    <row r="17" spans="2:21" ht="55.5" customHeight="1">
      <c r="B17" s="672" t="s">
        <v>639</v>
      </c>
      <c r="C17" s="890" t="s">
        <v>745</v>
      </c>
      <c r="D17" s="890"/>
      <c r="E17" s="890"/>
      <c r="F17" s="890"/>
      <c r="G17" s="890"/>
      <c r="H17" s="890"/>
      <c r="I17" s="890"/>
      <c r="J17" s="890"/>
      <c r="K17" s="890"/>
      <c r="L17" s="890"/>
      <c r="M17" s="890"/>
      <c r="N17" s="890"/>
      <c r="O17" s="890"/>
      <c r="P17" s="890"/>
      <c r="Q17" s="890"/>
      <c r="R17" s="890"/>
      <c r="S17" s="890"/>
      <c r="T17" s="890"/>
      <c r="U17" s="891"/>
    </row>
    <row r="18" spans="2:21" ht="15.5">
      <c r="B18" s="673"/>
      <c r="C18" s="674"/>
      <c r="D18" s="675"/>
      <c r="E18" s="675"/>
      <c r="F18" s="675"/>
      <c r="G18" s="675"/>
      <c r="H18" s="675"/>
      <c r="I18" s="675"/>
      <c r="J18" s="675"/>
      <c r="K18" s="675"/>
      <c r="L18" s="675"/>
      <c r="M18" s="675"/>
      <c r="N18" s="675"/>
      <c r="O18" s="675"/>
      <c r="P18" s="675"/>
      <c r="Q18" s="675"/>
      <c r="R18" s="675"/>
      <c r="S18" s="675"/>
      <c r="T18" s="675"/>
      <c r="U18" s="676"/>
    </row>
    <row r="19" spans="2:21" ht="15.5">
      <c r="B19" s="673"/>
      <c r="C19" s="674" t="s">
        <v>643</v>
      </c>
      <c r="D19" s="675"/>
      <c r="E19" s="675"/>
      <c r="F19" s="675"/>
      <c r="G19" s="675"/>
      <c r="H19" s="675"/>
      <c r="I19" s="675"/>
      <c r="J19" s="675"/>
      <c r="K19" s="675"/>
      <c r="L19" s="675"/>
      <c r="M19" s="675"/>
      <c r="N19" s="675"/>
      <c r="O19" s="675"/>
      <c r="P19" s="675"/>
      <c r="Q19" s="675"/>
      <c r="R19" s="675"/>
      <c r="S19" s="675"/>
      <c r="T19" s="675"/>
      <c r="U19" s="676"/>
    </row>
    <row r="20" spans="2:21" ht="15.5">
      <c r="B20" s="673"/>
      <c r="C20" s="674"/>
      <c r="D20" s="675"/>
      <c r="E20" s="675"/>
      <c r="F20" s="675"/>
      <c r="G20" s="675"/>
      <c r="H20" s="675"/>
      <c r="I20" s="675"/>
      <c r="J20" s="675"/>
      <c r="K20" s="675"/>
      <c r="L20" s="675"/>
      <c r="M20" s="675"/>
      <c r="N20" s="675"/>
      <c r="O20" s="675"/>
      <c r="P20" s="675"/>
      <c r="Q20" s="675"/>
      <c r="R20" s="675"/>
      <c r="S20" s="675"/>
      <c r="T20" s="675"/>
      <c r="U20" s="676"/>
    </row>
    <row r="21" spans="2:21" ht="15.5">
      <c r="B21" s="673"/>
      <c r="C21" s="674" t="s">
        <v>640</v>
      </c>
      <c r="D21" s="675"/>
      <c r="E21" s="675"/>
      <c r="F21" s="675"/>
      <c r="G21" s="675"/>
      <c r="H21" s="675"/>
      <c r="I21" s="675"/>
      <c r="J21" s="675"/>
      <c r="K21" s="675"/>
      <c r="L21" s="675"/>
      <c r="M21" s="675"/>
      <c r="N21" s="675"/>
      <c r="O21" s="675"/>
      <c r="P21" s="675"/>
      <c r="Q21" s="675"/>
      <c r="R21" s="675"/>
      <c r="S21" s="675"/>
      <c r="T21" s="675"/>
      <c r="U21" s="676"/>
    </row>
    <row r="22" spans="2:21" ht="15.5">
      <c r="B22" s="673"/>
      <c r="C22" s="674"/>
      <c r="D22" s="675"/>
      <c r="E22" s="675"/>
      <c r="F22" s="675"/>
      <c r="G22" s="675"/>
      <c r="H22" s="675"/>
      <c r="I22" s="675"/>
      <c r="J22" s="675"/>
      <c r="K22" s="675"/>
      <c r="L22" s="675"/>
      <c r="M22" s="675"/>
      <c r="N22" s="675"/>
      <c r="O22" s="675"/>
      <c r="P22" s="675"/>
      <c r="Q22" s="675"/>
      <c r="R22" s="675"/>
      <c r="S22" s="675"/>
      <c r="T22" s="675"/>
      <c r="U22" s="676"/>
    </row>
    <row r="23" spans="2:21" ht="30" customHeight="1">
      <c r="B23" s="673"/>
      <c r="C23" s="887" t="s">
        <v>641</v>
      </c>
      <c r="D23" s="887"/>
      <c r="E23" s="887"/>
      <c r="F23" s="887"/>
      <c r="G23" s="887"/>
      <c r="H23" s="887"/>
      <c r="I23" s="887"/>
      <c r="J23" s="887"/>
      <c r="K23" s="887"/>
      <c r="L23" s="887"/>
      <c r="M23" s="887"/>
      <c r="N23" s="887"/>
      <c r="O23" s="887"/>
      <c r="P23" s="887"/>
      <c r="Q23" s="887"/>
      <c r="R23" s="887"/>
      <c r="S23" s="887"/>
      <c r="T23" s="675"/>
      <c r="U23" s="676"/>
    </row>
    <row r="24" spans="2:21" ht="15.5">
      <c r="B24" s="673"/>
      <c r="C24" s="674"/>
      <c r="D24" s="675"/>
      <c r="E24" s="675"/>
      <c r="F24" s="675"/>
      <c r="G24" s="675"/>
      <c r="H24" s="675"/>
      <c r="I24" s="675"/>
      <c r="J24" s="675"/>
      <c r="K24" s="675"/>
      <c r="L24" s="675"/>
      <c r="M24" s="675"/>
      <c r="N24" s="675"/>
      <c r="O24" s="675"/>
      <c r="P24" s="675"/>
      <c r="Q24" s="675"/>
      <c r="R24" s="675"/>
      <c r="S24" s="675"/>
      <c r="T24" s="675"/>
      <c r="U24" s="676"/>
    </row>
    <row r="25" spans="2:21" ht="15.5">
      <c r="B25" s="673"/>
      <c r="C25" s="674" t="s">
        <v>644</v>
      </c>
      <c r="D25" s="675"/>
      <c r="E25" s="675"/>
      <c r="F25" s="675"/>
      <c r="G25" s="675"/>
      <c r="H25" s="675"/>
      <c r="I25" s="675"/>
      <c r="J25" s="675"/>
      <c r="K25" s="675"/>
      <c r="L25" s="675"/>
      <c r="M25" s="675"/>
      <c r="N25" s="675"/>
      <c r="O25" s="675"/>
      <c r="P25" s="675"/>
      <c r="Q25" s="675"/>
      <c r="R25" s="675"/>
      <c r="S25" s="675"/>
      <c r="T25" s="675"/>
      <c r="U25" s="676"/>
    </row>
    <row r="26" spans="2:21" ht="15.5">
      <c r="B26" s="673"/>
      <c r="C26" s="674"/>
      <c r="D26" s="675"/>
      <c r="E26" s="675"/>
      <c r="F26" s="675"/>
      <c r="G26" s="675"/>
      <c r="H26" s="675"/>
      <c r="I26" s="675"/>
      <c r="J26" s="675"/>
      <c r="K26" s="675"/>
      <c r="L26" s="675"/>
      <c r="M26" s="675"/>
      <c r="N26" s="675"/>
      <c r="O26" s="675"/>
      <c r="P26" s="675"/>
      <c r="Q26" s="675"/>
      <c r="R26" s="675"/>
      <c r="S26" s="675"/>
      <c r="T26" s="675"/>
      <c r="U26" s="676"/>
    </row>
    <row r="27" spans="2:21" ht="31.5" customHeight="1">
      <c r="B27" s="673"/>
      <c r="C27" s="887" t="s">
        <v>642</v>
      </c>
      <c r="D27" s="887"/>
      <c r="E27" s="887"/>
      <c r="F27" s="887"/>
      <c r="G27" s="887"/>
      <c r="H27" s="887"/>
      <c r="I27" s="887"/>
      <c r="J27" s="887"/>
      <c r="K27" s="887"/>
      <c r="L27" s="887"/>
      <c r="M27" s="887"/>
      <c r="N27" s="887"/>
      <c r="O27" s="887"/>
      <c r="P27" s="887"/>
      <c r="Q27" s="887"/>
      <c r="R27" s="887"/>
      <c r="S27" s="887"/>
      <c r="T27" s="887"/>
      <c r="U27" s="892"/>
    </row>
    <row r="28" spans="2:21" ht="15.5">
      <c r="B28" s="673"/>
      <c r="C28" s="674"/>
      <c r="D28" s="675"/>
      <c r="E28" s="675"/>
      <c r="F28" s="675"/>
      <c r="G28" s="675"/>
      <c r="H28" s="675"/>
      <c r="I28" s="675"/>
      <c r="J28" s="675"/>
      <c r="K28" s="675"/>
      <c r="L28" s="675"/>
      <c r="M28" s="675"/>
      <c r="N28" s="675"/>
      <c r="O28" s="675"/>
      <c r="P28" s="675"/>
      <c r="Q28" s="675"/>
      <c r="R28" s="675"/>
      <c r="S28" s="675"/>
      <c r="T28" s="675"/>
      <c r="U28" s="676"/>
    </row>
    <row r="29" spans="2:21" ht="31.5" customHeight="1">
      <c r="B29" s="673"/>
      <c r="C29" s="887" t="s">
        <v>645</v>
      </c>
      <c r="D29" s="887"/>
      <c r="E29" s="887"/>
      <c r="F29" s="887"/>
      <c r="G29" s="887"/>
      <c r="H29" s="887"/>
      <c r="I29" s="887"/>
      <c r="J29" s="887"/>
      <c r="K29" s="887"/>
      <c r="L29" s="887"/>
      <c r="M29" s="887"/>
      <c r="N29" s="887"/>
      <c r="O29" s="887"/>
      <c r="P29" s="887"/>
      <c r="Q29" s="887"/>
      <c r="R29" s="887"/>
      <c r="S29" s="887"/>
      <c r="T29" s="887"/>
      <c r="U29" s="892"/>
    </row>
    <row r="30" spans="2:21" ht="15.5">
      <c r="B30" s="673"/>
      <c r="C30" s="674"/>
      <c r="D30" s="675"/>
      <c r="E30" s="675"/>
      <c r="F30" s="675"/>
      <c r="G30" s="675"/>
      <c r="H30" s="675"/>
      <c r="I30" s="675"/>
      <c r="J30" s="675"/>
      <c r="K30" s="675"/>
      <c r="L30" s="675"/>
      <c r="M30" s="675"/>
      <c r="N30" s="675"/>
      <c r="O30" s="675"/>
      <c r="P30" s="675"/>
      <c r="Q30" s="675"/>
      <c r="R30" s="675"/>
      <c r="S30" s="675"/>
      <c r="T30" s="675"/>
      <c r="U30" s="676"/>
    </row>
    <row r="31" spans="2:21" ht="15.5">
      <c r="B31" s="673"/>
      <c r="C31" s="674" t="s">
        <v>646</v>
      </c>
      <c r="D31" s="675"/>
      <c r="E31" s="675"/>
      <c r="F31" s="675"/>
      <c r="G31" s="675"/>
      <c r="H31" s="675"/>
      <c r="I31" s="675"/>
      <c r="J31" s="675"/>
      <c r="K31" s="675"/>
      <c r="L31" s="675"/>
      <c r="M31" s="675"/>
      <c r="N31" s="675"/>
      <c r="O31" s="675"/>
      <c r="P31" s="675"/>
      <c r="Q31" s="675"/>
      <c r="R31" s="675"/>
      <c r="S31" s="675"/>
      <c r="T31" s="675"/>
      <c r="U31" s="676"/>
    </row>
    <row r="32" spans="2:21" ht="15.5">
      <c r="B32" s="677"/>
      <c r="C32" s="678"/>
      <c r="D32" s="679"/>
      <c r="E32" s="679"/>
      <c r="F32" s="679"/>
      <c r="G32" s="679"/>
      <c r="H32" s="679"/>
      <c r="I32" s="679"/>
      <c r="J32" s="679"/>
      <c r="K32" s="679"/>
      <c r="L32" s="679"/>
      <c r="M32" s="679"/>
      <c r="N32" s="679"/>
      <c r="O32" s="679"/>
      <c r="P32" s="679"/>
      <c r="Q32" s="679"/>
      <c r="R32" s="679"/>
      <c r="S32" s="679"/>
      <c r="T32" s="679"/>
      <c r="U32" s="680"/>
    </row>
    <row r="33" spans="2:21" ht="39" customHeight="1">
      <c r="B33" s="681" t="s">
        <v>647</v>
      </c>
      <c r="C33" s="893" t="s">
        <v>648</v>
      </c>
      <c r="D33" s="893"/>
      <c r="E33" s="893"/>
      <c r="F33" s="893"/>
      <c r="G33" s="893"/>
      <c r="H33" s="893"/>
      <c r="I33" s="893"/>
      <c r="J33" s="893"/>
      <c r="K33" s="893"/>
      <c r="L33" s="893"/>
      <c r="M33" s="893"/>
      <c r="N33" s="893"/>
      <c r="O33" s="893"/>
      <c r="P33" s="893"/>
      <c r="Q33" s="893"/>
      <c r="R33" s="893"/>
      <c r="S33" s="893"/>
      <c r="T33" s="893"/>
      <c r="U33" s="894"/>
    </row>
    <row r="34" spans="2:21">
      <c r="B34" s="682"/>
      <c r="C34" s="683"/>
      <c r="D34" s="683"/>
      <c r="E34" s="683"/>
      <c r="F34" s="683"/>
      <c r="G34" s="683"/>
      <c r="H34" s="683"/>
      <c r="I34" s="683"/>
      <c r="J34" s="683"/>
      <c r="K34" s="683"/>
      <c r="L34" s="683"/>
      <c r="M34" s="683"/>
      <c r="N34" s="683"/>
      <c r="O34" s="683"/>
      <c r="P34" s="683"/>
      <c r="Q34" s="683"/>
      <c r="R34" s="683"/>
      <c r="S34" s="683"/>
      <c r="T34" s="683"/>
      <c r="U34" s="684"/>
    </row>
    <row r="35" spans="2:21" ht="15.5">
      <c r="B35" s="685" t="s">
        <v>649</v>
      </c>
      <c r="C35" s="686" t="s">
        <v>650</v>
      </c>
      <c r="D35" s="675"/>
      <c r="E35" s="675"/>
      <c r="F35" s="675"/>
      <c r="G35" s="675"/>
      <c r="H35" s="675"/>
      <c r="I35" s="675"/>
      <c r="J35" s="675"/>
      <c r="K35" s="675"/>
      <c r="L35" s="675"/>
      <c r="M35" s="675"/>
      <c r="N35" s="675"/>
      <c r="O35" s="675"/>
      <c r="P35" s="675"/>
      <c r="Q35" s="675"/>
      <c r="R35" s="675"/>
      <c r="S35" s="675"/>
      <c r="T35" s="675"/>
      <c r="U35" s="676"/>
    </row>
    <row r="36" spans="2:21">
      <c r="B36" s="687"/>
      <c r="C36" s="679"/>
      <c r="D36" s="679"/>
      <c r="E36" s="679"/>
      <c r="F36" s="679"/>
      <c r="G36" s="679"/>
      <c r="H36" s="679"/>
      <c r="I36" s="679"/>
      <c r="J36" s="679"/>
      <c r="K36" s="679"/>
      <c r="L36" s="679"/>
      <c r="M36" s="679"/>
      <c r="N36" s="679"/>
      <c r="O36" s="679"/>
      <c r="P36" s="679"/>
      <c r="Q36" s="679"/>
      <c r="R36" s="679"/>
      <c r="S36" s="679"/>
      <c r="T36" s="679"/>
      <c r="U36" s="680"/>
    </row>
    <row r="37" spans="2:21" ht="34.5" customHeight="1">
      <c r="B37" s="672" t="s">
        <v>651</v>
      </c>
      <c r="C37" s="895" t="s">
        <v>652</v>
      </c>
      <c r="D37" s="895"/>
      <c r="E37" s="895"/>
      <c r="F37" s="895"/>
      <c r="G37" s="895"/>
      <c r="H37" s="895"/>
      <c r="I37" s="895"/>
      <c r="J37" s="895"/>
      <c r="K37" s="895"/>
      <c r="L37" s="895"/>
      <c r="M37" s="895"/>
      <c r="N37" s="895"/>
      <c r="O37" s="895"/>
      <c r="P37" s="895"/>
      <c r="Q37" s="895"/>
      <c r="R37" s="895"/>
      <c r="S37" s="895"/>
      <c r="T37" s="895"/>
      <c r="U37" s="896"/>
    </row>
    <row r="38" spans="2:21">
      <c r="B38" s="687"/>
      <c r="C38" s="679"/>
      <c r="D38" s="679"/>
      <c r="E38" s="679"/>
      <c r="F38" s="679"/>
      <c r="G38" s="679"/>
      <c r="H38" s="679"/>
      <c r="I38" s="679"/>
      <c r="J38" s="679"/>
      <c r="K38" s="679"/>
      <c r="L38" s="679"/>
      <c r="M38" s="679"/>
      <c r="N38" s="679"/>
      <c r="O38" s="679"/>
      <c r="P38" s="679"/>
      <c r="Q38" s="679"/>
      <c r="R38" s="679"/>
      <c r="S38" s="679"/>
      <c r="T38" s="679"/>
      <c r="U38" s="680"/>
    </row>
    <row r="39" spans="2:21" ht="15.5">
      <c r="B39" s="672" t="s">
        <v>653</v>
      </c>
      <c r="C39" s="688" t="s">
        <v>654</v>
      </c>
      <c r="D39" s="683"/>
      <c r="E39" s="683"/>
      <c r="F39" s="683"/>
      <c r="G39" s="683"/>
      <c r="H39" s="683"/>
      <c r="I39" s="683"/>
      <c r="J39" s="683"/>
      <c r="K39" s="683"/>
      <c r="L39" s="683"/>
      <c r="M39" s="683"/>
      <c r="N39" s="683"/>
      <c r="O39" s="683"/>
      <c r="P39" s="683"/>
      <c r="Q39" s="683"/>
      <c r="R39" s="683"/>
      <c r="S39" s="683"/>
      <c r="T39" s="683"/>
      <c r="U39" s="684"/>
    </row>
    <row r="40" spans="2:21">
      <c r="B40" s="687"/>
      <c r="C40" s="679"/>
      <c r="D40" s="679"/>
      <c r="E40" s="679"/>
      <c r="F40" s="679"/>
      <c r="G40" s="679"/>
      <c r="H40" s="679"/>
      <c r="I40" s="679"/>
      <c r="J40" s="679"/>
      <c r="K40" s="679"/>
      <c r="L40" s="679"/>
      <c r="M40" s="679"/>
      <c r="N40" s="679"/>
      <c r="O40" s="679"/>
      <c r="P40" s="679"/>
      <c r="Q40" s="679"/>
      <c r="R40" s="679"/>
      <c r="S40" s="679"/>
      <c r="T40" s="679"/>
      <c r="U40" s="680"/>
    </row>
    <row r="41" spans="2:21" ht="38.25" customHeight="1">
      <c r="B41" s="681" t="s">
        <v>655</v>
      </c>
      <c r="C41" s="897" t="s">
        <v>656</v>
      </c>
      <c r="D41" s="897"/>
      <c r="E41" s="897"/>
      <c r="F41" s="897"/>
      <c r="G41" s="897"/>
      <c r="H41" s="897"/>
      <c r="I41" s="897"/>
      <c r="J41" s="897"/>
      <c r="K41" s="897"/>
      <c r="L41" s="897"/>
      <c r="M41" s="897"/>
      <c r="N41" s="897"/>
      <c r="O41" s="897"/>
      <c r="P41" s="897"/>
      <c r="Q41" s="897"/>
      <c r="R41" s="897"/>
      <c r="S41" s="897"/>
      <c r="T41" s="897"/>
      <c r="U41" s="898"/>
    </row>
    <row r="42" spans="2:21">
      <c r="B42" s="689"/>
      <c r="C42" s="683"/>
      <c r="D42" s="683"/>
      <c r="E42" s="683"/>
      <c r="F42" s="683"/>
      <c r="G42" s="683"/>
      <c r="H42" s="683"/>
      <c r="I42" s="683"/>
      <c r="J42" s="683"/>
      <c r="K42" s="683"/>
      <c r="L42" s="683"/>
      <c r="M42" s="683"/>
      <c r="N42" s="683"/>
      <c r="O42" s="683"/>
      <c r="P42" s="683"/>
      <c r="Q42" s="683"/>
      <c r="R42" s="683"/>
      <c r="S42" s="683"/>
      <c r="T42" s="683"/>
      <c r="U42" s="684"/>
    </row>
    <row r="43" spans="2:21" ht="15.5">
      <c r="B43" s="685" t="s">
        <v>657</v>
      </c>
      <c r="C43" s="686" t="s">
        <v>658</v>
      </c>
      <c r="D43" s="675"/>
      <c r="E43" s="675"/>
      <c r="F43" s="675"/>
      <c r="G43" s="675"/>
      <c r="H43" s="675"/>
      <c r="I43" s="675"/>
      <c r="J43" s="675"/>
      <c r="K43" s="675"/>
      <c r="L43" s="675"/>
      <c r="M43" s="675"/>
      <c r="N43" s="675"/>
      <c r="O43" s="675"/>
      <c r="P43" s="675"/>
      <c r="Q43" s="675"/>
      <c r="R43" s="675"/>
      <c r="S43" s="675"/>
      <c r="T43" s="675"/>
      <c r="U43" s="676"/>
    </row>
    <row r="44" spans="2:21">
      <c r="B44" s="690"/>
      <c r="C44" s="675"/>
      <c r="D44" s="675"/>
      <c r="E44" s="675"/>
      <c r="F44" s="675"/>
      <c r="G44" s="675"/>
      <c r="H44" s="675"/>
      <c r="I44" s="675"/>
      <c r="J44" s="675"/>
      <c r="K44" s="675"/>
      <c r="L44" s="675"/>
      <c r="M44" s="675"/>
      <c r="N44" s="675"/>
      <c r="O44" s="675"/>
      <c r="P44" s="675"/>
      <c r="Q44" s="675"/>
      <c r="R44" s="675"/>
      <c r="S44" s="675"/>
      <c r="T44" s="675"/>
      <c r="U44" s="676"/>
    </row>
    <row r="45" spans="2:21" ht="36" customHeight="1">
      <c r="B45" s="690"/>
      <c r="C45" s="885" t="s">
        <v>674</v>
      </c>
      <c r="D45" s="885"/>
      <c r="E45" s="885"/>
      <c r="F45" s="885"/>
      <c r="G45" s="885"/>
      <c r="H45" s="885"/>
      <c r="I45" s="885"/>
      <c r="J45" s="885"/>
      <c r="K45" s="885"/>
      <c r="L45" s="885"/>
      <c r="M45" s="885"/>
      <c r="N45" s="885"/>
      <c r="O45" s="885"/>
      <c r="P45" s="885"/>
      <c r="Q45" s="885"/>
      <c r="R45" s="885"/>
      <c r="S45" s="885"/>
      <c r="T45" s="885"/>
      <c r="U45" s="886"/>
    </row>
    <row r="46" spans="2:21">
      <c r="B46" s="690"/>
      <c r="C46" s="691"/>
      <c r="D46" s="675"/>
      <c r="E46" s="675"/>
      <c r="F46" s="675"/>
      <c r="G46" s="675"/>
      <c r="H46" s="675"/>
      <c r="I46" s="675"/>
      <c r="J46" s="675"/>
      <c r="K46" s="675"/>
      <c r="L46" s="675"/>
      <c r="M46" s="675"/>
      <c r="N46" s="675"/>
      <c r="O46" s="675"/>
      <c r="P46" s="675"/>
      <c r="Q46" s="675"/>
      <c r="R46" s="675"/>
      <c r="S46" s="675"/>
      <c r="T46" s="675"/>
      <c r="U46" s="676"/>
    </row>
    <row r="47" spans="2:21" ht="35.25" customHeight="1">
      <c r="B47" s="690"/>
      <c r="C47" s="885" t="s">
        <v>659</v>
      </c>
      <c r="D47" s="885"/>
      <c r="E47" s="885"/>
      <c r="F47" s="885"/>
      <c r="G47" s="885"/>
      <c r="H47" s="885"/>
      <c r="I47" s="885"/>
      <c r="J47" s="885"/>
      <c r="K47" s="885"/>
      <c r="L47" s="885"/>
      <c r="M47" s="885"/>
      <c r="N47" s="885"/>
      <c r="O47" s="885"/>
      <c r="P47" s="885"/>
      <c r="Q47" s="885"/>
      <c r="R47" s="885"/>
      <c r="S47" s="885"/>
      <c r="T47" s="885"/>
      <c r="U47" s="886"/>
    </row>
    <row r="48" spans="2:21">
      <c r="B48" s="690"/>
      <c r="C48" s="691"/>
      <c r="D48" s="675"/>
      <c r="E48" s="675"/>
      <c r="F48" s="675"/>
      <c r="G48" s="675"/>
      <c r="H48" s="675"/>
      <c r="I48" s="675"/>
      <c r="J48" s="675"/>
      <c r="K48" s="675"/>
      <c r="L48" s="675"/>
      <c r="M48" s="675"/>
      <c r="N48" s="675"/>
      <c r="O48" s="675"/>
      <c r="P48" s="675"/>
      <c r="Q48" s="675"/>
      <c r="R48" s="675"/>
      <c r="S48" s="675"/>
      <c r="T48" s="675"/>
      <c r="U48" s="676"/>
    </row>
    <row r="49" spans="2:21" ht="40.5" customHeight="1">
      <c r="B49" s="690"/>
      <c r="C49" s="885" t="s">
        <v>660</v>
      </c>
      <c r="D49" s="885"/>
      <c r="E49" s="885"/>
      <c r="F49" s="885"/>
      <c r="G49" s="885"/>
      <c r="H49" s="885"/>
      <c r="I49" s="885"/>
      <c r="J49" s="885"/>
      <c r="K49" s="885"/>
      <c r="L49" s="885"/>
      <c r="M49" s="885"/>
      <c r="N49" s="885"/>
      <c r="O49" s="885"/>
      <c r="P49" s="885"/>
      <c r="Q49" s="885"/>
      <c r="R49" s="885"/>
      <c r="S49" s="885"/>
      <c r="T49" s="885"/>
      <c r="U49" s="886"/>
    </row>
    <row r="50" spans="2:21">
      <c r="B50" s="690"/>
      <c r="C50" s="691"/>
      <c r="D50" s="675"/>
      <c r="E50" s="675"/>
      <c r="F50" s="675"/>
      <c r="G50" s="675"/>
      <c r="H50" s="675"/>
      <c r="I50" s="675"/>
      <c r="J50" s="675"/>
      <c r="K50" s="675"/>
      <c r="L50" s="675"/>
      <c r="M50" s="675"/>
      <c r="N50" s="675"/>
      <c r="O50" s="675"/>
      <c r="P50" s="675"/>
      <c r="Q50" s="675"/>
      <c r="R50" s="675"/>
      <c r="S50" s="675"/>
      <c r="T50" s="675"/>
      <c r="U50" s="676"/>
    </row>
    <row r="51" spans="2:21" ht="30" customHeight="1">
      <c r="B51" s="690"/>
      <c r="C51" s="885" t="s">
        <v>661</v>
      </c>
      <c r="D51" s="885"/>
      <c r="E51" s="885"/>
      <c r="F51" s="885"/>
      <c r="G51" s="885"/>
      <c r="H51" s="885"/>
      <c r="I51" s="885"/>
      <c r="J51" s="885"/>
      <c r="K51" s="885"/>
      <c r="L51" s="885"/>
      <c r="M51" s="885"/>
      <c r="N51" s="885"/>
      <c r="O51" s="885"/>
      <c r="P51" s="885"/>
      <c r="Q51" s="885"/>
      <c r="R51" s="885"/>
      <c r="S51" s="885"/>
      <c r="T51" s="885"/>
      <c r="U51" s="886"/>
    </row>
    <row r="52" spans="2:21" ht="15.5">
      <c r="B52" s="690"/>
      <c r="C52" s="674"/>
      <c r="D52" s="675"/>
      <c r="E52" s="675"/>
      <c r="F52" s="675"/>
      <c r="G52" s="675"/>
      <c r="H52" s="675"/>
      <c r="I52" s="675"/>
      <c r="J52" s="675"/>
      <c r="K52" s="675"/>
      <c r="L52" s="675"/>
      <c r="M52" s="675"/>
      <c r="N52" s="675"/>
      <c r="O52" s="675"/>
      <c r="P52" s="675"/>
      <c r="Q52" s="675"/>
      <c r="R52" s="675"/>
      <c r="S52" s="675"/>
      <c r="T52" s="675"/>
      <c r="U52" s="676"/>
    </row>
    <row r="53" spans="2:21" ht="31.5" customHeight="1">
      <c r="B53" s="690"/>
      <c r="C53" s="887" t="s">
        <v>673</v>
      </c>
      <c r="D53" s="887"/>
      <c r="E53" s="887"/>
      <c r="F53" s="887"/>
      <c r="G53" s="887"/>
      <c r="H53" s="887"/>
      <c r="I53" s="887"/>
      <c r="J53" s="887"/>
      <c r="K53" s="887"/>
      <c r="L53" s="887"/>
      <c r="M53" s="887"/>
      <c r="N53" s="887"/>
      <c r="O53" s="887"/>
      <c r="P53" s="887"/>
      <c r="Q53" s="887"/>
      <c r="R53" s="887"/>
      <c r="S53" s="887"/>
      <c r="T53" s="887"/>
      <c r="U53" s="892"/>
    </row>
    <row r="54" spans="2:21">
      <c r="B54" s="687"/>
      <c r="C54" s="679"/>
      <c r="D54" s="679"/>
      <c r="E54" s="679"/>
      <c r="F54" s="679"/>
      <c r="G54" s="679"/>
      <c r="H54" s="679"/>
      <c r="I54" s="679"/>
      <c r="J54" s="679"/>
      <c r="K54" s="679"/>
      <c r="L54" s="679"/>
      <c r="M54" s="679"/>
      <c r="N54" s="679"/>
      <c r="O54" s="679"/>
      <c r="P54" s="679"/>
      <c r="Q54" s="679"/>
      <c r="R54" s="679"/>
      <c r="S54" s="679"/>
      <c r="T54" s="679"/>
      <c r="U54" s="680"/>
    </row>
    <row r="55" spans="2:21" ht="48" customHeight="1">
      <c r="B55" s="672" t="s">
        <v>662</v>
      </c>
      <c r="C55" s="895" t="s">
        <v>663</v>
      </c>
      <c r="D55" s="895"/>
      <c r="E55" s="895"/>
      <c r="F55" s="895"/>
      <c r="G55" s="895"/>
      <c r="H55" s="895"/>
      <c r="I55" s="895"/>
      <c r="J55" s="895"/>
      <c r="K55" s="895"/>
      <c r="L55" s="895"/>
      <c r="M55" s="895"/>
      <c r="N55" s="895"/>
      <c r="O55" s="895"/>
      <c r="P55" s="895"/>
      <c r="Q55" s="895"/>
      <c r="R55" s="895"/>
      <c r="S55" s="895"/>
      <c r="T55" s="895"/>
      <c r="U55" s="896"/>
    </row>
    <row r="56" spans="2:21">
      <c r="B56" s="687"/>
      <c r="C56" s="679"/>
      <c r="D56" s="679"/>
      <c r="E56" s="679"/>
      <c r="F56" s="679"/>
      <c r="G56" s="679"/>
      <c r="H56" s="679"/>
      <c r="I56" s="679"/>
      <c r="J56" s="679"/>
      <c r="K56" s="679"/>
      <c r="L56" s="679"/>
      <c r="M56" s="679"/>
      <c r="N56" s="679"/>
      <c r="O56" s="679"/>
      <c r="P56" s="679"/>
      <c r="Q56" s="679"/>
      <c r="R56" s="679"/>
      <c r="S56" s="679"/>
      <c r="T56" s="679"/>
      <c r="U56" s="680"/>
    </row>
    <row r="57" spans="2:21" ht="34.5" customHeight="1">
      <c r="B57" s="672" t="s">
        <v>664</v>
      </c>
      <c r="C57" s="895" t="s">
        <v>665</v>
      </c>
      <c r="D57" s="895"/>
      <c r="E57" s="895"/>
      <c r="F57" s="895"/>
      <c r="G57" s="895"/>
      <c r="H57" s="895"/>
      <c r="I57" s="895"/>
      <c r="J57" s="895"/>
      <c r="K57" s="895"/>
      <c r="L57" s="895"/>
      <c r="M57" s="895"/>
      <c r="N57" s="895"/>
      <c r="O57" s="895"/>
      <c r="P57" s="895"/>
      <c r="Q57" s="895"/>
      <c r="R57" s="895"/>
      <c r="S57" s="895"/>
      <c r="T57" s="895"/>
      <c r="U57" s="896"/>
    </row>
    <row r="58" spans="2:21">
      <c r="B58" s="692"/>
      <c r="C58" s="679"/>
      <c r="D58" s="679"/>
      <c r="E58" s="679"/>
      <c r="F58" s="679"/>
      <c r="G58" s="679"/>
      <c r="H58" s="679"/>
      <c r="I58" s="679"/>
      <c r="J58" s="679"/>
      <c r="K58" s="679"/>
      <c r="L58" s="679"/>
      <c r="M58" s="679"/>
      <c r="N58" s="679"/>
      <c r="O58" s="679"/>
      <c r="P58" s="679"/>
      <c r="Q58" s="679"/>
      <c r="R58" s="679"/>
      <c r="S58" s="679"/>
      <c r="T58" s="679"/>
      <c r="U58" s="680"/>
    </row>
    <row r="59" spans="2:21" ht="30.75" customHeight="1">
      <c r="B59" s="681" t="s">
        <v>666</v>
      </c>
      <c r="C59" s="693" t="s">
        <v>667</v>
      </c>
      <c r="D59" s="694"/>
      <c r="E59" s="694"/>
      <c r="F59" s="694"/>
      <c r="G59" s="694"/>
      <c r="H59" s="694"/>
      <c r="I59" s="694"/>
      <c r="J59" s="694"/>
      <c r="K59" s="694"/>
      <c r="L59" s="694"/>
      <c r="M59" s="694"/>
      <c r="N59" s="694"/>
      <c r="O59" s="694"/>
      <c r="P59" s="694"/>
      <c r="Q59" s="694"/>
      <c r="R59" s="694"/>
      <c r="S59" s="694"/>
      <c r="T59" s="694"/>
      <c r="U59" s="695"/>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scale="3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tint="0.59999389629810485"/>
    <pageSetUpPr fitToPage="1"/>
  </sheetPr>
  <dimension ref="A1:V110"/>
  <sheetViews>
    <sheetView tabSelected="1" view="pageBreakPreview" topLeftCell="A12" zoomScale="55" zoomScaleNormal="55" zoomScaleSheetLayoutView="55" workbookViewId="0">
      <selection activeCell="R87" sqref="R87"/>
    </sheetView>
  </sheetViews>
  <sheetFormatPr defaultColWidth="9.08984375" defaultRowHeight="15.5"/>
  <cols>
    <col min="1" max="1" width="2.5429687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90625" style="9" customWidth="1"/>
    <col min="9" max="9" width="23.08984375" style="9" customWidth="1"/>
    <col min="10" max="10" width="22" style="9" customWidth="1"/>
    <col min="11" max="11" width="19.54296875" style="9" customWidth="1"/>
    <col min="12" max="12" width="21.54296875" style="9" customWidth="1"/>
    <col min="13" max="13" width="24" style="9" customWidth="1"/>
    <col min="14" max="14" width="24.08984375" style="9" customWidth="1"/>
    <col min="15" max="15" width="21.453125" style="9" customWidth="1"/>
    <col min="16" max="16" width="22.08984375" style="9" customWidth="1"/>
    <col min="17" max="17" width="16.453125" style="9" customWidth="1"/>
    <col min="18" max="18" width="15.54296875" style="9" customWidth="1"/>
    <col min="19" max="19" width="17.08984375" style="9" customWidth="1"/>
    <col min="20" max="20" width="13.54296875" style="8" customWidth="1"/>
    <col min="21" max="21" width="6.453125" style="8" customWidth="1"/>
    <col min="22" max="22" width="13.54296875" style="9" customWidth="1"/>
    <col min="23" max="23" width="15.453125" style="9" customWidth="1"/>
    <col min="24" max="16384" width="9.08984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0" t="s">
        <v>549</v>
      </c>
      <c r="D6" s="17"/>
      <c r="E6" s="9"/>
      <c r="T6" s="9"/>
      <c r="V6" s="8"/>
    </row>
    <row r="7" spans="2:22" ht="21" customHeight="1">
      <c r="B7" s="528"/>
      <c r="C7" s="17"/>
      <c r="D7" s="17"/>
      <c r="E7" s="9"/>
      <c r="T7" s="9"/>
      <c r="V7" s="8"/>
    </row>
    <row r="8" spans="2:22" ht="24.75" customHeight="1">
      <c r="B8" s="117" t="s">
        <v>239</v>
      </c>
      <c r="C8" s="189"/>
      <c r="D8" s="592"/>
      <c r="E8" s="9"/>
      <c r="T8" s="9"/>
      <c r="V8" s="8"/>
    </row>
    <row r="9" spans="2:22" ht="41.25" customHeight="1">
      <c r="B9" s="542" t="s">
        <v>518</v>
      </c>
      <c r="C9" s="538"/>
      <c r="D9" s="536"/>
      <c r="E9" s="536"/>
      <c r="F9" s="536"/>
      <c r="G9" s="536"/>
      <c r="H9" s="536"/>
      <c r="I9" s="536"/>
      <c r="J9" s="537"/>
      <c r="K9" s="537"/>
      <c r="L9" s="537"/>
      <c r="M9" s="18"/>
      <c r="T9" s="9"/>
      <c r="V9" s="8"/>
    </row>
    <row r="10" spans="2:22" ht="10.5" customHeight="1">
      <c r="B10" s="542"/>
      <c r="C10" s="538"/>
      <c r="D10" s="536"/>
      <c r="E10" s="536"/>
      <c r="F10" s="536"/>
      <c r="G10" s="536"/>
      <c r="H10" s="536"/>
      <c r="I10" s="536"/>
      <c r="J10" s="537"/>
      <c r="K10" s="537"/>
      <c r="L10" s="537"/>
      <c r="M10" s="18"/>
      <c r="T10" s="9"/>
      <c r="V10" s="8"/>
    </row>
    <row r="11" spans="2:22" s="540" customFormat="1" ht="26.25" customHeight="1">
      <c r="B11" s="559" t="s">
        <v>554</v>
      </c>
      <c r="C11" s="558"/>
      <c r="D11" s="558"/>
      <c r="E11" s="558"/>
      <c r="F11" s="558"/>
      <c r="G11" s="558"/>
      <c r="H11" s="558"/>
      <c r="T11" s="541"/>
      <c r="U11" s="541"/>
    </row>
    <row r="12" spans="2:22" s="32" customFormat="1" ht="18.75" customHeight="1">
      <c r="B12" s="535"/>
      <c r="T12" s="186"/>
      <c r="U12" s="186"/>
    </row>
    <row r="13" spans="2:22" s="32" customFormat="1" ht="22.5" customHeight="1" thickBot="1">
      <c r="B13" s="185" t="s">
        <v>506</v>
      </c>
      <c r="C13" s="17"/>
      <c r="F13" s="185" t="s">
        <v>507</v>
      </c>
      <c r="G13" s="36"/>
      <c r="H13" s="31"/>
      <c r="I13" s="9"/>
      <c r="J13" s="184" t="s">
        <v>504</v>
      </c>
      <c r="N13" s="103"/>
      <c r="P13" s="9"/>
      <c r="Q13" s="187"/>
      <c r="R13" s="42"/>
      <c r="T13" s="186"/>
      <c r="U13" s="186"/>
    </row>
    <row r="14" spans="2:22" ht="29.25" customHeight="1" thickBot="1">
      <c r="B14" s="124" t="s">
        <v>545</v>
      </c>
      <c r="D14" s="533" t="s">
        <v>763</v>
      </c>
      <c r="E14" s="130"/>
      <c r="F14" s="124" t="s">
        <v>546</v>
      </c>
      <c r="H14" s="533" t="s">
        <v>841</v>
      </c>
      <c r="J14" s="124" t="s">
        <v>513</v>
      </c>
      <c r="L14" s="132"/>
      <c r="N14" s="103"/>
      <c r="Q14" s="99"/>
      <c r="R14" s="96"/>
    </row>
    <row r="15" spans="2:22" ht="26.25" customHeight="1" thickBot="1">
      <c r="B15" s="124" t="s">
        <v>422</v>
      </c>
      <c r="C15" s="106"/>
      <c r="D15" s="533" t="s">
        <v>762</v>
      </c>
      <c r="F15" s="124" t="s">
        <v>412</v>
      </c>
      <c r="G15" s="127"/>
      <c r="H15" s="533" t="s">
        <v>764</v>
      </c>
      <c r="I15" s="17"/>
      <c r="J15" s="124" t="s">
        <v>514</v>
      </c>
      <c r="L15" s="132"/>
      <c r="M15" s="103"/>
      <c r="Q15" s="108"/>
      <c r="R15" s="96"/>
    </row>
    <row r="16" spans="2:22" ht="28.5" customHeight="1" thickBot="1">
      <c r="B16" s="124" t="s">
        <v>452</v>
      </c>
      <c r="C16" s="106"/>
      <c r="D16" s="534" t="s">
        <v>761</v>
      </c>
      <c r="E16" s="103"/>
      <c r="F16" s="124" t="s">
        <v>432</v>
      </c>
      <c r="G16" s="125"/>
      <c r="H16" s="534" t="s">
        <v>765</v>
      </c>
      <c r="I16" s="103"/>
      <c r="K16" s="195"/>
      <c r="L16" s="195"/>
      <c r="M16" s="195"/>
      <c r="N16" s="195"/>
      <c r="Q16" s="115"/>
      <c r="R16" s="96"/>
    </row>
    <row r="17" spans="1:21" ht="29.25" customHeight="1">
      <c r="B17" s="124" t="s">
        <v>419</v>
      </c>
      <c r="C17" s="106"/>
      <c r="D17" s="699">
        <v>220873.36507934023</v>
      </c>
      <c r="E17" s="121"/>
      <c r="F17" s="706" t="s">
        <v>677</v>
      </c>
      <c r="G17" s="195"/>
      <c r="H17" s="700">
        <v>1</v>
      </c>
      <c r="I17" s="17"/>
      <c r="M17" s="195"/>
      <c r="N17" s="195"/>
      <c r="P17" s="99"/>
      <c r="Q17" s="99"/>
      <c r="R17" s="96"/>
    </row>
    <row r="18" spans="1:21" s="28" customFormat="1" ht="29.25" customHeight="1">
      <c r="B18" s="124"/>
      <c r="C18" s="701"/>
      <c r="D18" s="698"/>
      <c r="E18" s="702"/>
      <c r="F18" s="697"/>
      <c r="G18" s="703"/>
      <c r="H18" s="704"/>
      <c r="I18" s="163"/>
      <c r="M18" s="703"/>
      <c r="N18" s="703"/>
      <c r="P18" s="703"/>
      <c r="Q18" s="703"/>
      <c r="R18" s="705"/>
      <c r="T18" s="37"/>
      <c r="U18" s="37"/>
    </row>
    <row r="19" spans="1:21" ht="27.75" customHeight="1" thickBot="1">
      <c r="E19" s="9"/>
      <c r="F19" s="124" t="s">
        <v>433</v>
      </c>
      <c r="G19" s="594" t="s">
        <v>362</v>
      </c>
      <c r="H19" s="242">
        <f>SUM(R54,R57,R60,R63,R66,R69,R72,R75,R78)</f>
        <v>423299.49186176591</v>
      </c>
      <c r="I19" s="17"/>
      <c r="J19" s="115"/>
      <c r="K19" s="115"/>
      <c r="L19" s="115"/>
      <c r="M19" s="115"/>
      <c r="N19" s="115"/>
      <c r="P19" s="115"/>
      <c r="Q19" s="115"/>
      <c r="R19" s="96"/>
    </row>
    <row r="20" spans="1:21" ht="27.75" customHeight="1" thickBot="1">
      <c r="E20" s="9"/>
      <c r="F20" s="124" t="s">
        <v>434</v>
      </c>
      <c r="G20" s="594" t="s">
        <v>363</v>
      </c>
      <c r="H20" s="131">
        <f>-SUM(R55,R58,R61,R64,R67,R70,R73,R76,R79)</f>
        <v>347013.65169999999</v>
      </c>
      <c r="I20" s="17"/>
      <c r="J20" s="115"/>
      <c r="P20" s="115"/>
      <c r="Q20" s="115"/>
      <c r="R20" s="96"/>
    </row>
    <row r="21" spans="1:21" ht="27.75" customHeight="1" thickBot="1">
      <c r="C21" s="32"/>
      <c r="D21" s="32"/>
      <c r="E21" s="32"/>
      <c r="F21" s="124" t="s">
        <v>407</v>
      </c>
      <c r="G21" s="594" t="s">
        <v>364</v>
      </c>
      <c r="H21" s="188">
        <f>R86</f>
        <v>3169.271772123303</v>
      </c>
      <c r="I21" s="103"/>
      <c r="P21" s="115"/>
      <c r="Q21" s="115"/>
      <c r="R21" s="96"/>
    </row>
    <row r="22" spans="1:21" ht="27.75" customHeight="1">
      <c r="C22" s="32"/>
      <c r="D22" s="32"/>
      <c r="E22" s="32"/>
      <c r="F22" s="124" t="s">
        <v>508</v>
      </c>
      <c r="G22" s="594" t="s">
        <v>447</v>
      </c>
      <c r="H22" s="188">
        <f>H19-H20+H21</f>
        <v>79455.111933889231</v>
      </c>
      <c r="I22" s="103"/>
      <c r="P22" s="195"/>
      <c r="Q22" s="195"/>
      <c r="R22" s="96"/>
    </row>
    <row r="23" spans="1:21" ht="22.5" customHeight="1">
      <c r="A23" s="28"/>
      <c r="E23" s="9"/>
    </row>
    <row r="24" spans="1:21" ht="13.5" customHeight="1">
      <c r="A24" s="28"/>
      <c r="B24" s="118" t="s">
        <v>417</v>
      </c>
      <c r="C24" s="35"/>
      <c r="E24" s="9"/>
    </row>
    <row r="25" spans="1:21" ht="13.5" customHeight="1">
      <c r="A25" s="28"/>
      <c r="B25" s="118"/>
      <c r="C25" s="35"/>
      <c r="E25" s="9"/>
    </row>
    <row r="26" spans="1:21" ht="108" customHeight="1">
      <c r="A26" s="28"/>
      <c r="B26" s="901" t="s">
        <v>684</v>
      </c>
      <c r="C26" s="901"/>
      <c r="D26" s="901"/>
      <c r="E26" s="901"/>
      <c r="F26" s="901"/>
      <c r="G26" s="901"/>
    </row>
    <row r="27" spans="1:21" ht="14.25" customHeight="1">
      <c r="A27" s="28"/>
      <c r="B27" s="539"/>
      <c r="C27" s="539"/>
      <c r="D27" s="529"/>
      <c r="E27" s="529"/>
      <c r="F27" s="529"/>
      <c r="G27" s="539"/>
    </row>
    <row r="28" spans="1:21" s="17" customFormat="1" ht="27" customHeight="1">
      <c r="B28" s="902" t="s">
        <v>505</v>
      </c>
      <c r="C28" s="903"/>
      <c r="D28" s="133" t="s">
        <v>41</v>
      </c>
      <c r="E28" s="134" t="s">
        <v>675</v>
      </c>
      <c r="F28" s="134" t="s">
        <v>407</v>
      </c>
      <c r="G28" s="135" t="s">
        <v>408</v>
      </c>
      <c r="T28" s="136"/>
      <c r="U28" s="136"/>
    </row>
    <row r="29" spans="1:21" ht="20.25" customHeight="1">
      <c r="B29" s="899" t="s">
        <v>29</v>
      </c>
      <c r="C29" s="900"/>
      <c r="D29" s="620" t="s">
        <v>27</v>
      </c>
      <c r="E29" s="138">
        <f>SUM(D54:D80)</f>
        <v>37716.855213533556</v>
      </c>
      <c r="F29" s="139">
        <f>D86</f>
        <v>1926.9384175030925</v>
      </c>
      <c r="G29" s="138">
        <f t="shared" ref="G29:G35" si="0">E29+F29</f>
        <v>39643.793631036649</v>
      </c>
    </row>
    <row r="30" spans="1:21" ht="20.25" customHeight="1">
      <c r="B30" s="899" t="s">
        <v>370</v>
      </c>
      <c r="C30" s="900"/>
      <c r="D30" s="620" t="s">
        <v>27</v>
      </c>
      <c r="E30" s="140">
        <f>SUM(E54:E80)</f>
        <v>81096.21059943967</v>
      </c>
      <c r="F30" s="141">
        <f>E86</f>
        <v>3083.9758284550544</v>
      </c>
      <c r="G30" s="140">
        <f t="shared" si="0"/>
        <v>84180.186427894718</v>
      </c>
    </row>
    <row r="31" spans="1:21" ht="20.25" customHeight="1">
      <c r="B31" s="899" t="s">
        <v>371</v>
      </c>
      <c r="C31" s="900"/>
      <c r="D31" s="620" t="s">
        <v>28</v>
      </c>
      <c r="E31" s="140">
        <f>SUM(F54:F80)</f>
        <v>-42527.225651207322</v>
      </c>
      <c r="F31" s="141">
        <f>F86</f>
        <v>-1841.6424738348442</v>
      </c>
      <c r="G31" s="140">
        <f t="shared" si="0"/>
        <v>-44368.868125042165</v>
      </c>
    </row>
    <row r="32" spans="1:21" ht="20.25" customHeight="1">
      <c r="B32" s="899"/>
      <c r="C32" s="900"/>
      <c r="D32" s="620"/>
      <c r="E32" s="140">
        <f>SUM(G54:G80)</f>
        <v>0</v>
      </c>
      <c r="F32" s="141">
        <f>G86</f>
        <v>0</v>
      </c>
      <c r="G32" s="140">
        <f t="shared" si="0"/>
        <v>0</v>
      </c>
    </row>
    <row r="33" spans="2:22" ht="20.25" customHeight="1">
      <c r="B33" s="899"/>
      <c r="C33" s="900"/>
      <c r="D33" s="620"/>
      <c r="E33" s="140">
        <f>SUM(H54:H80)</f>
        <v>0</v>
      </c>
      <c r="F33" s="141">
        <f>H86</f>
        <v>0</v>
      </c>
      <c r="G33" s="140">
        <f t="shared" si="0"/>
        <v>0</v>
      </c>
    </row>
    <row r="34" spans="2:22" ht="20.25" customHeight="1">
      <c r="B34" s="899"/>
      <c r="C34" s="900"/>
      <c r="D34" s="620"/>
      <c r="E34" s="140">
        <f>SUM(I54:I80)</f>
        <v>0</v>
      </c>
      <c r="F34" s="141">
        <f>I86</f>
        <v>0</v>
      </c>
      <c r="G34" s="140">
        <f t="shared" si="0"/>
        <v>0</v>
      </c>
    </row>
    <row r="35" spans="2:22" ht="20.25" customHeight="1">
      <c r="B35" s="899"/>
      <c r="C35" s="900"/>
      <c r="D35" s="620"/>
      <c r="E35" s="140">
        <f>SUM(J54:J80)</f>
        <v>0</v>
      </c>
      <c r="F35" s="141">
        <f>J86</f>
        <v>0</v>
      </c>
      <c r="G35" s="140">
        <f t="shared" si="0"/>
        <v>0</v>
      </c>
    </row>
    <row r="36" spans="2:22" ht="20.25" customHeight="1">
      <c r="B36" s="899"/>
      <c r="C36" s="900"/>
      <c r="D36" s="620"/>
      <c r="E36" s="140">
        <f>SUM(K54:K80)</f>
        <v>0</v>
      </c>
      <c r="F36" s="141">
        <f>K86</f>
        <v>0</v>
      </c>
      <c r="G36" s="140">
        <f t="shared" ref="G36:G42" si="1">E36+F36</f>
        <v>0</v>
      </c>
    </row>
    <row r="37" spans="2:22" ht="20.25" customHeight="1">
      <c r="B37" s="899"/>
      <c r="C37" s="900"/>
      <c r="D37" s="620"/>
      <c r="E37" s="140">
        <f>SUM(L54:L80)</f>
        <v>0</v>
      </c>
      <c r="F37" s="141">
        <f>L86</f>
        <v>0</v>
      </c>
      <c r="G37" s="140">
        <f t="shared" si="1"/>
        <v>0</v>
      </c>
    </row>
    <row r="38" spans="2:22" ht="20.25" customHeight="1">
      <c r="B38" s="899"/>
      <c r="C38" s="900"/>
      <c r="D38" s="620"/>
      <c r="E38" s="140">
        <f>SUM(M54:M80)</f>
        <v>0</v>
      </c>
      <c r="F38" s="141">
        <f>M86</f>
        <v>0</v>
      </c>
      <c r="G38" s="140">
        <f t="shared" si="1"/>
        <v>0</v>
      </c>
    </row>
    <row r="39" spans="2:22" ht="20.25" customHeight="1">
      <c r="B39" s="899"/>
      <c r="C39" s="900"/>
      <c r="D39" s="620"/>
      <c r="E39" s="140">
        <f>SUM(N54:N80)</f>
        <v>0</v>
      </c>
      <c r="F39" s="141">
        <f>N86</f>
        <v>0</v>
      </c>
      <c r="G39" s="140">
        <f t="shared" si="1"/>
        <v>0</v>
      </c>
    </row>
    <row r="40" spans="2:22" ht="20.25" customHeight="1">
      <c r="B40" s="899"/>
      <c r="C40" s="900"/>
      <c r="D40" s="620"/>
      <c r="E40" s="140">
        <f>SUM(O54:O80)</f>
        <v>0</v>
      </c>
      <c r="F40" s="141">
        <f>O86</f>
        <v>0</v>
      </c>
      <c r="G40" s="140">
        <f t="shared" si="1"/>
        <v>0</v>
      </c>
    </row>
    <row r="41" spans="2:22" ht="20.25" customHeight="1">
      <c r="B41" s="899"/>
      <c r="C41" s="900"/>
      <c r="D41" s="620"/>
      <c r="E41" s="140">
        <f>SUM(P54:P80)</f>
        <v>0</v>
      </c>
      <c r="F41" s="141">
        <f>P86</f>
        <v>0</v>
      </c>
      <c r="G41" s="140">
        <f t="shared" si="1"/>
        <v>0</v>
      </c>
    </row>
    <row r="42" spans="2:22" ht="20.25" customHeight="1">
      <c r="B42" s="899"/>
      <c r="C42" s="900"/>
      <c r="D42" s="621"/>
      <c r="E42" s="142">
        <f>SUM(Q54:Q80)</f>
        <v>0</v>
      </c>
      <c r="F42" s="143">
        <f>Q86</f>
        <v>0</v>
      </c>
      <c r="G42" s="142">
        <f t="shared" si="1"/>
        <v>0</v>
      </c>
    </row>
    <row r="43" spans="2:22" s="8" customFormat="1" ht="21" customHeight="1">
      <c r="B43" s="904" t="s">
        <v>26</v>
      </c>
      <c r="C43" s="905"/>
      <c r="D43" s="137"/>
      <c r="E43" s="144">
        <f>SUM(E29:E42)</f>
        <v>76285.840161765896</v>
      </c>
      <c r="F43" s="144">
        <f>SUM(F29:F42)</f>
        <v>3169.271772123303</v>
      </c>
      <c r="G43" s="144">
        <f>SUM(G29:G42)</f>
        <v>79455.111933889202</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458</v>
      </c>
      <c r="C46" s="31"/>
      <c r="D46" s="31"/>
      <c r="E46" s="588"/>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901" t="s">
        <v>614</v>
      </c>
      <c r="C48" s="901"/>
      <c r="D48" s="901"/>
      <c r="E48" s="901"/>
      <c r="F48" s="901"/>
      <c r="G48" s="901"/>
      <c r="H48" s="901"/>
      <c r="I48" s="901"/>
      <c r="J48" s="901"/>
      <c r="K48" s="901"/>
      <c r="L48" s="901"/>
      <c r="M48" s="605"/>
      <c r="N48" s="105"/>
      <c r="O48" s="105"/>
      <c r="P48" s="105"/>
      <c r="Q48" s="105"/>
      <c r="R48" s="105"/>
      <c r="T48" s="37"/>
      <c r="U48" s="19"/>
      <c r="V48" s="38"/>
    </row>
    <row r="49" spans="2:22" s="28" customFormat="1" ht="41.15" customHeight="1">
      <c r="B49" s="901" t="s">
        <v>560</v>
      </c>
      <c r="C49" s="901"/>
      <c r="D49" s="901"/>
      <c r="E49" s="901"/>
      <c r="F49" s="901"/>
      <c r="G49" s="901"/>
      <c r="H49" s="901"/>
      <c r="I49" s="901"/>
      <c r="J49" s="901"/>
      <c r="K49" s="901"/>
      <c r="L49" s="901"/>
      <c r="M49" s="605"/>
      <c r="N49" s="105"/>
      <c r="O49" s="105"/>
      <c r="P49" s="105"/>
      <c r="Q49" s="105"/>
      <c r="R49" s="105"/>
      <c r="T49" s="37"/>
      <c r="U49" s="19"/>
      <c r="V49" s="38"/>
    </row>
    <row r="50" spans="2:22" s="28" customFormat="1" ht="18" customHeight="1">
      <c r="B50" s="901" t="s">
        <v>683</v>
      </c>
      <c r="C50" s="901"/>
      <c r="D50" s="901"/>
      <c r="E50" s="901"/>
      <c r="F50" s="901"/>
      <c r="G50" s="901"/>
      <c r="H50" s="901"/>
      <c r="I50" s="901"/>
      <c r="J50" s="901"/>
      <c r="K50" s="901"/>
      <c r="L50" s="901"/>
      <c r="M50" s="605"/>
      <c r="N50" s="105"/>
      <c r="O50" s="105"/>
      <c r="P50" s="105"/>
      <c r="Q50" s="105"/>
      <c r="R50" s="105"/>
      <c r="T50" s="37"/>
      <c r="U50" s="19"/>
      <c r="V50" s="38"/>
    </row>
    <row r="51" spans="2:22" ht="15" customHeight="1">
      <c r="B51" s="60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515</v>
      </c>
      <c r="D52" s="135" t="str">
        <f>IF($B29&lt;&gt;"",$B29,"")</f>
        <v>Residential</v>
      </c>
      <c r="E52" s="135" t="str">
        <f>IF($B30&lt;&gt;"",$B30,"")</f>
        <v>GS&lt;50 kW</v>
      </c>
      <c r="F52" s="135" t="str">
        <f>IF($B31&lt;&gt;"",$B31,"")</f>
        <v>GS&gt;50 kW</v>
      </c>
      <c r="G52" s="135" t="str">
        <f>IF($B32&lt;&gt;"",$B32,"")</f>
        <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66"/>
      <c r="C53" s="567"/>
      <c r="D53" s="567" t="str">
        <f>D29</f>
        <v>kWh</v>
      </c>
      <c r="E53" s="567" t="str">
        <f>D30</f>
        <v>kWh</v>
      </c>
      <c r="F53" s="567" t="str">
        <f>D31</f>
        <v>kW</v>
      </c>
      <c r="G53" s="567">
        <f>D32</f>
        <v>0</v>
      </c>
      <c r="H53" s="567">
        <f>D33</f>
        <v>0</v>
      </c>
      <c r="I53" s="567">
        <f>D34</f>
        <v>0</v>
      </c>
      <c r="J53" s="567">
        <f>D35</f>
        <v>0</v>
      </c>
      <c r="K53" s="567">
        <f>D36</f>
        <v>0</v>
      </c>
      <c r="L53" s="567">
        <f>D37</f>
        <v>0</v>
      </c>
      <c r="M53" s="567">
        <f>D38</f>
        <v>0</v>
      </c>
      <c r="N53" s="567">
        <f>D39</f>
        <v>0</v>
      </c>
      <c r="O53" s="567">
        <f>D40</f>
        <v>0</v>
      </c>
      <c r="P53" s="567">
        <f>D41</f>
        <v>0</v>
      </c>
      <c r="Q53" s="567">
        <f>D42</f>
        <v>0</v>
      </c>
      <c r="R53" s="568"/>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13" t="s">
        <v>67</v>
      </c>
      <c r="C56" s="609"/>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13" t="s">
        <v>67</v>
      </c>
      <c r="C59" s="609"/>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13" t="s">
        <v>67</v>
      </c>
      <c r="C62" s="609"/>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13" t="s">
        <v>67</v>
      </c>
      <c r="C65" s="609"/>
      <c r="D65" s="160"/>
      <c r="E65" s="160"/>
      <c r="F65" s="160"/>
      <c r="G65" s="160"/>
      <c r="H65" s="160"/>
      <c r="I65" s="160"/>
      <c r="J65" s="160"/>
      <c r="K65" s="161"/>
      <c r="L65" s="161"/>
      <c r="M65" s="161"/>
      <c r="N65" s="161"/>
      <c r="O65" s="161"/>
      <c r="P65" s="161"/>
      <c r="Q65" s="161"/>
      <c r="R65" s="162"/>
      <c r="U65" s="159"/>
      <c r="V65" s="153"/>
    </row>
    <row r="66" spans="2:22" s="163" customFormat="1">
      <c r="B66" s="154" t="s">
        <v>94</v>
      </c>
      <c r="C66" s="526"/>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13" t="s">
        <v>67</v>
      </c>
      <c r="C68" s="609"/>
      <c r="D68" s="160"/>
      <c r="E68" s="160"/>
      <c r="F68" s="160"/>
      <c r="G68" s="160"/>
      <c r="H68" s="160"/>
      <c r="I68" s="160"/>
      <c r="J68" s="160"/>
      <c r="K68" s="161"/>
      <c r="L68" s="161"/>
      <c r="M68" s="161"/>
      <c r="N68" s="161"/>
      <c r="O68" s="161"/>
      <c r="P68" s="161"/>
      <c r="Q68" s="161"/>
      <c r="R68" s="162"/>
      <c r="U68" s="159"/>
      <c r="V68" s="153"/>
    </row>
    <row r="69" spans="2:22" s="163" customFormat="1">
      <c r="B69" s="154" t="s">
        <v>225</v>
      </c>
      <c r="C69" s="526"/>
      <c r="D69" s="156">
        <f>'5.  2015-2020 LRAM'!Y389</f>
        <v>0</v>
      </c>
      <c r="E69" s="156">
        <f>'5.  2015-2020 LRAM'!Z389</f>
        <v>0</v>
      </c>
      <c r="F69" s="156">
        <f>'5.  2015-2020 LRAM'!AA389</f>
        <v>0</v>
      </c>
      <c r="G69" s="156">
        <f>'5.  2015-2020 LRAM'!AB389</f>
        <v>0</v>
      </c>
      <c r="H69" s="156">
        <f>'5.  2015-2020 LRAM'!AC389</f>
        <v>0</v>
      </c>
      <c r="I69" s="156">
        <f>'5.  2015-2020 LRAM'!AD389</f>
        <v>0</v>
      </c>
      <c r="J69" s="156">
        <f>'5.  2015-2020 LRAM'!AE389</f>
        <v>0</v>
      </c>
      <c r="K69" s="156">
        <f>'5.  2015-2020 LRAM'!AF389</f>
        <v>0</v>
      </c>
      <c r="L69" s="156">
        <f>'5.  2015-2020 LRAM'!AG389</f>
        <v>0</v>
      </c>
      <c r="M69" s="156">
        <f>'5.  2015-2020 LRAM'!AH389</f>
        <v>0</v>
      </c>
      <c r="N69" s="156">
        <f>'5.  2015-2020 LRAM'!AI389</f>
        <v>0</v>
      </c>
      <c r="O69" s="156">
        <f>'5.  2015-2020 LRAM'!AJ389</f>
        <v>0</v>
      </c>
      <c r="P69" s="156">
        <f>'5.  2015-2020 LRAM'!AK389</f>
        <v>0</v>
      </c>
      <c r="Q69" s="156">
        <f>'5.  2015-2020 LRAM'!AL389</f>
        <v>0</v>
      </c>
      <c r="R69" s="157">
        <f>SUM(D69:Q69)</f>
        <v>0</v>
      </c>
      <c r="U69" s="152"/>
      <c r="V69" s="153"/>
    </row>
    <row r="70" spans="2:22" s="163" customFormat="1">
      <c r="B70" s="154" t="s">
        <v>224</v>
      </c>
      <c r="C70" s="155"/>
      <c r="D70" s="156">
        <f>-'5.  2015-2020 LRAM'!Y390</f>
        <v>0</v>
      </c>
      <c r="E70" s="156">
        <f>-'5.  2015-2020 LRAM'!Z390</f>
        <v>0</v>
      </c>
      <c r="F70" s="156">
        <f>-'5.  2015-2020 LRAM'!AA390</f>
        <v>0</v>
      </c>
      <c r="G70" s="156">
        <f>-'5.  2015-2020 LRAM'!AB390</f>
        <v>0</v>
      </c>
      <c r="H70" s="156">
        <f>-'5.  2015-2020 LRAM'!AC390</f>
        <v>0</v>
      </c>
      <c r="I70" s="156">
        <f>-'5.  2015-2020 LRAM'!AD390</f>
        <v>0</v>
      </c>
      <c r="J70" s="156">
        <f>-'5.  2015-2020 LRAM'!AE390</f>
        <v>0</v>
      </c>
      <c r="K70" s="156">
        <f>-'5.  2015-2020 LRAM'!AF390</f>
        <v>0</v>
      </c>
      <c r="L70" s="156">
        <f>-'5.  2015-2020 LRAM'!AG390</f>
        <v>0</v>
      </c>
      <c r="M70" s="156">
        <f>-'5.  2015-2020 LRAM'!AH390</f>
        <v>0</v>
      </c>
      <c r="N70" s="156">
        <f>-'5.  2015-2020 LRAM'!AI390</f>
        <v>0</v>
      </c>
      <c r="O70" s="156">
        <f>-'5.  2015-2020 LRAM'!AJ390</f>
        <v>0</v>
      </c>
      <c r="P70" s="156">
        <f>-'5.  2015-2020 LRAM'!AK390</f>
        <v>0</v>
      </c>
      <c r="Q70" s="156">
        <f>-'5.  2015-2020 LRAM'!AL390</f>
        <v>0</v>
      </c>
      <c r="R70" s="157">
        <f>SUM(D70:Q70)</f>
        <v>0</v>
      </c>
      <c r="S70" s="158"/>
      <c r="U70" s="152"/>
      <c r="V70" s="153"/>
    </row>
    <row r="71" spans="2:22" s="136" customFormat="1">
      <c r="B71" s="613" t="s">
        <v>67</v>
      </c>
      <c r="C71" s="609"/>
      <c r="D71" s="160"/>
      <c r="E71" s="160"/>
      <c r="F71" s="160"/>
      <c r="G71" s="160"/>
      <c r="H71" s="160"/>
      <c r="I71" s="160"/>
      <c r="J71" s="160"/>
      <c r="K71" s="161"/>
      <c r="L71" s="161"/>
      <c r="M71" s="161"/>
      <c r="N71" s="161"/>
      <c r="O71" s="161"/>
      <c r="P71" s="161"/>
      <c r="Q71" s="161"/>
      <c r="R71" s="162"/>
      <c r="U71" s="159"/>
      <c r="V71" s="153"/>
    </row>
    <row r="72" spans="2:22" s="163" customFormat="1">
      <c r="B72" s="154" t="s">
        <v>227</v>
      </c>
      <c r="C72" s="526"/>
      <c r="D72" s="156">
        <f>'5.  2015-2020 LRAM'!Y574</f>
        <v>0</v>
      </c>
      <c r="E72" s="156">
        <f>'5.  2015-2020 LRAM'!Z574</f>
        <v>0</v>
      </c>
      <c r="F72" s="156">
        <f>'5.  2015-2020 LRAM'!AA574</f>
        <v>0</v>
      </c>
      <c r="G72" s="156">
        <f>'5.  2015-2020 LRAM'!AB574</f>
        <v>0</v>
      </c>
      <c r="H72" s="156">
        <f>'5.  2015-2020 LRAM'!AC574</f>
        <v>0</v>
      </c>
      <c r="I72" s="156">
        <f>'5.  2015-2020 LRAM'!AD574</f>
        <v>0</v>
      </c>
      <c r="J72" s="156">
        <f>'5.  2015-2020 LRAM'!AE574</f>
        <v>0</v>
      </c>
      <c r="K72" s="156">
        <f>'5.  2015-2020 LRAM'!AF574</f>
        <v>0</v>
      </c>
      <c r="L72" s="156">
        <f>'5.  2015-2020 LRAM'!AG574</f>
        <v>0</v>
      </c>
      <c r="M72" s="156">
        <f>'5.  2015-2020 LRAM'!AH574</f>
        <v>0</v>
      </c>
      <c r="N72" s="156">
        <f>'5.  2015-2020 LRAM'!AI574</f>
        <v>0</v>
      </c>
      <c r="O72" s="156">
        <f>'5.  2015-2020 LRAM'!AJ574</f>
        <v>0</v>
      </c>
      <c r="P72" s="156">
        <f>'5.  2015-2020 LRAM'!AK574</f>
        <v>0</v>
      </c>
      <c r="Q72" s="156">
        <f>'5.  2015-2020 LRAM'!AL574</f>
        <v>0</v>
      </c>
      <c r="R72" s="157">
        <f>SUM(D72:Q72)</f>
        <v>0</v>
      </c>
      <c r="U72" s="152"/>
      <c r="V72" s="153"/>
    </row>
    <row r="73" spans="2:22" s="163" customFormat="1">
      <c r="B73" s="154" t="s">
        <v>226</v>
      </c>
      <c r="C73" s="155"/>
      <c r="D73" s="156">
        <f>-'5.  2015-2020 LRAM'!Y575</f>
        <v>0</v>
      </c>
      <c r="E73" s="156">
        <f>-'5.  2015-2020 LRAM'!Z575</f>
        <v>0</v>
      </c>
      <c r="F73" s="156">
        <f>-'5.  2015-2020 LRAM'!AA575</f>
        <v>0</v>
      </c>
      <c r="G73" s="156">
        <f>-'5.  2015-2020 LRAM'!AB575</f>
        <v>0</v>
      </c>
      <c r="H73" s="156">
        <f>-'5.  2015-2020 LRAM'!AC575</f>
        <v>0</v>
      </c>
      <c r="I73" s="156">
        <f>-'5.  2015-2020 LRAM'!AD575</f>
        <v>0</v>
      </c>
      <c r="J73" s="156">
        <f>-'5.  2015-2020 LRAM'!AE575</f>
        <v>0</v>
      </c>
      <c r="K73" s="156">
        <f>-'5.  2015-2020 LRAM'!AF575</f>
        <v>0</v>
      </c>
      <c r="L73" s="156">
        <f>-'5.  2015-2020 LRAM'!AG575</f>
        <v>0</v>
      </c>
      <c r="M73" s="156">
        <f>-'5.  2015-2020 LRAM'!AH575</f>
        <v>0</v>
      </c>
      <c r="N73" s="156">
        <f>-'5.  2015-2020 LRAM'!AI575</f>
        <v>0</v>
      </c>
      <c r="O73" s="156">
        <f>-'5.  2015-2020 LRAM'!AJ575</f>
        <v>0</v>
      </c>
      <c r="P73" s="156">
        <f>-'5.  2015-2020 LRAM'!AK575</f>
        <v>0</v>
      </c>
      <c r="Q73" s="156">
        <f>-'5.  2015-2020 LRAM'!AL575</f>
        <v>0</v>
      </c>
      <c r="R73" s="157">
        <f>SUM(D73:Q73)</f>
        <v>0</v>
      </c>
      <c r="S73" s="158"/>
      <c r="U73" s="152"/>
      <c r="V73" s="153"/>
    </row>
    <row r="74" spans="2:22" s="136" customFormat="1">
      <c r="B74" s="613" t="s">
        <v>67</v>
      </c>
      <c r="C74" s="609"/>
      <c r="D74" s="160"/>
      <c r="E74" s="160"/>
      <c r="F74" s="160"/>
      <c r="G74" s="160"/>
      <c r="H74" s="160"/>
      <c r="I74" s="160"/>
      <c r="J74" s="160"/>
      <c r="K74" s="161"/>
      <c r="L74" s="161"/>
      <c r="M74" s="161"/>
      <c r="N74" s="161"/>
      <c r="O74" s="161"/>
      <c r="P74" s="161"/>
      <c r="Q74" s="161"/>
      <c r="R74" s="162"/>
      <c r="U74" s="159"/>
      <c r="V74" s="153"/>
    </row>
    <row r="75" spans="2:22" s="163" customFormat="1">
      <c r="B75" s="154" t="s">
        <v>229</v>
      </c>
      <c r="C75" s="526"/>
      <c r="D75" s="156">
        <f>'5.  2015-2020 LRAM'!Y759</f>
        <v>42515.947413533555</v>
      </c>
      <c r="E75" s="156">
        <f>'5.  2015-2020 LRAM'!Z759</f>
        <v>41722.179051038365</v>
      </c>
      <c r="F75" s="156">
        <f>'5.  2015-2020 LRAM'!AA759</f>
        <v>133206.93737999999</v>
      </c>
      <c r="G75" s="156">
        <f>'5.  2015-2020 LRAM'!AB759</f>
        <v>0</v>
      </c>
      <c r="H75" s="156">
        <f>'5.  2015-2020 LRAM'!AC759</f>
        <v>0</v>
      </c>
      <c r="I75" s="156">
        <f>'5.  2015-2020 LRAM'!AD759</f>
        <v>0</v>
      </c>
      <c r="J75" s="156">
        <f>'5.  2015-2020 LRAM'!AE759</f>
        <v>0</v>
      </c>
      <c r="K75" s="156">
        <f>'5.  2015-2020 LRAM'!AF759</f>
        <v>0</v>
      </c>
      <c r="L75" s="156">
        <f>'5.  2015-2020 LRAM'!AG759</f>
        <v>0</v>
      </c>
      <c r="M75" s="156">
        <f>'5.  2015-2020 LRAM'!AH759</f>
        <v>0</v>
      </c>
      <c r="N75" s="156">
        <f>'5.  2015-2020 LRAM'!AI759</f>
        <v>0</v>
      </c>
      <c r="O75" s="156">
        <f>'5.  2015-2020 LRAM'!AJ759</f>
        <v>0</v>
      </c>
      <c r="P75" s="156">
        <f>'5.  2015-2020 LRAM'!AK759</f>
        <v>0</v>
      </c>
      <c r="Q75" s="156">
        <f>'5.  2015-2020 LRAM'!AL759</f>
        <v>0</v>
      </c>
      <c r="R75" s="157">
        <f>SUM(D75:Q75)</f>
        <v>217445.06384457191</v>
      </c>
      <c r="U75" s="152"/>
      <c r="V75" s="153"/>
    </row>
    <row r="76" spans="2:22" s="163" customFormat="1" ht="16.5" customHeight="1">
      <c r="B76" s="154" t="s">
        <v>228</v>
      </c>
      <c r="C76" s="155"/>
      <c r="D76" s="156">
        <f>-'5.  2015-2020 LRAM'!Y760</f>
        <v>-4799.0922</v>
      </c>
      <c r="E76" s="156">
        <f>-'5.  2015-2020 LRAM'!Z760</f>
        <v>-9681.7360000000008</v>
      </c>
      <c r="F76" s="156">
        <f>-'5.  2015-2020 LRAM'!AA760</f>
        <v>-160401.5919</v>
      </c>
      <c r="G76" s="156">
        <f>-'5.  2015-2020 LRAM'!AB760</f>
        <v>0</v>
      </c>
      <c r="H76" s="156">
        <f>-'5.  2015-2020 LRAM'!AC760</f>
        <v>0</v>
      </c>
      <c r="I76" s="156">
        <f>-'5.  2015-2020 LRAM'!AD760</f>
        <v>0</v>
      </c>
      <c r="J76" s="156">
        <f>-'5.  2015-2020 LRAM'!AE760</f>
        <v>0</v>
      </c>
      <c r="K76" s="156">
        <f>-'5.  2015-2020 LRAM'!AF760</f>
        <v>0</v>
      </c>
      <c r="L76" s="156">
        <f>-'5.  2015-2020 LRAM'!AG760</f>
        <v>0</v>
      </c>
      <c r="M76" s="156">
        <f>-'5.  2015-2020 LRAM'!AH760</f>
        <v>0</v>
      </c>
      <c r="N76" s="156">
        <f>-'5.  2015-2020 LRAM'!AI760</f>
        <v>0</v>
      </c>
      <c r="O76" s="156">
        <f>-'5.  2015-2020 LRAM'!AJ760</f>
        <v>0</v>
      </c>
      <c r="P76" s="156">
        <f>-'5.  2015-2020 LRAM'!AK760</f>
        <v>0</v>
      </c>
      <c r="Q76" s="156">
        <f>-'5.  2015-2020 LRAM'!AL760</f>
        <v>0</v>
      </c>
      <c r="R76" s="157">
        <f>SUM(D76:Q76)</f>
        <v>-174882.42009999999</v>
      </c>
      <c r="S76" s="158"/>
      <c r="U76" s="152"/>
      <c r="V76" s="153"/>
    </row>
    <row r="77" spans="2:22" s="136" customFormat="1">
      <c r="B77" s="613" t="s">
        <v>67</v>
      </c>
      <c r="C77" s="609"/>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LRAM'!Y944</f>
        <v>0</v>
      </c>
      <c r="E78" s="156">
        <f>'5.  2015-2020 LRAM'!Z944</f>
        <v>58858.525248401304</v>
      </c>
      <c r="F78" s="156">
        <f>'5.  2015-2020 LRAM'!AA944</f>
        <v>146995.9027687927</v>
      </c>
      <c r="G78" s="156">
        <f>'5.  2015-2020 LRAM'!AB944</f>
        <v>0</v>
      </c>
      <c r="H78" s="156">
        <f>'5.  2015-2020 LRAM'!AC944</f>
        <v>0</v>
      </c>
      <c r="I78" s="156">
        <f>'5.  2015-2020 LRAM'!AD944</f>
        <v>0</v>
      </c>
      <c r="J78" s="156">
        <f>'5.  2015-2020 LRAM'!AE944</f>
        <v>0</v>
      </c>
      <c r="K78" s="156">
        <f>'5.  2015-2020 LRAM'!AF944</f>
        <v>0</v>
      </c>
      <c r="L78" s="156">
        <f>'5.  2015-2020 LRAM'!AG944</f>
        <v>0</v>
      </c>
      <c r="M78" s="156">
        <f>'5.  2015-2020 LRAM'!AH944</f>
        <v>0</v>
      </c>
      <c r="N78" s="156">
        <f>'5.  2015-2020 LRAM'!AI944</f>
        <v>0</v>
      </c>
      <c r="O78" s="156">
        <f>'5.  2015-2020 LRAM'!AJ944</f>
        <v>0</v>
      </c>
      <c r="P78" s="156">
        <f>'5.  2015-2020 LRAM'!AK944</f>
        <v>0</v>
      </c>
      <c r="Q78" s="156">
        <f>'5.  2015-2020 LRAM'!AL944</f>
        <v>0</v>
      </c>
      <c r="R78" s="157">
        <f>SUM(D78:Q78)</f>
        <v>205854.428017194</v>
      </c>
      <c r="U78" s="152"/>
      <c r="V78" s="153"/>
    </row>
    <row r="79" spans="2:22" s="163" customFormat="1">
      <c r="B79" s="154" t="s">
        <v>230</v>
      </c>
      <c r="C79" s="155"/>
      <c r="D79" s="156">
        <f>-'5.  2015-2020 LRAM'!Y945</f>
        <v>0</v>
      </c>
      <c r="E79" s="156">
        <f>-'5.  2015-2020 LRAM'!Z945</f>
        <v>-9802.7577000000001</v>
      </c>
      <c r="F79" s="156">
        <f>-'5.  2015-2020 LRAM'!AA945</f>
        <v>-162328.47390000001</v>
      </c>
      <c r="G79" s="156">
        <f>-'5.  2015-2020 LRAM'!AB945</f>
        <v>0</v>
      </c>
      <c r="H79" s="156">
        <f>-'5.  2015-2020 LRAM'!AC945</f>
        <v>0</v>
      </c>
      <c r="I79" s="156">
        <f>-'5.  2015-2020 LRAM'!AD945</f>
        <v>0</v>
      </c>
      <c r="J79" s="156">
        <f>-'5.  2015-2020 LRAM'!AE945</f>
        <v>0</v>
      </c>
      <c r="K79" s="156">
        <f>-'5.  2015-2020 LRAM'!AF945</f>
        <v>0</v>
      </c>
      <c r="L79" s="156">
        <f>-'5.  2015-2020 LRAM'!AG945</f>
        <v>0</v>
      </c>
      <c r="M79" s="156">
        <f>-'5.  2015-2020 LRAM'!AH945</f>
        <v>0</v>
      </c>
      <c r="N79" s="156">
        <f>-'5.  2015-2020 LRAM'!AI945</f>
        <v>0</v>
      </c>
      <c r="O79" s="156">
        <f>-'5.  2015-2020 LRAM'!AJ945</f>
        <v>0</v>
      </c>
      <c r="P79" s="156">
        <f>-'5.  2015-2020 LRAM'!AK945</f>
        <v>0</v>
      </c>
      <c r="Q79" s="156">
        <f>-'5.  2015-2020 LRAM'!AL945</f>
        <v>0</v>
      </c>
      <c r="R79" s="157">
        <f>SUM(D79:Q79)</f>
        <v>-172131.2316</v>
      </c>
      <c r="S79" s="158"/>
      <c r="U79" s="152"/>
      <c r="V79" s="153"/>
    </row>
    <row r="80" spans="2:22" s="136" customFormat="1">
      <c r="B80" s="613" t="s">
        <v>67</v>
      </c>
      <c r="C80" s="609"/>
      <c r="D80" s="160"/>
      <c r="E80" s="160"/>
      <c r="F80" s="160"/>
      <c r="G80" s="160"/>
      <c r="H80" s="160"/>
      <c r="I80" s="160"/>
      <c r="J80" s="160"/>
      <c r="K80" s="161"/>
      <c r="L80" s="161"/>
      <c r="M80" s="161"/>
      <c r="N80" s="161"/>
      <c r="O80" s="161"/>
      <c r="P80" s="161"/>
      <c r="Q80" s="161"/>
      <c r="R80" s="162"/>
      <c r="U80" s="159"/>
      <c r="V80" s="153"/>
    </row>
    <row r="81" spans="1:22" s="163" customFormat="1">
      <c r="B81" s="154" t="s">
        <v>233</v>
      </c>
      <c r="C81" s="526"/>
      <c r="D81" s="156">
        <f>'5.  2015-2020 LRAM'!Y1128</f>
        <v>0</v>
      </c>
      <c r="E81" s="156">
        <f>'5.  2015-2020 LRAM'!Z1128</f>
        <v>0</v>
      </c>
      <c r="F81" s="156">
        <f>'5.  2015-2020 LRAM'!AA1128</f>
        <v>0</v>
      </c>
      <c r="G81" s="156">
        <f>'5.  2015-2020 LRAM'!AB1128</f>
        <v>0</v>
      </c>
      <c r="H81" s="156">
        <f>'5.  2015-2020 LRAM'!AC1128</f>
        <v>0</v>
      </c>
      <c r="I81" s="156">
        <f>'5.  2015-2020 LRAM'!AD1128</f>
        <v>0</v>
      </c>
      <c r="J81" s="156">
        <f>'5.  2015-2020 LRAM'!AE1128</f>
        <v>0</v>
      </c>
      <c r="K81" s="156">
        <f>'5.  2015-2020 LRAM'!AF1128</f>
        <v>0</v>
      </c>
      <c r="L81" s="156">
        <f>'5.  2015-2020 LRAM'!AG1128</f>
        <v>0</v>
      </c>
      <c r="M81" s="156">
        <f>'5.  2015-2020 LRAM'!AH1128</f>
        <v>0</v>
      </c>
      <c r="N81" s="156">
        <f>'5.  2015-2020 LRAM'!AI1128</f>
        <v>0</v>
      </c>
      <c r="O81" s="156">
        <f>'5.  2015-2020 LRAM'!AJ1128</f>
        <v>0</v>
      </c>
      <c r="P81" s="156">
        <f>'5.  2015-2020 LRAM'!AK1128</f>
        <v>0</v>
      </c>
      <c r="Q81" s="156">
        <f>'5.  2015-2020 LRAM'!AL1128</f>
        <v>0</v>
      </c>
      <c r="R81" s="157">
        <f>SUM(D81:Q81)</f>
        <v>0</v>
      </c>
      <c r="U81" s="152"/>
      <c r="V81" s="153"/>
    </row>
    <row r="82" spans="1:22" s="163" customFormat="1">
      <c r="B82" s="154" t="s">
        <v>232</v>
      </c>
      <c r="C82" s="155"/>
      <c r="D82" s="156">
        <f>-'5.  2015-2020 LRAM'!Y1129</f>
        <v>0</v>
      </c>
      <c r="E82" s="156">
        <f>-'5.  2015-2020 LRAM'!Z1129</f>
        <v>0</v>
      </c>
      <c r="F82" s="156">
        <f>-'5.  2015-2020 LRAM'!AA1129</f>
        <v>0</v>
      </c>
      <c r="G82" s="156">
        <f>-'5.  2015-2020 LRAM'!AB1129</f>
        <v>0</v>
      </c>
      <c r="H82" s="156">
        <f>-'5.  2015-2020 LRAM'!AC1129</f>
        <v>0</v>
      </c>
      <c r="I82" s="156">
        <f>-'5.  2015-2020 LRAM'!AD1129</f>
        <v>0</v>
      </c>
      <c r="J82" s="156">
        <f>-'5.  2015-2020 LRAM'!AE1129</f>
        <v>0</v>
      </c>
      <c r="K82" s="156">
        <f>-'5.  2015-2020 LRAM'!AF1129</f>
        <v>0</v>
      </c>
      <c r="L82" s="156">
        <f>-'5.  2015-2020 LRAM'!AG1129</f>
        <v>0</v>
      </c>
      <c r="M82" s="156">
        <f>-'5.  2015-2020 LRAM'!AH1129</f>
        <v>0</v>
      </c>
      <c r="N82" s="156">
        <f>-'5.  2015-2020 LRAM'!AI1129</f>
        <v>0</v>
      </c>
      <c r="O82" s="156">
        <f>-'5.  2015-2020 LRAM'!AJ1129</f>
        <v>0</v>
      </c>
      <c r="P82" s="156">
        <f>-'5.  2015-2020 LRAM'!AK1129</f>
        <v>0</v>
      </c>
      <c r="Q82" s="156">
        <f>-'5.  2015-2020 LRAM'!AL1129</f>
        <v>0</v>
      </c>
      <c r="R82" s="157">
        <f>SUM(D82:Q82)</f>
        <v>0</v>
      </c>
      <c r="S82" s="158"/>
      <c r="U82" s="152"/>
      <c r="V82" s="153"/>
    </row>
    <row r="83" spans="1:22" s="136" customFormat="1">
      <c r="B83" s="613" t="s">
        <v>67</v>
      </c>
      <c r="C83" s="609"/>
      <c r="D83" s="160"/>
      <c r="E83" s="160"/>
      <c r="F83" s="160"/>
      <c r="G83" s="160"/>
      <c r="H83" s="160"/>
      <c r="I83" s="160"/>
      <c r="J83" s="160"/>
      <c r="K83" s="161"/>
      <c r="L83" s="161"/>
      <c r="M83" s="161"/>
      <c r="N83" s="161"/>
      <c r="O83" s="161"/>
      <c r="P83" s="161"/>
      <c r="Q83" s="161"/>
      <c r="R83" s="162"/>
      <c r="U83" s="159"/>
      <c r="V83" s="153"/>
    </row>
    <row r="84" spans="1:22" s="136" customFormat="1">
      <c r="A84" s="163"/>
      <c r="B84" s="154" t="s">
        <v>791</v>
      </c>
      <c r="C84" s="526"/>
      <c r="D84" s="799">
        <f>'5.  2015-2020 LRAM'!Y1310</f>
        <v>0</v>
      </c>
      <c r="E84" s="799">
        <f>'5.  2015-2020 LRAM'!Z1310</f>
        <v>0</v>
      </c>
      <c r="F84" s="799">
        <f>'5.  2015-2020 LRAM'!AA1310</f>
        <v>0</v>
      </c>
      <c r="G84" s="799">
        <f>'5.  2015-2020 LRAM'!AB1310</f>
        <v>0</v>
      </c>
      <c r="H84" s="799">
        <f>'5.  2015-2020 LRAM'!AC1310</f>
        <v>0</v>
      </c>
      <c r="I84" s="799">
        <f>'5.  2015-2020 LRAM'!AD1310</f>
        <v>0</v>
      </c>
      <c r="J84" s="799">
        <f>'5.  2015-2020 LRAM'!AE1310</f>
        <v>0</v>
      </c>
      <c r="K84" s="799">
        <f>'5.  2015-2020 LRAM'!AF1310</f>
        <v>0</v>
      </c>
      <c r="L84" s="799">
        <f>'5.  2015-2020 LRAM'!AG1310</f>
        <v>0</v>
      </c>
      <c r="M84" s="799">
        <f>'5.  2015-2020 LRAM'!AH1310</f>
        <v>0</v>
      </c>
      <c r="N84" s="799">
        <f>'5.  2015-2020 LRAM'!AI1310</f>
        <v>0</v>
      </c>
      <c r="O84" s="799">
        <f>'5.  2015-2020 LRAM'!AJ1310</f>
        <v>0</v>
      </c>
      <c r="P84" s="799">
        <f>'5.  2015-2020 LRAM'!AK1310</f>
        <v>0</v>
      </c>
      <c r="Q84" s="799">
        <f>'5.  2015-2020 LRAM'!AL1310</f>
        <v>0</v>
      </c>
      <c r="R84" s="157">
        <f>SUM(D84:Q84)</f>
        <v>0</v>
      </c>
      <c r="U84" s="159"/>
      <c r="V84" s="153"/>
    </row>
    <row r="85" spans="1:22" s="136" customFormat="1">
      <c r="A85" s="163"/>
      <c r="B85" s="154" t="s">
        <v>792</v>
      </c>
      <c r="C85" s="155"/>
      <c r="D85" s="156">
        <f>-'5.  2015-2020 LRAM'!Y1311</f>
        <v>0</v>
      </c>
      <c r="E85" s="156">
        <f>-'5.  2015-2020 LRAM'!Z1311</f>
        <v>0</v>
      </c>
      <c r="F85" s="156">
        <f>-'5.  2015-2020 LRAM'!AA1311</f>
        <v>0</v>
      </c>
      <c r="G85" s="156">
        <f>-'5.  2015-2020 LRAM'!AB1133</f>
        <v>0</v>
      </c>
      <c r="H85" s="156">
        <f>-'5.  2015-2020 LRAM'!AC1133</f>
        <v>0</v>
      </c>
      <c r="I85" s="156">
        <f>-'5.  2015-2020 LRAM'!AD1133</f>
        <v>0</v>
      </c>
      <c r="J85" s="156">
        <f>-'5.  2015-2020 LRAM'!AE1133</f>
        <v>0</v>
      </c>
      <c r="K85" s="156">
        <f>-'5.  2015-2020 LRAM'!AF1133</f>
        <v>0</v>
      </c>
      <c r="L85" s="156">
        <f>-'5.  2015-2020 LRAM'!AG1133</f>
        <v>0</v>
      </c>
      <c r="M85" s="156">
        <f>-'5.  2015-2020 LRAM'!AH1133</f>
        <v>0</v>
      </c>
      <c r="N85" s="156">
        <f>-'5.  2015-2020 LRAM'!AI1133</f>
        <v>0</v>
      </c>
      <c r="O85" s="156">
        <f>-'5.  2015-2020 LRAM'!AJ1133</f>
        <v>0</v>
      </c>
      <c r="P85" s="156">
        <f>-'5.  2015-2020 LRAM'!AK1133</f>
        <v>0</v>
      </c>
      <c r="Q85" s="156">
        <f>-'5.  2015-2020 LRAM'!AL1133</f>
        <v>0</v>
      </c>
      <c r="R85" s="157">
        <f>SUM(D85:Q85)</f>
        <v>0</v>
      </c>
      <c r="U85" s="159"/>
      <c r="V85" s="153"/>
    </row>
    <row r="86" spans="1:22" s="17" customFormat="1" ht="20.25" customHeight="1">
      <c r="B86" s="610" t="s">
        <v>43</v>
      </c>
      <c r="C86" s="609"/>
      <c r="D86" s="658">
        <f>'6.  Carrying Charges'!I237</f>
        <v>1926.9384175030925</v>
      </c>
      <c r="E86" s="658">
        <f>'6.  Carrying Charges'!J237</f>
        <v>3083.9758284550544</v>
      </c>
      <c r="F86" s="658">
        <f>'6.  Carrying Charges'!K237</f>
        <v>-1841.6424738348442</v>
      </c>
      <c r="G86" s="658">
        <f>'6.  Carrying Charges'!L237</f>
        <v>0</v>
      </c>
      <c r="H86" s="658">
        <f>'6.  Carrying Charges'!M237</f>
        <v>0</v>
      </c>
      <c r="I86" s="658">
        <f>'6.  Carrying Charges'!N237</f>
        <v>0</v>
      </c>
      <c r="J86" s="658">
        <f>'6.  Carrying Charges'!O237</f>
        <v>0</v>
      </c>
      <c r="K86" s="658">
        <f>'6.  Carrying Charges'!P237</f>
        <v>0</v>
      </c>
      <c r="L86" s="658">
        <f>'6.  Carrying Charges'!Q237</f>
        <v>0</v>
      </c>
      <c r="M86" s="658">
        <f>'6.  Carrying Charges'!R237</f>
        <v>0</v>
      </c>
      <c r="N86" s="658">
        <f>'6.  Carrying Charges'!S237</f>
        <v>0</v>
      </c>
      <c r="O86" s="658">
        <f>'6.  Carrying Charges'!T237</f>
        <v>0</v>
      </c>
      <c r="P86" s="658">
        <f>'6.  Carrying Charges'!U237</f>
        <v>0</v>
      </c>
      <c r="Q86" s="658">
        <f>'6.  Carrying Charges'!V237</f>
        <v>0</v>
      </c>
      <c r="R86" s="659">
        <f>SUM(D86:Q86)</f>
        <v>3169.271772123303</v>
      </c>
      <c r="U86" s="152"/>
      <c r="V86" s="153"/>
    </row>
    <row r="87" spans="1:22" s="163" customFormat="1" ht="21.75" customHeight="1">
      <c r="B87" s="611" t="s">
        <v>240</v>
      </c>
      <c r="C87" s="612"/>
      <c r="D87" s="611">
        <f>SUM(D54:D85)+D86</f>
        <v>39643.793631036649</v>
      </c>
      <c r="E87" s="611">
        <f t="shared" ref="E87:Q87" si="2">SUM(E54:E85)+E86</f>
        <v>84180.186427894718</v>
      </c>
      <c r="F87" s="611">
        <f>SUM(F54:F85)+F86</f>
        <v>-44368.868125042165</v>
      </c>
      <c r="G87" s="611">
        <f t="shared" si="2"/>
        <v>0</v>
      </c>
      <c r="H87" s="611">
        <f t="shared" si="2"/>
        <v>0</v>
      </c>
      <c r="I87" s="611">
        <f t="shared" si="2"/>
        <v>0</v>
      </c>
      <c r="J87" s="611">
        <f t="shared" si="2"/>
        <v>0</v>
      </c>
      <c r="K87" s="611">
        <f t="shared" si="2"/>
        <v>0</v>
      </c>
      <c r="L87" s="611">
        <f t="shared" si="2"/>
        <v>0</v>
      </c>
      <c r="M87" s="611">
        <f t="shared" si="2"/>
        <v>0</v>
      </c>
      <c r="N87" s="611">
        <f t="shared" si="2"/>
        <v>0</v>
      </c>
      <c r="O87" s="611">
        <f t="shared" si="2"/>
        <v>0</v>
      </c>
      <c r="P87" s="611">
        <f t="shared" si="2"/>
        <v>0</v>
      </c>
      <c r="Q87" s="611">
        <f t="shared" si="2"/>
        <v>0</v>
      </c>
      <c r="R87" s="611">
        <f>SUM(R54:R85)+R86</f>
        <v>79455.111933889231</v>
      </c>
      <c r="U87" s="152"/>
      <c r="V87" s="153"/>
    </row>
    <row r="88" spans="1:22" ht="20.25" customHeight="1">
      <c r="B88" s="445" t="s">
        <v>534</v>
      </c>
      <c r="C88" s="593"/>
      <c r="D88" s="592"/>
      <c r="E88" s="592"/>
      <c r="F88" s="592"/>
      <c r="G88" s="592"/>
      <c r="H88" s="592"/>
      <c r="I88" s="592"/>
      <c r="J88" s="592"/>
      <c r="K88" s="592"/>
      <c r="L88" s="592"/>
      <c r="M88" s="592"/>
      <c r="N88" s="592"/>
      <c r="O88" s="592"/>
      <c r="P88" s="592"/>
      <c r="Q88" s="592"/>
      <c r="R88" s="592"/>
      <c r="V88" s="13"/>
    </row>
    <row r="89" spans="1:22" ht="20.25" customHeight="1">
      <c r="B89" s="608"/>
      <c r="C89" s="66"/>
      <c r="E89" s="9"/>
      <c r="V89" s="13"/>
    </row>
    <row r="90" spans="1:22" ht="14.5">
      <c r="E90" s="9"/>
    </row>
    <row r="91" spans="1:22" ht="21" hidden="1" customHeight="1">
      <c r="B91" s="118" t="s">
        <v>535</v>
      </c>
      <c r="F91" s="580"/>
    </row>
    <row r="92" spans="1:22" s="540" customFormat="1" ht="27.75" hidden="1" customHeight="1">
      <c r="B92" s="561" t="s">
        <v>555</v>
      </c>
      <c r="C92" s="557"/>
      <c r="D92" s="557"/>
      <c r="E92" s="564"/>
      <c r="F92" s="557"/>
      <c r="G92" s="557"/>
      <c r="H92" s="557"/>
      <c r="I92" s="557"/>
      <c r="J92" s="557"/>
      <c r="T92" s="541"/>
      <c r="U92" s="541"/>
    </row>
    <row r="93" spans="1:22" ht="11.25" hidden="1" customHeight="1">
      <c r="B93" s="110"/>
    </row>
    <row r="94" spans="1:22" s="553" customFormat="1" ht="25.5" hidden="1" customHeight="1">
      <c r="B94" s="555"/>
      <c r="C94" s="551">
        <v>2011</v>
      </c>
      <c r="D94" s="551">
        <v>2012</v>
      </c>
      <c r="E94" s="551">
        <v>2013</v>
      </c>
      <c r="F94" s="551">
        <v>2014</v>
      </c>
      <c r="G94" s="551">
        <v>2015</v>
      </c>
      <c r="H94" s="551">
        <v>2016</v>
      </c>
      <c r="I94" s="551">
        <v>2017</v>
      </c>
      <c r="J94" s="551">
        <v>2018</v>
      </c>
      <c r="K94" s="551">
        <v>2019</v>
      </c>
      <c r="L94" s="551">
        <v>2020</v>
      </c>
      <c r="M94" s="552" t="s">
        <v>26</v>
      </c>
      <c r="T94" s="554"/>
      <c r="U94" s="554"/>
    </row>
    <row r="95" spans="1:22" s="90" customFormat="1" ht="23.25" hidden="1" customHeight="1">
      <c r="B95" s="198">
        <v>2011</v>
      </c>
      <c r="C95" s="546">
        <f>'4.  2011-2014 LRAM'!AM131</f>
        <v>0</v>
      </c>
      <c r="D95" s="547">
        <f>SUM('4.  2011-2014 LRAM'!Y259:AL259)</f>
        <v>0</v>
      </c>
      <c r="E95" s="547">
        <f>SUM('4.  2011-2014 LRAM'!Y388:AL388)</f>
        <v>0</v>
      </c>
      <c r="F95" s="548">
        <f>SUM('4.  2011-2014 LRAM'!Y517:AL517)</f>
        <v>0</v>
      </c>
      <c r="G95" s="548">
        <f>SUM('5.  2015-2020 LRAM'!Y199:AL199)</f>
        <v>0</v>
      </c>
      <c r="H95" s="547">
        <f>SUM('5.  2015-2020 LRAM'!Y383:AL383)</f>
        <v>0</v>
      </c>
      <c r="I95" s="548">
        <f>SUM('5.  2015-2020 LRAM'!Y567:AL567)</f>
        <v>0</v>
      </c>
      <c r="J95" s="547">
        <f>SUM('5.  2015-2020 LRAM'!Y751:AL751)</f>
        <v>0</v>
      </c>
      <c r="K95" s="547">
        <f>SUM('5.  2015-2020 LRAM'!Y935:AL935)</f>
        <v>0</v>
      </c>
      <c r="L95" s="547">
        <f>SUM('5.  2015-2020 LRAM'!Y1119:AL1119)</f>
        <v>0</v>
      </c>
      <c r="M95" s="547">
        <f>SUM(C95:L95)</f>
        <v>0</v>
      </c>
      <c r="T95" s="197"/>
      <c r="U95" s="197"/>
    </row>
    <row r="96" spans="1:22" s="90" customFormat="1" ht="23.25" hidden="1" customHeight="1">
      <c r="B96" s="198">
        <v>2012</v>
      </c>
      <c r="C96" s="549"/>
      <c r="D96" s="548">
        <f>SUM('4.  2011-2014 LRAM'!Y260:AL260)</f>
        <v>0</v>
      </c>
      <c r="E96" s="547">
        <f>SUM('4.  2011-2014 LRAM'!Y389:AL389)</f>
        <v>0</v>
      </c>
      <c r="F96" s="548">
        <f>SUM('4.  2011-2014 LRAM'!Y518:AL518)</f>
        <v>0</v>
      </c>
      <c r="G96" s="548">
        <f>SUM('5.  2015-2020 LRAM'!Y200:AL200)</f>
        <v>0</v>
      </c>
      <c r="H96" s="547">
        <f>SUM('5.  2015-2020 LRAM'!Y384:AL384)</f>
        <v>0</v>
      </c>
      <c r="I96" s="548">
        <f>SUM('5.  2015-2020 LRAM'!Y568:AL568)</f>
        <v>0</v>
      </c>
      <c r="J96" s="547">
        <f>SUM('5.  2015-2020 LRAM'!Y752:AL752)</f>
        <v>0</v>
      </c>
      <c r="K96" s="547">
        <f>SUM('5.  2015-2020 LRAM'!Y936:AL936)</f>
        <v>0</v>
      </c>
      <c r="L96" s="547">
        <f>SUM('5.  2015-2020 LRAM'!Y1120:AL1120)</f>
        <v>0</v>
      </c>
      <c r="M96" s="547">
        <f>SUM(D96:L96)</f>
        <v>0</v>
      </c>
      <c r="T96" s="197"/>
      <c r="U96" s="197"/>
    </row>
    <row r="97" spans="2:21" s="90" customFormat="1" ht="23.25" hidden="1" customHeight="1">
      <c r="B97" s="198">
        <v>2013</v>
      </c>
      <c r="C97" s="550"/>
      <c r="D97" s="550"/>
      <c r="E97" s="548">
        <f>SUM('4.  2011-2014 LRAM'!Y390:AL390)</f>
        <v>0</v>
      </c>
      <c r="F97" s="548">
        <f>SUM('4.  2011-2014 LRAM'!Y519:AL519)</f>
        <v>0</v>
      </c>
      <c r="G97" s="548">
        <f>SUM('5.  2015-2020 LRAM'!Y201:AL201)</f>
        <v>0</v>
      </c>
      <c r="H97" s="547">
        <f>SUM('5.  2015-2020 LRAM'!Y385:AL385)</f>
        <v>0</v>
      </c>
      <c r="I97" s="548">
        <f>SUM('5.  2015-2020 LRAM'!Y569:AL569)</f>
        <v>0</v>
      </c>
      <c r="J97" s="547">
        <f>SUM('5.  2015-2020 LRAM'!Y753:AL753)</f>
        <v>0</v>
      </c>
      <c r="K97" s="547">
        <f>SUM('5.  2015-2020 LRAM'!Y937:AL937)</f>
        <v>0</v>
      </c>
      <c r="L97" s="547">
        <f>SUM('5.  2015-2020 LRAM'!Y1121:AL1121)</f>
        <v>0</v>
      </c>
      <c r="M97" s="547">
        <f>SUM(C97:L97)</f>
        <v>0</v>
      </c>
      <c r="T97" s="197"/>
      <c r="U97" s="197"/>
    </row>
    <row r="98" spans="2:21" s="90" customFormat="1" ht="23.25" hidden="1" customHeight="1">
      <c r="B98" s="198">
        <v>2014</v>
      </c>
      <c r="C98" s="550"/>
      <c r="D98" s="550"/>
      <c r="E98" s="550"/>
      <c r="F98" s="548">
        <f>SUM('4.  2011-2014 LRAM'!Y520:AL520)</f>
        <v>0</v>
      </c>
      <c r="G98" s="548">
        <f>SUM('5.  2015-2020 LRAM'!Y202:AL202)</f>
        <v>0</v>
      </c>
      <c r="H98" s="547">
        <f>SUM('5.  2015-2020 LRAM'!Y386:AL386)</f>
        <v>0</v>
      </c>
      <c r="I98" s="548">
        <f>SUM('5.  2015-2020 LRAM'!Y570:AL570)</f>
        <v>0</v>
      </c>
      <c r="J98" s="547">
        <f>SUM('5.  2015-2020 LRAM'!Y754:AL754)</f>
        <v>0</v>
      </c>
      <c r="K98" s="547">
        <f>SUM('5.  2015-2020 LRAM'!Y938:AL938)</f>
        <v>0</v>
      </c>
      <c r="L98" s="547">
        <f>SUM('5.  2015-2020 LRAM'!Y1122:AL1122)</f>
        <v>0</v>
      </c>
      <c r="M98" s="547">
        <f>SUM(F98:L98)</f>
        <v>0</v>
      </c>
      <c r="T98" s="197"/>
      <c r="U98" s="197"/>
    </row>
    <row r="99" spans="2:21" s="90" customFormat="1" ht="23.25" hidden="1" customHeight="1">
      <c r="B99" s="198">
        <v>2015</v>
      </c>
      <c r="C99" s="550"/>
      <c r="D99" s="550"/>
      <c r="E99" s="550"/>
      <c r="F99" s="550"/>
      <c r="G99" s="548">
        <f>SUM('5.  2015-2020 LRAM'!Y203:AL203)</f>
        <v>0</v>
      </c>
      <c r="H99" s="547">
        <f>SUM('5.  2015-2020 LRAM'!Y387:AL387)</f>
        <v>0</v>
      </c>
      <c r="I99" s="548">
        <f>SUM('5.  2015-2020 LRAM'!Y571:AL571)</f>
        <v>0</v>
      </c>
      <c r="J99" s="547">
        <f>SUM('5.  2015-2020 LRAM'!Y755:AL755)</f>
        <v>0</v>
      </c>
      <c r="K99" s="547">
        <f>SUM('5.  2015-2020 LRAM'!Y939:AL939)</f>
        <v>0</v>
      </c>
      <c r="L99" s="547">
        <f>SUM('5.  2015-2020 LRAM'!Y1123:AL1123)</f>
        <v>0</v>
      </c>
      <c r="M99" s="547">
        <f>SUM(G99:L99)</f>
        <v>0</v>
      </c>
      <c r="T99" s="197"/>
      <c r="U99" s="197"/>
    </row>
    <row r="100" spans="2:21" s="90" customFormat="1" ht="23.25" hidden="1" customHeight="1">
      <c r="B100" s="198">
        <v>2016</v>
      </c>
      <c r="C100" s="550"/>
      <c r="D100" s="550"/>
      <c r="E100" s="550"/>
      <c r="F100" s="550"/>
      <c r="G100" s="550"/>
      <c r="H100" s="547">
        <f>SUM('5.  2015-2020 LRAM'!Y388:AL388)</f>
        <v>0</v>
      </c>
      <c r="I100" s="548">
        <f>SUM('5.  2015-2020 LRAM'!Y572:AL572)</f>
        <v>0</v>
      </c>
      <c r="J100" s="547">
        <f>SUM('5.  2015-2020 LRAM'!Y756:AL756)</f>
        <v>54535.406799999997</v>
      </c>
      <c r="K100" s="547">
        <f>SUM('5.  2015-2020 LRAM'!Y940:AL940)</f>
        <v>38511.951464999998</v>
      </c>
      <c r="L100" s="547">
        <f>SUM('5.  2015-2020 LRAM'!Y1124:AL1124)</f>
        <v>0</v>
      </c>
      <c r="M100" s="547">
        <f>SUM(H100:L100)</f>
        <v>93047.358264999988</v>
      </c>
      <c r="T100" s="197"/>
      <c r="U100" s="197"/>
    </row>
    <row r="101" spans="2:21" s="90" customFormat="1" ht="23.25" hidden="1" customHeight="1">
      <c r="B101" s="198">
        <v>2017</v>
      </c>
      <c r="C101" s="550"/>
      <c r="D101" s="550"/>
      <c r="E101" s="550"/>
      <c r="F101" s="550"/>
      <c r="G101" s="550"/>
      <c r="H101" s="550"/>
      <c r="I101" s="547">
        <f>SUM('5.  2015-2020 LRAM'!Y573:AL573)</f>
        <v>0</v>
      </c>
      <c r="J101" s="547">
        <f>SUM('5.  2015-2020 LRAM'!Y757:AL757)</f>
        <v>108027.145028</v>
      </c>
      <c r="K101" s="547">
        <f>SUM('5.  2015-2020 LRAM'!Y941:AL941)</f>
        <v>87737.177808000008</v>
      </c>
      <c r="L101" s="547">
        <f>SUM('5.  2015-2020 LRAM'!Y1125:AL1125)</f>
        <v>0</v>
      </c>
      <c r="M101" s="547">
        <f>SUM(I101:L101)</f>
        <v>195764.32283600001</v>
      </c>
      <c r="T101" s="197"/>
      <c r="U101" s="197"/>
    </row>
    <row r="102" spans="2:21" s="90" customFormat="1" ht="23.25" hidden="1" customHeight="1">
      <c r="B102" s="198">
        <v>2018</v>
      </c>
      <c r="C102" s="550"/>
      <c r="D102" s="550"/>
      <c r="E102" s="550"/>
      <c r="F102" s="550"/>
      <c r="G102" s="550"/>
      <c r="H102" s="550"/>
      <c r="I102" s="550"/>
      <c r="J102" s="547">
        <f>SUM('5.  2015-2020 LRAM'!Y758:AL758)</f>
        <v>54882.512016571913</v>
      </c>
      <c r="K102" s="547">
        <f>SUM('5.  2015-2020 LRAM'!Y942:AL942)</f>
        <v>49716.057643379048</v>
      </c>
      <c r="L102" s="547">
        <f>SUM('5.  2015-2020 LRAM'!Y1126:AL1126)</f>
        <v>0</v>
      </c>
      <c r="M102" s="547">
        <f>SUM(J102:L102)</f>
        <v>104598.56965995097</v>
      </c>
      <c r="T102" s="197"/>
      <c r="U102" s="197"/>
    </row>
    <row r="103" spans="2:21" s="90" customFormat="1" ht="23.25" hidden="1" customHeight="1">
      <c r="B103" s="198">
        <v>2019</v>
      </c>
      <c r="C103" s="550"/>
      <c r="D103" s="550"/>
      <c r="E103" s="550"/>
      <c r="F103" s="550"/>
      <c r="G103" s="550"/>
      <c r="H103" s="550"/>
      <c r="I103" s="550"/>
      <c r="J103" s="550"/>
      <c r="K103" s="547">
        <f>SUM('5.  2015-2020 LRAM'!Y943:AL943)</f>
        <v>29889.241100814954</v>
      </c>
      <c r="L103" s="547">
        <f>SUM('5.  2015-2020 LRAM'!Y1127:AL1127)</f>
        <v>0</v>
      </c>
      <c r="M103" s="547">
        <f>SUM(K103:L103)</f>
        <v>29889.241100814954</v>
      </c>
      <c r="T103" s="197"/>
      <c r="U103" s="197"/>
    </row>
    <row r="104" spans="2:21" s="90" customFormat="1" ht="23.25" hidden="1" customHeight="1">
      <c r="B104" s="198">
        <v>2020</v>
      </c>
      <c r="C104" s="550"/>
      <c r="D104" s="550"/>
      <c r="E104" s="550"/>
      <c r="F104" s="550"/>
      <c r="G104" s="550"/>
      <c r="H104" s="550"/>
      <c r="I104" s="550"/>
      <c r="J104" s="550"/>
      <c r="K104" s="550"/>
      <c r="L104" s="549" t="e">
        <f>SUM('5.  2015-2020 LRAM'!#REF!)</f>
        <v>#REF!</v>
      </c>
      <c r="M104" s="549" t="e">
        <f>L104</f>
        <v>#REF!</v>
      </c>
      <c r="T104" s="197"/>
      <c r="U104" s="197"/>
    </row>
    <row r="105" spans="2:21" s="196" customFormat="1" ht="24" hidden="1" customHeight="1">
      <c r="B105" s="562" t="s">
        <v>517</v>
      </c>
      <c r="C105" s="546">
        <f>C95</f>
        <v>0</v>
      </c>
      <c r="D105" s="547">
        <f>D95+D96</f>
        <v>0</v>
      </c>
      <c r="E105" s="547">
        <f>E95+E96+E97</f>
        <v>0</v>
      </c>
      <c r="F105" s="547">
        <f>F95+F96+F97+F98</f>
        <v>0</v>
      </c>
      <c r="G105" s="547">
        <f>G95+G96+G97+G98+G99</f>
        <v>0</v>
      </c>
      <c r="H105" s="547">
        <f>H95+H96+H97+H98+H99+H100</f>
        <v>0</v>
      </c>
      <c r="I105" s="547">
        <f>I95+I96+I97+I98+I99+I100+I101</f>
        <v>0</v>
      </c>
      <c r="J105" s="547">
        <f>J95+J96+J97+J98+J99+J100+J101+J102</f>
        <v>217445.06384457191</v>
      </c>
      <c r="K105" s="547">
        <f>K95+K96+K97+K98+K99+K100+K101+K102+K103</f>
        <v>205854.428017194</v>
      </c>
      <c r="L105" s="547" t="e">
        <f>SUM(L95:L104)</f>
        <v>#REF!</v>
      </c>
      <c r="M105" s="547" t="e">
        <f>SUM(M95:M104)</f>
        <v>#REF!</v>
      </c>
      <c r="T105" s="199"/>
      <c r="U105" s="199"/>
    </row>
    <row r="106" spans="2:21" s="27" customFormat="1" ht="24.75" hidden="1" customHeight="1">
      <c r="B106" s="563" t="s">
        <v>516</v>
      </c>
      <c r="C106" s="545">
        <f>'4.  2011-2014 LRAM'!AM132</f>
        <v>0</v>
      </c>
      <c r="D106" s="545">
        <f>'4.  2011-2014 LRAM'!AM262</f>
        <v>0</v>
      </c>
      <c r="E106" s="545">
        <f>'4.  2011-2014 LRAM'!AM392</f>
        <v>0</v>
      </c>
      <c r="F106" s="545">
        <f>'4.  2011-2014 LRAM'!AM522</f>
        <v>0</v>
      </c>
      <c r="G106" s="545">
        <f>'5.  2015-2020 LRAM'!AM205</f>
        <v>0</v>
      </c>
      <c r="H106" s="545">
        <f>'5.  2015-2020 LRAM'!AM390</f>
        <v>0</v>
      </c>
      <c r="I106" s="545">
        <f>'5.  2015-2020 LRAM'!AM575</f>
        <v>0</v>
      </c>
      <c r="J106" s="545">
        <f>'5.  2015-2020 LRAM'!AM760</f>
        <v>174882.42009999999</v>
      </c>
      <c r="K106" s="545">
        <f>'5.  2015-2020 LRAM'!AM945</f>
        <v>172131.2316</v>
      </c>
      <c r="L106" s="545">
        <f>'5.  2015-2020 LRAM'!AM1129</f>
        <v>0</v>
      </c>
      <c r="M106" s="547">
        <f>SUM(C106:L106)</f>
        <v>347013.65169999999</v>
      </c>
      <c r="T106" s="89"/>
      <c r="U106" s="89"/>
    </row>
    <row r="107" spans="2:21" ht="24.75" hidden="1" customHeight="1">
      <c r="B107" s="563" t="s">
        <v>43</v>
      </c>
      <c r="C107" s="545">
        <f>'6.  Carrying Charges'!W27</f>
        <v>0</v>
      </c>
      <c r="D107" s="545">
        <f>'6.  Carrying Charges'!W42</f>
        <v>0</v>
      </c>
      <c r="E107" s="545">
        <f>'6.  Carrying Charges'!W57</f>
        <v>0</v>
      </c>
      <c r="F107" s="545">
        <f>'6.  Carrying Charges'!W72</f>
        <v>0</v>
      </c>
      <c r="G107" s="545">
        <f>'6.  Carrying Charges'!W87</f>
        <v>0</v>
      </c>
      <c r="H107" s="545">
        <f>'6.  Carrying Charges'!W102</f>
        <v>0</v>
      </c>
      <c r="I107" s="545">
        <f>'6.  Carrying Charges'!W117</f>
        <v>0</v>
      </c>
      <c r="J107" s="545">
        <f>'6.  Carrying Charges'!W132</f>
        <v>390.06889548410794</v>
      </c>
      <c r="K107" s="545">
        <f>'6.  Carrying Charges'!W147</f>
        <v>1685.5121809769589</v>
      </c>
      <c r="L107" s="545">
        <f>'6.  Carrying Charges'!W162</f>
        <v>2734.442483201241</v>
      </c>
      <c r="M107" s="547">
        <f>SUM(C107:L107)</f>
        <v>4810.0235596623079</v>
      </c>
    </row>
    <row r="108" spans="2:21" ht="23.25" hidden="1" customHeight="1">
      <c r="B108" s="562" t="s">
        <v>26</v>
      </c>
      <c r="C108" s="545">
        <f>C105-C106+C107</f>
        <v>0</v>
      </c>
      <c r="D108" s="545">
        <f t="shared" ref="D108:J108" si="3">D105-D106+D107</f>
        <v>0</v>
      </c>
      <c r="E108" s="545">
        <f t="shared" si="3"/>
        <v>0</v>
      </c>
      <c r="F108" s="545">
        <f t="shared" si="3"/>
        <v>0</v>
      </c>
      <c r="G108" s="545">
        <f t="shared" si="3"/>
        <v>0</v>
      </c>
      <c r="H108" s="545">
        <f t="shared" si="3"/>
        <v>0</v>
      </c>
      <c r="I108" s="545">
        <f t="shared" si="3"/>
        <v>0</v>
      </c>
      <c r="J108" s="545">
        <f t="shared" si="3"/>
        <v>42952.71264005603</v>
      </c>
      <c r="K108" s="545">
        <f>K105-K106+K107</f>
        <v>35408.708598170968</v>
      </c>
      <c r="L108" s="545" t="e">
        <f>L105-L106+L107</f>
        <v>#REF!</v>
      </c>
      <c r="M108" s="545" t="e">
        <f>M105-M106+M107</f>
        <v>#REF!</v>
      </c>
    </row>
    <row r="109" spans="2:21" hidden="1"/>
    <row r="110" spans="2:21">
      <c r="B110" s="580" t="s">
        <v>524</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6" location="'6.  Carrying Charges'!A1" display="Carrying Charges"/>
    <hyperlink ref="B110"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rowBreaks count="1" manualBreakCount="1">
    <brk id="4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330200</xdr:colOff>
                    <xdr:row>3</xdr:row>
                    <xdr:rowOff>25400</xdr:rowOff>
                  </from>
                  <to>
                    <xdr:col>1</xdr:col>
                    <xdr:colOff>387350</xdr:colOff>
                    <xdr:row>3</xdr:row>
                    <xdr:rowOff>76200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1</xdr:col>
                    <xdr:colOff>330200</xdr:colOff>
                    <xdr:row>3</xdr:row>
                    <xdr:rowOff>114300</xdr:rowOff>
                  </from>
                  <to>
                    <xdr:col>1</xdr:col>
                    <xdr:colOff>387350</xdr:colOff>
                    <xdr:row>3</xdr:row>
                    <xdr:rowOff>158750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1</xdr:col>
                    <xdr:colOff>330200</xdr:colOff>
                    <xdr:row>3</xdr:row>
                    <xdr:rowOff>196850</xdr:rowOff>
                  </from>
                  <to>
                    <xdr:col>1</xdr:col>
                    <xdr:colOff>387350</xdr:colOff>
                    <xdr:row>3</xdr:row>
                    <xdr:rowOff>241300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1</xdr:col>
                    <xdr:colOff>330200</xdr:colOff>
                    <xdr:row>3</xdr:row>
                    <xdr:rowOff>292100</xdr:rowOff>
                  </from>
                  <to>
                    <xdr:col>1</xdr:col>
                    <xdr:colOff>387350</xdr:colOff>
                    <xdr:row>4</xdr:row>
                    <xdr:rowOff>25400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1</xdr:col>
                    <xdr:colOff>330200</xdr:colOff>
                    <xdr:row>4</xdr:row>
                    <xdr:rowOff>63500</xdr:rowOff>
                  </from>
                  <to>
                    <xdr:col>1</xdr:col>
                    <xdr:colOff>387350</xdr:colOff>
                    <xdr:row>4</xdr:row>
                    <xdr:rowOff>101600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1</xdr:col>
                    <xdr:colOff>330200</xdr:colOff>
                    <xdr:row>4</xdr:row>
                    <xdr:rowOff>139700</xdr:rowOff>
                  </from>
                  <to>
                    <xdr:col>1</xdr:col>
                    <xdr:colOff>387350</xdr:colOff>
                    <xdr:row>4</xdr:row>
                    <xdr:rowOff>190500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1</xdr:col>
                    <xdr:colOff>330200</xdr:colOff>
                    <xdr:row>4</xdr:row>
                    <xdr:rowOff>228600</xdr:rowOff>
                  </from>
                  <to>
                    <xdr:col>1</xdr:col>
                    <xdr:colOff>387350</xdr:colOff>
                    <xdr:row>4</xdr:row>
                    <xdr:rowOff>273050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1</xdr:col>
                    <xdr:colOff>330200</xdr:colOff>
                    <xdr:row>4</xdr:row>
                    <xdr:rowOff>311150</xdr:rowOff>
                  </from>
                  <to>
                    <xdr:col>1</xdr:col>
                    <xdr:colOff>387350</xdr:colOff>
                    <xdr:row>5</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view="pageBreakPreview" topLeftCell="A7" zoomScale="40" zoomScaleNormal="85" zoomScaleSheetLayoutView="40" workbookViewId="0">
      <selection activeCell="D11" sqref="D11"/>
    </sheetView>
  </sheetViews>
  <sheetFormatPr defaultColWidth="9.08984375" defaultRowHeight="15.5"/>
  <cols>
    <col min="1" max="1" width="3.08984375" style="12" customWidth="1"/>
    <col min="2" max="2" width="61.54296875" style="10" customWidth="1"/>
    <col min="3" max="3" width="58.54296875" style="12" customWidth="1"/>
    <col min="4" max="4" width="62.54296875" style="12" customWidth="1"/>
    <col min="5" max="5" width="42" style="12" customWidth="1"/>
    <col min="6" max="6" width="44.08984375" style="12" customWidth="1"/>
    <col min="7" max="7" width="9.08984375" style="16"/>
    <col min="8" max="10" width="9.08984375" style="12"/>
    <col min="11" max="11" width="26.08984375" style="12" customWidth="1"/>
    <col min="12" max="12" width="59.90625" style="17" customWidth="1"/>
    <col min="13" max="13" width="14.54296875" style="25" customWidth="1"/>
    <col min="14" max="14" width="29.54296875" style="17" customWidth="1"/>
    <col min="15" max="16384" width="9.08984375" style="12"/>
  </cols>
  <sheetData>
    <row r="1" spans="2:20" ht="146.25" customHeight="1"/>
    <row r="3" spans="2:20" ht="25.5" customHeight="1">
      <c r="B3" s="907" t="s">
        <v>740</v>
      </c>
      <c r="C3" s="908"/>
      <c r="D3" s="908"/>
      <c r="E3" s="908"/>
      <c r="F3" s="909"/>
      <c r="G3" s="122"/>
    </row>
    <row r="4" spans="2:20" ht="16.5" customHeight="1">
      <c r="B4" s="910"/>
      <c r="C4" s="911"/>
      <c r="D4" s="911"/>
      <c r="E4" s="911"/>
      <c r="F4" s="912"/>
      <c r="G4" s="122"/>
    </row>
    <row r="5" spans="2:20" ht="71.25" customHeight="1">
      <c r="B5" s="910"/>
      <c r="C5" s="911"/>
      <c r="D5" s="911"/>
      <c r="E5" s="911"/>
      <c r="F5" s="912"/>
      <c r="G5" s="122"/>
    </row>
    <row r="6" spans="2:20" ht="21.75" customHeight="1">
      <c r="B6" s="913"/>
      <c r="C6" s="914"/>
      <c r="D6" s="914"/>
      <c r="E6" s="914"/>
      <c r="F6" s="915"/>
      <c r="G6" s="122"/>
    </row>
    <row r="8" spans="2:20" ht="20">
      <c r="B8" s="906" t="s">
        <v>479</v>
      </c>
      <c r="C8" s="906"/>
      <c r="D8" s="906"/>
      <c r="E8" s="906"/>
      <c r="F8" s="906"/>
      <c r="G8" s="906"/>
    </row>
    <row r="9" spans="2:20" ht="24.75" customHeight="1" thickBot="1">
      <c r="B9" s="114"/>
      <c r="C9" s="114"/>
      <c r="D9" s="114"/>
      <c r="E9" s="114"/>
      <c r="F9" s="114"/>
      <c r="G9" s="119"/>
    </row>
    <row r="10" spans="2:20" ht="27.75" customHeight="1" thickBot="1">
      <c r="B10" s="117" t="s">
        <v>171</v>
      </c>
      <c r="C10" s="102" t="s">
        <v>405</v>
      </c>
      <c r="D10" s="114"/>
      <c r="E10" s="114"/>
      <c r="F10" s="114"/>
      <c r="G10" s="119"/>
    </row>
    <row r="11" spans="2:20">
      <c r="B11" s="114"/>
      <c r="C11" s="114"/>
      <c r="D11" s="114"/>
      <c r="E11" s="114"/>
      <c r="F11" s="114"/>
      <c r="G11" s="119"/>
    </row>
    <row r="12" spans="2:20" s="9" customFormat="1" ht="31.5" customHeight="1" thickBot="1">
      <c r="B12" s="83" t="s">
        <v>593</v>
      </c>
      <c r="G12" s="28"/>
      <c r="L12" s="33"/>
      <c r="M12" s="33"/>
      <c r="N12" s="33"/>
      <c r="O12" s="33"/>
      <c r="P12" s="33"/>
      <c r="Q12" s="68"/>
      <c r="S12" s="8"/>
      <c r="T12" s="8"/>
    </row>
    <row r="13" spans="2:20" s="9" customFormat="1" ht="26.25" customHeight="1" thickBot="1">
      <c r="B13" s="102"/>
      <c r="C13" s="124" t="s">
        <v>632</v>
      </c>
      <c r="G13" s="109"/>
      <c r="L13" s="33"/>
      <c r="M13" s="33"/>
      <c r="N13" s="33"/>
      <c r="O13" s="33"/>
      <c r="P13" s="33"/>
      <c r="Q13" s="68"/>
      <c r="S13" s="8"/>
      <c r="T13" s="8"/>
    </row>
    <row r="14" spans="2:20" s="9" customFormat="1" ht="26.25" customHeight="1" thickBot="1">
      <c r="B14" s="102"/>
      <c r="C14" s="172" t="s">
        <v>627</v>
      </c>
      <c r="G14" s="123"/>
      <c r="L14" s="33"/>
      <c r="M14" s="33"/>
      <c r="N14" s="33"/>
      <c r="O14" s="33"/>
      <c r="P14" s="33"/>
      <c r="Q14" s="68"/>
      <c r="S14" s="8"/>
      <c r="T14" s="8"/>
    </row>
    <row r="15" spans="2:20" s="9" customFormat="1" ht="26.25" customHeight="1" thickBot="1">
      <c r="B15" s="102"/>
      <c r="C15" s="172" t="s">
        <v>628</v>
      </c>
      <c r="G15" s="123"/>
      <c r="L15" s="33"/>
      <c r="M15" s="33"/>
      <c r="N15" s="33"/>
      <c r="O15" s="33"/>
      <c r="P15" s="33"/>
      <c r="Q15" s="68"/>
      <c r="S15" s="8"/>
      <c r="T15" s="8"/>
    </row>
    <row r="16" spans="2:20" s="9" customFormat="1" ht="26.25" customHeight="1" thickBot="1">
      <c r="B16" s="102"/>
      <c r="C16" s="172" t="s">
        <v>629</v>
      </c>
      <c r="G16" s="123"/>
      <c r="L16" s="33"/>
      <c r="M16" s="33"/>
      <c r="N16" s="33"/>
      <c r="O16" s="33"/>
      <c r="P16" s="33"/>
      <c r="Q16" s="68"/>
      <c r="S16" s="8"/>
      <c r="T16" s="8"/>
    </row>
    <row r="17" spans="2:20" s="9" customFormat="1" ht="26.25" customHeight="1" thickBot="1">
      <c r="B17" s="102"/>
      <c r="C17" s="124" t="s">
        <v>630</v>
      </c>
      <c r="G17" s="109"/>
      <c r="L17" s="33"/>
      <c r="M17" s="33"/>
      <c r="N17" s="33"/>
      <c r="O17" s="33"/>
      <c r="P17" s="33"/>
      <c r="Q17" s="68"/>
      <c r="S17" s="8"/>
      <c r="T17" s="8"/>
    </row>
    <row r="18" spans="2:20" s="9" customFormat="1" ht="26.25" customHeight="1" thickBot="1">
      <c r="B18" s="102"/>
      <c r="C18" s="124" t="s">
        <v>631</v>
      </c>
      <c r="G18" s="123"/>
      <c r="L18" s="33"/>
      <c r="M18" s="33"/>
      <c r="N18" s="33"/>
      <c r="O18" s="33"/>
      <c r="P18" s="33"/>
      <c r="Q18" s="68"/>
      <c r="S18" s="8"/>
      <c r="T18" s="8"/>
    </row>
    <row r="19" spans="2:20" s="9" customFormat="1" ht="26.25" customHeight="1" thickBot="1">
      <c r="B19" s="102"/>
      <c r="C19" s="124" t="s">
        <v>633</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538</v>
      </c>
      <c r="C21" s="243" t="s">
        <v>469</v>
      </c>
      <c r="D21" s="243" t="s">
        <v>445</v>
      </c>
      <c r="E21" s="243" t="s">
        <v>437</v>
      </c>
      <c r="F21" s="243" t="s">
        <v>551</v>
      </c>
      <c r="G21" s="40"/>
      <c r="M21" s="25"/>
      <c r="T21" s="25"/>
    </row>
    <row r="22" spans="2:20" s="103" customFormat="1" ht="36" customHeight="1">
      <c r="B22" s="628" t="s">
        <v>541</v>
      </c>
      <c r="C22" s="634" t="s">
        <v>435</v>
      </c>
      <c r="D22" s="637" t="s">
        <v>441</v>
      </c>
      <c r="E22" s="641" t="s">
        <v>592</v>
      </c>
      <c r="F22" s="637" t="s">
        <v>446</v>
      </c>
      <c r="G22" s="174"/>
      <c r="M22" s="626"/>
      <c r="T22" s="626"/>
    </row>
    <row r="23" spans="2:20" s="103" customFormat="1" ht="35.25" customHeight="1">
      <c r="B23" s="629" t="s">
        <v>456</v>
      </c>
      <c r="C23" s="635" t="s">
        <v>436</v>
      </c>
      <c r="D23" s="638" t="s">
        <v>442</v>
      </c>
      <c r="E23" s="642" t="s">
        <v>592</v>
      </c>
      <c r="F23" s="638" t="s">
        <v>446</v>
      </c>
      <c r="G23" s="174"/>
      <c r="M23" s="626"/>
      <c r="T23" s="626"/>
    </row>
    <row r="24" spans="2:20" s="103" customFormat="1" ht="34.5" customHeight="1">
      <c r="B24" s="629" t="s">
        <v>453</v>
      </c>
      <c r="C24" s="635" t="s">
        <v>436</v>
      </c>
      <c r="D24" s="638" t="s">
        <v>443</v>
      </c>
      <c r="E24" s="642" t="s">
        <v>592</v>
      </c>
      <c r="F24" s="638" t="s">
        <v>446</v>
      </c>
      <c r="G24" s="174"/>
      <c r="M24" s="626"/>
      <c r="T24" s="626"/>
    </row>
    <row r="25" spans="2:20" s="103" customFormat="1" ht="32.25" customHeight="1">
      <c r="B25" s="630" t="s">
        <v>454</v>
      </c>
      <c r="C25" s="635" t="s">
        <v>435</v>
      </c>
      <c r="D25" s="638" t="s">
        <v>444</v>
      </c>
      <c r="E25" s="643" t="s">
        <v>611</v>
      </c>
      <c r="F25" s="646"/>
      <c r="G25" s="174"/>
      <c r="M25" s="626"/>
      <c r="T25" s="626"/>
    </row>
    <row r="26" spans="2:20" s="103" customFormat="1" ht="30.75" customHeight="1">
      <c r="B26" s="631" t="s">
        <v>539</v>
      </c>
      <c r="C26" s="635" t="s">
        <v>435</v>
      </c>
      <c r="D26" s="638"/>
      <c r="E26" s="643"/>
      <c r="F26" s="646"/>
      <c r="G26" s="174"/>
      <c r="M26" s="626"/>
      <c r="T26" s="626"/>
    </row>
    <row r="27" spans="2:20" s="103" customFormat="1" ht="32.25" customHeight="1">
      <c r="B27" s="632" t="s">
        <v>540</v>
      </c>
      <c r="C27" s="635" t="s">
        <v>435</v>
      </c>
      <c r="D27" s="639" t="s">
        <v>536</v>
      </c>
      <c r="E27" s="643"/>
      <c r="F27" s="646"/>
      <c r="G27" s="174"/>
      <c r="M27" s="626"/>
      <c r="T27" s="626"/>
    </row>
    <row r="28" spans="2:20" s="103" customFormat="1" ht="27" customHeight="1">
      <c r="B28" s="630" t="s">
        <v>455</v>
      </c>
      <c r="C28" s="635" t="s">
        <v>438</v>
      </c>
      <c r="D28" s="638" t="s">
        <v>480</v>
      </c>
      <c r="E28" s="643" t="s">
        <v>457</v>
      </c>
      <c r="F28" s="646"/>
      <c r="G28" s="174"/>
      <c r="M28" s="626"/>
      <c r="T28" s="626"/>
    </row>
    <row r="29" spans="2:20" s="103" customFormat="1" ht="27" customHeight="1">
      <c r="B29" s="632" t="s">
        <v>450</v>
      </c>
      <c r="C29" s="635" t="s">
        <v>435</v>
      </c>
      <c r="D29" s="638"/>
      <c r="E29" s="643"/>
      <c r="F29" s="638" t="s">
        <v>406</v>
      </c>
      <c r="G29" s="174"/>
      <c r="M29" s="626"/>
      <c r="T29" s="626"/>
    </row>
    <row r="30" spans="2:20" s="103" customFormat="1" ht="32.25" customHeight="1">
      <c r="B30" s="630" t="s">
        <v>207</v>
      </c>
      <c r="C30" s="635" t="s">
        <v>440</v>
      </c>
      <c r="D30" s="638" t="s">
        <v>553</v>
      </c>
      <c r="E30" s="644"/>
      <c r="F30" s="638" t="s">
        <v>552</v>
      </c>
      <c r="G30" s="627"/>
      <c r="M30" s="626"/>
    </row>
    <row r="31" spans="2:20" s="103" customFormat="1" ht="27.75" customHeight="1">
      <c r="B31" s="633" t="s">
        <v>537</v>
      </c>
      <c r="C31" s="636" t="s">
        <v>439</v>
      </c>
      <c r="D31" s="640"/>
      <c r="E31" s="645"/>
      <c r="F31" s="640"/>
      <c r="G31" s="627"/>
      <c r="M31" s="626"/>
    </row>
    <row r="32" spans="2:20" s="103" customFormat="1" ht="23.25" customHeight="1">
      <c r="C32" s="175"/>
      <c r="D32" s="175"/>
      <c r="E32" s="175"/>
      <c r="G32" s="627"/>
      <c r="M32" s="626"/>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55" zoomScaleNormal="55" workbookViewId="0">
      <selection activeCell="G11" sqref="G2:G11"/>
    </sheetView>
  </sheetViews>
  <sheetFormatPr defaultColWidth="9.08984375" defaultRowHeight="14.5"/>
  <cols>
    <col min="1" max="1" width="61.08984375" style="12" bestFit="1" customWidth="1"/>
    <col min="2" max="2" width="13.54296875" style="12" customWidth="1"/>
    <col min="3" max="3" width="9.08984375" style="10"/>
    <col min="4" max="4" width="15" style="12" customWidth="1"/>
    <col min="5" max="5" width="11.54296875" style="10" customWidth="1"/>
    <col min="6" max="6" width="24.08984375" style="12" customWidth="1"/>
    <col min="7" max="7" width="32" style="12" customWidth="1"/>
    <col min="8" max="8" width="14.54296875" style="12" customWidth="1"/>
    <col min="9" max="16384" width="9.08984375" style="12"/>
  </cols>
  <sheetData>
    <row r="1" spans="1:8">
      <c r="A1" s="8" t="s">
        <v>409</v>
      </c>
      <c r="B1" s="8" t="s">
        <v>41</v>
      </c>
      <c r="C1" s="120" t="s">
        <v>234</v>
      </c>
      <c r="D1" s="8" t="s">
        <v>413</v>
      </c>
      <c r="E1" s="120" t="s">
        <v>448</v>
      </c>
      <c r="F1" s="120" t="s">
        <v>547</v>
      </c>
      <c r="G1" s="120" t="s">
        <v>576</v>
      </c>
      <c r="H1" s="120" t="s">
        <v>586</v>
      </c>
    </row>
    <row r="2" spans="1:8">
      <c r="A2" s="12" t="s">
        <v>29</v>
      </c>
      <c r="B2" s="12" t="s">
        <v>27</v>
      </c>
      <c r="C2" s="10">
        <v>2006</v>
      </c>
      <c r="D2" s="12" t="s">
        <v>414</v>
      </c>
      <c r="E2" s="10">
        <f>'2. LRAMVA Threshold'!D9</f>
        <v>2017</v>
      </c>
      <c r="F2" s="26" t="s">
        <v>170</v>
      </c>
      <c r="G2" s="12" t="s">
        <v>577</v>
      </c>
      <c r="H2" s="12" t="s">
        <v>594</v>
      </c>
    </row>
    <row r="3" spans="1:8">
      <c r="A3" s="12" t="s">
        <v>370</v>
      </c>
      <c r="B3" s="12" t="s">
        <v>27</v>
      </c>
      <c r="C3" s="10">
        <v>2007</v>
      </c>
      <c r="D3" s="12" t="s">
        <v>415</v>
      </c>
      <c r="E3" s="10">
        <f>'2. LRAMVA Threshold'!D24</f>
        <v>0</v>
      </c>
      <c r="F3" s="12" t="s">
        <v>548</v>
      </c>
      <c r="G3" s="12" t="s">
        <v>578</v>
      </c>
      <c r="H3" s="12" t="s">
        <v>587</v>
      </c>
    </row>
    <row r="4" spans="1:8">
      <c r="A4" s="12" t="s">
        <v>371</v>
      </c>
      <c r="B4" s="12" t="s">
        <v>28</v>
      </c>
      <c r="C4" s="10">
        <v>2008</v>
      </c>
      <c r="D4" s="12" t="s">
        <v>416</v>
      </c>
      <c r="F4" s="12" t="s">
        <v>169</v>
      </c>
      <c r="G4" s="12" t="s">
        <v>579</v>
      </c>
      <c r="H4" s="12" t="s">
        <v>814</v>
      </c>
    </row>
    <row r="5" spans="1:8">
      <c r="A5" s="12" t="s">
        <v>372</v>
      </c>
      <c r="B5" s="12" t="s">
        <v>28</v>
      </c>
      <c r="C5" s="10">
        <v>2009</v>
      </c>
      <c r="F5" s="12" t="s">
        <v>367</v>
      </c>
      <c r="G5" s="12" t="s">
        <v>580</v>
      </c>
    </row>
    <row r="6" spans="1:8">
      <c r="A6" s="12" t="s">
        <v>373</v>
      </c>
      <c r="B6" s="12" t="s">
        <v>28</v>
      </c>
      <c r="C6" s="10">
        <v>2010</v>
      </c>
      <c r="F6" s="12" t="s">
        <v>368</v>
      </c>
      <c r="G6" s="12" t="s">
        <v>581</v>
      </c>
    </row>
    <row r="7" spans="1:8">
      <c r="A7" s="12" t="s">
        <v>374</v>
      </c>
      <c r="B7" s="12" t="s">
        <v>28</v>
      </c>
      <c r="C7" s="10">
        <v>2011</v>
      </c>
      <c r="F7" s="12" t="s">
        <v>369</v>
      </c>
      <c r="G7" s="12" t="s">
        <v>582</v>
      </c>
    </row>
    <row r="8" spans="1:8">
      <c r="A8" s="12" t="s">
        <v>375</v>
      </c>
      <c r="B8" s="12" t="s">
        <v>28</v>
      </c>
      <c r="C8" s="10">
        <v>2012</v>
      </c>
      <c r="F8" s="12" t="s">
        <v>556</v>
      </c>
      <c r="G8" s="12" t="s">
        <v>812</v>
      </c>
    </row>
    <row r="9" spans="1:8">
      <c r="A9" s="12" t="s">
        <v>376</v>
      </c>
      <c r="B9" s="12" t="s">
        <v>28</v>
      </c>
      <c r="C9" s="10">
        <v>2013</v>
      </c>
      <c r="G9" s="12" t="s">
        <v>583</v>
      </c>
    </row>
    <row r="10" spans="1:8">
      <c r="A10" s="12" t="s">
        <v>377</v>
      </c>
      <c r="B10" s="12" t="s">
        <v>28</v>
      </c>
      <c r="C10" s="10">
        <v>2014</v>
      </c>
      <c r="G10" s="12" t="s">
        <v>584</v>
      </c>
    </row>
    <row r="11" spans="1:8">
      <c r="A11" s="12" t="s">
        <v>378</v>
      </c>
      <c r="B11" s="12" t="s">
        <v>28</v>
      </c>
      <c r="C11" s="10">
        <v>2015</v>
      </c>
      <c r="G11" s="12" t="s">
        <v>585</v>
      </c>
    </row>
    <row r="12" spans="1:8">
      <c r="A12" s="12" t="s">
        <v>379</v>
      </c>
      <c r="B12" s="12" t="s">
        <v>28</v>
      </c>
      <c r="C12" s="10">
        <v>2016</v>
      </c>
      <c r="G12" s="12" t="s">
        <v>811</v>
      </c>
    </row>
    <row r="13" spans="1:8">
      <c r="A13" s="12" t="s">
        <v>380</v>
      </c>
      <c r="B13" s="12" t="s">
        <v>28</v>
      </c>
      <c r="C13" s="10">
        <v>2017</v>
      </c>
      <c r="G13" s="12" t="s">
        <v>813</v>
      </c>
    </row>
    <row r="14" spans="1:8">
      <c r="A14" s="12" t="s">
        <v>381</v>
      </c>
      <c r="B14" s="12" t="s">
        <v>28</v>
      </c>
      <c r="C14" s="10">
        <v>2018</v>
      </c>
      <c r="G14" s="12" t="s">
        <v>815</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7" zoomScale="55" zoomScaleNormal="55" workbookViewId="0">
      <selection activeCell="C25" sqref="C25"/>
    </sheetView>
  </sheetViews>
  <sheetFormatPr defaultColWidth="9.08984375" defaultRowHeight="14.5"/>
  <cols>
    <col min="1" max="1" width="5.453125" style="12" customWidth="1"/>
    <col min="2" max="2" width="27" style="12" customWidth="1"/>
    <col min="3" max="3" width="24.453125" style="12" customWidth="1"/>
    <col min="4" max="4" width="23.453125" style="12" customWidth="1"/>
    <col min="5" max="5" width="28.54296875" style="12" customWidth="1"/>
    <col min="6" max="6" width="43.90625" style="12" customWidth="1"/>
    <col min="7" max="7" width="72.54296875" style="12" customWidth="1"/>
    <col min="8" max="16384" width="9.08984375" style="12"/>
  </cols>
  <sheetData>
    <row r="13" spans="2:3" ht="15" thickBot="1"/>
    <row r="14" spans="2:3" ht="26.25" customHeight="1" thickBot="1">
      <c r="B14" s="528" t="s">
        <v>171</v>
      </c>
      <c r="C14" s="126" t="s">
        <v>175</v>
      </c>
    </row>
    <row r="15" spans="2:3" ht="26.25" customHeight="1" thickBot="1">
      <c r="C15" s="128" t="s">
        <v>405</v>
      </c>
    </row>
    <row r="16" spans="2:3" ht="27" customHeight="1" thickBot="1">
      <c r="C16" s="560" t="s">
        <v>549</v>
      </c>
    </row>
    <row r="19" spans="2:8" ht="15.5">
      <c r="B19" s="528" t="s">
        <v>619</v>
      </c>
    </row>
    <row r="20" spans="2:8" ht="13.5" customHeight="1"/>
    <row r="21" spans="2:8" ht="41.15" customHeight="1">
      <c r="B21" s="901" t="s">
        <v>682</v>
      </c>
      <c r="C21" s="901"/>
      <c r="D21" s="901"/>
      <c r="E21" s="901"/>
      <c r="F21" s="901"/>
      <c r="G21" s="901"/>
      <c r="H21" s="901"/>
    </row>
    <row r="23" spans="2:8" s="600" customFormat="1" ht="15.5">
      <c r="B23" s="607" t="s">
        <v>544</v>
      </c>
      <c r="C23" s="607" t="s">
        <v>559</v>
      </c>
      <c r="D23" s="607" t="s">
        <v>543</v>
      </c>
      <c r="E23" s="918" t="s">
        <v>34</v>
      </c>
      <c r="F23" s="919"/>
      <c r="G23" s="918" t="s">
        <v>542</v>
      </c>
      <c r="H23" s="919"/>
    </row>
    <row r="24" spans="2:8">
      <c r="B24" s="599">
        <v>1</v>
      </c>
      <c r="C24" s="625"/>
      <c r="D24" s="598"/>
      <c r="E24" s="916"/>
      <c r="F24" s="917"/>
      <c r="G24" s="920"/>
      <c r="H24" s="921"/>
    </row>
    <row r="25" spans="2:8">
      <c r="B25" s="599">
        <v>2</v>
      </c>
      <c r="C25" s="625"/>
      <c r="D25" s="598"/>
      <c r="E25" s="916"/>
      <c r="F25" s="917"/>
      <c r="G25" s="920"/>
      <c r="H25" s="921"/>
    </row>
    <row r="26" spans="2:8">
      <c r="B26" s="599">
        <v>3</v>
      </c>
      <c r="C26" s="625"/>
      <c r="D26" s="598"/>
      <c r="E26" s="916"/>
      <c r="F26" s="917"/>
      <c r="G26" s="920"/>
      <c r="H26" s="921"/>
    </row>
    <row r="27" spans="2:8">
      <c r="B27" s="599">
        <v>4</v>
      </c>
      <c r="C27" s="625"/>
      <c r="D27" s="598"/>
      <c r="E27" s="916"/>
      <c r="F27" s="917"/>
      <c r="G27" s="920"/>
      <c r="H27" s="921"/>
    </row>
    <row r="28" spans="2:8">
      <c r="B28" s="599">
        <v>5</v>
      </c>
      <c r="C28" s="625"/>
      <c r="D28" s="598"/>
      <c r="E28" s="916"/>
      <c r="F28" s="917"/>
      <c r="G28" s="920"/>
      <c r="H28" s="921"/>
    </row>
    <row r="29" spans="2:8">
      <c r="B29" s="599">
        <v>6</v>
      </c>
      <c r="C29" s="625"/>
      <c r="D29" s="598"/>
      <c r="E29" s="916"/>
      <c r="F29" s="917"/>
      <c r="G29" s="920"/>
      <c r="H29" s="921"/>
    </row>
    <row r="30" spans="2:8">
      <c r="B30" s="599">
        <v>7</v>
      </c>
      <c r="C30" s="625"/>
      <c r="D30" s="598"/>
      <c r="E30" s="916"/>
      <c r="F30" s="917"/>
      <c r="G30" s="920"/>
      <c r="H30" s="921"/>
    </row>
    <row r="31" spans="2:8">
      <c r="B31" s="599">
        <v>8</v>
      </c>
      <c r="C31" s="625"/>
      <c r="D31" s="598"/>
      <c r="E31" s="916"/>
      <c r="F31" s="917"/>
      <c r="G31" s="920"/>
      <c r="H31" s="921"/>
    </row>
    <row r="32" spans="2:8">
      <c r="B32" s="599">
        <v>9</v>
      </c>
      <c r="C32" s="625"/>
      <c r="D32" s="598"/>
      <c r="E32" s="916"/>
      <c r="F32" s="917"/>
      <c r="G32" s="920"/>
      <c r="H32" s="921"/>
    </row>
    <row r="33" spans="2:8">
      <c r="B33" s="599">
        <v>10</v>
      </c>
      <c r="C33" s="625"/>
      <c r="D33" s="598"/>
      <c r="E33" s="916"/>
      <c r="F33" s="917"/>
      <c r="G33" s="920"/>
      <c r="H33" s="921"/>
    </row>
    <row r="34" spans="2:8">
      <c r="B34" s="599" t="s">
        <v>478</v>
      </c>
      <c r="C34" s="625"/>
      <c r="D34" s="598"/>
      <c r="E34" s="916"/>
      <c r="F34" s="917"/>
      <c r="G34" s="920"/>
      <c r="H34" s="921"/>
    </row>
    <row r="36" spans="2:8" ht="30.75" customHeight="1">
      <c r="B36" s="528" t="s">
        <v>615</v>
      </c>
    </row>
    <row r="37" spans="2:8" ht="23.25" customHeight="1">
      <c r="B37" s="559" t="s">
        <v>620</v>
      </c>
      <c r="C37" s="596"/>
      <c r="D37" s="596"/>
      <c r="E37" s="596"/>
      <c r="F37" s="596"/>
      <c r="G37" s="596"/>
      <c r="H37" s="596"/>
    </row>
    <row r="39" spans="2:8" s="90" customFormat="1" ht="15.5">
      <c r="B39" s="607" t="s">
        <v>544</v>
      </c>
      <c r="C39" s="607" t="s">
        <v>559</v>
      </c>
      <c r="D39" s="607" t="s">
        <v>543</v>
      </c>
      <c r="E39" s="918" t="s">
        <v>34</v>
      </c>
      <c r="F39" s="919"/>
      <c r="G39" s="918" t="s">
        <v>542</v>
      </c>
      <c r="H39" s="919"/>
    </row>
    <row r="40" spans="2:8">
      <c r="B40" s="599">
        <v>1</v>
      </c>
      <c r="C40" s="625"/>
      <c r="D40" s="598"/>
      <c r="E40" s="916"/>
      <c r="F40" s="917"/>
      <c r="G40" s="920"/>
      <c r="H40" s="921"/>
    </row>
    <row r="41" spans="2:8">
      <c r="B41" s="599">
        <v>2</v>
      </c>
      <c r="C41" s="625"/>
      <c r="D41" s="598"/>
      <c r="E41" s="916"/>
      <c r="F41" s="917"/>
      <c r="G41" s="920"/>
      <c r="H41" s="921"/>
    </row>
    <row r="42" spans="2:8">
      <c r="B42" s="599">
        <v>3</v>
      </c>
      <c r="C42" s="625"/>
      <c r="D42" s="598"/>
      <c r="E42" s="916"/>
      <c r="F42" s="917"/>
      <c r="G42" s="920"/>
      <c r="H42" s="921"/>
    </row>
    <row r="43" spans="2:8">
      <c r="B43" s="599">
        <v>4</v>
      </c>
      <c r="C43" s="625"/>
      <c r="D43" s="598"/>
      <c r="E43" s="916"/>
      <c r="F43" s="917"/>
      <c r="G43" s="920"/>
      <c r="H43" s="921"/>
    </row>
    <row r="44" spans="2:8">
      <c r="B44" s="599">
        <v>5</v>
      </c>
      <c r="C44" s="625"/>
      <c r="D44" s="598"/>
      <c r="E44" s="916"/>
      <c r="F44" s="917"/>
      <c r="G44" s="920"/>
      <c r="H44" s="921"/>
    </row>
    <row r="45" spans="2:8">
      <c r="B45" s="599">
        <v>6</v>
      </c>
      <c r="C45" s="625"/>
      <c r="D45" s="598"/>
      <c r="E45" s="916"/>
      <c r="F45" s="917"/>
      <c r="G45" s="920"/>
      <c r="H45" s="921"/>
    </row>
    <row r="46" spans="2:8">
      <c r="B46" s="599">
        <v>7</v>
      </c>
      <c r="C46" s="625"/>
      <c r="D46" s="598"/>
      <c r="E46" s="916"/>
      <c r="F46" s="917"/>
      <c r="G46" s="920"/>
      <c r="H46" s="921"/>
    </row>
    <row r="47" spans="2:8">
      <c r="B47" s="599">
        <v>8</v>
      </c>
      <c r="C47" s="625"/>
      <c r="D47" s="598"/>
      <c r="E47" s="916"/>
      <c r="F47" s="917"/>
      <c r="G47" s="920"/>
      <c r="H47" s="921"/>
    </row>
    <row r="48" spans="2:8">
      <c r="B48" s="599">
        <v>9</v>
      </c>
      <c r="C48" s="625"/>
      <c r="D48" s="598"/>
      <c r="E48" s="916"/>
      <c r="F48" s="917"/>
      <c r="G48" s="920"/>
      <c r="H48" s="921"/>
    </row>
    <row r="49" spans="2:8">
      <c r="B49" s="599">
        <v>10</v>
      </c>
      <c r="C49" s="625"/>
      <c r="D49" s="598"/>
      <c r="E49" s="916"/>
      <c r="F49" s="917"/>
      <c r="G49" s="920"/>
      <c r="H49" s="921"/>
    </row>
    <row r="50" spans="2:8">
      <c r="B50" s="599" t="s">
        <v>478</v>
      </c>
      <c r="C50" s="625"/>
      <c r="D50" s="598"/>
      <c r="E50" s="916"/>
      <c r="F50" s="917"/>
      <c r="G50" s="920"/>
      <c r="H50" s="921"/>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pageSetUpPr fitToPage="1"/>
  </sheetPr>
  <dimension ref="B1:AF97"/>
  <sheetViews>
    <sheetView view="pageBreakPreview" topLeftCell="A7" zoomScaleNormal="40" zoomScaleSheetLayoutView="100" workbookViewId="0">
      <selection activeCell="R87" sqref="R87"/>
    </sheetView>
  </sheetViews>
  <sheetFormatPr defaultColWidth="9.08984375" defaultRowHeight="14.5"/>
  <cols>
    <col min="1" max="1" width="5.453125" style="12" customWidth="1"/>
    <col min="2" max="2" width="27.453125" style="10" customWidth="1"/>
    <col min="3" max="3" width="23" style="10" customWidth="1"/>
    <col min="4" max="4" width="32.453125" style="12" customWidth="1"/>
    <col min="5" max="5" width="26.453125" style="12" customWidth="1"/>
    <col min="6" max="6" width="24" style="12" customWidth="1"/>
    <col min="7" max="7" width="21.453125" style="12" customWidth="1"/>
    <col min="8" max="8" width="24.08984375" style="12" customWidth="1"/>
    <col min="9" max="13" width="22.08984375" style="12" customWidth="1"/>
    <col min="14" max="14" width="26" style="12" customWidth="1"/>
    <col min="15" max="16" width="22.08984375" style="12" customWidth="1"/>
    <col min="17" max="17" width="16.453125" style="12" customWidth="1"/>
    <col min="18" max="18" width="13.54296875" style="12" customWidth="1"/>
    <col min="19" max="19" width="13.90625" style="12" customWidth="1"/>
    <col min="20" max="20" width="20" style="12" customWidth="1"/>
    <col min="21" max="21" width="10.08984375" style="12" customWidth="1"/>
    <col min="22" max="30" width="14" style="12" customWidth="1"/>
    <col min="31" max="16384" width="9.08984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66" t="s">
        <v>171</v>
      </c>
      <c r="C4" s="448"/>
      <c r="D4" s="250" t="s">
        <v>175</v>
      </c>
      <c r="E4" s="431"/>
      <c r="F4" s="431"/>
      <c r="G4" s="431"/>
      <c r="H4" s="431"/>
      <c r="I4" s="431"/>
      <c r="J4" s="431"/>
      <c r="K4" s="431"/>
      <c r="L4" s="431"/>
      <c r="M4" s="431"/>
      <c r="N4" s="431"/>
      <c r="O4" s="431"/>
      <c r="P4" s="431"/>
      <c r="Q4" s="449"/>
    </row>
    <row r="5" spans="2:17" s="2" customFormat="1" ht="24" customHeight="1" thickBot="1">
      <c r="B5" s="450"/>
      <c r="C5" s="448"/>
      <c r="D5" s="451" t="s">
        <v>405</v>
      </c>
      <c r="F5" s="431"/>
      <c r="G5" s="431"/>
      <c r="H5" s="431"/>
      <c r="I5" s="431"/>
      <c r="J5" s="431"/>
      <c r="K5" s="431"/>
      <c r="L5" s="431"/>
      <c r="M5" s="431"/>
      <c r="N5" s="431"/>
      <c r="O5" s="431"/>
      <c r="P5" s="431"/>
      <c r="Q5" s="449"/>
    </row>
    <row r="6" spans="2:17" s="2" customFormat="1" ht="28.5" customHeight="1" thickBot="1">
      <c r="B6" s="450"/>
      <c r="C6" s="448"/>
      <c r="D6" s="254" t="s">
        <v>172</v>
      </c>
      <c r="E6" s="431"/>
      <c r="F6" s="431"/>
      <c r="G6" s="431"/>
      <c r="H6" s="431"/>
      <c r="I6" s="431"/>
      <c r="J6" s="431"/>
      <c r="K6" s="431"/>
      <c r="L6" s="431"/>
      <c r="M6" s="431"/>
      <c r="N6" s="431"/>
      <c r="O6" s="431"/>
      <c r="P6" s="431"/>
      <c r="Q6" s="449"/>
    </row>
    <row r="7" spans="2:17" s="104" customFormat="1" ht="29.25" customHeight="1" thickBot="1">
      <c r="D7" s="560" t="s">
        <v>549</v>
      </c>
      <c r="P7" s="105"/>
      <c r="Q7" s="105"/>
    </row>
    <row r="8" spans="2:17" s="104" customFormat="1" ht="30" customHeight="1">
      <c r="D8" s="565"/>
      <c r="P8" s="105"/>
      <c r="Q8" s="105"/>
    </row>
    <row r="9" spans="2:17" s="2" customFormat="1" ht="24.75" customHeight="1">
      <c r="B9" s="118" t="s">
        <v>410</v>
      </c>
      <c r="C9" s="17"/>
      <c r="D9" s="447">
        <v>2017</v>
      </c>
    </row>
    <row r="10" spans="2:17" s="17" customFormat="1" ht="16.5" customHeight="1"/>
    <row r="11" spans="2:17" s="17" customFormat="1" ht="36.75" customHeight="1">
      <c r="B11" s="922" t="s">
        <v>760</v>
      </c>
      <c r="C11" s="922"/>
      <c r="D11" s="922"/>
      <c r="E11" s="922"/>
      <c r="F11" s="922"/>
      <c r="G11" s="922"/>
      <c r="H11" s="922"/>
      <c r="I11" s="922"/>
      <c r="J11" s="922"/>
      <c r="K11" s="922"/>
      <c r="L11" s="922"/>
      <c r="M11" s="922"/>
      <c r="N11" s="604"/>
      <c r="O11" s="604"/>
      <c r="P11" s="604"/>
      <c r="Q11" s="60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69"/>
      <c r="D14" s="570" t="str">
        <f>'1.  LRAMVA Summary'!D53</f>
        <v>kWh</v>
      </c>
      <c r="E14" s="570" t="str">
        <f>'1.  LRAMVA Summary'!E53</f>
        <v>kWh</v>
      </c>
      <c r="F14" s="570" t="str">
        <f>'1.  LRAMVA Summary'!F53</f>
        <v>kW</v>
      </c>
      <c r="G14" s="570">
        <f>'1.  LRAMVA Summary'!G53</f>
        <v>0</v>
      </c>
      <c r="H14" s="570">
        <f>'1.  LRAMVA Summary'!H53</f>
        <v>0</v>
      </c>
      <c r="I14" s="570">
        <f>'1.  LRAMVA Summary'!I53</f>
        <v>0</v>
      </c>
      <c r="J14" s="570">
        <f>'1.  LRAMVA Summary'!J53</f>
        <v>0</v>
      </c>
      <c r="K14" s="570">
        <f>'1.  LRAMVA Summary'!K53</f>
        <v>0</v>
      </c>
      <c r="L14" s="570">
        <f>'1.  LRAMVA Summary'!L53</f>
        <v>0</v>
      </c>
      <c r="M14" s="570">
        <f>'1.  LRAMVA Summary'!M53</f>
        <v>0</v>
      </c>
      <c r="N14" s="570">
        <f>'1.  LRAMVA Summary'!N53</f>
        <v>0</v>
      </c>
      <c r="O14" s="570">
        <f>'1.  LRAMVA Summary'!O53</f>
        <v>0</v>
      </c>
      <c r="P14" s="570">
        <f>'1.  LRAMVA Summary'!P53</f>
        <v>0</v>
      </c>
      <c r="Q14" s="571">
        <f>'1.  LRAMVA Summary'!Q53</f>
        <v>0</v>
      </c>
    </row>
    <row r="15" spans="2:17" s="448" customFormat="1" ht="15.75" customHeight="1">
      <c r="B15" s="453" t="s">
        <v>27</v>
      </c>
      <c r="C15" s="614">
        <f>SUM(D15:Q15)</f>
        <v>23341747</v>
      </c>
      <c r="D15" s="443">
        <v>1262919</v>
      </c>
      <c r="E15" s="443">
        <v>1210217</v>
      </c>
      <c r="F15" s="443">
        <v>20868611</v>
      </c>
      <c r="G15" s="443"/>
      <c r="H15" s="443"/>
      <c r="I15" s="443"/>
      <c r="J15" s="443"/>
      <c r="K15" s="443"/>
      <c r="L15" s="443"/>
      <c r="M15" s="443"/>
      <c r="N15" s="443"/>
      <c r="O15" s="443"/>
      <c r="P15" s="444"/>
      <c r="Q15" s="444"/>
    </row>
    <row r="16" spans="2:17" s="448" customFormat="1" ht="15.75" customHeight="1">
      <c r="B16" s="453" t="s">
        <v>28</v>
      </c>
      <c r="C16" s="614">
        <f>SUM(D16:Q16)</f>
        <v>56673</v>
      </c>
      <c r="D16" s="442"/>
      <c r="E16" s="442"/>
      <c r="F16" s="723">
        <v>56673</v>
      </c>
      <c r="G16" s="442"/>
      <c r="H16" s="442"/>
      <c r="I16" s="442"/>
      <c r="J16" s="442"/>
      <c r="K16" s="444"/>
      <c r="L16" s="444"/>
      <c r="M16" s="444"/>
      <c r="N16" s="444"/>
      <c r="O16" s="444"/>
      <c r="P16" s="444"/>
      <c r="Q16" s="444"/>
    </row>
    <row r="17" spans="2:17" s="17" customFormat="1" ht="15.75" customHeight="1"/>
    <row r="18" spans="2:17" s="25" customFormat="1" ht="15.75" customHeight="1">
      <c r="B18" s="191" t="s">
        <v>449</v>
      </c>
      <c r="C18" s="192"/>
      <c r="D18" s="192">
        <f>IF(D14="kw",HLOOKUP(D14,D14:D16,3,FALSE),HLOOKUP(D14,D14:D16,2,FALSE))</f>
        <v>1262919</v>
      </c>
      <c r="E18" s="192">
        <f>IF(E14="kw",HLOOKUP(E14,E14:E16,3,FALSE),HLOOKUP(E14,E14:E16,2,FALSE))</f>
        <v>1210217</v>
      </c>
      <c r="F18" s="192">
        <f>IF(F14="kw",HLOOKUP(F14,F14:F16,3,FALSE),HLOOKUP(F14,F14:F16,2,FALSE))</f>
        <v>56673</v>
      </c>
      <c r="G18" s="192">
        <f t="shared" ref="G18:Q18" si="0">IF(G14="kw",HLOOKUP(G14,G14:G16,3,FALSE),HLOOKUP(G14,G14:G16,2,FALSE))</f>
        <v>0</v>
      </c>
      <c r="H18" s="192">
        <f t="shared" si="0"/>
        <v>0</v>
      </c>
      <c r="I18" s="192">
        <f t="shared" si="0"/>
        <v>0</v>
      </c>
      <c r="J18" s="192">
        <f t="shared" si="0"/>
        <v>0</v>
      </c>
      <c r="K18" s="192">
        <f t="shared" si="0"/>
        <v>0</v>
      </c>
      <c r="L18" s="192">
        <f t="shared" si="0"/>
        <v>0</v>
      </c>
      <c r="M18" s="192">
        <f t="shared" si="0"/>
        <v>0</v>
      </c>
      <c r="N18" s="192">
        <f t="shared" si="0"/>
        <v>0</v>
      </c>
      <c r="O18" s="192">
        <f t="shared" si="0"/>
        <v>0</v>
      </c>
      <c r="P18" s="192">
        <f t="shared" si="0"/>
        <v>0</v>
      </c>
      <c r="Q18" s="192">
        <f t="shared" si="0"/>
        <v>0</v>
      </c>
    </row>
    <row r="19" spans="2:17" s="2" customFormat="1" ht="15.75" customHeight="1">
      <c r="B19" s="95"/>
      <c r="C19" s="93"/>
      <c r="D19" s="93"/>
      <c r="E19" s="93"/>
      <c r="F19" s="93"/>
      <c r="G19" s="93"/>
      <c r="H19" s="93"/>
      <c r="I19" s="93"/>
      <c r="J19" s="93"/>
      <c r="K19" s="93"/>
      <c r="L19" s="93"/>
      <c r="M19" s="93"/>
      <c r="N19" s="93"/>
      <c r="O19" s="93"/>
      <c r="P19" s="93"/>
      <c r="Q19" s="93"/>
    </row>
    <row r="20" spans="2:17" s="431" customFormat="1" ht="21" customHeight="1">
      <c r="B20" s="452" t="s">
        <v>676</v>
      </c>
      <c r="C20" s="445"/>
      <c r="D20" s="446"/>
    </row>
    <row r="21" spans="2:17" s="431" customFormat="1" ht="21" customHeight="1">
      <c r="B21" s="452" t="s">
        <v>365</v>
      </c>
      <c r="C21" s="445" t="s">
        <v>771</v>
      </c>
      <c r="D21" s="446"/>
    </row>
    <row r="22" spans="2:17" s="17" customFormat="1" ht="15.75" customHeight="1">
      <c r="B22" s="166"/>
      <c r="C22" s="167"/>
      <c r="D22" s="163"/>
    </row>
    <row r="23" spans="2:17" s="17" customFormat="1" ht="23.25" customHeight="1">
      <c r="B23" s="168"/>
      <c r="C23" s="168"/>
      <c r="D23" s="163"/>
    </row>
    <row r="24" spans="2:17" s="17" customFormat="1" ht="22.5" customHeight="1">
      <c r="B24" s="118" t="s">
        <v>411</v>
      </c>
      <c r="C24" s="118"/>
      <c r="D24" s="447"/>
    </row>
    <row r="25" spans="2:17" s="2" customFormat="1" ht="15.75" customHeight="1">
      <c r="D25" s="20"/>
    </row>
    <row r="26" spans="2:17" s="2" customFormat="1" ht="42" customHeight="1">
      <c r="B26" s="922" t="s">
        <v>760</v>
      </c>
      <c r="C26" s="922"/>
      <c r="D26" s="922"/>
      <c r="E26" s="922"/>
      <c r="F26" s="922"/>
      <c r="G26" s="922"/>
      <c r="H26" s="922"/>
      <c r="I26" s="922"/>
      <c r="J26" s="922"/>
      <c r="K26" s="922"/>
      <c r="L26" s="922"/>
      <c r="M26" s="922"/>
      <c r="N26" s="604"/>
      <c r="O26" s="604"/>
      <c r="P26" s="604"/>
      <c r="Q26" s="60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v>
      </c>
      <c r="G28" s="243" t="str">
        <f>'1.  LRAMVA Summary'!G52</f>
        <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69"/>
      <c r="D29" s="570" t="str">
        <f>'1.  LRAMVA Summary'!D53</f>
        <v>kWh</v>
      </c>
      <c r="E29" s="570" t="str">
        <f>'1.  LRAMVA Summary'!E53</f>
        <v>kWh</v>
      </c>
      <c r="F29" s="570" t="str">
        <f>'1.  LRAMVA Summary'!F53</f>
        <v>kW</v>
      </c>
      <c r="G29" s="570">
        <f>'1.  LRAMVA Summary'!G53</f>
        <v>0</v>
      </c>
      <c r="H29" s="570">
        <f>'1.  LRAMVA Summary'!H53</f>
        <v>0</v>
      </c>
      <c r="I29" s="570">
        <f>'1.  LRAMVA Summary'!I53</f>
        <v>0</v>
      </c>
      <c r="J29" s="570">
        <f>'1.  LRAMVA Summary'!J53</f>
        <v>0</v>
      </c>
      <c r="K29" s="570">
        <f>'1.  LRAMVA Summary'!K53</f>
        <v>0</v>
      </c>
      <c r="L29" s="570">
        <f>'1.  LRAMVA Summary'!L53</f>
        <v>0</v>
      </c>
      <c r="M29" s="570">
        <f>'1.  LRAMVA Summary'!M53</f>
        <v>0</v>
      </c>
      <c r="N29" s="570">
        <f>'1.  LRAMVA Summary'!N53</f>
        <v>0</v>
      </c>
      <c r="O29" s="570">
        <f>'1.  LRAMVA Summary'!O53</f>
        <v>0</v>
      </c>
      <c r="P29" s="570">
        <f>'1.  LRAMVA Summary'!P53</f>
        <v>0</v>
      </c>
      <c r="Q29" s="571">
        <f>'1.  LRAMVA Summary'!Q53</f>
        <v>0</v>
      </c>
    </row>
    <row r="30" spans="2:17" s="448" customFormat="1" ht="15.75" customHeight="1">
      <c r="B30" s="453" t="s">
        <v>27</v>
      </c>
      <c r="C30" s="614">
        <f>SUM(D30:Q30)</f>
        <v>0</v>
      </c>
      <c r="D30" s="454"/>
      <c r="E30" s="454"/>
      <c r="F30" s="454"/>
      <c r="G30" s="454"/>
      <c r="H30" s="454"/>
      <c r="I30" s="454"/>
      <c r="J30" s="454"/>
      <c r="K30" s="454"/>
      <c r="L30" s="454"/>
      <c r="M30" s="454"/>
      <c r="N30" s="454"/>
      <c r="O30" s="454"/>
      <c r="P30" s="454"/>
      <c r="Q30" s="444"/>
    </row>
    <row r="31" spans="2:17" s="455" customFormat="1" ht="15" customHeight="1">
      <c r="B31" s="453" t="s">
        <v>28</v>
      </c>
      <c r="C31" s="614">
        <f>SUM(D31:Q31)</f>
        <v>0</v>
      </c>
      <c r="D31" s="442"/>
      <c r="E31" s="442"/>
      <c r="F31" s="723"/>
      <c r="G31" s="442"/>
      <c r="H31" s="442"/>
      <c r="I31" s="442"/>
      <c r="J31" s="442"/>
      <c r="K31" s="444"/>
      <c r="L31" s="444"/>
      <c r="M31" s="444"/>
      <c r="N31" s="444"/>
      <c r="O31" s="444"/>
      <c r="P31" s="444"/>
      <c r="Q31" s="444"/>
    </row>
    <row r="32" spans="2:17" s="17" customFormat="1" ht="15.75" customHeight="1"/>
    <row r="33" spans="2:32" s="25" customFormat="1" ht="15.75" customHeight="1">
      <c r="B33" s="191" t="s">
        <v>449</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1">IF(H29="kw",HLOOKUP(H29,H29:H31,3,FALSE),HLOOKUP(H29,H29:H31,2,FALSE))</f>
        <v>0</v>
      </c>
      <c r="I33" s="192">
        <f t="shared" si="1"/>
        <v>0</v>
      </c>
      <c r="J33" s="192">
        <f t="shared" si="1"/>
        <v>0</v>
      </c>
      <c r="K33" s="192">
        <f t="shared" si="1"/>
        <v>0</v>
      </c>
      <c r="L33" s="192">
        <f t="shared" si="1"/>
        <v>0</v>
      </c>
      <c r="M33" s="192">
        <f t="shared" si="1"/>
        <v>0</v>
      </c>
      <c r="N33" s="192">
        <f t="shared" si="1"/>
        <v>0</v>
      </c>
      <c r="O33" s="192">
        <f t="shared" si="1"/>
        <v>0</v>
      </c>
      <c r="P33" s="192">
        <f t="shared" si="1"/>
        <v>0</v>
      </c>
      <c r="Q33" s="192">
        <f t="shared" si="1"/>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2" t="s">
        <v>676</v>
      </c>
      <c r="C35" s="445"/>
      <c r="D35" s="446"/>
      <c r="E35" s="93"/>
      <c r="F35" s="93"/>
      <c r="G35" s="93"/>
      <c r="H35" s="93"/>
      <c r="I35" s="93"/>
      <c r="J35" s="93"/>
      <c r="K35" s="93"/>
      <c r="L35" s="93"/>
      <c r="M35" s="93"/>
      <c r="N35" s="93"/>
      <c r="O35" s="93"/>
      <c r="P35" s="93"/>
      <c r="Q35" s="93"/>
    </row>
    <row r="36" spans="2:32" s="431" customFormat="1" ht="21" customHeight="1">
      <c r="B36" s="452" t="s">
        <v>365</v>
      </c>
      <c r="C36" s="445"/>
      <c r="D36" s="446"/>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451</v>
      </c>
      <c r="C39" s="35"/>
      <c r="D39" s="34"/>
      <c r="E39" s="39"/>
      <c r="F39" s="40"/>
    </row>
    <row r="40" spans="2:32" s="70" customFormat="1" ht="39" customHeight="1">
      <c r="B40" s="922" t="s">
        <v>613</v>
      </c>
      <c r="C40" s="922"/>
      <c r="D40" s="922"/>
      <c r="E40" s="922"/>
      <c r="F40" s="922"/>
      <c r="G40" s="922"/>
      <c r="H40" s="922"/>
      <c r="I40" s="922"/>
      <c r="J40" s="922"/>
      <c r="K40" s="922"/>
      <c r="L40" s="922"/>
      <c r="M40" s="922"/>
      <c r="N40" s="604"/>
      <c r="O40" s="604"/>
      <c r="P40" s="604"/>
      <c r="Q40" s="604"/>
    </row>
    <row r="41" spans="2:32" s="2" customFormat="1" ht="16.5" customHeight="1">
      <c r="B41" s="10"/>
      <c r="C41" s="10"/>
      <c r="D41" s="22"/>
      <c r="E41" s="20"/>
      <c r="F41" s="20"/>
      <c r="G41" s="20"/>
      <c r="R41" s="20"/>
    </row>
    <row r="42" spans="2:32" s="17" customFormat="1" ht="56.25" customHeight="1">
      <c r="B42" s="243" t="s">
        <v>234</v>
      </c>
      <c r="C42" s="243" t="s">
        <v>610</v>
      </c>
      <c r="D42" s="243" t="str">
        <f>'1.  LRAMVA Summary'!D52</f>
        <v>Residential</v>
      </c>
      <c r="E42" s="243" t="str">
        <f>'1.  LRAMVA Summary'!E52</f>
        <v>GS&lt;50 kW</v>
      </c>
      <c r="F42" s="243" t="str">
        <f>'1.  LRAMVA Summary'!F52</f>
        <v>GS&gt;50 kW</v>
      </c>
      <c r="G42" s="243" t="str">
        <f>'1.  LRAMVA Summary'!G52</f>
        <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2"/>
      <c r="C43" s="573"/>
      <c r="D43" s="574" t="str">
        <f>'1.  LRAMVA Summary'!D53</f>
        <v>kWh</v>
      </c>
      <c r="E43" s="574" t="str">
        <f>'1.  LRAMVA Summary'!E53</f>
        <v>kWh</v>
      </c>
      <c r="F43" s="574" t="str">
        <f>'1.  LRAMVA Summary'!F53</f>
        <v>kW</v>
      </c>
      <c r="G43" s="574">
        <f>'1.  LRAMVA Summary'!G53</f>
        <v>0</v>
      </c>
      <c r="H43" s="574">
        <f>'1.  LRAMVA Summary'!H53</f>
        <v>0</v>
      </c>
      <c r="I43" s="574">
        <f>'1.  LRAMVA Summary'!I53</f>
        <v>0</v>
      </c>
      <c r="J43" s="574">
        <f>'1.  LRAMVA Summary'!J53</f>
        <v>0</v>
      </c>
      <c r="K43" s="574">
        <f>'1.  LRAMVA Summary'!K53</f>
        <v>0</v>
      </c>
      <c r="L43" s="574">
        <f>'1.  LRAMVA Summary'!L53</f>
        <v>0</v>
      </c>
      <c r="M43" s="574">
        <f>'1.  LRAMVA Summary'!M53</f>
        <v>0</v>
      </c>
      <c r="N43" s="574">
        <f>'1.  LRAMVA Summary'!N53</f>
        <v>0</v>
      </c>
      <c r="O43" s="574">
        <f>'1.  LRAMVA Summary'!O53</f>
        <v>0</v>
      </c>
      <c r="P43" s="574">
        <f>'1.  LRAMVA Summary'!P53</f>
        <v>0</v>
      </c>
      <c r="Q43" s="575">
        <f>'1.  LRAMVA Summary'!Q53</f>
        <v>0</v>
      </c>
      <c r="R43" s="169"/>
    </row>
    <row r="44" spans="2:32" s="17" customFormat="1" ht="15.5">
      <c r="B44" s="170">
        <v>2011</v>
      </c>
      <c r="C44" s="525"/>
      <c r="D44" s="190">
        <f t="shared" ref="D44:Q44" si="2">IF(ISBLANK($C$44),0,IF($C44=$D$9,HLOOKUP(D43,D14:D18,5,FALSE),HLOOKUP(D43,D29:D33,5,FALSE)))</f>
        <v>0</v>
      </c>
      <c r="E44" s="190">
        <f>IF(ISBLANK($C$44),0,IF($C44=$D$9,HLOOKUP(E43,E14:E18,5,FALSE),HLOOKUP(E43,E29:E33,5,FALSE)))</f>
        <v>0</v>
      </c>
      <c r="F44" s="190">
        <f t="shared" si="2"/>
        <v>0</v>
      </c>
      <c r="G44" s="190">
        <f t="shared" si="2"/>
        <v>0</v>
      </c>
      <c r="H44" s="190">
        <f t="shared" si="2"/>
        <v>0</v>
      </c>
      <c r="I44" s="190">
        <f t="shared" si="2"/>
        <v>0</v>
      </c>
      <c r="J44" s="190">
        <f t="shared" si="2"/>
        <v>0</v>
      </c>
      <c r="K44" s="190">
        <f t="shared" si="2"/>
        <v>0</v>
      </c>
      <c r="L44" s="190">
        <f t="shared" si="2"/>
        <v>0</v>
      </c>
      <c r="M44" s="190">
        <f t="shared" si="2"/>
        <v>0</v>
      </c>
      <c r="N44" s="190">
        <f t="shared" si="2"/>
        <v>0</v>
      </c>
      <c r="O44" s="190">
        <f t="shared" si="2"/>
        <v>0</v>
      </c>
      <c r="P44" s="190">
        <f t="shared" si="2"/>
        <v>0</v>
      </c>
      <c r="Q44" s="190">
        <f t="shared" si="2"/>
        <v>0</v>
      </c>
      <c r="R44" s="194"/>
    </row>
    <row r="45" spans="2:32" s="17" customFormat="1" ht="15.5">
      <c r="B45" s="170">
        <v>2012</v>
      </c>
      <c r="C45" s="525"/>
      <c r="D45" s="190">
        <f t="shared" ref="D45:Q45" si="3">IF(ISBLANK($C$45),0,IF($C$45=$D$9,HLOOKUP(D43,D14:D18,5,FALSE),HLOOKUP(D43,D29:D33,5,FALSE)))</f>
        <v>0</v>
      </c>
      <c r="E45" s="190">
        <f t="shared" si="3"/>
        <v>0</v>
      </c>
      <c r="F45" s="190">
        <f t="shared" si="3"/>
        <v>0</v>
      </c>
      <c r="G45" s="190">
        <f t="shared" si="3"/>
        <v>0</v>
      </c>
      <c r="H45" s="190">
        <f t="shared" si="3"/>
        <v>0</v>
      </c>
      <c r="I45" s="190">
        <f t="shared" si="3"/>
        <v>0</v>
      </c>
      <c r="J45" s="190">
        <f t="shared" si="3"/>
        <v>0</v>
      </c>
      <c r="K45" s="190">
        <f t="shared" si="3"/>
        <v>0</v>
      </c>
      <c r="L45" s="190">
        <f t="shared" si="3"/>
        <v>0</v>
      </c>
      <c r="M45" s="190">
        <f t="shared" si="3"/>
        <v>0</v>
      </c>
      <c r="N45" s="190">
        <f t="shared" si="3"/>
        <v>0</v>
      </c>
      <c r="O45" s="190">
        <f t="shared" si="3"/>
        <v>0</v>
      </c>
      <c r="P45" s="190">
        <f t="shared" si="3"/>
        <v>0</v>
      </c>
      <c r="Q45" s="190">
        <f t="shared" si="3"/>
        <v>0</v>
      </c>
      <c r="R45" s="163"/>
    </row>
    <row r="46" spans="2:32" s="17" customFormat="1" ht="15.5">
      <c r="B46" s="171">
        <v>2013</v>
      </c>
      <c r="C46" s="525"/>
      <c r="D46" s="190">
        <f t="shared" ref="D46:Q46" si="4">IF(ISBLANK($C$46),0,IF($C$46=$D$9,HLOOKUP(D43,D14:D18,5,FALSE),HLOOKUP(D43,D29:D33,5,FALSE)))</f>
        <v>0</v>
      </c>
      <c r="E46" s="190">
        <f t="shared" si="4"/>
        <v>0</v>
      </c>
      <c r="F46" s="190">
        <f t="shared" si="4"/>
        <v>0</v>
      </c>
      <c r="G46" s="190">
        <f t="shared" si="4"/>
        <v>0</v>
      </c>
      <c r="H46" s="190">
        <f t="shared" si="4"/>
        <v>0</v>
      </c>
      <c r="I46" s="190">
        <f t="shared" si="4"/>
        <v>0</v>
      </c>
      <c r="J46" s="190">
        <f t="shared" si="4"/>
        <v>0</v>
      </c>
      <c r="K46" s="190">
        <f t="shared" si="4"/>
        <v>0</v>
      </c>
      <c r="L46" s="190">
        <f t="shared" si="4"/>
        <v>0</v>
      </c>
      <c r="M46" s="190">
        <f t="shared" si="4"/>
        <v>0</v>
      </c>
      <c r="N46" s="190">
        <f t="shared" si="4"/>
        <v>0</v>
      </c>
      <c r="O46" s="190">
        <f t="shared" si="4"/>
        <v>0</v>
      </c>
      <c r="P46" s="190">
        <f t="shared" si="4"/>
        <v>0</v>
      </c>
      <c r="Q46" s="190">
        <f t="shared" si="4"/>
        <v>0</v>
      </c>
      <c r="R46" s="163"/>
    </row>
    <row r="47" spans="2:32" s="17" customFormat="1" ht="15.5">
      <c r="B47" s="171">
        <v>2014</v>
      </c>
      <c r="C47" s="525"/>
      <c r="D47" s="190">
        <f t="shared" ref="D47:Q47" si="5">IF(ISBLANK($C$47),0,IF($C$47=$D$9,HLOOKUP(D43,D14:D18,5,FALSE),HLOOKUP(D43,D29:D33,5,FALSE)))</f>
        <v>0</v>
      </c>
      <c r="E47" s="190">
        <f t="shared" si="5"/>
        <v>0</v>
      </c>
      <c r="F47" s="190">
        <f t="shared" si="5"/>
        <v>0</v>
      </c>
      <c r="G47" s="190">
        <f t="shared" si="5"/>
        <v>0</v>
      </c>
      <c r="H47" s="190">
        <f t="shared" si="5"/>
        <v>0</v>
      </c>
      <c r="I47" s="190">
        <f t="shared" si="5"/>
        <v>0</v>
      </c>
      <c r="J47" s="190">
        <f t="shared" si="5"/>
        <v>0</v>
      </c>
      <c r="K47" s="190">
        <f t="shared" si="5"/>
        <v>0</v>
      </c>
      <c r="L47" s="190">
        <f t="shared" si="5"/>
        <v>0</v>
      </c>
      <c r="M47" s="190">
        <f t="shared" si="5"/>
        <v>0</v>
      </c>
      <c r="N47" s="190">
        <f t="shared" si="5"/>
        <v>0</v>
      </c>
      <c r="O47" s="190">
        <f t="shared" si="5"/>
        <v>0</v>
      </c>
      <c r="P47" s="190">
        <f t="shared" si="5"/>
        <v>0</v>
      </c>
      <c r="Q47" s="190">
        <f t="shared" si="5"/>
        <v>0</v>
      </c>
      <c r="R47" s="163"/>
    </row>
    <row r="48" spans="2:32" s="17" customFormat="1" ht="15.5">
      <c r="B48" s="171">
        <v>2015</v>
      </c>
      <c r="C48" s="525"/>
      <c r="D48" s="190">
        <f t="shared" ref="D48:Q48" si="6">IF(ISBLANK($C$48),0,IF($C$48=$D$9,HLOOKUP(D43,D14:D18,5,FALSE),HLOOKUP(D43,D29:D33,5,FALSE)))</f>
        <v>0</v>
      </c>
      <c r="E48" s="190">
        <f t="shared" si="6"/>
        <v>0</v>
      </c>
      <c r="F48" s="190">
        <f t="shared" si="6"/>
        <v>0</v>
      </c>
      <c r="G48" s="190">
        <f t="shared" si="6"/>
        <v>0</v>
      </c>
      <c r="H48" s="190">
        <f t="shared" si="6"/>
        <v>0</v>
      </c>
      <c r="I48" s="190">
        <f t="shared" si="6"/>
        <v>0</v>
      </c>
      <c r="J48" s="190">
        <f t="shared" si="6"/>
        <v>0</v>
      </c>
      <c r="K48" s="190">
        <f t="shared" si="6"/>
        <v>0</v>
      </c>
      <c r="L48" s="190">
        <f t="shared" si="6"/>
        <v>0</v>
      </c>
      <c r="M48" s="190">
        <f t="shared" si="6"/>
        <v>0</v>
      </c>
      <c r="N48" s="190">
        <f t="shared" si="6"/>
        <v>0</v>
      </c>
      <c r="O48" s="190">
        <f t="shared" si="6"/>
        <v>0</v>
      </c>
      <c r="P48" s="190">
        <f t="shared" si="6"/>
        <v>0</v>
      </c>
      <c r="Q48" s="190">
        <f t="shared" si="6"/>
        <v>0</v>
      </c>
      <c r="R48" s="163"/>
      <c r="AF48" s="163"/>
    </row>
    <row r="49" spans="2:32" s="17" customFormat="1" ht="15.5">
      <c r="B49" s="171">
        <v>2016</v>
      </c>
      <c r="C49" s="525"/>
      <c r="D49" s="190">
        <f t="shared" ref="D49:Q49" si="7">IF(ISBLANK($C$49),0,IF($C$49=$D$9,HLOOKUP(D43,D14:D18,5,FALSE),HLOOKUP(D43,D29:D33,5,FALSE)))</f>
        <v>0</v>
      </c>
      <c r="E49" s="190">
        <f t="shared" si="7"/>
        <v>0</v>
      </c>
      <c r="F49" s="190">
        <f t="shared" si="7"/>
        <v>0</v>
      </c>
      <c r="G49" s="190">
        <f t="shared" si="7"/>
        <v>0</v>
      </c>
      <c r="H49" s="190">
        <f t="shared" si="7"/>
        <v>0</v>
      </c>
      <c r="I49" s="190">
        <f t="shared" si="7"/>
        <v>0</v>
      </c>
      <c r="J49" s="190">
        <f t="shared" si="7"/>
        <v>0</v>
      </c>
      <c r="K49" s="190">
        <f t="shared" si="7"/>
        <v>0</v>
      </c>
      <c r="L49" s="190">
        <f t="shared" si="7"/>
        <v>0</v>
      </c>
      <c r="M49" s="190">
        <f t="shared" si="7"/>
        <v>0</v>
      </c>
      <c r="N49" s="190">
        <f t="shared" si="7"/>
        <v>0</v>
      </c>
      <c r="O49" s="190">
        <f t="shared" si="7"/>
        <v>0</v>
      </c>
      <c r="P49" s="190">
        <f t="shared" si="7"/>
        <v>0</v>
      </c>
      <c r="Q49" s="190">
        <f t="shared" si="7"/>
        <v>0</v>
      </c>
      <c r="R49" s="163"/>
      <c r="AF49" s="163"/>
    </row>
    <row r="50" spans="2:32" s="17" customFormat="1" ht="15.5">
      <c r="B50" s="171">
        <v>2017</v>
      </c>
      <c r="C50" s="525"/>
      <c r="D50" s="190">
        <f t="shared" ref="D50:I50" si="8">IF(ISBLANK($C$50),0,IF($C$50=$D$9,HLOOKUP(D43,D14:D18,5,FALSE),HLOOKUP(D43,D29:D33,5,FALSE)))</f>
        <v>0</v>
      </c>
      <c r="E50" s="190">
        <f t="shared" si="8"/>
        <v>0</v>
      </c>
      <c r="F50" s="190">
        <f t="shared" si="8"/>
        <v>0</v>
      </c>
      <c r="G50" s="190">
        <f t="shared" si="8"/>
        <v>0</v>
      </c>
      <c r="H50" s="190">
        <f t="shared" si="8"/>
        <v>0</v>
      </c>
      <c r="I50" s="190">
        <f t="shared" si="8"/>
        <v>0</v>
      </c>
      <c r="J50" s="190">
        <f t="shared" ref="J50:Q50" si="9">IF(ISBLANK($C$50),0,IF($C$50=$D$9,HLOOKUP(J43,J14:J18,5,FALSE),HLOOKUP(J43,J29:J33,5,FALSE)))</f>
        <v>0</v>
      </c>
      <c r="K50" s="190">
        <f t="shared" si="9"/>
        <v>0</v>
      </c>
      <c r="L50" s="190">
        <f t="shared" si="9"/>
        <v>0</v>
      </c>
      <c r="M50" s="190">
        <f t="shared" si="9"/>
        <v>0</v>
      </c>
      <c r="N50" s="190">
        <f t="shared" si="9"/>
        <v>0</v>
      </c>
      <c r="O50" s="190">
        <f t="shared" si="9"/>
        <v>0</v>
      </c>
      <c r="P50" s="190">
        <f t="shared" si="9"/>
        <v>0</v>
      </c>
      <c r="Q50" s="190">
        <f t="shared" si="9"/>
        <v>0</v>
      </c>
      <c r="R50" s="163"/>
      <c r="AF50" s="163"/>
    </row>
    <row r="51" spans="2:32" s="17" customFormat="1" ht="15.5">
      <c r="B51" s="171">
        <v>2018</v>
      </c>
      <c r="C51" s="525">
        <v>2017</v>
      </c>
      <c r="D51" s="190">
        <f t="shared" ref="D51:Q51" si="10">IF(ISBLANK($C$51),0,IF($C$51=$D$9,HLOOKUP(D43,D14:D18,5,FALSE),HLOOKUP(D43,D29:D33,5,FALSE)))</f>
        <v>1262919</v>
      </c>
      <c r="E51" s="190">
        <f t="shared" si="10"/>
        <v>1210217</v>
      </c>
      <c r="F51" s="190">
        <f t="shared" si="10"/>
        <v>56673</v>
      </c>
      <c r="G51" s="190">
        <f t="shared" si="10"/>
        <v>0</v>
      </c>
      <c r="H51" s="190">
        <f t="shared" si="10"/>
        <v>0</v>
      </c>
      <c r="I51" s="190">
        <f t="shared" si="10"/>
        <v>0</v>
      </c>
      <c r="J51" s="190">
        <f t="shared" si="10"/>
        <v>0</v>
      </c>
      <c r="K51" s="190">
        <f t="shared" si="10"/>
        <v>0</v>
      </c>
      <c r="L51" s="190">
        <f t="shared" si="10"/>
        <v>0</v>
      </c>
      <c r="M51" s="190">
        <f t="shared" si="10"/>
        <v>0</v>
      </c>
      <c r="N51" s="190">
        <f t="shared" si="10"/>
        <v>0</v>
      </c>
      <c r="O51" s="190">
        <f t="shared" si="10"/>
        <v>0</v>
      </c>
      <c r="P51" s="190">
        <f t="shared" si="10"/>
        <v>0</v>
      </c>
      <c r="Q51" s="190">
        <f t="shared" si="10"/>
        <v>0</v>
      </c>
      <c r="R51" s="163"/>
      <c r="AF51" s="163"/>
    </row>
    <row r="52" spans="2:32" s="17" customFormat="1" ht="15.5">
      <c r="B52" s="171">
        <v>2019</v>
      </c>
      <c r="C52" s="525">
        <v>2017</v>
      </c>
      <c r="D52" s="190">
        <f t="shared" ref="D52:Q52" si="11">IF(ISBLANK($C$52),0,IF($C$52=$D$9,HLOOKUP(D43,D14:D18,5,FALSE),HLOOKUP(D43,D29:D33,5,FALSE)))</f>
        <v>1262919</v>
      </c>
      <c r="E52" s="190">
        <f t="shared" si="11"/>
        <v>1210217</v>
      </c>
      <c r="F52" s="190">
        <f t="shared" si="11"/>
        <v>56673</v>
      </c>
      <c r="G52" s="190">
        <f t="shared" si="11"/>
        <v>0</v>
      </c>
      <c r="H52" s="190">
        <f t="shared" si="11"/>
        <v>0</v>
      </c>
      <c r="I52" s="190">
        <f t="shared" si="11"/>
        <v>0</v>
      </c>
      <c r="J52" s="190">
        <f t="shared" si="11"/>
        <v>0</v>
      </c>
      <c r="K52" s="190">
        <f t="shared" si="11"/>
        <v>0</v>
      </c>
      <c r="L52" s="190">
        <f t="shared" si="11"/>
        <v>0</v>
      </c>
      <c r="M52" s="190">
        <f t="shared" si="11"/>
        <v>0</v>
      </c>
      <c r="N52" s="190">
        <f t="shared" si="11"/>
        <v>0</v>
      </c>
      <c r="O52" s="190">
        <f t="shared" si="11"/>
        <v>0</v>
      </c>
      <c r="P52" s="190">
        <f t="shared" si="11"/>
        <v>0</v>
      </c>
      <c r="Q52" s="190">
        <f t="shared" si="11"/>
        <v>0</v>
      </c>
      <c r="R52" s="163"/>
      <c r="AF52" s="163"/>
    </row>
    <row r="53" spans="2:32" s="17" customFormat="1" ht="15.5">
      <c r="B53" s="171">
        <v>2020</v>
      </c>
      <c r="C53" s="525">
        <v>2017</v>
      </c>
      <c r="D53" s="190">
        <f t="shared" ref="D53:Q53" si="12">IF(ISBLANK($C$53),0,IF($C$53=$D$9,HLOOKUP(D43,D14:D18,5,FALSE),HLOOKUP(D43,D29:D33,5,FALSE)))</f>
        <v>1262919</v>
      </c>
      <c r="E53" s="190">
        <f t="shared" si="12"/>
        <v>1210217</v>
      </c>
      <c r="F53" s="190">
        <f t="shared" si="12"/>
        <v>56673</v>
      </c>
      <c r="G53" s="190">
        <f t="shared" si="12"/>
        <v>0</v>
      </c>
      <c r="H53" s="190">
        <f t="shared" si="12"/>
        <v>0</v>
      </c>
      <c r="I53" s="190">
        <f t="shared" si="12"/>
        <v>0</v>
      </c>
      <c r="J53" s="190">
        <f t="shared" si="12"/>
        <v>0</v>
      </c>
      <c r="K53" s="190">
        <f t="shared" si="12"/>
        <v>0</v>
      </c>
      <c r="L53" s="190">
        <f t="shared" si="12"/>
        <v>0</v>
      </c>
      <c r="M53" s="190">
        <f t="shared" si="12"/>
        <v>0</v>
      </c>
      <c r="N53" s="190">
        <f t="shared" si="12"/>
        <v>0</v>
      </c>
      <c r="O53" s="190">
        <f t="shared" si="12"/>
        <v>0</v>
      </c>
      <c r="P53" s="190">
        <f t="shared" si="12"/>
        <v>0</v>
      </c>
      <c r="Q53" s="190">
        <f t="shared" si="12"/>
        <v>0</v>
      </c>
      <c r="R53" s="163"/>
      <c r="AF53" s="163"/>
    </row>
    <row r="54" spans="2:32" s="17" customFormat="1" ht="15.5">
      <c r="B54" s="171">
        <v>2021</v>
      </c>
      <c r="C54" s="525">
        <v>2017</v>
      </c>
      <c r="D54" s="190">
        <f>IF(ISBLANK($C$54),0,IF($C$54=$D$9,HLOOKUP(D43,D14:D18,5,FALSE),HLOOKUP(D43,D29:D33,5,FALSE)))</f>
        <v>1262919</v>
      </c>
      <c r="E54" s="190">
        <f>IF(ISBLANK($C$53),0,IF($C$53=$D$9,HLOOKUP(E43,E14:E18,5,FALSE),HLOOKUP(E44,E29:E33,5,FALSE)))</f>
        <v>1210217</v>
      </c>
      <c r="F54" s="190">
        <f>IF(ISBLANK($C$53),0,IF($C$53=$D$9,HLOOKUP(F43,F14:F18,5,FALSE),HLOOKUP(F43,F29:F33,5,FALSE)))</f>
        <v>56673</v>
      </c>
      <c r="G54" s="190">
        <f t="shared" ref="G54:Q54" si="13">IF(ISBLANK($C$53),0,IF($C$53=$D$9,HLOOKUP(G43,G14:G18,5,FALSE),HLOOKUP(G43,G29:G33,5,FALSE)))</f>
        <v>0</v>
      </c>
      <c r="H54" s="190">
        <f t="shared" si="13"/>
        <v>0</v>
      </c>
      <c r="I54" s="190">
        <f t="shared" si="13"/>
        <v>0</v>
      </c>
      <c r="J54" s="190">
        <f t="shared" si="13"/>
        <v>0</v>
      </c>
      <c r="K54" s="190">
        <f t="shared" si="13"/>
        <v>0</v>
      </c>
      <c r="L54" s="190">
        <f t="shared" si="13"/>
        <v>0</v>
      </c>
      <c r="M54" s="190">
        <f t="shared" si="13"/>
        <v>0</v>
      </c>
      <c r="N54" s="190">
        <f t="shared" si="13"/>
        <v>0</v>
      </c>
      <c r="O54" s="190">
        <f t="shared" si="13"/>
        <v>0</v>
      </c>
      <c r="P54" s="190">
        <f t="shared" si="13"/>
        <v>0</v>
      </c>
      <c r="Q54" s="190">
        <f t="shared" si="13"/>
        <v>0</v>
      </c>
      <c r="R54" s="163"/>
      <c r="AF54" s="163"/>
    </row>
    <row r="55" spans="2:32" s="431" customFormat="1" ht="21" customHeight="1">
      <c r="B55" s="445" t="s">
        <v>534</v>
      </c>
      <c r="C55" s="456"/>
      <c r="D55" s="457"/>
      <c r="E55" s="458"/>
      <c r="F55" s="458"/>
      <c r="G55" s="458"/>
      <c r="H55" s="458"/>
      <c r="I55" s="458"/>
      <c r="J55" s="458"/>
      <c r="K55" s="458"/>
      <c r="L55" s="458"/>
      <c r="M55" s="458"/>
      <c r="N55" s="458"/>
      <c r="O55" s="458"/>
      <c r="P55" s="458"/>
      <c r="Q55" s="457"/>
      <c r="R55" s="449"/>
    </row>
    <row r="56" spans="2:32" s="17" customFormat="1" ht="15.75" customHeight="1">
      <c r="B56" s="168"/>
      <c r="C56" s="168"/>
      <c r="D56" s="163"/>
    </row>
    <row r="57" spans="2:32" s="17" customFormat="1" ht="15.75" customHeight="1">
      <c r="B57" s="168"/>
      <c r="C57" s="168"/>
      <c r="D57" s="163"/>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2" customFormat="1" ht="15.75" customHeight="1">
      <c r="B63" s="82"/>
      <c r="C63" s="82"/>
      <c r="D63" s="20"/>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48"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A1:Z137"/>
  <sheetViews>
    <sheetView view="pageBreakPreview" topLeftCell="D60" zoomScale="55" zoomScaleNormal="40" zoomScaleSheetLayoutView="55" workbookViewId="0">
      <selection activeCell="R87" sqref="R87"/>
    </sheetView>
  </sheetViews>
  <sheetFormatPr defaultColWidth="9.08984375" defaultRowHeight="14.5" outlineLevelRow="1"/>
  <cols>
    <col min="1" max="1" width="6.54296875" style="4" customWidth="1"/>
    <col min="2" max="2" width="36.54296875" style="5" customWidth="1"/>
    <col min="3" max="3" width="16.90625" style="78" customWidth="1"/>
    <col min="4" max="5" width="17.90625" style="5" customWidth="1"/>
    <col min="6" max="6" width="18.54296875" style="5" customWidth="1"/>
    <col min="7" max="8" width="15.453125" style="5" customWidth="1"/>
    <col min="9" max="9" width="17.453125" style="5" customWidth="1"/>
    <col min="10" max="13" width="15.90625" style="5" customWidth="1"/>
    <col min="14" max="14" width="18.90625" style="5" customWidth="1"/>
    <col min="15" max="15" width="16.54296875" style="5" customWidth="1"/>
    <col min="16" max="16" width="17.08984375" style="5" customWidth="1"/>
    <col min="17" max="16384" width="9.08984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923" t="s">
        <v>171</v>
      </c>
      <c r="C4" s="85" t="s">
        <v>175</v>
      </c>
      <c r="D4" s="85"/>
      <c r="E4" s="49"/>
    </row>
    <row r="5" spans="1:26" s="18" customFormat="1" ht="26.25" hidden="1" customHeight="1" outlineLevel="1" thickBot="1">
      <c r="A5" s="4"/>
      <c r="B5" s="923"/>
      <c r="C5" s="86" t="s">
        <v>172</v>
      </c>
      <c r="D5" s="86"/>
      <c r="E5" s="49"/>
    </row>
    <row r="6" spans="1:26" ht="26.25" hidden="1" customHeight="1" outlineLevel="1" thickBot="1">
      <c r="B6" s="923"/>
      <c r="C6" s="929" t="s">
        <v>549</v>
      </c>
      <c r="D6" s="930"/>
      <c r="F6" s="18"/>
      <c r="M6" s="6"/>
      <c r="N6" s="6"/>
      <c r="O6" s="6"/>
      <c r="P6" s="6"/>
      <c r="Q6" s="6"/>
      <c r="R6" s="6"/>
      <c r="S6" s="6"/>
      <c r="T6" s="6"/>
      <c r="U6" s="6"/>
      <c r="V6" s="6"/>
      <c r="W6" s="6"/>
      <c r="X6" s="6"/>
      <c r="Y6" s="6"/>
      <c r="Z6" s="6"/>
    </row>
    <row r="7" spans="1:26" s="18" customFormat="1" ht="26.25" hidden="1" customHeight="1" outlineLevel="1">
      <c r="A7" s="4"/>
      <c r="B7" s="531"/>
      <c r="M7" s="6"/>
      <c r="N7" s="6"/>
      <c r="O7" s="6"/>
      <c r="P7" s="6"/>
      <c r="Q7" s="6"/>
      <c r="R7" s="6"/>
      <c r="S7" s="6"/>
      <c r="T7" s="6"/>
      <c r="U7" s="6"/>
      <c r="V7" s="6"/>
      <c r="W7" s="6"/>
      <c r="X7" s="6"/>
      <c r="Y7" s="6"/>
      <c r="Z7" s="6"/>
    </row>
    <row r="8" spans="1:26" s="18" customFormat="1" ht="19.5" hidden="1" customHeight="1" outlineLevel="1">
      <c r="A8" s="4"/>
      <c r="B8" s="531" t="s">
        <v>525</v>
      </c>
      <c r="C8" s="585" t="s">
        <v>480</v>
      </c>
      <c r="D8" s="584"/>
      <c r="M8" s="6"/>
      <c r="N8" s="6"/>
      <c r="O8" s="6"/>
      <c r="P8" s="6"/>
      <c r="Q8" s="6"/>
      <c r="R8" s="6"/>
      <c r="S8" s="6"/>
      <c r="T8" s="6"/>
      <c r="U8" s="6"/>
      <c r="V8" s="6"/>
      <c r="W8" s="6"/>
      <c r="X8" s="6"/>
      <c r="Y8" s="6"/>
      <c r="Z8" s="6"/>
    </row>
    <row r="9" spans="1:26" s="18" customFormat="1" ht="19.5" hidden="1" customHeight="1" outlineLevel="1">
      <c r="A9" s="4"/>
      <c r="B9" s="531"/>
      <c r="C9" s="585" t="s">
        <v>526</v>
      </c>
      <c r="D9" s="584"/>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481</v>
      </c>
      <c r="O11" s="543"/>
    </row>
    <row r="12" spans="1:26" ht="58.5" customHeight="1">
      <c r="B12" s="931" t="s">
        <v>621</v>
      </c>
      <c r="C12" s="931"/>
      <c r="D12" s="931"/>
      <c r="E12" s="931"/>
      <c r="F12" s="931"/>
      <c r="G12" s="931"/>
      <c r="H12" s="931"/>
      <c r="I12" s="931"/>
      <c r="J12" s="931"/>
      <c r="K12" s="931"/>
      <c r="L12" s="931"/>
      <c r="M12" s="931"/>
      <c r="N12" s="931"/>
      <c r="O12" s="931"/>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4"/>
      <c r="C14" s="463" t="s">
        <v>41</v>
      </c>
      <c r="D14" s="464" t="s">
        <v>561</v>
      </c>
      <c r="E14" s="464" t="s">
        <v>562</v>
      </c>
      <c r="F14" s="464" t="s">
        <v>563</v>
      </c>
      <c r="G14" s="464" t="s">
        <v>564</v>
      </c>
      <c r="H14" s="464" t="s">
        <v>565</v>
      </c>
      <c r="I14" s="464" t="s">
        <v>566</v>
      </c>
      <c r="J14" s="464" t="s">
        <v>567</v>
      </c>
      <c r="K14" s="464" t="s">
        <v>568</v>
      </c>
      <c r="L14" s="464" t="s">
        <v>569</v>
      </c>
      <c r="M14" s="464" t="s">
        <v>570</v>
      </c>
      <c r="N14" s="464" t="s">
        <v>571</v>
      </c>
      <c r="O14" s="464" t="s">
        <v>572</v>
      </c>
      <c r="P14" s="7"/>
    </row>
    <row r="15" spans="1:26" s="7" customFormat="1" ht="18.75" customHeight="1">
      <c r="B15" s="465" t="s">
        <v>188</v>
      </c>
      <c r="C15" s="924"/>
      <c r="D15" s="466">
        <v>2010</v>
      </c>
      <c r="E15" s="466">
        <v>2011</v>
      </c>
      <c r="F15" s="466">
        <v>2012</v>
      </c>
      <c r="G15" s="466">
        <v>2013</v>
      </c>
      <c r="H15" s="466">
        <v>2014</v>
      </c>
      <c r="I15" s="466">
        <v>2015</v>
      </c>
      <c r="J15" s="466">
        <v>2016</v>
      </c>
      <c r="K15" s="466">
        <v>2017</v>
      </c>
      <c r="L15" s="466">
        <v>2018</v>
      </c>
      <c r="M15" s="466">
        <v>2019</v>
      </c>
      <c r="N15" s="466">
        <v>2020</v>
      </c>
      <c r="O15" s="467">
        <v>2021</v>
      </c>
    </row>
    <row r="16" spans="1:26" s="111" customFormat="1" ht="18" customHeight="1">
      <c r="B16" s="468" t="s">
        <v>557</v>
      </c>
      <c r="C16" s="925"/>
      <c r="D16" s="469"/>
      <c r="E16" s="469"/>
      <c r="F16" s="469"/>
      <c r="G16" s="469"/>
      <c r="H16" s="469"/>
      <c r="I16" s="469"/>
      <c r="J16" s="469"/>
      <c r="K16" s="469"/>
      <c r="L16" s="469"/>
      <c r="M16" s="469"/>
      <c r="N16" s="469"/>
      <c r="O16" s="470"/>
    </row>
    <row r="17" spans="1:15" s="111" customFormat="1" ht="17.25" customHeight="1">
      <c r="B17" s="471" t="s">
        <v>558</v>
      </c>
      <c r="C17" s="926"/>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12-L16</f>
        <v>12</v>
      </c>
      <c r="M17" s="112">
        <f>12-M16</f>
        <v>12</v>
      </c>
      <c r="N17" s="112">
        <f>12-N16</f>
        <v>12</v>
      </c>
      <c r="O17" s="113">
        <f>12-O16</f>
        <v>12</v>
      </c>
    </row>
    <row r="18" spans="1:15" s="7" customFormat="1" ht="17.25" customHeight="1">
      <c r="B18" s="472" t="str">
        <f>'1.  LRAMVA Summary'!B29</f>
        <v>Residential</v>
      </c>
      <c r="C18" s="927" t="str">
        <f>'2. LRAMVA Threshold'!D43</f>
        <v>kWh</v>
      </c>
      <c r="D18" s="46"/>
      <c r="E18" s="46"/>
      <c r="F18" s="46"/>
      <c r="G18" s="46"/>
      <c r="H18" s="46"/>
      <c r="I18" s="46"/>
      <c r="J18" s="46"/>
      <c r="K18" s="46"/>
      <c r="L18" s="46">
        <v>3.8E-3</v>
      </c>
      <c r="M18" s="46"/>
      <c r="N18" s="46"/>
      <c r="O18" s="69"/>
    </row>
    <row r="19" spans="1:15" s="7" customFormat="1" ht="15" customHeight="1" outlineLevel="1">
      <c r="B19" s="527" t="s">
        <v>509</v>
      </c>
      <c r="C19" s="925"/>
      <c r="D19" s="46"/>
      <c r="E19" s="46"/>
      <c r="F19" s="46"/>
      <c r="G19" s="46"/>
      <c r="H19" s="46"/>
      <c r="I19" s="46"/>
      <c r="J19" s="46"/>
      <c r="K19" s="46"/>
      <c r="L19" s="46"/>
      <c r="M19" s="46"/>
      <c r="N19" s="46"/>
      <c r="O19" s="69"/>
    </row>
    <row r="20" spans="1:15" s="7" customFormat="1" ht="15" customHeight="1" outlineLevel="1">
      <c r="B20" s="527" t="s">
        <v>510</v>
      </c>
      <c r="C20" s="925"/>
      <c r="D20" s="46"/>
      <c r="E20" s="46"/>
      <c r="F20" s="46"/>
      <c r="G20" s="46"/>
      <c r="H20" s="46"/>
      <c r="I20" s="46"/>
      <c r="J20" s="46"/>
      <c r="K20" s="46"/>
      <c r="L20" s="46"/>
      <c r="M20" s="46"/>
      <c r="N20" s="46"/>
      <c r="O20" s="69"/>
    </row>
    <row r="21" spans="1:15" s="7" customFormat="1" ht="15" customHeight="1" outlineLevel="1">
      <c r="B21" s="527" t="s">
        <v>488</v>
      </c>
      <c r="C21" s="925"/>
      <c r="D21" s="46"/>
      <c r="E21" s="46"/>
      <c r="F21" s="46"/>
      <c r="G21" s="46"/>
      <c r="H21" s="46"/>
      <c r="I21" s="46"/>
      <c r="J21" s="46"/>
      <c r="K21" s="46"/>
      <c r="L21" s="46"/>
      <c r="M21" s="46"/>
      <c r="N21" s="46"/>
      <c r="O21" s="69"/>
    </row>
    <row r="22" spans="1:15" s="7" customFormat="1" ht="14.25" customHeight="1">
      <c r="B22" s="527" t="s">
        <v>511</v>
      </c>
      <c r="C22" s="928"/>
      <c r="D22" s="65">
        <f>SUM(D18:D21)</f>
        <v>0</v>
      </c>
      <c r="E22" s="65">
        <f>SUM(E18:E21)</f>
        <v>0</v>
      </c>
      <c r="F22" s="65">
        <f>SUM(F18:F21)</f>
        <v>0</v>
      </c>
      <c r="G22" s="65">
        <f t="shared" ref="G22:M22" si="1">SUM(G18:G21)</f>
        <v>0</v>
      </c>
      <c r="H22" s="65">
        <f t="shared" si="1"/>
        <v>0</v>
      </c>
      <c r="I22" s="65">
        <f t="shared" si="1"/>
        <v>0</v>
      </c>
      <c r="J22" s="65">
        <f t="shared" si="1"/>
        <v>0</v>
      </c>
      <c r="K22" s="65">
        <f t="shared" si="1"/>
        <v>0</v>
      </c>
      <c r="L22" s="65">
        <f t="shared" si="1"/>
        <v>3.8E-3</v>
      </c>
      <c r="M22" s="65">
        <f t="shared" si="1"/>
        <v>0</v>
      </c>
      <c r="N22" s="65"/>
      <c r="O22" s="76"/>
    </row>
    <row r="23" spans="1:15" s="63" customFormat="1">
      <c r="A23" s="62"/>
      <c r="B23" s="484" t="s">
        <v>512</v>
      </c>
      <c r="C23" s="474"/>
      <c r="D23" s="475"/>
      <c r="E23" s="476">
        <f t="shared" ref="E23:M23" si="2">ROUND(SUM(D22*E16+E22*E17)/12,4)</f>
        <v>0</v>
      </c>
      <c r="F23" s="476">
        <f t="shared" si="2"/>
        <v>0</v>
      </c>
      <c r="G23" s="476">
        <f t="shared" si="2"/>
        <v>0</v>
      </c>
      <c r="H23" s="476">
        <f t="shared" si="2"/>
        <v>0</v>
      </c>
      <c r="I23" s="476">
        <f t="shared" si="2"/>
        <v>0</v>
      </c>
      <c r="J23" s="476">
        <f t="shared" si="2"/>
        <v>0</v>
      </c>
      <c r="K23" s="476">
        <f t="shared" si="2"/>
        <v>0</v>
      </c>
      <c r="L23" s="476">
        <f t="shared" si="2"/>
        <v>3.8E-3</v>
      </c>
      <c r="M23" s="476">
        <f t="shared" si="2"/>
        <v>0</v>
      </c>
      <c r="N23" s="476"/>
      <c r="O23" s="477"/>
    </row>
    <row r="24" spans="1:15" s="63" customFormat="1">
      <c r="A24" s="62"/>
      <c r="B24" s="473"/>
      <c r="C24" s="478"/>
      <c r="D24" s="475"/>
      <c r="E24" s="476"/>
      <c r="F24" s="476"/>
      <c r="G24" s="476"/>
      <c r="H24" s="476"/>
      <c r="I24" s="476"/>
      <c r="J24" s="476"/>
      <c r="K24" s="476"/>
      <c r="L24" s="479"/>
      <c r="M24" s="479"/>
      <c r="N24" s="479"/>
      <c r="O24" s="477"/>
    </row>
    <row r="25" spans="1:15" s="63" customFormat="1" ht="15.75" customHeight="1">
      <c r="A25" s="62"/>
      <c r="B25" s="595" t="str">
        <f>'1.  LRAMVA Summary'!B30</f>
        <v>GS&lt;50 kW</v>
      </c>
      <c r="C25" s="927" t="str">
        <f>'2. LRAMVA Threshold'!E43</f>
        <v>kWh</v>
      </c>
      <c r="D25" s="46"/>
      <c r="E25" s="46"/>
      <c r="F25" s="46"/>
      <c r="G25" s="46"/>
      <c r="H25" s="46"/>
      <c r="I25" s="46"/>
      <c r="J25" s="46"/>
      <c r="K25" s="46"/>
      <c r="L25" s="46">
        <v>8.0000000000000002E-3</v>
      </c>
      <c r="M25" s="46">
        <v>8.0999999999999996E-3</v>
      </c>
      <c r="N25" s="46"/>
      <c r="O25" s="69"/>
    </row>
    <row r="26" spans="1:15" s="18" customFormat="1" outlineLevel="1">
      <c r="A26" s="4"/>
      <c r="B26" s="527" t="s">
        <v>509</v>
      </c>
      <c r="C26" s="925"/>
      <c r="D26" s="46"/>
      <c r="E26" s="46"/>
      <c r="F26" s="46"/>
      <c r="G26" s="46"/>
      <c r="H26" s="46"/>
      <c r="I26" s="46"/>
      <c r="J26" s="46"/>
      <c r="K26" s="46"/>
      <c r="L26" s="46"/>
      <c r="M26" s="46"/>
      <c r="N26" s="46"/>
      <c r="O26" s="69"/>
    </row>
    <row r="27" spans="1:15" s="18" customFormat="1" outlineLevel="1">
      <c r="A27" s="4"/>
      <c r="B27" s="527" t="s">
        <v>510</v>
      </c>
      <c r="C27" s="925"/>
      <c r="D27" s="46"/>
      <c r="E27" s="46"/>
      <c r="F27" s="46"/>
      <c r="G27" s="46"/>
      <c r="H27" s="46"/>
      <c r="I27" s="46"/>
      <c r="J27" s="46"/>
      <c r="K27" s="46"/>
      <c r="L27" s="46"/>
      <c r="M27" s="46"/>
      <c r="N27" s="46"/>
      <c r="O27" s="69"/>
    </row>
    <row r="28" spans="1:15" s="18" customFormat="1" outlineLevel="1">
      <c r="A28" s="4"/>
      <c r="B28" s="527" t="s">
        <v>488</v>
      </c>
      <c r="C28" s="925"/>
      <c r="D28" s="46"/>
      <c r="E28" s="46"/>
      <c r="F28" s="46"/>
      <c r="G28" s="46"/>
      <c r="H28" s="46"/>
      <c r="I28" s="46"/>
      <c r="J28" s="46"/>
      <c r="K28" s="46"/>
      <c r="L28" s="46"/>
      <c r="M28" s="46"/>
      <c r="N28" s="46"/>
      <c r="O28" s="69"/>
    </row>
    <row r="29" spans="1:15" s="18" customFormat="1">
      <c r="A29" s="4"/>
      <c r="B29" s="527" t="s">
        <v>511</v>
      </c>
      <c r="C29" s="928"/>
      <c r="D29" s="65">
        <f>SUM(D25:D28)</f>
        <v>0</v>
      </c>
      <c r="E29" s="65">
        <f t="shared" ref="E29:M29" si="3">SUM(E25:E28)</f>
        <v>0</v>
      </c>
      <c r="F29" s="65">
        <f t="shared" si="3"/>
        <v>0</v>
      </c>
      <c r="G29" s="65">
        <f t="shared" si="3"/>
        <v>0</v>
      </c>
      <c r="H29" s="65">
        <f t="shared" si="3"/>
        <v>0</v>
      </c>
      <c r="I29" s="65">
        <f t="shared" si="3"/>
        <v>0</v>
      </c>
      <c r="J29" s="65">
        <f t="shared" si="3"/>
        <v>0</v>
      </c>
      <c r="K29" s="65">
        <f t="shared" si="3"/>
        <v>0</v>
      </c>
      <c r="L29" s="65">
        <f t="shared" si="3"/>
        <v>8.0000000000000002E-3</v>
      </c>
      <c r="M29" s="65">
        <f t="shared" si="3"/>
        <v>8.0999999999999996E-3</v>
      </c>
      <c r="N29" s="65"/>
      <c r="O29" s="65"/>
    </row>
    <row r="30" spans="1:15" s="18" customFormat="1">
      <c r="A30" s="4"/>
      <c r="B30" s="484" t="s">
        <v>512</v>
      </c>
      <c r="C30" s="480"/>
      <c r="D30" s="71"/>
      <c r="E30" s="476">
        <f>ROUND(SUM(D29*E16+E29*E17)/12,4)</f>
        <v>0</v>
      </c>
      <c r="F30" s="476">
        <f t="shared" ref="F30:M30" si="4">ROUND(SUM(E29*F16+F29*F17)/12,4)</f>
        <v>0</v>
      </c>
      <c r="G30" s="476">
        <f t="shared" si="4"/>
        <v>0</v>
      </c>
      <c r="H30" s="476">
        <f t="shared" si="4"/>
        <v>0</v>
      </c>
      <c r="I30" s="476">
        <f t="shared" si="4"/>
        <v>0</v>
      </c>
      <c r="J30" s="476">
        <f>ROUND(SUM(I29*J16+J29*J17)/12,4)</f>
        <v>0</v>
      </c>
      <c r="K30" s="476">
        <f t="shared" si="4"/>
        <v>0</v>
      </c>
      <c r="L30" s="476">
        <f t="shared" si="4"/>
        <v>8.0000000000000002E-3</v>
      </c>
      <c r="M30" s="476">
        <f t="shared" si="4"/>
        <v>8.0999999999999996E-3</v>
      </c>
      <c r="N30" s="476"/>
      <c r="O30" s="476"/>
    </row>
    <row r="31" spans="1:15" s="18" customFormat="1">
      <c r="A31" s="4"/>
      <c r="B31" s="473"/>
      <c r="C31" s="482"/>
      <c r="D31" s="483"/>
      <c r="E31" s="483"/>
      <c r="F31" s="483"/>
      <c r="G31" s="483"/>
      <c r="H31" s="483"/>
      <c r="I31" s="483"/>
      <c r="J31" s="483"/>
      <c r="K31" s="483"/>
      <c r="L31" s="483"/>
      <c r="M31" s="483"/>
      <c r="N31" s="479"/>
      <c r="O31" s="481"/>
    </row>
    <row r="32" spans="1:15" s="64" customFormat="1" ht="14">
      <c r="B32" s="595" t="str">
        <f>'1.  LRAMVA Summary'!B31</f>
        <v>GS&gt;50 kW</v>
      </c>
      <c r="C32" s="927" t="str">
        <f>'2. LRAMVA Threshold'!F43</f>
        <v>kW</v>
      </c>
      <c r="D32" s="46"/>
      <c r="E32" s="46"/>
      <c r="F32" s="46"/>
      <c r="G32" s="46"/>
      <c r="H32" s="46"/>
      <c r="I32" s="46"/>
      <c r="J32" s="46"/>
      <c r="K32" s="46"/>
      <c r="L32" s="46">
        <v>2.8302999999999998</v>
      </c>
      <c r="M32" s="46">
        <v>2.8643000000000001</v>
      </c>
      <c r="N32" s="46"/>
      <c r="O32" s="69"/>
    </row>
    <row r="33" spans="1:15" s="18" customFormat="1" outlineLevel="1">
      <c r="A33" s="4"/>
      <c r="B33" s="527" t="s">
        <v>509</v>
      </c>
      <c r="C33" s="925"/>
      <c r="D33" s="46"/>
      <c r="E33" s="46"/>
      <c r="F33" s="46"/>
      <c r="G33" s="46"/>
      <c r="H33" s="46"/>
      <c r="I33" s="46"/>
      <c r="J33" s="46"/>
      <c r="K33" s="46"/>
      <c r="L33" s="46"/>
      <c r="M33" s="46"/>
      <c r="N33" s="46"/>
      <c r="O33" s="69"/>
    </row>
    <row r="34" spans="1:15" s="18" customFormat="1" outlineLevel="1">
      <c r="A34" s="4"/>
      <c r="B34" s="527" t="s">
        <v>510</v>
      </c>
      <c r="C34" s="925"/>
      <c r="D34" s="46"/>
      <c r="E34" s="46"/>
      <c r="F34" s="46"/>
      <c r="G34" s="46"/>
      <c r="H34" s="46"/>
      <c r="I34" s="46"/>
      <c r="J34" s="46"/>
      <c r="K34" s="46"/>
      <c r="L34" s="46"/>
      <c r="M34" s="46"/>
      <c r="N34" s="46"/>
      <c r="O34" s="69"/>
    </row>
    <row r="35" spans="1:15" s="18" customFormat="1" outlineLevel="1">
      <c r="A35" s="4"/>
      <c r="B35" s="527" t="s">
        <v>488</v>
      </c>
      <c r="C35" s="925"/>
      <c r="D35" s="46"/>
      <c r="E35" s="46"/>
      <c r="F35" s="46"/>
      <c r="G35" s="46"/>
      <c r="H35" s="46"/>
      <c r="I35" s="46"/>
      <c r="J35" s="46"/>
      <c r="K35" s="46"/>
      <c r="L35" s="46"/>
      <c r="M35" s="46"/>
      <c r="N35" s="46"/>
      <c r="O35" s="69"/>
    </row>
    <row r="36" spans="1:15" s="18" customFormat="1">
      <c r="A36" s="4"/>
      <c r="B36" s="527" t="s">
        <v>511</v>
      </c>
      <c r="C36" s="928"/>
      <c r="D36" s="65">
        <f>SUM(D32:D35)</f>
        <v>0</v>
      </c>
      <c r="E36" s="65">
        <f>SUM(E32:E35)</f>
        <v>0</v>
      </c>
      <c r="F36" s="65">
        <f t="shared" ref="F36:M36" si="5">SUM(F32:F35)</f>
        <v>0</v>
      </c>
      <c r="G36" s="65">
        <f t="shared" si="5"/>
        <v>0</v>
      </c>
      <c r="H36" s="65">
        <f t="shared" si="5"/>
        <v>0</v>
      </c>
      <c r="I36" s="65">
        <f t="shared" si="5"/>
        <v>0</v>
      </c>
      <c r="J36" s="65">
        <f t="shared" si="5"/>
        <v>0</v>
      </c>
      <c r="K36" s="65">
        <f t="shared" si="5"/>
        <v>0</v>
      </c>
      <c r="L36" s="65">
        <f t="shared" si="5"/>
        <v>2.8302999999999998</v>
      </c>
      <c r="M36" s="65">
        <f t="shared" si="5"/>
        <v>2.8643000000000001</v>
      </c>
      <c r="N36" s="65"/>
      <c r="O36" s="65"/>
    </row>
    <row r="37" spans="1:15" s="18" customFormat="1">
      <c r="A37" s="4"/>
      <c r="B37" s="484" t="s">
        <v>512</v>
      </c>
      <c r="C37" s="480"/>
      <c r="D37" s="71"/>
      <c r="E37" s="476">
        <f t="shared" ref="E37:M37" si="6">ROUND(SUM(D36*E16+E36*E17)/12,4)</f>
        <v>0</v>
      </c>
      <c r="F37" s="476">
        <f t="shared" si="6"/>
        <v>0</v>
      </c>
      <c r="G37" s="476">
        <f t="shared" si="6"/>
        <v>0</v>
      </c>
      <c r="H37" s="476">
        <f t="shared" si="6"/>
        <v>0</v>
      </c>
      <c r="I37" s="476">
        <f t="shared" si="6"/>
        <v>0</v>
      </c>
      <c r="J37" s="476">
        <f t="shared" si="6"/>
        <v>0</v>
      </c>
      <c r="K37" s="476">
        <f t="shared" si="6"/>
        <v>0</v>
      </c>
      <c r="L37" s="476">
        <f t="shared" si="6"/>
        <v>2.8302999999999998</v>
      </c>
      <c r="M37" s="476">
        <f t="shared" si="6"/>
        <v>2.8643000000000001</v>
      </c>
      <c r="N37" s="476"/>
      <c r="O37" s="476"/>
    </row>
    <row r="38" spans="1:15" s="70" customFormat="1" ht="15.75" customHeight="1">
      <c r="B38" s="484"/>
      <c r="C38" s="480"/>
      <c r="D38" s="71"/>
      <c r="E38" s="71"/>
      <c r="F38" s="71"/>
      <c r="G38" s="71"/>
      <c r="H38" s="71"/>
      <c r="I38" s="71"/>
      <c r="J38" s="71"/>
      <c r="K38" s="71"/>
      <c r="L38" s="479"/>
      <c r="M38" s="479"/>
      <c r="N38" s="479"/>
      <c r="O38" s="485"/>
    </row>
    <row r="39" spans="1:15" s="64" customFormat="1" ht="14">
      <c r="A39" s="62"/>
      <c r="B39" s="595">
        <f>'1.  LRAMVA Summary'!B32</f>
        <v>0</v>
      </c>
      <c r="C39" s="927">
        <f>'2. LRAMVA Threshold'!G43</f>
        <v>0</v>
      </c>
      <c r="D39" s="46"/>
      <c r="E39" s="46"/>
      <c r="F39" s="46"/>
      <c r="G39" s="46"/>
      <c r="H39" s="46"/>
      <c r="I39" s="46"/>
      <c r="J39" s="46"/>
      <c r="K39" s="46"/>
      <c r="L39" s="46"/>
      <c r="M39" s="46"/>
      <c r="N39" s="46"/>
      <c r="O39" s="69"/>
    </row>
    <row r="40" spans="1:15" s="18" customFormat="1" hidden="1" outlineLevel="1">
      <c r="A40" s="4"/>
      <c r="B40" s="527" t="s">
        <v>509</v>
      </c>
      <c r="C40" s="925"/>
      <c r="D40" s="46"/>
      <c r="E40" s="46"/>
      <c r="F40" s="46"/>
      <c r="G40" s="46"/>
      <c r="H40" s="46"/>
      <c r="I40" s="46"/>
      <c r="J40" s="46"/>
      <c r="K40" s="46"/>
      <c r="L40" s="46"/>
      <c r="M40" s="46"/>
      <c r="N40" s="46"/>
      <c r="O40" s="69"/>
    </row>
    <row r="41" spans="1:15" s="18" customFormat="1" hidden="1" outlineLevel="1">
      <c r="A41" s="4"/>
      <c r="B41" s="527" t="s">
        <v>510</v>
      </c>
      <c r="C41" s="925"/>
      <c r="D41" s="46"/>
      <c r="E41" s="46"/>
      <c r="F41" s="46"/>
      <c r="G41" s="46"/>
      <c r="H41" s="46"/>
      <c r="I41" s="46"/>
      <c r="J41" s="46"/>
      <c r="K41" s="46"/>
      <c r="L41" s="46"/>
      <c r="M41" s="46"/>
      <c r="N41" s="46"/>
      <c r="O41" s="69"/>
    </row>
    <row r="42" spans="1:15" s="18" customFormat="1" hidden="1" outlineLevel="1">
      <c r="A42" s="4"/>
      <c r="B42" s="527" t="s">
        <v>488</v>
      </c>
      <c r="C42" s="925"/>
      <c r="D42" s="46"/>
      <c r="E42" s="46"/>
      <c r="F42" s="46"/>
      <c r="G42" s="46"/>
      <c r="H42" s="46"/>
      <c r="I42" s="46"/>
      <c r="J42" s="46"/>
      <c r="K42" s="46"/>
      <c r="L42" s="46"/>
      <c r="M42" s="46"/>
      <c r="N42" s="46"/>
      <c r="O42" s="69"/>
    </row>
    <row r="43" spans="1:15" s="18" customFormat="1" collapsed="1">
      <c r="A43" s="4"/>
      <c r="B43" s="527" t="s">
        <v>511</v>
      </c>
      <c r="C43" s="928"/>
      <c r="D43" s="65">
        <f>SUM(D39:D42)</f>
        <v>0</v>
      </c>
      <c r="E43" s="65">
        <f t="shared" ref="E43:N43" si="7">SUM(E39:E42)</f>
        <v>0</v>
      </c>
      <c r="F43" s="65">
        <f t="shared" si="7"/>
        <v>0</v>
      </c>
      <c r="G43" s="65">
        <f t="shared" si="7"/>
        <v>0</v>
      </c>
      <c r="H43" s="65">
        <f t="shared" si="7"/>
        <v>0</v>
      </c>
      <c r="I43" s="65">
        <f t="shared" si="7"/>
        <v>0</v>
      </c>
      <c r="J43" s="65">
        <f t="shared" si="7"/>
        <v>0</v>
      </c>
      <c r="K43" s="65">
        <f t="shared" si="7"/>
        <v>0</v>
      </c>
      <c r="L43" s="65">
        <f t="shared" si="7"/>
        <v>0</v>
      </c>
      <c r="M43" s="65">
        <f t="shared" si="7"/>
        <v>0</v>
      </c>
      <c r="N43" s="65">
        <f t="shared" si="7"/>
        <v>0</v>
      </c>
      <c r="O43" s="76"/>
    </row>
    <row r="44" spans="1:15" s="14" customFormat="1">
      <c r="A44" s="72"/>
      <c r="B44" s="484" t="s">
        <v>512</v>
      </c>
      <c r="C44" s="480"/>
      <c r="D44" s="71"/>
      <c r="E44" s="476">
        <f t="shared" ref="E44:N44" si="8">ROUND(SUM(D43*E16+E43*E17)/12,4)</f>
        <v>0</v>
      </c>
      <c r="F44" s="476">
        <f t="shared" si="8"/>
        <v>0</v>
      </c>
      <c r="G44" s="476">
        <f t="shared" si="8"/>
        <v>0</v>
      </c>
      <c r="H44" s="476">
        <f t="shared" si="8"/>
        <v>0</v>
      </c>
      <c r="I44" s="476">
        <f t="shared" si="8"/>
        <v>0</v>
      </c>
      <c r="J44" s="476">
        <f t="shared" si="8"/>
        <v>0</v>
      </c>
      <c r="K44" s="476">
        <f t="shared" si="8"/>
        <v>0</v>
      </c>
      <c r="L44" s="476">
        <f t="shared" si="8"/>
        <v>0</v>
      </c>
      <c r="M44" s="476">
        <f t="shared" si="8"/>
        <v>0</v>
      </c>
      <c r="N44" s="476">
        <f t="shared" si="8"/>
        <v>0</v>
      </c>
      <c r="O44" s="481"/>
    </row>
    <row r="45" spans="1:15" s="70" customFormat="1" ht="14">
      <c r="A45" s="72"/>
      <c r="B45" s="484"/>
      <c r="C45" s="480"/>
      <c r="D45" s="71"/>
      <c r="E45" s="71"/>
      <c r="F45" s="71"/>
      <c r="G45" s="71"/>
      <c r="H45" s="71"/>
      <c r="I45" s="71"/>
      <c r="J45" s="71"/>
      <c r="K45" s="71"/>
      <c r="L45" s="479"/>
      <c r="M45" s="479"/>
      <c r="N45" s="479"/>
      <c r="O45" s="485"/>
    </row>
    <row r="46" spans="1:15" s="64" customFormat="1" ht="14">
      <c r="A46" s="62"/>
      <c r="B46" s="595">
        <f>'1.  LRAMVA Summary'!B33</f>
        <v>0</v>
      </c>
      <c r="C46" s="927">
        <f>'2. LRAMVA Threshold'!H43</f>
        <v>0</v>
      </c>
      <c r="D46" s="46"/>
      <c r="E46" s="46"/>
      <c r="F46" s="46"/>
      <c r="G46" s="46"/>
      <c r="H46" s="46"/>
      <c r="I46" s="46"/>
      <c r="J46" s="46"/>
      <c r="K46" s="46"/>
      <c r="L46" s="46"/>
      <c r="M46" s="46"/>
      <c r="N46" s="46"/>
      <c r="O46" s="69"/>
    </row>
    <row r="47" spans="1:15" s="18" customFormat="1" hidden="1" outlineLevel="1">
      <c r="A47" s="4"/>
      <c r="B47" s="527" t="s">
        <v>509</v>
      </c>
      <c r="C47" s="925"/>
      <c r="D47" s="46"/>
      <c r="E47" s="46"/>
      <c r="F47" s="46"/>
      <c r="G47" s="46"/>
      <c r="H47" s="46"/>
      <c r="I47" s="46"/>
      <c r="J47" s="46"/>
      <c r="K47" s="46"/>
      <c r="L47" s="46"/>
      <c r="M47" s="46"/>
      <c r="N47" s="46"/>
      <c r="O47" s="69"/>
    </row>
    <row r="48" spans="1:15" s="18" customFormat="1" hidden="1" outlineLevel="1">
      <c r="A48" s="4"/>
      <c r="B48" s="527" t="s">
        <v>510</v>
      </c>
      <c r="C48" s="925"/>
      <c r="D48" s="46"/>
      <c r="E48" s="46"/>
      <c r="F48" s="46"/>
      <c r="G48" s="46"/>
      <c r="H48" s="46"/>
      <c r="I48" s="46"/>
      <c r="J48" s="46"/>
      <c r="K48" s="46"/>
      <c r="L48" s="46"/>
      <c r="M48" s="46"/>
      <c r="N48" s="46"/>
      <c r="O48" s="69"/>
    </row>
    <row r="49" spans="1:15" s="18" customFormat="1" hidden="1" outlineLevel="1">
      <c r="A49" s="4"/>
      <c r="B49" s="527" t="s">
        <v>488</v>
      </c>
      <c r="C49" s="925"/>
      <c r="D49" s="46"/>
      <c r="E49" s="46"/>
      <c r="F49" s="46"/>
      <c r="G49" s="46"/>
      <c r="H49" s="46"/>
      <c r="I49" s="46"/>
      <c r="J49" s="46"/>
      <c r="K49" s="46"/>
      <c r="L49" s="46"/>
      <c r="M49" s="46"/>
      <c r="N49" s="46"/>
      <c r="O49" s="69"/>
    </row>
    <row r="50" spans="1:15" s="18" customFormat="1" collapsed="1">
      <c r="A50" s="4"/>
      <c r="B50" s="527" t="s">
        <v>511</v>
      </c>
      <c r="C50" s="928"/>
      <c r="D50" s="65">
        <f>SUM(D46:D49)</f>
        <v>0</v>
      </c>
      <c r="E50" s="65">
        <f t="shared" ref="E50:N50" si="9">SUM(E46:E49)</f>
        <v>0</v>
      </c>
      <c r="F50" s="65">
        <f t="shared" si="9"/>
        <v>0</v>
      </c>
      <c r="G50" s="65">
        <f t="shared" si="9"/>
        <v>0</v>
      </c>
      <c r="H50" s="65">
        <f t="shared" si="9"/>
        <v>0</v>
      </c>
      <c r="I50" s="65">
        <f t="shared" si="9"/>
        <v>0</v>
      </c>
      <c r="J50" s="65">
        <f t="shared" si="9"/>
        <v>0</v>
      </c>
      <c r="K50" s="65">
        <f t="shared" si="9"/>
        <v>0</v>
      </c>
      <c r="L50" s="65">
        <f t="shared" si="9"/>
        <v>0</v>
      </c>
      <c r="M50" s="65">
        <f t="shared" si="9"/>
        <v>0</v>
      </c>
      <c r="N50" s="65">
        <f t="shared" si="9"/>
        <v>0</v>
      </c>
      <c r="O50" s="76"/>
    </row>
    <row r="51" spans="1:15" s="14" customFormat="1">
      <c r="A51" s="72"/>
      <c r="B51" s="484" t="s">
        <v>512</v>
      </c>
      <c r="C51" s="480"/>
      <c r="D51" s="71"/>
      <c r="E51" s="476">
        <f t="shared" ref="E51:N51" si="10">ROUND(SUM(D50*E16+E50*E17)/12,4)</f>
        <v>0</v>
      </c>
      <c r="F51" s="476">
        <f t="shared" si="10"/>
        <v>0</v>
      </c>
      <c r="G51" s="476">
        <f t="shared" si="10"/>
        <v>0</v>
      </c>
      <c r="H51" s="476">
        <f t="shared" si="10"/>
        <v>0</v>
      </c>
      <c r="I51" s="476">
        <f t="shared" si="10"/>
        <v>0</v>
      </c>
      <c r="J51" s="476">
        <f t="shared" si="10"/>
        <v>0</v>
      </c>
      <c r="K51" s="476">
        <f t="shared" si="10"/>
        <v>0</v>
      </c>
      <c r="L51" s="476">
        <f t="shared" si="10"/>
        <v>0</v>
      </c>
      <c r="M51" s="476">
        <f t="shared" si="10"/>
        <v>0</v>
      </c>
      <c r="N51" s="476">
        <f t="shared" si="10"/>
        <v>0</v>
      </c>
      <c r="O51" s="481"/>
    </row>
    <row r="52" spans="1:15" s="70" customFormat="1" ht="14">
      <c r="A52" s="72"/>
      <c r="B52" s="484"/>
      <c r="C52" s="480"/>
      <c r="D52" s="71"/>
      <c r="E52" s="71"/>
      <c r="F52" s="71"/>
      <c r="G52" s="71"/>
      <c r="H52" s="71"/>
      <c r="I52" s="71"/>
      <c r="J52" s="71"/>
      <c r="K52" s="71"/>
      <c r="L52" s="486"/>
      <c r="M52" s="486"/>
      <c r="N52" s="486"/>
      <c r="O52" s="485"/>
    </row>
    <row r="53" spans="1:15" s="64" customFormat="1" ht="14">
      <c r="A53" s="62"/>
      <c r="B53" s="595">
        <f>'1.  LRAMVA Summary'!B34</f>
        <v>0</v>
      </c>
      <c r="C53" s="927">
        <f>'2. LRAMVA Threshold'!I43</f>
        <v>0</v>
      </c>
      <c r="D53" s="46"/>
      <c r="E53" s="46"/>
      <c r="F53" s="46"/>
      <c r="G53" s="46"/>
      <c r="H53" s="46"/>
      <c r="I53" s="46"/>
      <c r="J53" s="46"/>
      <c r="K53" s="46"/>
      <c r="L53" s="46"/>
      <c r="M53" s="46"/>
      <c r="N53" s="46"/>
      <c r="O53" s="69"/>
    </row>
    <row r="54" spans="1:15" s="18" customFormat="1" hidden="1" outlineLevel="1">
      <c r="A54" s="4"/>
      <c r="B54" s="527" t="s">
        <v>509</v>
      </c>
      <c r="C54" s="925"/>
      <c r="D54" s="46"/>
      <c r="E54" s="46"/>
      <c r="F54" s="46"/>
      <c r="G54" s="46"/>
      <c r="H54" s="46"/>
      <c r="I54" s="46"/>
      <c r="J54" s="46"/>
      <c r="K54" s="46"/>
      <c r="L54" s="46"/>
      <c r="M54" s="46"/>
      <c r="N54" s="46"/>
      <c r="O54" s="69"/>
    </row>
    <row r="55" spans="1:15" s="18" customFormat="1" hidden="1" outlineLevel="1">
      <c r="A55" s="4"/>
      <c r="B55" s="527" t="s">
        <v>510</v>
      </c>
      <c r="C55" s="925"/>
      <c r="D55" s="46"/>
      <c r="E55" s="46"/>
      <c r="F55" s="46"/>
      <c r="G55" s="46"/>
      <c r="H55" s="46"/>
      <c r="I55" s="46"/>
      <c r="J55" s="46"/>
      <c r="K55" s="46"/>
      <c r="L55" s="46"/>
      <c r="M55" s="46"/>
      <c r="N55" s="46"/>
      <c r="O55" s="69"/>
    </row>
    <row r="56" spans="1:15" s="18" customFormat="1" hidden="1" outlineLevel="1">
      <c r="A56" s="4"/>
      <c r="B56" s="527" t="s">
        <v>488</v>
      </c>
      <c r="C56" s="925"/>
      <c r="D56" s="46"/>
      <c r="E56" s="46"/>
      <c r="F56" s="46"/>
      <c r="G56" s="46"/>
      <c r="H56" s="46"/>
      <c r="I56" s="46"/>
      <c r="J56" s="46"/>
      <c r="K56" s="46"/>
      <c r="L56" s="46"/>
      <c r="M56" s="46"/>
      <c r="N56" s="46"/>
      <c r="O56" s="69"/>
    </row>
    <row r="57" spans="1:15" s="18" customFormat="1" collapsed="1">
      <c r="A57" s="4"/>
      <c r="B57" s="527" t="s">
        <v>511</v>
      </c>
      <c r="C57" s="928"/>
      <c r="D57" s="65">
        <f>SUM(D53:D56)</f>
        <v>0</v>
      </c>
      <c r="E57" s="65">
        <f t="shared" ref="E57:N57" si="11">SUM(E53:E56)</f>
        <v>0</v>
      </c>
      <c r="F57" s="65">
        <f t="shared" si="11"/>
        <v>0</v>
      </c>
      <c r="G57" s="65">
        <f t="shared" si="11"/>
        <v>0</v>
      </c>
      <c r="H57" s="65">
        <f t="shared" si="11"/>
        <v>0</v>
      </c>
      <c r="I57" s="65">
        <f t="shared" si="11"/>
        <v>0</v>
      </c>
      <c r="J57" s="65">
        <f t="shared" si="11"/>
        <v>0</v>
      </c>
      <c r="K57" s="65">
        <f t="shared" si="11"/>
        <v>0</v>
      </c>
      <c r="L57" s="65">
        <f t="shared" si="11"/>
        <v>0</v>
      </c>
      <c r="M57" s="65">
        <f t="shared" si="11"/>
        <v>0</v>
      </c>
      <c r="N57" s="65">
        <f t="shared" si="11"/>
        <v>0</v>
      </c>
      <c r="O57" s="77"/>
    </row>
    <row r="58" spans="1:15" s="14" customFormat="1">
      <c r="A58" s="72"/>
      <c r="B58" s="484" t="s">
        <v>512</v>
      </c>
      <c r="C58" s="480"/>
      <c r="D58" s="71"/>
      <c r="E58" s="476">
        <f t="shared" ref="E58:N58" si="12">ROUND(SUM(D57*E16+E57*E17)/12,4)</f>
        <v>0</v>
      </c>
      <c r="F58" s="476">
        <f t="shared" si="12"/>
        <v>0</v>
      </c>
      <c r="G58" s="476">
        <f t="shared" si="12"/>
        <v>0</v>
      </c>
      <c r="H58" s="476">
        <f t="shared" si="12"/>
        <v>0</v>
      </c>
      <c r="I58" s="476">
        <f t="shared" si="12"/>
        <v>0</v>
      </c>
      <c r="J58" s="476">
        <f t="shared" si="12"/>
        <v>0</v>
      </c>
      <c r="K58" s="476">
        <f t="shared" si="12"/>
        <v>0</v>
      </c>
      <c r="L58" s="476">
        <f t="shared" si="12"/>
        <v>0</v>
      </c>
      <c r="M58" s="476">
        <f t="shared" si="12"/>
        <v>0</v>
      </c>
      <c r="N58" s="476">
        <f t="shared" si="12"/>
        <v>0</v>
      </c>
      <c r="O58" s="481"/>
    </row>
    <row r="59" spans="1:15" s="70" customFormat="1" ht="14">
      <c r="A59" s="72"/>
      <c r="B59" s="484"/>
      <c r="C59" s="480"/>
      <c r="D59" s="71"/>
      <c r="E59" s="71"/>
      <c r="F59" s="71"/>
      <c r="G59" s="71"/>
      <c r="H59" s="71"/>
      <c r="I59" s="71"/>
      <c r="J59" s="71"/>
      <c r="K59" s="71"/>
      <c r="L59" s="486"/>
      <c r="M59" s="486"/>
      <c r="N59" s="486"/>
      <c r="O59" s="485"/>
    </row>
    <row r="60" spans="1:15" s="64" customFormat="1" ht="14">
      <c r="A60" s="62"/>
      <c r="B60" s="595">
        <f>'1.  LRAMVA Summary'!B35</f>
        <v>0</v>
      </c>
      <c r="C60" s="927">
        <f>'2. LRAMVA Threshold'!J43</f>
        <v>0</v>
      </c>
      <c r="D60" s="46"/>
      <c r="E60" s="46"/>
      <c r="F60" s="46"/>
      <c r="G60" s="46"/>
      <c r="H60" s="46"/>
      <c r="I60" s="46"/>
      <c r="J60" s="46"/>
      <c r="K60" s="46"/>
      <c r="L60" s="46"/>
      <c r="M60" s="46"/>
      <c r="N60" s="46"/>
      <c r="O60" s="69"/>
    </row>
    <row r="61" spans="1:15" s="18" customFormat="1" hidden="1" outlineLevel="1">
      <c r="A61" s="4"/>
      <c r="B61" s="527" t="s">
        <v>509</v>
      </c>
      <c r="C61" s="925"/>
      <c r="D61" s="46"/>
      <c r="E61" s="46"/>
      <c r="F61" s="46"/>
      <c r="G61" s="46"/>
      <c r="H61" s="46"/>
      <c r="I61" s="46"/>
      <c r="J61" s="46"/>
      <c r="K61" s="46"/>
      <c r="L61" s="46"/>
      <c r="M61" s="46"/>
      <c r="N61" s="46"/>
      <c r="O61" s="69"/>
    </row>
    <row r="62" spans="1:15" s="18" customFormat="1" hidden="1" outlineLevel="1">
      <c r="A62" s="4"/>
      <c r="B62" s="527" t="s">
        <v>510</v>
      </c>
      <c r="C62" s="925"/>
      <c r="D62" s="46"/>
      <c r="E62" s="46"/>
      <c r="F62" s="46"/>
      <c r="G62" s="46"/>
      <c r="H62" s="46"/>
      <c r="I62" s="46"/>
      <c r="J62" s="46"/>
      <c r="K62" s="46"/>
      <c r="L62" s="46"/>
      <c r="M62" s="46"/>
      <c r="N62" s="46"/>
      <c r="O62" s="69"/>
    </row>
    <row r="63" spans="1:15" s="18" customFormat="1" hidden="1" outlineLevel="1">
      <c r="A63" s="4"/>
      <c r="B63" s="527" t="s">
        <v>488</v>
      </c>
      <c r="C63" s="925"/>
      <c r="D63" s="46"/>
      <c r="E63" s="46"/>
      <c r="F63" s="46"/>
      <c r="G63" s="46"/>
      <c r="H63" s="46"/>
      <c r="I63" s="46"/>
      <c r="J63" s="46"/>
      <c r="K63" s="46"/>
      <c r="L63" s="46"/>
      <c r="M63" s="46"/>
      <c r="N63" s="46"/>
      <c r="O63" s="69"/>
    </row>
    <row r="64" spans="1:15" s="18" customFormat="1" collapsed="1">
      <c r="A64" s="4"/>
      <c r="B64" s="527" t="s">
        <v>511</v>
      </c>
      <c r="C64" s="928"/>
      <c r="D64" s="65">
        <f>SUM(D60:D63)</f>
        <v>0</v>
      </c>
      <c r="E64" s="65">
        <f t="shared" ref="E64:N64" si="13">SUM(E60:E63)</f>
        <v>0</v>
      </c>
      <c r="F64" s="65">
        <f t="shared" si="13"/>
        <v>0</v>
      </c>
      <c r="G64" s="65">
        <f t="shared" si="13"/>
        <v>0</v>
      </c>
      <c r="H64" s="65">
        <f t="shared" si="13"/>
        <v>0</v>
      </c>
      <c r="I64" s="65">
        <f t="shared" si="13"/>
        <v>0</v>
      </c>
      <c r="J64" s="65">
        <f t="shared" si="13"/>
        <v>0</v>
      </c>
      <c r="K64" s="65">
        <f t="shared" si="13"/>
        <v>0</v>
      </c>
      <c r="L64" s="65">
        <f t="shared" si="13"/>
        <v>0</v>
      </c>
      <c r="M64" s="65">
        <f t="shared" si="13"/>
        <v>0</v>
      </c>
      <c r="N64" s="65">
        <f t="shared" si="13"/>
        <v>0</v>
      </c>
      <c r="O64" s="77"/>
    </row>
    <row r="65" spans="1:15" s="14" customFormat="1">
      <c r="A65" s="72"/>
      <c r="B65" s="484" t="s">
        <v>512</v>
      </c>
      <c r="C65" s="480"/>
      <c r="D65" s="71"/>
      <c r="E65" s="476">
        <f t="shared" ref="E65:N65" si="14">ROUND(SUM(D64*E16+E64*E17)/12,4)</f>
        <v>0</v>
      </c>
      <c r="F65" s="476">
        <f t="shared" si="14"/>
        <v>0</v>
      </c>
      <c r="G65" s="476">
        <f t="shared" si="14"/>
        <v>0</v>
      </c>
      <c r="H65" s="476">
        <f t="shared" si="14"/>
        <v>0</v>
      </c>
      <c r="I65" s="476">
        <f>ROUND(SUM(H64*I16+I64*I17)/12,4)</f>
        <v>0</v>
      </c>
      <c r="J65" s="476">
        <f t="shared" si="14"/>
        <v>0</v>
      </c>
      <c r="K65" s="476">
        <f t="shared" si="14"/>
        <v>0</v>
      </c>
      <c r="L65" s="476">
        <f t="shared" si="14"/>
        <v>0</v>
      </c>
      <c r="M65" s="476">
        <f t="shared" si="14"/>
        <v>0</v>
      </c>
      <c r="N65" s="476">
        <f t="shared" si="14"/>
        <v>0</v>
      </c>
      <c r="O65" s="481"/>
    </row>
    <row r="66" spans="1:15" s="14" customFormat="1">
      <c r="A66" s="72"/>
      <c r="B66" s="73"/>
      <c r="C66" s="80"/>
      <c r="D66" s="71"/>
      <c r="E66" s="71"/>
      <c r="F66" s="71"/>
      <c r="G66" s="71"/>
      <c r="H66" s="71"/>
      <c r="I66" s="71"/>
      <c r="J66" s="71"/>
      <c r="K66" s="71"/>
      <c r="L66" s="479"/>
      <c r="M66" s="479"/>
      <c r="N66" s="479"/>
      <c r="O66" s="481"/>
    </row>
    <row r="67" spans="1:15" s="64" customFormat="1" ht="14">
      <c r="A67" s="62"/>
      <c r="B67" s="595">
        <f>'1.  LRAMVA Summary'!B36</f>
        <v>0</v>
      </c>
      <c r="C67" s="927">
        <f>'2. LRAMVA Threshold'!K43</f>
        <v>0</v>
      </c>
      <c r="D67" s="46"/>
      <c r="E67" s="46"/>
      <c r="F67" s="46"/>
      <c r="G67" s="46"/>
      <c r="H67" s="46"/>
      <c r="I67" s="46"/>
      <c r="J67" s="46"/>
      <c r="K67" s="46"/>
      <c r="L67" s="46"/>
      <c r="M67" s="46"/>
      <c r="N67" s="46"/>
      <c r="O67" s="69"/>
    </row>
    <row r="68" spans="1:15" s="18" customFormat="1" hidden="1" outlineLevel="1">
      <c r="A68" s="4"/>
      <c r="B68" s="527" t="s">
        <v>509</v>
      </c>
      <c r="C68" s="925"/>
      <c r="D68" s="46"/>
      <c r="E68" s="46"/>
      <c r="F68" s="46"/>
      <c r="G68" s="46"/>
      <c r="H68" s="46"/>
      <c r="I68" s="46"/>
      <c r="J68" s="46"/>
      <c r="K68" s="46"/>
      <c r="L68" s="46"/>
      <c r="M68" s="46"/>
      <c r="N68" s="46"/>
      <c r="O68" s="69"/>
    </row>
    <row r="69" spans="1:15" s="18" customFormat="1" hidden="1" outlineLevel="1">
      <c r="A69" s="4"/>
      <c r="B69" s="527" t="s">
        <v>510</v>
      </c>
      <c r="C69" s="925"/>
      <c r="D69" s="46"/>
      <c r="E69" s="46"/>
      <c r="F69" s="46"/>
      <c r="G69" s="46"/>
      <c r="H69" s="46"/>
      <c r="I69" s="46"/>
      <c r="J69" s="46"/>
      <c r="K69" s="46"/>
      <c r="L69" s="46"/>
      <c r="M69" s="46"/>
      <c r="N69" s="46"/>
      <c r="O69" s="69"/>
    </row>
    <row r="70" spans="1:15" s="18" customFormat="1" hidden="1" outlineLevel="1">
      <c r="A70" s="4"/>
      <c r="B70" s="527" t="s">
        <v>488</v>
      </c>
      <c r="C70" s="925"/>
      <c r="D70" s="46"/>
      <c r="E70" s="46"/>
      <c r="F70" s="46"/>
      <c r="G70" s="46"/>
      <c r="H70" s="46"/>
      <c r="I70" s="46"/>
      <c r="J70" s="46"/>
      <c r="K70" s="46"/>
      <c r="L70" s="46"/>
      <c r="M70" s="46"/>
      <c r="N70" s="46"/>
      <c r="O70" s="69"/>
    </row>
    <row r="71" spans="1:15" s="18" customFormat="1" collapsed="1">
      <c r="A71" s="4"/>
      <c r="B71" s="527" t="s">
        <v>511</v>
      </c>
      <c r="C71" s="928"/>
      <c r="D71" s="65">
        <f>SUM(D67:D70)</f>
        <v>0</v>
      </c>
      <c r="E71" s="65">
        <f t="shared" ref="E71:N71" si="15">SUM(E67:E70)</f>
        <v>0</v>
      </c>
      <c r="F71" s="65">
        <f>SUM(F67:F70)</f>
        <v>0</v>
      </c>
      <c r="G71" s="65">
        <f t="shared" si="15"/>
        <v>0</v>
      </c>
      <c r="H71" s="65">
        <f t="shared" si="15"/>
        <v>0</v>
      </c>
      <c r="I71" s="65">
        <f t="shared" si="15"/>
        <v>0</v>
      </c>
      <c r="J71" s="65">
        <f t="shared" si="15"/>
        <v>0</v>
      </c>
      <c r="K71" s="65">
        <f t="shared" si="15"/>
        <v>0</v>
      </c>
      <c r="L71" s="65">
        <f t="shared" si="15"/>
        <v>0</v>
      </c>
      <c r="M71" s="65">
        <f t="shared" si="15"/>
        <v>0</v>
      </c>
      <c r="N71" s="65">
        <f t="shared" si="15"/>
        <v>0</v>
      </c>
      <c r="O71" s="77"/>
    </row>
    <row r="72" spans="1:15" s="14" customFormat="1">
      <c r="A72" s="72"/>
      <c r="B72" s="484" t="s">
        <v>512</v>
      </c>
      <c r="C72" s="480"/>
      <c r="D72" s="71"/>
      <c r="E72" s="476">
        <f t="shared" ref="E72:N72" si="16">ROUND(SUM(D71*E16+E71*E17)/12,4)</f>
        <v>0</v>
      </c>
      <c r="F72" s="476">
        <f t="shared" si="16"/>
        <v>0</v>
      </c>
      <c r="G72" s="476">
        <f t="shared" si="16"/>
        <v>0</v>
      </c>
      <c r="H72" s="476">
        <f t="shared" si="16"/>
        <v>0</v>
      </c>
      <c r="I72" s="476">
        <f t="shared" si="16"/>
        <v>0</v>
      </c>
      <c r="J72" s="476">
        <f t="shared" si="16"/>
        <v>0</v>
      </c>
      <c r="K72" s="476">
        <f t="shared" si="16"/>
        <v>0</v>
      </c>
      <c r="L72" s="476">
        <f t="shared" si="16"/>
        <v>0</v>
      </c>
      <c r="M72" s="476">
        <f t="shared" si="16"/>
        <v>0</v>
      </c>
      <c r="N72" s="476">
        <f t="shared" si="16"/>
        <v>0</v>
      </c>
      <c r="O72" s="481"/>
    </row>
    <row r="73" spans="1:15" s="14" customFormat="1">
      <c r="A73" s="72"/>
      <c r="B73" s="473"/>
      <c r="C73" s="480"/>
      <c r="D73" s="71"/>
      <c r="E73" s="476"/>
      <c r="F73" s="476"/>
      <c r="G73" s="476"/>
      <c r="H73" s="476"/>
      <c r="I73" s="476"/>
      <c r="J73" s="476"/>
      <c r="K73" s="476"/>
      <c r="L73" s="476"/>
      <c r="M73" s="476"/>
      <c r="N73" s="476"/>
      <c r="O73" s="481"/>
    </row>
    <row r="74" spans="1:15" s="64" customFormat="1" ht="14">
      <c r="A74" s="62"/>
      <c r="B74" s="595">
        <f>'1.  LRAMVA Summary'!B37</f>
        <v>0</v>
      </c>
      <c r="C74" s="927">
        <f>'2. LRAMVA Threshold'!L43</f>
        <v>0</v>
      </c>
      <c r="D74" s="46"/>
      <c r="E74" s="46"/>
      <c r="F74" s="46"/>
      <c r="G74" s="46"/>
      <c r="H74" s="46"/>
      <c r="I74" s="46"/>
      <c r="J74" s="46"/>
      <c r="K74" s="46"/>
      <c r="L74" s="46"/>
      <c r="M74" s="46"/>
      <c r="N74" s="46"/>
      <c r="O74" s="69"/>
    </row>
    <row r="75" spans="1:15" s="18" customFormat="1" hidden="1" outlineLevel="1">
      <c r="A75" s="4"/>
      <c r="B75" s="527" t="s">
        <v>509</v>
      </c>
      <c r="C75" s="925"/>
      <c r="D75" s="46"/>
      <c r="E75" s="46"/>
      <c r="F75" s="46"/>
      <c r="G75" s="46"/>
      <c r="H75" s="46"/>
      <c r="I75" s="46"/>
      <c r="J75" s="46"/>
      <c r="K75" s="46"/>
      <c r="L75" s="46"/>
      <c r="M75" s="46"/>
      <c r="N75" s="46"/>
      <c r="O75" s="69"/>
    </row>
    <row r="76" spans="1:15" s="18" customFormat="1" hidden="1" outlineLevel="1">
      <c r="A76" s="4"/>
      <c r="B76" s="527" t="s">
        <v>510</v>
      </c>
      <c r="C76" s="925"/>
      <c r="D76" s="46"/>
      <c r="E76" s="46"/>
      <c r="F76" s="46"/>
      <c r="G76" s="46"/>
      <c r="H76" s="46"/>
      <c r="I76" s="46"/>
      <c r="J76" s="46"/>
      <c r="K76" s="46"/>
      <c r="L76" s="46"/>
      <c r="M76" s="46"/>
      <c r="N76" s="46"/>
      <c r="O76" s="69"/>
    </row>
    <row r="77" spans="1:15" s="18" customFormat="1" hidden="1" outlineLevel="1">
      <c r="A77" s="4"/>
      <c r="B77" s="527" t="s">
        <v>488</v>
      </c>
      <c r="C77" s="925"/>
      <c r="D77" s="46"/>
      <c r="E77" s="46"/>
      <c r="F77" s="46"/>
      <c r="G77" s="46"/>
      <c r="H77" s="46"/>
      <c r="I77" s="46"/>
      <c r="J77" s="46"/>
      <c r="K77" s="46"/>
      <c r="L77" s="46"/>
      <c r="M77" s="46"/>
      <c r="N77" s="46"/>
      <c r="O77" s="69"/>
    </row>
    <row r="78" spans="1:15" s="18" customFormat="1" collapsed="1">
      <c r="A78" s="4"/>
      <c r="B78" s="527" t="s">
        <v>511</v>
      </c>
      <c r="C78" s="928"/>
      <c r="D78" s="65">
        <f>SUM(D74:D77)</f>
        <v>0</v>
      </c>
      <c r="E78" s="65">
        <f>SUM(E74:E77)</f>
        <v>0</v>
      </c>
      <c r="F78" s="65">
        <f t="shared" ref="F78:N78" si="17">SUM(F74:F77)</f>
        <v>0</v>
      </c>
      <c r="G78" s="65">
        <f t="shared" si="17"/>
        <v>0</v>
      </c>
      <c r="H78" s="65">
        <f t="shared" si="17"/>
        <v>0</v>
      </c>
      <c r="I78" s="65">
        <f t="shared" si="17"/>
        <v>0</v>
      </c>
      <c r="J78" s="65">
        <f t="shared" si="17"/>
        <v>0</v>
      </c>
      <c r="K78" s="65">
        <f t="shared" si="17"/>
        <v>0</v>
      </c>
      <c r="L78" s="65">
        <f t="shared" si="17"/>
        <v>0</v>
      </c>
      <c r="M78" s="65">
        <f t="shared" si="17"/>
        <v>0</v>
      </c>
      <c r="N78" s="65">
        <f t="shared" si="17"/>
        <v>0</v>
      </c>
      <c r="O78" s="77"/>
    </row>
    <row r="79" spans="1:15" s="14" customFormat="1">
      <c r="A79" s="72"/>
      <c r="B79" s="484" t="s">
        <v>512</v>
      </c>
      <c r="C79" s="480"/>
      <c r="D79" s="71"/>
      <c r="E79" s="476">
        <f t="shared" ref="E79:N79" si="18">ROUND(SUM(D78*E16+E78*E17)/12,4)</f>
        <v>0</v>
      </c>
      <c r="F79" s="476">
        <f t="shared" si="18"/>
        <v>0</v>
      </c>
      <c r="G79" s="476">
        <f t="shared" si="18"/>
        <v>0</v>
      </c>
      <c r="H79" s="476">
        <f t="shared" si="18"/>
        <v>0</v>
      </c>
      <c r="I79" s="476">
        <f t="shared" si="18"/>
        <v>0</v>
      </c>
      <c r="J79" s="476">
        <f t="shared" si="18"/>
        <v>0</v>
      </c>
      <c r="K79" s="476">
        <f t="shared" si="18"/>
        <v>0</v>
      </c>
      <c r="L79" s="476">
        <f t="shared" si="18"/>
        <v>0</v>
      </c>
      <c r="M79" s="476">
        <f t="shared" si="18"/>
        <v>0</v>
      </c>
      <c r="N79" s="476">
        <f t="shared" si="18"/>
        <v>0</v>
      </c>
      <c r="O79" s="481"/>
    </row>
    <row r="80" spans="1:15" s="14" customFormat="1">
      <c r="A80" s="72"/>
      <c r="B80" s="473"/>
      <c r="C80" s="480"/>
      <c r="D80" s="71"/>
      <c r="E80" s="476"/>
      <c r="F80" s="476"/>
      <c r="G80" s="476"/>
      <c r="H80" s="476"/>
      <c r="I80" s="476"/>
      <c r="J80" s="476"/>
      <c r="K80" s="476"/>
      <c r="L80" s="476"/>
      <c r="M80" s="476"/>
      <c r="N80" s="476"/>
      <c r="O80" s="481"/>
    </row>
    <row r="81" spans="1:15" s="64" customFormat="1" ht="14">
      <c r="A81" s="62"/>
      <c r="B81" s="595">
        <f>'1.  LRAMVA Summary'!B38</f>
        <v>0</v>
      </c>
      <c r="C81" s="927">
        <f>'2. LRAMVA Threshold'!M43</f>
        <v>0</v>
      </c>
      <c r="D81" s="46"/>
      <c r="E81" s="46"/>
      <c r="F81" s="46"/>
      <c r="G81" s="46"/>
      <c r="H81" s="46"/>
      <c r="I81" s="46"/>
      <c r="J81" s="46"/>
      <c r="K81" s="46"/>
      <c r="L81" s="46"/>
      <c r="M81" s="46"/>
      <c r="N81" s="46"/>
      <c r="O81" s="69"/>
    </row>
    <row r="82" spans="1:15" s="18" customFormat="1" hidden="1" outlineLevel="1">
      <c r="A82" s="4"/>
      <c r="B82" s="527" t="s">
        <v>509</v>
      </c>
      <c r="C82" s="925"/>
      <c r="D82" s="46"/>
      <c r="E82" s="46"/>
      <c r="F82" s="46"/>
      <c r="G82" s="46"/>
      <c r="H82" s="46"/>
      <c r="I82" s="46"/>
      <c r="J82" s="46"/>
      <c r="K82" s="46"/>
      <c r="L82" s="46"/>
      <c r="M82" s="46"/>
      <c r="N82" s="46"/>
      <c r="O82" s="69"/>
    </row>
    <row r="83" spans="1:15" s="18" customFormat="1" hidden="1" outlineLevel="1">
      <c r="A83" s="4"/>
      <c r="B83" s="527" t="s">
        <v>510</v>
      </c>
      <c r="C83" s="925"/>
      <c r="D83" s="46"/>
      <c r="E83" s="46"/>
      <c r="F83" s="46"/>
      <c r="G83" s="46"/>
      <c r="H83" s="46"/>
      <c r="I83" s="46"/>
      <c r="J83" s="46"/>
      <c r="K83" s="46"/>
      <c r="L83" s="46"/>
      <c r="M83" s="46"/>
      <c r="N83" s="46"/>
      <c r="O83" s="69"/>
    </row>
    <row r="84" spans="1:15" s="18" customFormat="1" hidden="1" outlineLevel="1">
      <c r="A84" s="4"/>
      <c r="B84" s="527" t="s">
        <v>488</v>
      </c>
      <c r="C84" s="925"/>
      <c r="D84" s="46"/>
      <c r="E84" s="46"/>
      <c r="F84" s="46"/>
      <c r="G84" s="46"/>
      <c r="H84" s="46"/>
      <c r="I84" s="46"/>
      <c r="J84" s="46"/>
      <c r="K84" s="46"/>
      <c r="L84" s="46"/>
      <c r="M84" s="46"/>
      <c r="N84" s="46"/>
      <c r="O84" s="69"/>
    </row>
    <row r="85" spans="1:15" s="18" customFormat="1" collapsed="1">
      <c r="A85" s="4"/>
      <c r="B85" s="527" t="s">
        <v>511</v>
      </c>
      <c r="C85" s="928"/>
      <c r="D85" s="65">
        <f>SUM(D81:D84)</f>
        <v>0</v>
      </c>
      <c r="E85" s="65">
        <f>SUM(E81:E84)</f>
        <v>0</v>
      </c>
      <c r="F85" s="65">
        <f t="shared" ref="F85:N85" si="19">SUM(F81:F84)</f>
        <v>0</v>
      </c>
      <c r="G85" s="65">
        <f t="shared" si="19"/>
        <v>0</v>
      </c>
      <c r="H85" s="65">
        <f t="shared" si="19"/>
        <v>0</v>
      </c>
      <c r="I85" s="65">
        <f t="shared" si="19"/>
        <v>0</v>
      </c>
      <c r="J85" s="65">
        <f t="shared" si="19"/>
        <v>0</v>
      </c>
      <c r="K85" s="65">
        <f t="shared" si="19"/>
        <v>0</v>
      </c>
      <c r="L85" s="65">
        <f t="shared" si="19"/>
        <v>0</v>
      </c>
      <c r="M85" s="65">
        <f t="shared" si="19"/>
        <v>0</v>
      </c>
      <c r="N85" s="65">
        <f t="shared" si="19"/>
        <v>0</v>
      </c>
      <c r="O85" s="77"/>
    </row>
    <row r="86" spans="1:15" s="14" customFormat="1">
      <c r="A86" s="72"/>
      <c r="B86" s="484" t="s">
        <v>512</v>
      </c>
      <c r="C86" s="480"/>
      <c r="D86" s="71"/>
      <c r="E86" s="476">
        <f t="shared" ref="E86:N86" si="20">ROUND(SUM(D85*E16+E85*E17)/12,4)</f>
        <v>0</v>
      </c>
      <c r="F86" s="476">
        <f t="shared" si="20"/>
        <v>0</v>
      </c>
      <c r="G86" s="476">
        <f t="shared" si="20"/>
        <v>0</v>
      </c>
      <c r="H86" s="476">
        <f t="shared" si="20"/>
        <v>0</v>
      </c>
      <c r="I86" s="476">
        <f t="shared" si="20"/>
        <v>0</v>
      </c>
      <c r="J86" s="476">
        <f t="shared" si="20"/>
        <v>0</v>
      </c>
      <c r="K86" s="476">
        <f t="shared" si="20"/>
        <v>0</v>
      </c>
      <c r="L86" s="476">
        <f t="shared" si="20"/>
        <v>0</v>
      </c>
      <c r="M86" s="476">
        <f t="shared" si="20"/>
        <v>0</v>
      </c>
      <c r="N86" s="476">
        <f t="shared" si="20"/>
        <v>0</v>
      </c>
      <c r="O86" s="481"/>
    </row>
    <row r="87" spans="1:15" s="14" customFormat="1">
      <c r="A87" s="72"/>
      <c r="B87" s="473"/>
      <c r="C87" s="480"/>
      <c r="D87" s="71"/>
      <c r="E87" s="476"/>
      <c r="F87" s="476"/>
      <c r="G87" s="476"/>
      <c r="H87" s="476"/>
      <c r="I87" s="476"/>
      <c r="J87" s="476"/>
      <c r="K87" s="476"/>
      <c r="L87" s="476"/>
      <c r="M87" s="476"/>
      <c r="N87" s="476"/>
      <c r="O87" s="481"/>
    </row>
    <row r="88" spans="1:15" s="64" customFormat="1" ht="14">
      <c r="A88" s="62"/>
      <c r="B88" s="595">
        <f>'1.  LRAMVA Summary'!B39</f>
        <v>0</v>
      </c>
      <c r="C88" s="927">
        <f>'2. LRAMVA Threshold'!N43</f>
        <v>0</v>
      </c>
      <c r="D88" s="46"/>
      <c r="E88" s="46"/>
      <c r="F88" s="46"/>
      <c r="G88" s="46"/>
      <c r="H88" s="46"/>
      <c r="I88" s="46"/>
      <c r="J88" s="46"/>
      <c r="K88" s="46"/>
      <c r="L88" s="46"/>
      <c r="M88" s="46"/>
      <c r="N88" s="46"/>
      <c r="O88" s="69"/>
    </row>
    <row r="89" spans="1:15" s="18" customFormat="1" hidden="1" outlineLevel="1">
      <c r="A89" s="4"/>
      <c r="B89" s="527" t="s">
        <v>509</v>
      </c>
      <c r="C89" s="925"/>
      <c r="D89" s="46"/>
      <c r="E89" s="46"/>
      <c r="F89" s="46"/>
      <c r="G89" s="46"/>
      <c r="H89" s="46"/>
      <c r="I89" s="46"/>
      <c r="J89" s="46"/>
      <c r="K89" s="46"/>
      <c r="L89" s="46"/>
      <c r="M89" s="46"/>
      <c r="N89" s="46"/>
      <c r="O89" s="69"/>
    </row>
    <row r="90" spans="1:15" s="18" customFormat="1" hidden="1" outlineLevel="1">
      <c r="A90" s="4"/>
      <c r="B90" s="527" t="s">
        <v>510</v>
      </c>
      <c r="C90" s="925"/>
      <c r="D90" s="46"/>
      <c r="E90" s="46"/>
      <c r="F90" s="46"/>
      <c r="G90" s="46"/>
      <c r="H90" s="46"/>
      <c r="I90" s="46"/>
      <c r="J90" s="46"/>
      <c r="K90" s="46"/>
      <c r="L90" s="46"/>
      <c r="M90" s="46"/>
      <c r="N90" s="46"/>
      <c r="O90" s="69"/>
    </row>
    <row r="91" spans="1:15" s="18" customFormat="1" hidden="1" outlineLevel="1">
      <c r="A91" s="4"/>
      <c r="B91" s="527" t="s">
        <v>488</v>
      </c>
      <c r="C91" s="925"/>
      <c r="D91" s="46"/>
      <c r="E91" s="46"/>
      <c r="F91" s="46"/>
      <c r="G91" s="46"/>
      <c r="H91" s="46"/>
      <c r="I91" s="46"/>
      <c r="J91" s="46"/>
      <c r="K91" s="46"/>
      <c r="L91" s="46"/>
      <c r="M91" s="46"/>
      <c r="N91" s="46"/>
      <c r="O91" s="69"/>
    </row>
    <row r="92" spans="1:15" s="18" customFormat="1" collapsed="1">
      <c r="A92" s="4"/>
      <c r="B92" s="527" t="s">
        <v>511</v>
      </c>
      <c r="C92" s="928"/>
      <c r="D92" s="65">
        <f>SUM(D88:D91)</f>
        <v>0</v>
      </c>
      <c r="E92" s="65">
        <f>SUM(E88:E91)</f>
        <v>0</v>
      </c>
      <c r="F92" s="65">
        <f t="shared" ref="F92:N92" si="21">SUM(F88:F91)</f>
        <v>0</v>
      </c>
      <c r="G92" s="65">
        <f t="shared" si="21"/>
        <v>0</v>
      </c>
      <c r="H92" s="65">
        <f t="shared" si="21"/>
        <v>0</v>
      </c>
      <c r="I92" s="65">
        <f t="shared" si="21"/>
        <v>0</v>
      </c>
      <c r="J92" s="65">
        <f t="shared" si="21"/>
        <v>0</v>
      </c>
      <c r="K92" s="65">
        <f t="shared" si="21"/>
        <v>0</v>
      </c>
      <c r="L92" s="65">
        <f t="shared" si="21"/>
        <v>0</v>
      </c>
      <c r="M92" s="65">
        <f t="shared" si="21"/>
        <v>0</v>
      </c>
      <c r="N92" s="65">
        <f t="shared" si="21"/>
        <v>0</v>
      </c>
      <c r="O92" s="77"/>
    </row>
    <row r="93" spans="1:15" s="14" customFormat="1">
      <c r="A93" s="72"/>
      <c r="B93" s="484" t="s">
        <v>512</v>
      </c>
      <c r="C93" s="480"/>
      <c r="D93" s="71"/>
      <c r="E93" s="476">
        <f t="shared" ref="E93:N93" si="22">ROUND(SUM(D92*E16+E92*E17)/12,4)</f>
        <v>0</v>
      </c>
      <c r="F93" s="476">
        <f t="shared" si="22"/>
        <v>0</v>
      </c>
      <c r="G93" s="476">
        <f t="shared" si="22"/>
        <v>0</v>
      </c>
      <c r="H93" s="476">
        <f t="shared" si="22"/>
        <v>0</v>
      </c>
      <c r="I93" s="476">
        <f t="shared" si="22"/>
        <v>0</v>
      </c>
      <c r="J93" s="476">
        <f t="shared" si="22"/>
        <v>0</v>
      </c>
      <c r="K93" s="476">
        <f t="shared" si="22"/>
        <v>0</v>
      </c>
      <c r="L93" s="476">
        <f t="shared" si="22"/>
        <v>0</v>
      </c>
      <c r="M93" s="476">
        <f t="shared" si="22"/>
        <v>0</v>
      </c>
      <c r="N93" s="476">
        <f t="shared" si="22"/>
        <v>0</v>
      </c>
      <c r="O93" s="481"/>
    </row>
    <row r="94" spans="1:15" s="14" customFormat="1">
      <c r="A94" s="72"/>
      <c r="B94" s="473"/>
      <c r="C94" s="480"/>
      <c r="D94" s="71"/>
      <c r="E94" s="476"/>
      <c r="F94" s="476"/>
      <c r="G94" s="476"/>
      <c r="H94" s="476"/>
      <c r="I94" s="476"/>
      <c r="J94" s="476"/>
      <c r="K94" s="476"/>
      <c r="L94" s="476"/>
      <c r="M94" s="476"/>
      <c r="N94" s="476"/>
      <c r="O94" s="481"/>
    </row>
    <row r="95" spans="1:15" s="64" customFormat="1" ht="14">
      <c r="A95" s="62"/>
      <c r="B95" s="595">
        <f>'1.  LRAMVA Summary'!B40</f>
        <v>0</v>
      </c>
      <c r="C95" s="927">
        <f>'2. LRAMVA Threshold'!O43</f>
        <v>0</v>
      </c>
      <c r="D95" s="46"/>
      <c r="E95" s="46"/>
      <c r="F95" s="46"/>
      <c r="G95" s="46"/>
      <c r="H95" s="46"/>
      <c r="I95" s="46"/>
      <c r="J95" s="46"/>
      <c r="K95" s="46"/>
      <c r="L95" s="46"/>
      <c r="M95" s="46"/>
      <c r="N95" s="46"/>
      <c r="O95" s="69"/>
    </row>
    <row r="96" spans="1:15" s="18" customFormat="1" hidden="1" outlineLevel="1">
      <c r="A96" s="4"/>
      <c r="B96" s="527" t="s">
        <v>509</v>
      </c>
      <c r="C96" s="925"/>
      <c r="D96" s="46"/>
      <c r="E96" s="46"/>
      <c r="F96" s="46"/>
      <c r="G96" s="46"/>
      <c r="H96" s="46"/>
      <c r="I96" s="46"/>
      <c r="J96" s="46"/>
      <c r="K96" s="46"/>
      <c r="L96" s="46"/>
      <c r="M96" s="46"/>
      <c r="N96" s="46"/>
      <c r="O96" s="69"/>
    </row>
    <row r="97" spans="1:15" s="18" customFormat="1" hidden="1" outlineLevel="1">
      <c r="A97" s="4"/>
      <c r="B97" s="527" t="s">
        <v>510</v>
      </c>
      <c r="C97" s="925"/>
      <c r="D97" s="46"/>
      <c r="E97" s="46"/>
      <c r="F97" s="46"/>
      <c r="G97" s="46"/>
      <c r="H97" s="46"/>
      <c r="I97" s="46"/>
      <c r="J97" s="46"/>
      <c r="K97" s="46"/>
      <c r="L97" s="46"/>
      <c r="M97" s="46"/>
      <c r="N97" s="46"/>
      <c r="O97" s="69"/>
    </row>
    <row r="98" spans="1:15" s="18" customFormat="1" hidden="1" outlineLevel="1">
      <c r="A98" s="4"/>
      <c r="B98" s="527" t="s">
        <v>488</v>
      </c>
      <c r="C98" s="925"/>
      <c r="D98" s="46"/>
      <c r="E98" s="46"/>
      <c r="F98" s="46"/>
      <c r="G98" s="46"/>
      <c r="H98" s="46"/>
      <c r="I98" s="46"/>
      <c r="J98" s="46"/>
      <c r="K98" s="46"/>
      <c r="L98" s="46"/>
      <c r="M98" s="46"/>
      <c r="N98" s="46"/>
      <c r="O98" s="69"/>
    </row>
    <row r="99" spans="1:15" s="18" customFormat="1" collapsed="1">
      <c r="A99" s="4"/>
      <c r="B99" s="527" t="s">
        <v>511</v>
      </c>
      <c r="C99" s="928"/>
      <c r="D99" s="65">
        <f>SUM(D95:D98)</f>
        <v>0</v>
      </c>
      <c r="E99" s="65">
        <f>SUM(E95:E98)</f>
        <v>0</v>
      </c>
      <c r="F99" s="65">
        <f t="shared" ref="F99:N99" si="23">SUM(F95:F98)</f>
        <v>0</v>
      </c>
      <c r="G99" s="65">
        <f t="shared" si="23"/>
        <v>0</v>
      </c>
      <c r="H99" s="65">
        <f t="shared" si="23"/>
        <v>0</v>
      </c>
      <c r="I99" s="65">
        <f t="shared" si="23"/>
        <v>0</v>
      </c>
      <c r="J99" s="65">
        <f t="shared" si="23"/>
        <v>0</v>
      </c>
      <c r="K99" s="65">
        <f t="shared" si="23"/>
        <v>0</v>
      </c>
      <c r="L99" s="65">
        <f t="shared" si="23"/>
        <v>0</v>
      </c>
      <c r="M99" s="65">
        <f t="shared" si="23"/>
        <v>0</v>
      </c>
      <c r="N99" s="65">
        <f t="shared" si="23"/>
        <v>0</v>
      </c>
      <c r="O99" s="77"/>
    </row>
    <row r="100" spans="1:15" s="14" customFormat="1">
      <c r="A100" s="72"/>
      <c r="B100" s="484" t="s">
        <v>512</v>
      </c>
      <c r="C100" s="480"/>
      <c r="D100" s="71"/>
      <c r="E100" s="476">
        <f t="shared" ref="E100:N100" si="24">ROUND(SUM(D99*E16+E99*E17)/12,4)</f>
        <v>0</v>
      </c>
      <c r="F100" s="476">
        <f t="shared" si="24"/>
        <v>0</v>
      </c>
      <c r="G100" s="476">
        <f t="shared" si="24"/>
        <v>0</v>
      </c>
      <c r="H100" s="476">
        <f t="shared" si="24"/>
        <v>0</v>
      </c>
      <c r="I100" s="476">
        <f t="shared" si="24"/>
        <v>0</v>
      </c>
      <c r="J100" s="476">
        <f t="shared" si="24"/>
        <v>0</v>
      </c>
      <c r="K100" s="476">
        <f t="shared" si="24"/>
        <v>0</v>
      </c>
      <c r="L100" s="476">
        <f t="shared" si="24"/>
        <v>0</v>
      </c>
      <c r="M100" s="476">
        <f t="shared" si="24"/>
        <v>0</v>
      </c>
      <c r="N100" s="476">
        <f t="shared" si="24"/>
        <v>0</v>
      </c>
      <c r="O100" s="481"/>
    </row>
    <row r="101" spans="1:15" s="14" customFormat="1">
      <c r="A101" s="72"/>
      <c r="B101" s="473"/>
      <c r="C101" s="480"/>
      <c r="D101" s="71"/>
      <c r="E101" s="476"/>
      <c r="F101" s="476"/>
      <c r="G101" s="476"/>
      <c r="H101" s="476"/>
      <c r="I101" s="476"/>
      <c r="J101" s="476"/>
      <c r="K101" s="476"/>
      <c r="L101" s="476"/>
      <c r="M101" s="476"/>
      <c r="N101" s="476"/>
      <c r="O101" s="481"/>
    </row>
    <row r="102" spans="1:15" s="64" customFormat="1" ht="14">
      <c r="A102" s="62"/>
      <c r="B102" s="595">
        <f>'1.  LRAMVA Summary'!B41</f>
        <v>0</v>
      </c>
      <c r="C102" s="927">
        <f>'2. LRAMVA Threshold'!P43</f>
        <v>0</v>
      </c>
      <c r="D102" s="46"/>
      <c r="E102" s="46"/>
      <c r="F102" s="46"/>
      <c r="G102" s="46"/>
      <c r="H102" s="46"/>
      <c r="I102" s="46"/>
      <c r="J102" s="46"/>
      <c r="K102" s="46"/>
      <c r="L102" s="46"/>
      <c r="M102" s="46"/>
      <c r="N102" s="46"/>
      <c r="O102" s="69"/>
    </row>
    <row r="103" spans="1:15" s="18" customFormat="1" hidden="1" outlineLevel="1">
      <c r="A103" s="4"/>
      <c r="B103" s="527" t="s">
        <v>509</v>
      </c>
      <c r="C103" s="925"/>
      <c r="D103" s="46"/>
      <c r="E103" s="46"/>
      <c r="F103" s="46"/>
      <c r="G103" s="46"/>
      <c r="H103" s="46"/>
      <c r="I103" s="46"/>
      <c r="J103" s="46"/>
      <c r="K103" s="46"/>
      <c r="L103" s="46"/>
      <c r="M103" s="46"/>
      <c r="N103" s="46"/>
      <c r="O103" s="69"/>
    </row>
    <row r="104" spans="1:15" s="18" customFormat="1" hidden="1" outlineLevel="1">
      <c r="A104" s="4"/>
      <c r="B104" s="527" t="s">
        <v>510</v>
      </c>
      <c r="C104" s="925"/>
      <c r="D104" s="46"/>
      <c r="E104" s="46"/>
      <c r="F104" s="46"/>
      <c r="G104" s="46"/>
      <c r="H104" s="46"/>
      <c r="I104" s="46"/>
      <c r="J104" s="46"/>
      <c r="K104" s="46"/>
      <c r="L104" s="46"/>
      <c r="M104" s="46"/>
      <c r="N104" s="46"/>
      <c r="O104" s="69"/>
    </row>
    <row r="105" spans="1:15" s="18" customFormat="1" hidden="1" outlineLevel="1">
      <c r="A105" s="4"/>
      <c r="B105" s="527" t="s">
        <v>488</v>
      </c>
      <c r="C105" s="925"/>
      <c r="D105" s="46"/>
      <c r="E105" s="46"/>
      <c r="F105" s="46"/>
      <c r="G105" s="46"/>
      <c r="H105" s="46"/>
      <c r="I105" s="46"/>
      <c r="J105" s="46"/>
      <c r="K105" s="46"/>
      <c r="L105" s="46"/>
      <c r="M105" s="46"/>
      <c r="N105" s="46"/>
      <c r="O105" s="69"/>
    </row>
    <row r="106" spans="1:15" s="18" customFormat="1" collapsed="1">
      <c r="A106" s="4"/>
      <c r="B106" s="527" t="s">
        <v>511</v>
      </c>
      <c r="C106" s="928"/>
      <c r="D106" s="65">
        <f>SUM(D102:D105)</f>
        <v>0</v>
      </c>
      <c r="E106" s="65">
        <f>SUM(E102:E105)</f>
        <v>0</v>
      </c>
      <c r="F106" s="65">
        <f>SUM(F102:F105)</f>
        <v>0</v>
      </c>
      <c r="G106" s="65">
        <f t="shared" ref="G106:N106" si="25">SUM(G102:G105)</f>
        <v>0</v>
      </c>
      <c r="H106" s="65">
        <f t="shared" si="25"/>
        <v>0</v>
      </c>
      <c r="I106" s="65">
        <f t="shared" si="25"/>
        <v>0</v>
      </c>
      <c r="J106" s="65">
        <f t="shared" si="25"/>
        <v>0</v>
      </c>
      <c r="K106" s="65">
        <f t="shared" si="25"/>
        <v>0</v>
      </c>
      <c r="L106" s="65">
        <f t="shared" si="25"/>
        <v>0</v>
      </c>
      <c r="M106" s="65">
        <f t="shared" si="25"/>
        <v>0</v>
      </c>
      <c r="N106" s="65">
        <f t="shared" si="25"/>
        <v>0</v>
      </c>
      <c r="O106" s="77"/>
    </row>
    <row r="107" spans="1:15" s="14" customFormat="1">
      <c r="A107" s="72"/>
      <c r="B107" s="484" t="s">
        <v>512</v>
      </c>
      <c r="C107" s="480"/>
      <c r="D107" s="71"/>
      <c r="E107" s="476">
        <f t="shared" ref="E107:N107" si="26">ROUND(SUM(D106*E16+E106*E17)/12,4)</f>
        <v>0</v>
      </c>
      <c r="F107" s="476">
        <f t="shared" si="26"/>
        <v>0</v>
      </c>
      <c r="G107" s="476">
        <f t="shared" si="26"/>
        <v>0</v>
      </c>
      <c r="H107" s="476">
        <f t="shared" si="26"/>
        <v>0</v>
      </c>
      <c r="I107" s="476">
        <f t="shared" si="26"/>
        <v>0</v>
      </c>
      <c r="J107" s="476">
        <f t="shared" si="26"/>
        <v>0</v>
      </c>
      <c r="K107" s="476">
        <f t="shared" si="26"/>
        <v>0</v>
      </c>
      <c r="L107" s="476">
        <f t="shared" si="26"/>
        <v>0</v>
      </c>
      <c r="M107" s="476">
        <f t="shared" si="26"/>
        <v>0</v>
      </c>
      <c r="N107" s="476">
        <f t="shared" si="26"/>
        <v>0</v>
      </c>
      <c r="O107" s="481"/>
    </row>
    <row r="108" spans="1:15" s="14" customFormat="1">
      <c r="A108" s="72"/>
      <c r="B108" s="473"/>
      <c r="C108" s="480"/>
      <c r="D108" s="71"/>
      <c r="E108" s="476"/>
      <c r="F108" s="476"/>
      <c r="G108" s="476"/>
      <c r="H108" s="476"/>
      <c r="I108" s="476"/>
      <c r="J108" s="476"/>
      <c r="K108" s="476"/>
      <c r="L108" s="476"/>
      <c r="M108" s="476"/>
      <c r="N108" s="476"/>
      <c r="O108" s="481"/>
    </row>
    <row r="109" spans="1:15" s="64" customFormat="1" ht="14">
      <c r="A109" s="62"/>
      <c r="B109" s="595">
        <f>'1.  LRAMVA Summary'!B42</f>
        <v>0</v>
      </c>
      <c r="C109" s="927">
        <f>'2. LRAMVA Threshold'!Q43</f>
        <v>0</v>
      </c>
      <c r="D109" s="46"/>
      <c r="E109" s="46"/>
      <c r="F109" s="46"/>
      <c r="G109" s="46"/>
      <c r="H109" s="46"/>
      <c r="I109" s="46"/>
      <c r="J109" s="46"/>
      <c r="K109" s="46"/>
      <c r="L109" s="46"/>
      <c r="M109" s="46"/>
      <c r="N109" s="46"/>
      <c r="O109" s="69"/>
    </row>
    <row r="110" spans="1:15" s="18" customFormat="1" hidden="1" outlineLevel="1">
      <c r="A110" s="4"/>
      <c r="B110" s="527" t="s">
        <v>509</v>
      </c>
      <c r="C110" s="925"/>
      <c r="D110" s="46"/>
      <c r="E110" s="46"/>
      <c r="F110" s="46"/>
      <c r="G110" s="46"/>
      <c r="H110" s="46"/>
      <c r="I110" s="46"/>
      <c r="J110" s="46"/>
      <c r="K110" s="46"/>
      <c r="L110" s="46"/>
      <c r="M110" s="46"/>
      <c r="N110" s="46"/>
      <c r="O110" s="69"/>
    </row>
    <row r="111" spans="1:15" s="18" customFormat="1" hidden="1" outlineLevel="1">
      <c r="A111" s="4"/>
      <c r="B111" s="527" t="s">
        <v>510</v>
      </c>
      <c r="C111" s="925"/>
      <c r="D111" s="46"/>
      <c r="E111" s="46"/>
      <c r="F111" s="46"/>
      <c r="G111" s="46"/>
      <c r="H111" s="46"/>
      <c r="I111" s="46"/>
      <c r="J111" s="46"/>
      <c r="K111" s="46"/>
      <c r="L111" s="46"/>
      <c r="M111" s="46"/>
      <c r="N111" s="46"/>
      <c r="O111" s="69"/>
    </row>
    <row r="112" spans="1:15" s="18" customFormat="1" hidden="1" outlineLevel="1">
      <c r="A112" s="4"/>
      <c r="B112" s="527" t="s">
        <v>488</v>
      </c>
      <c r="C112" s="925"/>
      <c r="D112" s="46"/>
      <c r="E112" s="46"/>
      <c r="F112" s="46"/>
      <c r="G112" s="46"/>
      <c r="H112" s="46"/>
      <c r="I112" s="46"/>
      <c r="J112" s="46"/>
      <c r="K112" s="46"/>
      <c r="L112" s="46"/>
      <c r="M112" s="46"/>
      <c r="N112" s="46"/>
      <c r="O112" s="69"/>
    </row>
    <row r="113" spans="1:17" s="18" customFormat="1" collapsed="1">
      <c r="A113" s="4"/>
      <c r="B113" s="527" t="s">
        <v>511</v>
      </c>
      <c r="C113" s="928"/>
      <c r="D113" s="65">
        <f>SUM(D109:D112)</f>
        <v>0</v>
      </c>
      <c r="E113" s="65">
        <f>SUM(E109:E112)</f>
        <v>0</v>
      </c>
      <c r="F113" s="65">
        <f>SUM(F109:F112)</f>
        <v>0</v>
      </c>
      <c r="G113" s="65">
        <f>SUM(G109:G112)</f>
        <v>0</v>
      </c>
      <c r="H113" s="65">
        <f t="shared" ref="H113:N113" si="27">SUM(H109:H112)</f>
        <v>0</v>
      </c>
      <c r="I113" s="65">
        <f t="shared" si="27"/>
        <v>0</v>
      </c>
      <c r="J113" s="65">
        <f t="shared" si="27"/>
        <v>0</v>
      </c>
      <c r="K113" s="65">
        <f t="shared" si="27"/>
        <v>0</v>
      </c>
      <c r="L113" s="65">
        <f t="shared" si="27"/>
        <v>0</v>
      </c>
      <c r="M113" s="65">
        <f t="shared" si="27"/>
        <v>0</v>
      </c>
      <c r="N113" s="65">
        <f t="shared" si="27"/>
        <v>0</v>
      </c>
      <c r="O113" s="77"/>
    </row>
    <row r="114" spans="1:17" s="14" customFormat="1">
      <c r="A114" s="72"/>
      <c r="B114" s="484" t="s">
        <v>512</v>
      </c>
      <c r="C114" s="480"/>
      <c r="D114" s="71"/>
      <c r="E114" s="476">
        <f t="shared" ref="E114:N114" si="28">ROUND(SUM(D113*E16+E113*E17)/12,4)</f>
        <v>0</v>
      </c>
      <c r="F114" s="476">
        <f t="shared" si="28"/>
        <v>0</v>
      </c>
      <c r="G114" s="476">
        <f t="shared" si="28"/>
        <v>0</v>
      </c>
      <c r="H114" s="476">
        <f t="shared" si="28"/>
        <v>0</v>
      </c>
      <c r="I114" s="476">
        <f t="shared" si="28"/>
        <v>0</v>
      </c>
      <c r="J114" s="476">
        <f t="shared" si="28"/>
        <v>0</v>
      </c>
      <c r="K114" s="476">
        <f t="shared" si="28"/>
        <v>0</v>
      </c>
      <c r="L114" s="476">
        <f t="shared" si="28"/>
        <v>0</v>
      </c>
      <c r="M114" s="476">
        <f t="shared" si="28"/>
        <v>0</v>
      </c>
      <c r="N114" s="476">
        <f t="shared" si="28"/>
        <v>0</v>
      </c>
      <c r="O114" s="481"/>
    </row>
    <row r="115" spans="1:17" s="70" customFormat="1" ht="14">
      <c r="A115" s="72"/>
      <c r="B115" s="74"/>
      <c r="C115" s="81"/>
      <c r="D115" s="75"/>
      <c r="E115" s="75"/>
      <c r="F115" s="75"/>
      <c r="G115" s="75"/>
      <c r="H115" s="75"/>
      <c r="I115" s="75"/>
      <c r="J115" s="75"/>
      <c r="K115" s="487"/>
      <c r="L115" s="488"/>
      <c r="M115" s="488"/>
      <c r="N115" s="488"/>
      <c r="O115" s="489"/>
    </row>
    <row r="116" spans="1:17" s="3" customFormat="1" ht="21" customHeight="1">
      <c r="A116" s="4"/>
      <c r="B116" s="490" t="s">
        <v>617</v>
      </c>
      <c r="C116" s="98"/>
      <c r="D116" s="491"/>
      <c r="E116" s="491"/>
      <c r="F116" s="491"/>
      <c r="G116" s="491"/>
      <c r="H116" s="491"/>
      <c r="I116" s="491"/>
      <c r="J116" s="491"/>
      <c r="K116" s="491"/>
      <c r="L116" s="491"/>
      <c r="M116" s="491"/>
      <c r="N116" s="491"/>
      <c r="O116" s="491"/>
    </row>
    <row r="119" spans="1:17" ht="15.5">
      <c r="B119" s="118" t="s">
        <v>482</v>
      </c>
      <c r="J119" s="18"/>
    </row>
    <row r="120" spans="1:17" s="14" customFormat="1" ht="75.75" customHeight="1">
      <c r="A120" s="72"/>
      <c r="B120" s="932" t="s">
        <v>678</v>
      </c>
      <c r="C120" s="932"/>
      <c r="D120" s="932"/>
      <c r="E120" s="932"/>
      <c r="F120" s="932"/>
      <c r="G120" s="932"/>
      <c r="H120" s="932"/>
      <c r="I120" s="932"/>
      <c r="J120" s="932"/>
      <c r="K120" s="932"/>
      <c r="L120" s="932"/>
      <c r="M120" s="932"/>
      <c r="N120" s="932"/>
      <c r="O120" s="932"/>
      <c r="P120" s="932"/>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76"/>
      <c r="C123" s="577" t="str">
        <f>'1.  LRAMVA Summary'!D53</f>
        <v>kWh</v>
      </c>
      <c r="D123" s="577" t="str">
        <f>'1.  LRAMVA Summary'!E53</f>
        <v>kWh</v>
      </c>
      <c r="E123" s="577" t="str">
        <f>'1.  LRAMVA Summary'!F53</f>
        <v>kW</v>
      </c>
      <c r="F123" s="577">
        <f>'1.  LRAMVA Summary'!G53</f>
        <v>0</v>
      </c>
      <c r="G123" s="577">
        <f>'1.  LRAMVA Summary'!H53</f>
        <v>0</v>
      </c>
      <c r="H123" s="577">
        <f>'1.  LRAMVA Summary'!I53</f>
        <v>0</v>
      </c>
      <c r="I123" s="577">
        <f>'1.  LRAMVA Summary'!J53</f>
        <v>0</v>
      </c>
      <c r="J123" s="577">
        <f>'1.  LRAMVA Summary'!K53</f>
        <v>0</v>
      </c>
      <c r="K123" s="577">
        <f>'1.  LRAMVA Summary'!L53</f>
        <v>0</v>
      </c>
      <c r="L123" s="577">
        <f>'1.  LRAMVA Summary'!M53</f>
        <v>0</v>
      </c>
      <c r="M123" s="577">
        <f>'1.  LRAMVA Summary'!N53</f>
        <v>0</v>
      </c>
      <c r="N123" s="577">
        <f>'1.  LRAMVA Summary'!O53</f>
        <v>0</v>
      </c>
      <c r="O123" s="577">
        <f>'1.  LRAMVA Summary'!P53</f>
        <v>0</v>
      </c>
      <c r="P123" s="578">
        <f>'1.  LRAMVA Summary'!Q53</f>
        <v>0</v>
      </c>
    </row>
    <row r="124" spans="1:17">
      <c r="B124" s="492">
        <v>2011</v>
      </c>
      <c r="C124" s="660">
        <f t="shared" ref="C124:C129" si="29">HLOOKUP(B124,$E$15:$O$114,9,FALSE)</f>
        <v>0</v>
      </c>
      <c r="D124" s="661">
        <f>HLOOKUP(B124,$E$15:$O$114,16,FALSE)</f>
        <v>0</v>
      </c>
      <c r="E124" s="662">
        <f>HLOOKUP(B124,$E$15:$O$114,23,FALSE)</f>
        <v>0</v>
      </c>
      <c r="F124" s="661">
        <f>HLOOKUP(B124,$E$15:$O$114,30,FALSE)</f>
        <v>0</v>
      </c>
      <c r="G124" s="662">
        <f>HLOOKUP(B124,$E$15:$O$114,37,FALSE)</f>
        <v>0</v>
      </c>
      <c r="H124" s="661">
        <f>HLOOKUP(B124,$E$15:$O$114,44,FALSE)</f>
        <v>0</v>
      </c>
      <c r="I124" s="662">
        <f>HLOOKUP(B124,$E$15:$O$114,51,FALSE)</f>
        <v>0</v>
      </c>
      <c r="J124" s="662">
        <f>HLOOKUP(B124,$E$15:$O$114,58,FALSE)</f>
        <v>0</v>
      </c>
      <c r="K124" s="662">
        <f>HLOOKUP(B124,$E$15:$O$114,65,FALSE)</f>
        <v>0</v>
      </c>
      <c r="L124" s="662">
        <f>HLOOKUP(B124,$E$15:$O$114,72,FALSE)</f>
        <v>0</v>
      </c>
      <c r="M124" s="662">
        <f>HLOOKUP(B124,$E$15:$O$114,79,FALSE)</f>
        <v>0</v>
      </c>
      <c r="N124" s="662">
        <f>HLOOKUP(B124,$E$15:$O$114,86,FALSE)</f>
        <v>0</v>
      </c>
      <c r="O124" s="662">
        <f>HLOOKUP(B124,$E$15:$O$114,93,FALSE)</f>
        <v>0</v>
      </c>
      <c r="P124" s="662">
        <f>HLOOKUP(B124,$E$15:$O$114,100,FALSE)</f>
        <v>0</v>
      </c>
    </row>
    <row r="125" spans="1:17">
      <c r="B125" s="493">
        <v>2012</v>
      </c>
      <c r="C125" s="663">
        <f t="shared" si="29"/>
        <v>0</v>
      </c>
      <c r="D125" s="664">
        <f>HLOOKUP(B125,$E$15:$O$114,16,FALSE)</f>
        <v>0</v>
      </c>
      <c r="E125" s="665">
        <f>HLOOKUP(B125,$E$15:$O$114,23,FALSE)</f>
        <v>0</v>
      </c>
      <c r="F125" s="664">
        <f>HLOOKUP(B125,$E$15:$O$114,30,FALSE)</f>
        <v>0</v>
      </c>
      <c r="G125" s="665">
        <f>HLOOKUP(B125,$E$15:$O$114,37,FALSE)</f>
        <v>0</v>
      </c>
      <c r="H125" s="664">
        <f>HLOOKUP(B125,$E$15:$O$114,44,FALSE)</f>
        <v>0</v>
      </c>
      <c r="I125" s="665">
        <f>HLOOKUP(B125,$E$15:$O$114,51,FALSE)</f>
        <v>0</v>
      </c>
      <c r="J125" s="665">
        <f>HLOOKUP(B125,$E$15:$O$114,58,FALSE)</f>
        <v>0</v>
      </c>
      <c r="K125" s="665">
        <f>HLOOKUP(B125,$E$15:$O$114,65,FALSE)</f>
        <v>0</v>
      </c>
      <c r="L125" s="665">
        <f>HLOOKUP(B125,$E$15:$O$114,72,FALSE)</f>
        <v>0</v>
      </c>
      <c r="M125" s="665">
        <f>HLOOKUP(B125,$E$15:$O$114,79,FALSE)</f>
        <v>0</v>
      </c>
      <c r="N125" s="665">
        <f>HLOOKUP(B125,$E$15:$O$114,86,FALSE)</f>
        <v>0</v>
      </c>
      <c r="O125" s="665">
        <f>HLOOKUP(B125,$E$15:$O$114,93,FALSE)</f>
        <v>0</v>
      </c>
      <c r="P125" s="665">
        <f t="shared" ref="P125:P133" si="30">HLOOKUP(B125,$E$15:$O$114,100,FALSE)</f>
        <v>0</v>
      </c>
    </row>
    <row r="126" spans="1:17">
      <c r="B126" s="493">
        <v>2013</v>
      </c>
      <c r="C126" s="663">
        <f t="shared" si="29"/>
        <v>0</v>
      </c>
      <c r="D126" s="664">
        <f t="shared" ref="D126:D133" si="31">HLOOKUP(B126,$E$15:$O$114,16,FALSE)</f>
        <v>0</v>
      </c>
      <c r="E126" s="665">
        <f t="shared" ref="E126:E133" si="32">HLOOKUP(B126,$E$15:$O$114,23,FALSE)</f>
        <v>0</v>
      </c>
      <c r="F126" s="664">
        <f t="shared" ref="F126:F133" si="33">HLOOKUP(B126,$E$15:$O$114,30,FALSE)</f>
        <v>0</v>
      </c>
      <c r="G126" s="665">
        <f t="shared" ref="G126:G132" si="34">HLOOKUP(B126,$E$15:$O$114,37,FALSE)</f>
        <v>0</v>
      </c>
      <c r="H126" s="664">
        <f t="shared" ref="H126:H133" si="35">HLOOKUP(B126,$E$15:$O$114,44,FALSE)</f>
        <v>0</v>
      </c>
      <c r="I126" s="665">
        <f t="shared" ref="I126:I133" si="36">HLOOKUP(B126,$E$15:$O$114,51,FALSE)</f>
        <v>0</v>
      </c>
      <c r="J126" s="665">
        <f t="shared" ref="J126:J133" si="37">HLOOKUP(B126,$E$15:$O$114,58,FALSE)</f>
        <v>0</v>
      </c>
      <c r="K126" s="665">
        <f t="shared" ref="K126:K133" si="38">HLOOKUP(B126,$E$15:$O$114,65,FALSE)</f>
        <v>0</v>
      </c>
      <c r="L126" s="665">
        <f>HLOOKUP(B126,$E$15:$O$114,72,FALSE)</f>
        <v>0</v>
      </c>
      <c r="M126" s="665">
        <f t="shared" ref="M126:M133" si="39">HLOOKUP(B126,$E$15:$O$114,79,FALSE)</f>
        <v>0</v>
      </c>
      <c r="N126" s="665">
        <f t="shared" ref="N126:N133" si="40">HLOOKUP(B126,$E$15:$O$114,86,FALSE)</f>
        <v>0</v>
      </c>
      <c r="O126" s="665">
        <f t="shared" ref="O126:O133" si="41">HLOOKUP(B126,$E$15:$O$114,93,FALSE)</f>
        <v>0</v>
      </c>
      <c r="P126" s="665">
        <f t="shared" si="30"/>
        <v>0</v>
      </c>
    </row>
    <row r="127" spans="1:17">
      <c r="B127" s="493">
        <v>2014</v>
      </c>
      <c r="C127" s="663">
        <f t="shared" si="29"/>
        <v>0</v>
      </c>
      <c r="D127" s="664">
        <f>HLOOKUP(B127,$E$15:$O$114,16,FALSE)</f>
        <v>0</v>
      </c>
      <c r="E127" s="665">
        <f>HLOOKUP(B127,$E$15:$O$114,23,FALSE)</f>
        <v>0</v>
      </c>
      <c r="F127" s="664">
        <f>HLOOKUP(B127,$E$15:$O$114,30,FALSE)</f>
        <v>0</v>
      </c>
      <c r="G127" s="665">
        <f>HLOOKUP(B127,$E$15:$O$114,37,FALSE)</f>
        <v>0</v>
      </c>
      <c r="H127" s="664">
        <f>HLOOKUP(B127,$E$15:$O$114,44,FALSE)</f>
        <v>0</v>
      </c>
      <c r="I127" s="665">
        <f>HLOOKUP(B127,$E$15:$O$114,51,FALSE)</f>
        <v>0</v>
      </c>
      <c r="J127" s="665">
        <f>HLOOKUP(B127,$E$15:$O$114,58,FALSE)</f>
        <v>0</v>
      </c>
      <c r="K127" s="665">
        <f>HLOOKUP(B127,$E$15:$O$114,65,FALSE)</f>
        <v>0</v>
      </c>
      <c r="L127" s="665">
        <f>HLOOKUP(B127,$E$15:$O$114,72,FALSE)</f>
        <v>0</v>
      </c>
      <c r="M127" s="665">
        <f>HLOOKUP(B127,$E$15:$O$114,79,FALSE)</f>
        <v>0</v>
      </c>
      <c r="N127" s="665">
        <f>HLOOKUP(B127,$E$15:$O$114,86,FALSE)</f>
        <v>0</v>
      </c>
      <c r="O127" s="665">
        <f>HLOOKUP(B127,$E$15:$O$114,93,FALSE)</f>
        <v>0</v>
      </c>
      <c r="P127" s="665">
        <f>HLOOKUP(B127,$E$15:$O$114,100,FALSE)</f>
        <v>0</v>
      </c>
    </row>
    <row r="128" spans="1:17">
      <c r="B128" s="493">
        <v>2015</v>
      </c>
      <c r="C128" s="663">
        <f t="shared" si="29"/>
        <v>0</v>
      </c>
      <c r="D128" s="664">
        <f t="shared" si="31"/>
        <v>0</v>
      </c>
      <c r="E128" s="665">
        <f t="shared" si="32"/>
        <v>0</v>
      </c>
      <c r="F128" s="664">
        <f t="shared" si="33"/>
        <v>0</v>
      </c>
      <c r="G128" s="665">
        <f t="shared" si="34"/>
        <v>0</v>
      </c>
      <c r="H128" s="664">
        <f t="shared" si="35"/>
        <v>0</v>
      </c>
      <c r="I128" s="665">
        <f t="shared" si="36"/>
        <v>0</v>
      </c>
      <c r="J128" s="665">
        <f t="shared" si="37"/>
        <v>0</v>
      </c>
      <c r="K128" s="665">
        <f t="shared" si="38"/>
        <v>0</v>
      </c>
      <c r="L128" s="665">
        <f t="shared" ref="L128:L133" si="42">HLOOKUP(B128,$E$15:$O$114,72,FALSE)</f>
        <v>0</v>
      </c>
      <c r="M128" s="665">
        <f t="shared" si="39"/>
        <v>0</v>
      </c>
      <c r="N128" s="665">
        <f t="shared" si="40"/>
        <v>0</v>
      </c>
      <c r="O128" s="665">
        <f t="shared" si="41"/>
        <v>0</v>
      </c>
      <c r="P128" s="665">
        <f t="shared" si="30"/>
        <v>0</v>
      </c>
    </row>
    <row r="129" spans="1:16">
      <c r="B129" s="493">
        <v>2016</v>
      </c>
      <c r="C129" s="663">
        <f t="shared" si="29"/>
        <v>0</v>
      </c>
      <c r="D129" s="664">
        <f t="shared" si="31"/>
        <v>0</v>
      </c>
      <c r="E129" s="665">
        <f t="shared" si="32"/>
        <v>0</v>
      </c>
      <c r="F129" s="664">
        <f t="shared" si="33"/>
        <v>0</v>
      </c>
      <c r="G129" s="665">
        <f t="shared" si="34"/>
        <v>0</v>
      </c>
      <c r="H129" s="664">
        <f t="shared" si="35"/>
        <v>0</v>
      </c>
      <c r="I129" s="665">
        <f t="shared" si="36"/>
        <v>0</v>
      </c>
      <c r="J129" s="665">
        <f t="shared" si="37"/>
        <v>0</v>
      </c>
      <c r="K129" s="665">
        <f t="shared" si="38"/>
        <v>0</v>
      </c>
      <c r="L129" s="665">
        <f t="shared" si="42"/>
        <v>0</v>
      </c>
      <c r="M129" s="665">
        <f t="shared" si="39"/>
        <v>0</v>
      </c>
      <c r="N129" s="665">
        <f t="shared" si="40"/>
        <v>0</v>
      </c>
      <c r="O129" s="665">
        <f t="shared" si="41"/>
        <v>0</v>
      </c>
      <c r="P129" s="665">
        <f t="shared" si="30"/>
        <v>0</v>
      </c>
    </row>
    <row r="130" spans="1:16">
      <c r="B130" s="493">
        <v>2017</v>
      </c>
      <c r="C130" s="663">
        <f>HLOOKUP(B130,$E$15:$O$114,9,FALSE)</f>
        <v>0</v>
      </c>
      <c r="D130" s="664">
        <f t="shared" si="31"/>
        <v>0</v>
      </c>
      <c r="E130" s="665">
        <f t="shared" si="32"/>
        <v>0</v>
      </c>
      <c r="F130" s="664">
        <f t="shared" si="33"/>
        <v>0</v>
      </c>
      <c r="G130" s="665">
        <f t="shared" si="34"/>
        <v>0</v>
      </c>
      <c r="H130" s="664">
        <f t="shared" si="35"/>
        <v>0</v>
      </c>
      <c r="I130" s="665">
        <f t="shared" si="36"/>
        <v>0</v>
      </c>
      <c r="J130" s="665">
        <f t="shared" si="37"/>
        <v>0</v>
      </c>
      <c r="K130" s="665">
        <f t="shared" si="38"/>
        <v>0</v>
      </c>
      <c r="L130" s="665">
        <f t="shared" si="42"/>
        <v>0</v>
      </c>
      <c r="M130" s="665">
        <f t="shared" si="39"/>
        <v>0</v>
      </c>
      <c r="N130" s="665">
        <f t="shared" si="40"/>
        <v>0</v>
      </c>
      <c r="O130" s="665">
        <f t="shared" si="41"/>
        <v>0</v>
      </c>
      <c r="P130" s="665">
        <f t="shared" si="30"/>
        <v>0</v>
      </c>
    </row>
    <row r="131" spans="1:16">
      <c r="B131" s="493">
        <v>2018</v>
      </c>
      <c r="C131" s="663">
        <f>HLOOKUP(B131,$E$15:$O$114,9,FALSE)</f>
        <v>3.8E-3</v>
      </c>
      <c r="D131" s="664">
        <f t="shared" si="31"/>
        <v>8.0000000000000002E-3</v>
      </c>
      <c r="E131" s="665">
        <f t="shared" si="32"/>
        <v>2.8302999999999998</v>
      </c>
      <c r="F131" s="664">
        <f t="shared" si="33"/>
        <v>0</v>
      </c>
      <c r="G131" s="665">
        <f t="shared" si="34"/>
        <v>0</v>
      </c>
      <c r="H131" s="664">
        <f t="shared" si="35"/>
        <v>0</v>
      </c>
      <c r="I131" s="665">
        <f t="shared" si="36"/>
        <v>0</v>
      </c>
      <c r="J131" s="665">
        <f t="shared" si="37"/>
        <v>0</v>
      </c>
      <c r="K131" s="665">
        <f t="shared" si="38"/>
        <v>0</v>
      </c>
      <c r="L131" s="665">
        <f t="shared" si="42"/>
        <v>0</v>
      </c>
      <c r="M131" s="665">
        <f t="shared" si="39"/>
        <v>0</v>
      </c>
      <c r="N131" s="665">
        <f t="shared" si="40"/>
        <v>0</v>
      </c>
      <c r="O131" s="665">
        <f t="shared" si="41"/>
        <v>0</v>
      </c>
      <c r="P131" s="665">
        <f t="shared" si="30"/>
        <v>0</v>
      </c>
    </row>
    <row r="132" spans="1:16">
      <c r="B132" s="493">
        <v>2019</v>
      </c>
      <c r="C132" s="663">
        <f>HLOOKUP(B132,$E$15:$O$114,9,FALSE)</f>
        <v>0</v>
      </c>
      <c r="D132" s="664">
        <f t="shared" si="31"/>
        <v>8.0999999999999996E-3</v>
      </c>
      <c r="E132" s="665">
        <f t="shared" si="32"/>
        <v>2.8643000000000001</v>
      </c>
      <c r="F132" s="664">
        <f t="shared" si="33"/>
        <v>0</v>
      </c>
      <c r="G132" s="665">
        <f t="shared" si="34"/>
        <v>0</v>
      </c>
      <c r="H132" s="664">
        <f t="shared" si="35"/>
        <v>0</v>
      </c>
      <c r="I132" s="665">
        <f t="shared" si="36"/>
        <v>0</v>
      </c>
      <c r="J132" s="665">
        <f t="shared" si="37"/>
        <v>0</v>
      </c>
      <c r="K132" s="665">
        <f t="shared" si="38"/>
        <v>0</v>
      </c>
      <c r="L132" s="665">
        <f t="shared" si="42"/>
        <v>0</v>
      </c>
      <c r="M132" s="665">
        <f t="shared" si="39"/>
        <v>0</v>
      </c>
      <c r="N132" s="665">
        <f t="shared" si="40"/>
        <v>0</v>
      </c>
      <c r="O132" s="665">
        <f t="shared" si="41"/>
        <v>0</v>
      </c>
      <c r="P132" s="665">
        <f t="shared" si="30"/>
        <v>0</v>
      </c>
    </row>
    <row r="133" spans="1:16">
      <c r="B133" s="494">
        <v>2020</v>
      </c>
      <c r="C133" s="666">
        <f>HLOOKUP(B133,$E$15:$O$114,9,FALSE)</f>
        <v>0</v>
      </c>
      <c r="D133" s="667">
        <f t="shared" si="31"/>
        <v>0</v>
      </c>
      <c r="E133" s="668">
        <f t="shared" si="32"/>
        <v>0</v>
      </c>
      <c r="F133" s="667">
        <f t="shared" si="33"/>
        <v>0</v>
      </c>
      <c r="G133" s="668">
        <f>HLOOKUP(B133,$E$15:$O$114,37,FALSE)</f>
        <v>0</v>
      </c>
      <c r="H133" s="667">
        <f t="shared" si="35"/>
        <v>0</v>
      </c>
      <c r="I133" s="668">
        <f t="shared" si="36"/>
        <v>0</v>
      </c>
      <c r="J133" s="668">
        <f t="shared" si="37"/>
        <v>0</v>
      </c>
      <c r="K133" s="668">
        <f t="shared" si="38"/>
        <v>0</v>
      </c>
      <c r="L133" s="668">
        <f t="shared" si="42"/>
        <v>0</v>
      </c>
      <c r="M133" s="668">
        <f t="shared" si="39"/>
        <v>0</v>
      </c>
      <c r="N133" s="668">
        <f t="shared" si="40"/>
        <v>0</v>
      </c>
      <c r="O133" s="668">
        <f t="shared" si="41"/>
        <v>0</v>
      </c>
      <c r="P133" s="668">
        <f t="shared" si="30"/>
        <v>0</v>
      </c>
    </row>
    <row r="134" spans="1:16" s="18" customFormat="1">
      <c r="A134" s="4"/>
      <c r="B134" s="493">
        <v>2021</v>
      </c>
      <c r="C134" s="666">
        <f>HLOOKUP(B134,$E$15:$O$114,9,FALSE)</f>
        <v>0</v>
      </c>
      <c r="D134" s="667">
        <f>HLOOKUP(B134,$E$15:$O$114,16,FALSE)</f>
        <v>0</v>
      </c>
      <c r="E134" s="668">
        <f>HLOOKUP(B134,$E$15:$O$114,23,FALSE)</f>
        <v>0</v>
      </c>
      <c r="F134" s="667">
        <f>HLOOKUP(B134,$E$15:$O$114,30,FALSE)</f>
        <v>0</v>
      </c>
      <c r="G134" s="668">
        <f>HLOOKUP(B134,$E$15:$O$114,37,FALSE)</f>
        <v>0</v>
      </c>
      <c r="H134" s="667">
        <f>HLOOKUP(B134,$E$15:$O$114,44,FALSE)</f>
        <v>0</v>
      </c>
      <c r="I134" s="668">
        <f>HLOOKUP(B134,$E$15:$O$114,51,FALSE)</f>
        <v>0</v>
      </c>
      <c r="J134" s="668">
        <f>HLOOKUP(B134,$E$15:$O$114,58,FALSE)</f>
        <v>0</v>
      </c>
      <c r="K134" s="668">
        <f>HLOOKUP(B134,$E$15:$O$114,65,FALSE)</f>
        <v>0</v>
      </c>
      <c r="L134" s="668">
        <f>HLOOKUP(B134,$E$15:$O$114,72,FALSE)</f>
        <v>0</v>
      </c>
      <c r="M134" s="668">
        <f>HLOOKUP(B134,$E$15:$O$114,79,FALSE)</f>
        <v>0</v>
      </c>
      <c r="N134" s="668">
        <f>HLOOKUP(B134,$E$15:$O$114,86,FALSE)</f>
        <v>0</v>
      </c>
      <c r="O134" s="668">
        <f>HLOOKUP(B134,$E$15:$O$114,93,FALSE)</f>
        <v>0</v>
      </c>
      <c r="P134" s="668">
        <f>HLOOKUP(B134,$E$15:$O$114,100,FALSE)</f>
        <v>0</v>
      </c>
    </row>
    <row r="135" spans="1:16" ht="18.75" customHeight="1">
      <c r="B135" s="490" t="s">
        <v>634</v>
      </c>
      <c r="C135" s="589"/>
      <c r="D135" s="590"/>
      <c r="E135" s="591"/>
      <c r="F135" s="590"/>
      <c r="G135" s="590"/>
      <c r="H135" s="590"/>
      <c r="I135" s="590"/>
      <c r="J135" s="590"/>
      <c r="K135" s="590"/>
      <c r="L135" s="590"/>
      <c r="M135" s="590"/>
      <c r="N135" s="590"/>
      <c r="O135" s="590"/>
      <c r="P135" s="590"/>
    </row>
    <row r="137" spans="1:16">
      <c r="B137" s="583" t="s">
        <v>524</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7" location="'3.  Distribution Rates'!A1" display="Return to top"/>
  </hyperlinks>
  <pageMargins left="0.7" right="0.7" top="0.75" bottom="0.75" header="0.3" footer="0.3"/>
  <pageSetup paperSize="17"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pageSetUpPr fitToPage="1"/>
  </sheetPr>
  <dimension ref="B14:X144"/>
  <sheetViews>
    <sheetView view="pageBreakPreview" topLeftCell="A29" zoomScale="70" zoomScaleNormal="55" zoomScaleSheetLayoutView="70" workbookViewId="0">
      <selection activeCell="R87" sqref="R87"/>
    </sheetView>
  </sheetViews>
  <sheetFormatPr defaultColWidth="9.08984375" defaultRowHeight="14.5"/>
  <cols>
    <col min="1" max="1" width="9.08984375" style="12"/>
    <col min="2" max="2" width="65.6328125" style="12" bestFit="1" customWidth="1"/>
    <col min="3" max="3" width="9.08984375" style="12"/>
    <col min="4" max="4" width="16.453125" style="12" customWidth="1"/>
    <col min="5" max="16384" width="9.08984375" style="12"/>
  </cols>
  <sheetData>
    <row r="14" spans="2:24" ht="15.5">
      <c r="B14" s="579" t="s">
        <v>503</v>
      </c>
    </row>
    <row r="15" spans="2:24" ht="15.5">
      <c r="B15" s="579"/>
    </row>
    <row r="16" spans="2:24" s="649" customFormat="1" ht="15.5">
      <c r="B16" s="933" t="s">
        <v>637</v>
      </c>
      <c r="C16" s="933"/>
      <c r="D16" s="933"/>
      <c r="E16" s="933"/>
      <c r="F16" s="933"/>
      <c r="G16" s="933"/>
      <c r="H16" s="933"/>
      <c r="I16" s="933"/>
      <c r="J16" s="933"/>
      <c r="K16" s="933"/>
      <c r="L16" s="933"/>
      <c r="M16" s="933"/>
      <c r="N16" s="933"/>
      <c r="O16" s="933"/>
      <c r="P16" s="933"/>
      <c r="Q16" s="933"/>
      <c r="R16" s="933"/>
      <c r="S16" s="933"/>
      <c r="T16" s="933"/>
      <c r="U16" s="933"/>
      <c r="V16" s="933"/>
      <c r="W16" s="933"/>
      <c r="X16" s="933"/>
    </row>
    <row r="19" spans="2:11">
      <c r="B19" s="860"/>
      <c r="C19" s="937" t="s">
        <v>816</v>
      </c>
      <c r="D19" s="937"/>
      <c r="E19" s="937"/>
      <c r="F19" s="938">
        <v>2018</v>
      </c>
      <c r="G19" s="938"/>
      <c r="H19" s="938"/>
      <c r="I19" s="937">
        <v>2019</v>
      </c>
      <c r="J19" s="937"/>
      <c r="K19" s="937"/>
    </row>
    <row r="20" spans="2:11">
      <c r="B20" s="860"/>
      <c r="C20" s="796" t="s">
        <v>29</v>
      </c>
      <c r="D20" s="796" t="s">
        <v>774</v>
      </c>
      <c r="E20" s="796" t="s">
        <v>775</v>
      </c>
      <c r="F20" s="795" t="s">
        <v>29</v>
      </c>
      <c r="G20" s="795" t="s">
        <v>774</v>
      </c>
      <c r="H20" s="795" t="s">
        <v>775</v>
      </c>
      <c r="I20" s="796" t="s">
        <v>29</v>
      </c>
      <c r="J20" s="796" t="s">
        <v>774</v>
      </c>
      <c r="K20" s="796" t="s">
        <v>775</v>
      </c>
    </row>
    <row r="21" spans="2:11">
      <c r="B21" s="789" t="s">
        <v>502</v>
      </c>
      <c r="C21" s="829"/>
      <c r="D21" s="829"/>
      <c r="E21" s="829"/>
      <c r="F21" s="828"/>
      <c r="G21" s="828"/>
      <c r="H21" s="828"/>
      <c r="I21" s="829"/>
      <c r="J21" s="829"/>
      <c r="K21" s="829"/>
    </row>
    <row r="22" spans="2:11">
      <c r="B22" s="790" t="s">
        <v>495</v>
      </c>
      <c r="C22" s="827"/>
      <c r="D22" s="827"/>
      <c r="E22" s="827"/>
      <c r="F22" s="826"/>
      <c r="G22" s="826"/>
      <c r="H22" s="826"/>
      <c r="I22" s="827"/>
      <c r="J22" s="827"/>
      <c r="K22" s="827"/>
    </row>
    <row r="23" spans="2:11">
      <c r="B23" s="791" t="s">
        <v>95</v>
      </c>
      <c r="C23" s="825">
        <v>1</v>
      </c>
      <c r="D23" s="824"/>
      <c r="E23" s="824"/>
      <c r="F23" s="823">
        <v>1</v>
      </c>
      <c r="G23" s="795"/>
      <c r="H23" s="795"/>
      <c r="I23" s="825">
        <v>1</v>
      </c>
      <c r="J23" s="824"/>
      <c r="K23" s="824"/>
    </row>
    <row r="24" spans="2:11">
      <c r="B24" s="791" t="s">
        <v>96</v>
      </c>
      <c r="C24" s="825">
        <v>1</v>
      </c>
      <c r="D24" s="824"/>
      <c r="E24" s="824"/>
      <c r="F24" s="823">
        <v>1</v>
      </c>
      <c r="G24" s="795"/>
      <c r="H24" s="795"/>
      <c r="I24" s="825">
        <v>1</v>
      </c>
      <c r="J24" s="824"/>
      <c r="K24" s="824"/>
    </row>
    <row r="25" spans="2:11">
      <c r="B25" s="791" t="s">
        <v>681</v>
      </c>
      <c r="C25" s="825">
        <v>1</v>
      </c>
      <c r="D25" s="824"/>
      <c r="E25" s="824"/>
      <c r="F25" s="823">
        <v>1</v>
      </c>
      <c r="G25" s="795"/>
      <c r="H25" s="795"/>
      <c r="I25" s="825">
        <v>1</v>
      </c>
      <c r="J25" s="824"/>
      <c r="K25" s="824"/>
    </row>
    <row r="26" spans="2:11">
      <c r="B26" s="791" t="s">
        <v>98</v>
      </c>
      <c r="C26" s="825">
        <v>1</v>
      </c>
      <c r="D26" s="824"/>
      <c r="E26" s="824"/>
      <c r="F26" s="823">
        <v>1</v>
      </c>
      <c r="G26" s="795"/>
      <c r="H26" s="795"/>
      <c r="I26" s="825">
        <v>1</v>
      </c>
      <c r="J26" s="824"/>
      <c r="K26" s="824"/>
    </row>
    <row r="27" spans="2:11">
      <c r="B27" s="790" t="s">
        <v>496</v>
      </c>
      <c r="C27" s="827"/>
      <c r="D27" s="827"/>
      <c r="E27" s="827"/>
      <c r="F27" s="826"/>
      <c r="G27" s="826"/>
      <c r="H27" s="826"/>
      <c r="I27" s="827"/>
      <c r="J27" s="827"/>
      <c r="K27" s="827"/>
    </row>
    <row r="28" spans="2:11">
      <c r="B28" s="791" t="s">
        <v>100</v>
      </c>
      <c r="C28" s="824"/>
      <c r="D28" s="822">
        <v>1</v>
      </c>
      <c r="E28" s="824"/>
      <c r="F28" s="795"/>
      <c r="G28" s="821">
        <v>1</v>
      </c>
      <c r="H28" s="795"/>
      <c r="I28" s="824"/>
      <c r="J28" s="822">
        <v>1</v>
      </c>
      <c r="K28" s="824"/>
    </row>
    <row r="29" spans="2:11">
      <c r="B29" s="791" t="s">
        <v>101</v>
      </c>
      <c r="C29" s="824"/>
      <c r="D29" s="822">
        <v>1</v>
      </c>
      <c r="E29" s="824"/>
      <c r="F29" s="795"/>
      <c r="G29" s="821">
        <v>1</v>
      </c>
      <c r="H29" s="795"/>
      <c r="I29" s="824"/>
      <c r="J29" s="822">
        <v>1</v>
      </c>
      <c r="K29" s="824"/>
    </row>
    <row r="30" spans="2:11">
      <c r="B30" s="791" t="s">
        <v>102</v>
      </c>
      <c r="C30" s="824"/>
      <c r="D30" s="822">
        <v>1</v>
      </c>
      <c r="E30" s="824"/>
      <c r="F30" s="795"/>
      <c r="G30" s="821">
        <v>1</v>
      </c>
      <c r="H30" s="795"/>
      <c r="I30" s="824"/>
      <c r="J30" s="822">
        <v>1</v>
      </c>
      <c r="K30" s="824"/>
    </row>
    <row r="31" spans="2:11">
      <c r="B31" s="790" t="s">
        <v>10</v>
      </c>
      <c r="C31" s="827"/>
      <c r="D31" s="827"/>
      <c r="E31" s="827"/>
      <c r="F31" s="826"/>
      <c r="G31" s="826"/>
      <c r="H31" s="826"/>
      <c r="I31" s="827"/>
      <c r="J31" s="827"/>
      <c r="K31" s="827"/>
    </row>
    <row r="32" spans="2:11">
      <c r="B32" s="791" t="s">
        <v>106</v>
      </c>
      <c r="C32" s="824"/>
      <c r="D32" s="824"/>
      <c r="E32" s="822">
        <v>1</v>
      </c>
      <c r="F32" s="795"/>
      <c r="G32" s="795"/>
      <c r="H32" s="821">
        <v>1</v>
      </c>
      <c r="I32" s="824"/>
      <c r="J32" s="824"/>
      <c r="K32" s="822">
        <v>1</v>
      </c>
    </row>
    <row r="33" spans="2:11">
      <c r="B33" s="790" t="s">
        <v>107</v>
      </c>
      <c r="C33" s="827"/>
      <c r="D33" s="827"/>
      <c r="E33" s="827"/>
      <c r="F33" s="826"/>
      <c r="G33" s="826"/>
      <c r="H33" s="826"/>
      <c r="I33" s="827"/>
      <c r="J33" s="827"/>
      <c r="K33" s="827"/>
    </row>
    <row r="34" spans="2:11">
      <c r="B34" s="791" t="s">
        <v>108</v>
      </c>
      <c r="C34" s="822">
        <v>1</v>
      </c>
      <c r="D34" s="824"/>
      <c r="E34" s="824"/>
      <c r="F34" s="821">
        <v>1</v>
      </c>
      <c r="G34" s="795"/>
      <c r="H34" s="795"/>
      <c r="I34" s="822">
        <v>1</v>
      </c>
      <c r="J34" s="824"/>
      <c r="K34" s="824"/>
    </row>
    <row r="35" spans="2:11">
      <c r="B35" s="790" t="s">
        <v>488</v>
      </c>
      <c r="C35" s="827"/>
      <c r="D35" s="827"/>
      <c r="E35" s="827"/>
      <c r="F35" s="826"/>
      <c r="G35" s="826"/>
      <c r="H35" s="826"/>
      <c r="I35" s="827"/>
      <c r="J35" s="827"/>
      <c r="K35" s="827"/>
    </row>
    <row r="36" spans="2:11">
      <c r="B36" s="791" t="s">
        <v>489</v>
      </c>
      <c r="C36" s="824"/>
      <c r="D36" s="822">
        <v>1</v>
      </c>
      <c r="E36" s="824"/>
      <c r="F36" s="795"/>
      <c r="G36" s="821">
        <v>1</v>
      </c>
      <c r="H36" s="795"/>
      <c r="I36" s="824"/>
      <c r="J36" s="822">
        <v>1</v>
      </c>
      <c r="K36" s="824"/>
    </row>
    <row r="37" spans="2:11">
      <c r="B37" s="789" t="s">
        <v>494</v>
      </c>
      <c r="C37" s="829"/>
      <c r="D37" s="820"/>
      <c r="E37" s="829"/>
      <c r="F37" s="828"/>
      <c r="G37" s="819"/>
      <c r="H37" s="828"/>
      <c r="I37" s="829"/>
      <c r="J37" s="820"/>
      <c r="K37" s="829"/>
    </row>
    <row r="38" spans="2:11">
      <c r="B38" s="791" t="s">
        <v>109</v>
      </c>
      <c r="C38" s="824"/>
      <c r="D38" s="824"/>
      <c r="E38" s="822">
        <v>1</v>
      </c>
      <c r="F38" s="795"/>
      <c r="G38" s="795"/>
      <c r="H38" s="821">
        <v>1</v>
      </c>
      <c r="I38" s="824"/>
      <c r="J38" s="824"/>
      <c r="K38" s="822">
        <v>1</v>
      </c>
    </row>
    <row r="39" spans="2:11">
      <c r="B39" s="791" t="s">
        <v>770</v>
      </c>
      <c r="C39" s="821"/>
      <c r="D39" s="824"/>
      <c r="E39" s="824"/>
      <c r="F39" s="821">
        <v>1</v>
      </c>
      <c r="G39" s="795"/>
      <c r="H39" s="795"/>
      <c r="I39" s="822">
        <v>1</v>
      </c>
      <c r="J39" s="824"/>
      <c r="K39" s="824"/>
    </row>
    <row r="40" spans="2:11">
      <c r="B40" s="789" t="s">
        <v>501</v>
      </c>
      <c r="C40" s="829"/>
      <c r="D40" s="829"/>
      <c r="E40" s="829"/>
      <c r="F40" s="828"/>
      <c r="G40" s="828"/>
      <c r="H40" s="828"/>
      <c r="I40" s="829"/>
      <c r="J40" s="829"/>
      <c r="K40" s="829"/>
    </row>
    <row r="41" spans="2:11">
      <c r="B41" s="790" t="s">
        <v>497</v>
      </c>
      <c r="C41" s="827"/>
      <c r="D41" s="827"/>
      <c r="E41" s="827"/>
      <c r="F41" s="826"/>
      <c r="G41" s="826"/>
      <c r="H41" s="826"/>
      <c r="I41" s="827"/>
      <c r="J41" s="827"/>
      <c r="K41" s="827"/>
    </row>
    <row r="42" spans="2:11">
      <c r="B42" s="791" t="s">
        <v>113</v>
      </c>
      <c r="C42" s="822">
        <v>1</v>
      </c>
      <c r="D42" s="824"/>
      <c r="E42" s="824"/>
      <c r="F42" s="821">
        <v>1</v>
      </c>
      <c r="G42" s="795"/>
      <c r="H42" s="795"/>
      <c r="I42" s="822">
        <v>1</v>
      </c>
      <c r="J42" s="824"/>
      <c r="K42" s="824"/>
    </row>
    <row r="43" spans="2:11">
      <c r="B43" s="791" t="s">
        <v>116</v>
      </c>
      <c r="C43" s="822">
        <v>1</v>
      </c>
      <c r="D43" s="824"/>
      <c r="E43" s="824"/>
      <c r="F43" s="821">
        <v>1</v>
      </c>
      <c r="G43" s="795"/>
      <c r="H43" s="795"/>
      <c r="I43" s="822">
        <v>1</v>
      </c>
      <c r="J43" s="824"/>
      <c r="K43" s="824"/>
    </row>
    <row r="44" spans="2:11">
      <c r="B44" s="791" t="s">
        <v>114</v>
      </c>
      <c r="C44" s="822">
        <v>1</v>
      </c>
      <c r="D44" s="824"/>
      <c r="E44" s="824"/>
      <c r="F44" s="821">
        <v>1</v>
      </c>
      <c r="G44" s="795"/>
      <c r="H44" s="795"/>
      <c r="I44" s="822">
        <v>1</v>
      </c>
      <c r="J44" s="824"/>
      <c r="K44" s="824"/>
    </row>
    <row r="45" spans="2:11">
      <c r="B45" s="791" t="s">
        <v>768</v>
      </c>
      <c r="C45" s="822">
        <v>1</v>
      </c>
      <c r="D45" s="824"/>
      <c r="E45" s="824"/>
      <c r="F45" s="821">
        <v>1</v>
      </c>
      <c r="G45" s="795"/>
      <c r="H45" s="795"/>
      <c r="I45" s="822">
        <v>1</v>
      </c>
      <c r="J45" s="824"/>
      <c r="K45" s="824"/>
    </row>
    <row r="46" spans="2:11">
      <c r="B46" s="791" t="s">
        <v>772</v>
      </c>
      <c r="C46" s="822">
        <v>1</v>
      </c>
      <c r="D46" s="824"/>
      <c r="E46" s="824"/>
      <c r="F46" s="821">
        <v>1</v>
      </c>
      <c r="G46" s="795"/>
      <c r="H46" s="795"/>
      <c r="I46" s="822">
        <v>1</v>
      </c>
      <c r="J46" s="824"/>
      <c r="K46" s="824"/>
    </row>
    <row r="47" spans="2:11">
      <c r="B47" s="790" t="s">
        <v>498</v>
      </c>
      <c r="C47" s="827"/>
      <c r="D47" s="827"/>
      <c r="E47" s="827"/>
      <c r="F47" s="826"/>
      <c r="G47" s="826"/>
      <c r="H47" s="826"/>
      <c r="I47" s="827"/>
      <c r="J47" s="827"/>
      <c r="K47" s="827"/>
    </row>
    <row r="48" spans="2:11">
      <c r="B48" s="791" t="s">
        <v>773</v>
      </c>
      <c r="C48" s="818"/>
      <c r="D48" s="818">
        <v>0.11</v>
      </c>
      <c r="E48" s="818">
        <v>0.89</v>
      </c>
      <c r="F48" s="817">
        <v>0.01</v>
      </c>
      <c r="G48" s="817">
        <v>0.17</v>
      </c>
      <c r="H48" s="817">
        <v>0.82</v>
      </c>
      <c r="I48" s="816">
        <v>0.01</v>
      </c>
      <c r="J48" s="816">
        <v>0.48</v>
      </c>
      <c r="K48" s="816">
        <v>0.51</v>
      </c>
    </row>
    <row r="49" spans="2:11">
      <c r="B49" s="791" t="s">
        <v>119</v>
      </c>
      <c r="C49" s="824"/>
      <c r="D49" s="822">
        <v>1</v>
      </c>
      <c r="E49" s="824"/>
      <c r="F49" s="795"/>
      <c r="G49" s="821">
        <v>1</v>
      </c>
      <c r="H49" s="795"/>
      <c r="I49" s="824"/>
      <c r="J49" s="822">
        <v>1</v>
      </c>
      <c r="K49" s="824"/>
    </row>
    <row r="50" spans="2:11">
      <c r="B50" s="815" t="s">
        <v>120</v>
      </c>
      <c r="C50" s="814"/>
      <c r="D50" s="818"/>
      <c r="E50" s="822">
        <v>1</v>
      </c>
      <c r="F50" s="813"/>
      <c r="G50" s="812"/>
      <c r="H50" s="812">
        <v>1</v>
      </c>
      <c r="I50" s="814"/>
      <c r="J50" s="818"/>
      <c r="K50" s="822">
        <v>1</v>
      </c>
    </row>
    <row r="51" spans="2:11">
      <c r="B51" s="791" t="s">
        <v>122</v>
      </c>
      <c r="C51" s="824"/>
      <c r="D51" s="824"/>
      <c r="E51" s="822">
        <v>1</v>
      </c>
      <c r="F51" s="795"/>
      <c r="G51" s="795"/>
      <c r="H51" s="821">
        <v>1</v>
      </c>
      <c r="I51" s="824"/>
      <c r="J51" s="824"/>
      <c r="K51" s="822">
        <v>1</v>
      </c>
    </row>
    <row r="52" spans="2:11">
      <c r="B52" s="791" t="s">
        <v>124</v>
      </c>
      <c r="C52" s="824"/>
      <c r="D52" s="824"/>
      <c r="E52" s="822">
        <v>1</v>
      </c>
      <c r="F52" s="860"/>
      <c r="G52" s="795"/>
      <c r="H52" s="821">
        <v>1</v>
      </c>
      <c r="I52" s="824"/>
      <c r="J52" s="824"/>
      <c r="K52" s="822">
        <v>1</v>
      </c>
    </row>
    <row r="53" spans="2:11">
      <c r="B53" s="791" t="s">
        <v>123</v>
      </c>
      <c r="C53" s="824"/>
      <c r="D53" s="824"/>
      <c r="E53" s="822">
        <v>1</v>
      </c>
      <c r="F53" s="795"/>
      <c r="G53" s="795"/>
      <c r="H53" s="821">
        <v>1</v>
      </c>
      <c r="I53" s="824"/>
      <c r="J53" s="824"/>
      <c r="K53" s="822">
        <v>1</v>
      </c>
    </row>
    <row r="54" spans="2:11">
      <c r="B54" s="790" t="s">
        <v>500</v>
      </c>
      <c r="C54" s="827"/>
      <c r="D54" s="827"/>
      <c r="E54" s="827"/>
      <c r="F54" s="826"/>
      <c r="G54" s="826"/>
      <c r="H54" s="826"/>
      <c r="I54" s="827"/>
      <c r="J54" s="827"/>
      <c r="K54" s="827"/>
    </row>
    <row r="55" spans="2:11">
      <c r="B55" s="791" t="s">
        <v>769</v>
      </c>
      <c r="C55" s="822">
        <v>1</v>
      </c>
      <c r="D55" s="824"/>
      <c r="E55" s="824"/>
      <c r="F55" s="821">
        <v>1</v>
      </c>
      <c r="G55" s="795"/>
      <c r="H55" s="795"/>
      <c r="I55" s="822">
        <v>1</v>
      </c>
      <c r="J55" s="824"/>
      <c r="K55" s="824"/>
    </row>
    <row r="85" spans="4:13" ht="15" thickBot="1"/>
    <row r="86" spans="4:13" ht="21">
      <c r="E86" s="934">
        <v>2018</v>
      </c>
      <c r="F86" s="935"/>
      <c r="G86" s="936"/>
      <c r="H86" s="934">
        <v>2019</v>
      </c>
      <c r="I86" s="935"/>
      <c r="J86" s="936"/>
      <c r="K86" s="934">
        <v>2019</v>
      </c>
      <c r="L86" s="935"/>
      <c r="M86" s="936"/>
    </row>
    <row r="87" spans="4:13" ht="31.5" thickBot="1">
      <c r="D87" s="670"/>
      <c r="E87" s="737" t="s">
        <v>29</v>
      </c>
      <c r="F87" s="738" t="s">
        <v>774</v>
      </c>
      <c r="G87" s="739" t="s">
        <v>775</v>
      </c>
      <c r="H87" s="737" t="s">
        <v>29</v>
      </c>
      <c r="I87" s="738" t="s">
        <v>774</v>
      </c>
      <c r="J87" s="739" t="s">
        <v>775</v>
      </c>
      <c r="K87" s="737" t="s">
        <v>29</v>
      </c>
      <c r="L87" s="738" t="s">
        <v>774</v>
      </c>
      <c r="M87" s="739" t="s">
        <v>775</v>
      </c>
    </row>
    <row r="88" spans="4:13" ht="21.5" thickBot="1">
      <c r="D88" s="740" t="s">
        <v>180</v>
      </c>
      <c r="E88" s="741"/>
      <c r="F88" s="741"/>
      <c r="G88" s="741"/>
      <c r="H88" s="741"/>
      <c r="I88" s="741"/>
      <c r="J88" s="742"/>
      <c r="K88" s="741"/>
      <c r="L88" s="741"/>
      <c r="M88" s="742"/>
    </row>
    <row r="89" spans="4:13" ht="15.5">
      <c r="D89" s="743" t="s">
        <v>0</v>
      </c>
      <c r="E89" s="744"/>
      <c r="F89" s="744"/>
      <c r="G89" s="745"/>
      <c r="H89" s="746"/>
      <c r="I89" s="747"/>
      <c r="J89" s="748"/>
      <c r="K89" s="746"/>
      <c r="L89" s="747"/>
      <c r="M89" s="748"/>
    </row>
    <row r="90" spans="4:13" ht="15.5">
      <c r="D90" s="749" t="s">
        <v>1</v>
      </c>
      <c r="E90" s="750">
        <v>1</v>
      </c>
      <c r="F90" s="751"/>
      <c r="G90" s="752"/>
      <c r="H90" s="753"/>
      <c r="I90" s="751"/>
      <c r="J90" s="754"/>
      <c r="K90" s="753"/>
      <c r="L90" s="751"/>
      <c r="M90" s="754"/>
    </row>
    <row r="91" spans="4:13" ht="15.5">
      <c r="D91" s="749" t="s">
        <v>2</v>
      </c>
      <c r="E91" s="750">
        <v>1</v>
      </c>
      <c r="F91" s="751"/>
      <c r="G91" s="752"/>
      <c r="H91" s="753"/>
      <c r="I91" s="751"/>
      <c r="J91" s="754"/>
      <c r="K91" s="753"/>
      <c r="L91" s="751"/>
      <c r="M91" s="754"/>
    </row>
    <row r="92" spans="4:13" ht="15.5">
      <c r="D92" s="749" t="s">
        <v>3</v>
      </c>
      <c r="E92" s="750">
        <v>1</v>
      </c>
      <c r="F92" s="751"/>
      <c r="G92" s="752"/>
      <c r="H92" s="753"/>
      <c r="I92" s="751"/>
      <c r="J92" s="754"/>
      <c r="K92" s="753"/>
      <c r="L92" s="751"/>
      <c r="M92" s="754"/>
    </row>
    <row r="93" spans="4:13" ht="15.5">
      <c r="D93" s="749" t="s">
        <v>4</v>
      </c>
      <c r="E93" s="750">
        <v>1</v>
      </c>
      <c r="F93" s="751"/>
      <c r="G93" s="752"/>
      <c r="H93" s="753"/>
      <c r="I93" s="751"/>
      <c r="J93" s="754"/>
      <c r="K93" s="753"/>
      <c r="L93" s="751"/>
      <c r="M93" s="754"/>
    </row>
    <row r="94" spans="4:13" ht="15.5">
      <c r="D94" s="749" t="s">
        <v>5</v>
      </c>
      <c r="E94" s="750">
        <v>1</v>
      </c>
      <c r="F94" s="751"/>
      <c r="G94" s="752"/>
      <c r="H94" s="753"/>
      <c r="I94" s="751"/>
      <c r="J94" s="754"/>
      <c r="K94" s="753"/>
      <c r="L94" s="751"/>
      <c r="M94" s="754"/>
    </row>
    <row r="95" spans="4:13" ht="15.5">
      <c r="D95" s="755" t="s">
        <v>8</v>
      </c>
      <c r="E95" s="751"/>
      <c r="F95" s="751"/>
      <c r="G95" s="752"/>
      <c r="H95" s="753"/>
      <c r="I95" s="751"/>
      <c r="J95" s="754"/>
      <c r="K95" s="753"/>
      <c r="L95" s="751"/>
      <c r="M95" s="754"/>
    </row>
    <row r="96" spans="4:13" ht="15.5">
      <c r="D96" s="756" t="s">
        <v>776</v>
      </c>
      <c r="E96" s="751"/>
      <c r="F96" s="750">
        <v>0.66</v>
      </c>
      <c r="G96" s="757">
        <v>0.34</v>
      </c>
      <c r="H96" s="753"/>
      <c r="I96" s="751"/>
      <c r="J96" s="754"/>
      <c r="K96" s="753"/>
      <c r="L96" s="751"/>
      <c r="M96" s="754"/>
    </row>
    <row r="97" spans="4:13" ht="15.5">
      <c r="D97" s="756" t="s">
        <v>777</v>
      </c>
      <c r="E97" s="751"/>
      <c r="F97" s="750">
        <v>0.15</v>
      </c>
      <c r="G97" s="757">
        <v>0.85</v>
      </c>
      <c r="H97" s="753"/>
      <c r="I97" s="751"/>
      <c r="J97" s="754"/>
      <c r="K97" s="753"/>
      <c r="L97" s="751"/>
      <c r="M97" s="754"/>
    </row>
    <row r="98" spans="4:13" ht="15.5">
      <c r="D98" s="756" t="s">
        <v>778</v>
      </c>
      <c r="E98" s="751"/>
      <c r="F98" s="750">
        <v>0.08</v>
      </c>
      <c r="G98" s="757">
        <v>0.92</v>
      </c>
      <c r="H98" s="753"/>
      <c r="I98" s="751"/>
      <c r="J98" s="754"/>
      <c r="K98" s="753"/>
      <c r="L98" s="751"/>
      <c r="M98" s="754"/>
    </row>
    <row r="99" spans="4:13" ht="15.5">
      <c r="D99" s="756" t="s">
        <v>779</v>
      </c>
      <c r="E99" s="751"/>
      <c r="F99" s="750">
        <v>0.18</v>
      </c>
      <c r="G99" s="757">
        <v>0.82</v>
      </c>
      <c r="H99" s="753"/>
      <c r="I99" s="751"/>
      <c r="J99" s="754"/>
      <c r="K99" s="753"/>
      <c r="L99" s="751"/>
      <c r="M99" s="754"/>
    </row>
    <row r="100" spans="4:13" ht="31">
      <c r="D100" s="758" t="s">
        <v>21</v>
      </c>
      <c r="E100" s="751"/>
      <c r="F100" s="750">
        <v>1</v>
      </c>
      <c r="G100" s="757"/>
      <c r="H100" s="753"/>
      <c r="I100" s="751"/>
      <c r="J100" s="754"/>
      <c r="K100" s="753"/>
      <c r="L100" s="751"/>
      <c r="M100" s="754"/>
    </row>
    <row r="101" spans="4:13" ht="15.5">
      <c r="D101" s="758" t="s">
        <v>20</v>
      </c>
      <c r="E101" s="751"/>
      <c r="F101" s="750">
        <v>1</v>
      </c>
      <c r="G101" s="757"/>
      <c r="H101" s="753"/>
      <c r="I101" s="751"/>
      <c r="J101" s="754"/>
      <c r="K101" s="753"/>
      <c r="L101" s="751"/>
      <c r="M101" s="754"/>
    </row>
    <row r="102" spans="4:13" ht="15.5">
      <c r="D102" s="755" t="s">
        <v>10</v>
      </c>
      <c r="E102" s="751"/>
      <c r="F102" s="750"/>
      <c r="G102" s="757"/>
      <c r="H102" s="753"/>
      <c r="I102" s="751"/>
      <c r="J102" s="754"/>
      <c r="K102" s="753"/>
      <c r="L102" s="751"/>
      <c r="M102" s="754"/>
    </row>
    <row r="103" spans="4:13" ht="46.5">
      <c r="D103" s="759" t="s">
        <v>11</v>
      </c>
      <c r="E103" s="751"/>
      <c r="F103" s="750"/>
      <c r="G103" s="757">
        <v>1</v>
      </c>
      <c r="H103" s="753"/>
      <c r="I103" s="751"/>
      <c r="J103" s="754"/>
      <c r="K103" s="753"/>
      <c r="L103" s="751"/>
      <c r="M103" s="754"/>
    </row>
    <row r="104" spans="4:13" ht="15.5">
      <c r="D104" s="755" t="s">
        <v>14</v>
      </c>
      <c r="E104" s="751"/>
      <c r="F104" s="751"/>
      <c r="G104" s="752"/>
      <c r="H104" s="753"/>
      <c r="I104" s="751"/>
      <c r="J104" s="754"/>
      <c r="K104" s="753"/>
      <c r="L104" s="751"/>
      <c r="M104" s="754"/>
    </row>
    <row r="105" spans="4:13" ht="46.5">
      <c r="D105" s="759" t="s">
        <v>14</v>
      </c>
      <c r="E105" s="750">
        <v>1</v>
      </c>
      <c r="F105" s="751"/>
      <c r="G105" s="752"/>
      <c r="H105" s="753"/>
      <c r="I105" s="751"/>
      <c r="J105" s="754"/>
      <c r="K105" s="753"/>
      <c r="L105" s="751"/>
      <c r="M105" s="754"/>
    </row>
    <row r="106" spans="4:13" ht="15.5">
      <c r="D106" s="755" t="s">
        <v>15</v>
      </c>
      <c r="E106" s="751"/>
      <c r="F106" s="751"/>
      <c r="G106" s="752"/>
      <c r="H106" s="753"/>
      <c r="I106" s="751"/>
      <c r="J106" s="754"/>
      <c r="K106" s="753"/>
      <c r="L106" s="751"/>
      <c r="M106" s="754"/>
    </row>
    <row r="107" spans="4:13" ht="62">
      <c r="D107" s="760" t="s">
        <v>16</v>
      </c>
      <c r="E107" s="751"/>
      <c r="F107" s="751"/>
      <c r="G107" s="752"/>
      <c r="H107" s="753"/>
      <c r="I107" s="751"/>
      <c r="J107" s="754"/>
      <c r="K107" s="753"/>
      <c r="L107" s="751"/>
      <c r="M107" s="754"/>
    </row>
    <row r="108" spans="4:13" ht="93">
      <c r="D108" s="760" t="s">
        <v>780</v>
      </c>
      <c r="E108" s="751"/>
      <c r="F108" s="751"/>
      <c r="G108" s="761">
        <v>1</v>
      </c>
      <c r="H108" s="753"/>
      <c r="I108" s="751"/>
      <c r="J108" s="754"/>
      <c r="K108" s="753"/>
      <c r="L108" s="751"/>
      <c r="M108" s="754"/>
    </row>
    <row r="109" spans="4:13" ht="77.5">
      <c r="D109" s="760" t="s">
        <v>781</v>
      </c>
      <c r="E109" s="751"/>
      <c r="F109" s="750">
        <v>1</v>
      </c>
      <c r="G109" s="752"/>
      <c r="H109" s="753"/>
      <c r="I109" s="751"/>
      <c r="J109" s="754"/>
      <c r="K109" s="753"/>
      <c r="L109" s="751"/>
      <c r="M109" s="754"/>
    </row>
    <row r="110" spans="4:13" ht="15.5">
      <c r="D110" s="755" t="s">
        <v>488</v>
      </c>
      <c r="E110" s="751"/>
      <c r="F110" s="751"/>
      <c r="G110" s="752"/>
      <c r="H110" s="753"/>
      <c r="I110" s="751"/>
      <c r="J110" s="754"/>
      <c r="K110" s="753"/>
      <c r="L110" s="751"/>
      <c r="M110" s="754"/>
    </row>
    <row r="111" spans="4:13" ht="16" thickBot="1">
      <c r="D111" s="762" t="s">
        <v>489</v>
      </c>
      <c r="E111" s="763"/>
      <c r="F111" s="764">
        <v>1</v>
      </c>
      <c r="G111" s="765"/>
      <c r="H111" s="766"/>
      <c r="I111" s="763"/>
      <c r="J111" s="767"/>
      <c r="K111" s="766"/>
      <c r="L111" s="763"/>
      <c r="M111" s="767"/>
    </row>
    <row r="112" spans="4:13" ht="21.5" thickBot="1">
      <c r="D112" s="768" t="s">
        <v>782</v>
      </c>
      <c r="E112" s="769"/>
      <c r="F112" s="769"/>
      <c r="G112" s="770"/>
      <c r="H112" s="771"/>
      <c r="I112" s="769"/>
      <c r="J112" s="772"/>
      <c r="K112" s="771"/>
      <c r="L112" s="769"/>
      <c r="M112" s="772"/>
    </row>
    <row r="113" spans="4:13" ht="15.5">
      <c r="D113" s="773" t="s">
        <v>495</v>
      </c>
      <c r="E113" s="747"/>
      <c r="F113" s="747"/>
      <c r="G113" s="774"/>
      <c r="H113" s="746"/>
      <c r="I113" s="747"/>
      <c r="J113" s="748"/>
      <c r="K113" s="746"/>
      <c r="L113" s="747"/>
      <c r="M113" s="748"/>
    </row>
    <row r="114" spans="4:13" ht="31">
      <c r="D114" s="775" t="s">
        <v>95</v>
      </c>
      <c r="E114" s="750">
        <v>1</v>
      </c>
      <c r="F114" s="751"/>
      <c r="G114" s="752"/>
      <c r="H114" s="776">
        <v>1</v>
      </c>
      <c r="I114" s="750"/>
      <c r="J114" s="777"/>
      <c r="K114" s="776">
        <v>1</v>
      </c>
      <c r="L114" s="750"/>
      <c r="M114" s="777"/>
    </row>
    <row r="115" spans="4:13" ht="46.5">
      <c r="D115" s="775" t="s">
        <v>96</v>
      </c>
      <c r="E115" s="750">
        <v>1</v>
      </c>
      <c r="F115" s="751"/>
      <c r="G115" s="752"/>
      <c r="H115" s="776">
        <v>1</v>
      </c>
      <c r="I115" s="750"/>
      <c r="J115" s="777"/>
      <c r="K115" s="776">
        <v>1</v>
      </c>
      <c r="L115" s="750"/>
      <c r="M115" s="777"/>
    </row>
    <row r="116" spans="4:13" ht="46.5">
      <c r="D116" s="775" t="s">
        <v>97</v>
      </c>
      <c r="E116" s="750">
        <v>1</v>
      </c>
      <c r="F116" s="751"/>
      <c r="G116" s="752"/>
      <c r="H116" s="776">
        <v>1</v>
      </c>
      <c r="I116" s="750"/>
      <c r="J116" s="777"/>
      <c r="K116" s="776">
        <v>1</v>
      </c>
      <c r="L116" s="750"/>
      <c r="M116" s="777"/>
    </row>
    <row r="117" spans="4:13" ht="46.5">
      <c r="D117" s="775" t="s">
        <v>783</v>
      </c>
      <c r="E117" s="750">
        <v>1</v>
      </c>
      <c r="F117" s="751"/>
      <c r="G117" s="752"/>
      <c r="H117" s="776">
        <v>1</v>
      </c>
      <c r="I117" s="750"/>
      <c r="J117" s="777"/>
      <c r="K117" s="776">
        <v>1</v>
      </c>
      <c r="L117" s="750"/>
      <c r="M117" s="777"/>
    </row>
    <row r="118" spans="4:13" ht="93">
      <c r="D118" s="759" t="s">
        <v>98</v>
      </c>
      <c r="E118" s="750">
        <v>1</v>
      </c>
      <c r="F118" s="751"/>
      <c r="G118" s="752"/>
      <c r="H118" s="753"/>
      <c r="I118" s="751"/>
      <c r="J118" s="754"/>
      <c r="K118" s="753"/>
      <c r="L118" s="751"/>
      <c r="M118" s="754"/>
    </row>
    <row r="119" spans="4:13" ht="46.5">
      <c r="D119" s="778" t="s">
        <v>496</v>
      </c>
      <c r="E119" s="751"/>
      <c r="F119" s="751"/>
      <c r="G119" s="752"/>
      <c r="H119" s="776"/>
      <c r="I119" s="750"/>
      <c r="J119" s="777"/>
      <c r="K119" s="776"/>
      <c r="L119" s="750"/>
      <c r="M119" s="777"/>
    </row>
    <row r="120" spans="4:13" ht="77.5">
      <c r="D120" s="775" t="s">
        <v>100</v>
      </c>
      <c r="E120" s="751"/>
      <c r="F120" s="750">
        <v>1</v>
      </c>
      <c r="G120" s="752"/>
      <c r="H120" s="776"/>
      <c r="I120" s="750">
        <v>1</v>
      </c>
      <c r="J120" s="777"/>
      <c r="K120" s="776"/>
      <c r="L120" s="750">
        <v>1</v>
      </c>
      <c r="M120" s="777"/>
    </row>
    <row r="121" spans="4:13" ht="62">
      <c r="D121" s="775" t="s">
        <v>101</v>
      </c>
      <c r="E121" s="751"/>
      <c r="F121" s="750">
        <v>1</v>
      </c>
      <c r="G121" s="752"/>
      <c r="H121" s="776"/>
      <c r="I121" s="750">
        <v>1</v>
      </c>
      <c r="J121" s="777"/>
      <c r="K121" s="776"/>
      <c r="L121" s="750">
        <v>1</v>
      </c>
      <c r="M121" s="777"/>
    </row>
    <row r="122" spans="4:13" ht="77.5">
      <c r="D122" s="775" t="s">
        <v>102</v>
      </c>
      <c r="E122" s="751"/>
      <c r="F122" s="750">
        <v>1</v>
      </c>
      <c r="G122" s="752"/>
      <c r="H122" s="776"/>
      <c r="I122" s="750">
        <v>1</v>
      </c>
      <c r="J122" s="777"/>
      <c r="K122" s="776"/>
      <c r="L122" s="750">
        <v>1</v>
      </c>
      <c r="M122" s="777"/>
    </row>
    <row r="123" spans="4:13" ht="15.5">
      <c r="D123" s="755" t="s">
        <v>10</v>
      </c>
      <c r="E123" s="751"/>
      <c r="F123" s="751"/>
      <c r="G123" s="752"/>
      <c r="H123" s="776"/>
      <c r="I123" s="750"/>
      <c r="J123" s="777"/>
      <c r="K123" s="776"/>
      <c r="L123" s="750"/>
      <c r="M123" s="777"/>
    </row>
    <row r="124" spans="4:13" ht="108.5">
      <c r="D124" s="775" t="s">
        <v>106</v>
      </c>
      <c r="E124" s="751"/>
      <c r="F124" s="751"/>
      <c r="G124" s="752"/>
      <c r="H124" s="776"/>
      <c r="I124" s="750"/>
      <c r="J124" s="777">
        <v>1</v>
      </c>
      <c r="K124" s="776"/>
      <c r="L124" s="750"/>
      <c r="M124" s="777">
        <v>0</v>
      </c>
    </row>
    <row r="125" spans="4:13" ht="15.5">
      <c r="D125" s="755" t="s">
        <v>784</v>
      </c>
      <c r="E125" s="751"/>
      <c r="F125" s="751"/>
      <c r="G125" s="752"/>
      <c r="H125" s="776"/>
      <c r="I125" s="750"/>
      <c r="J125" s="777"/>
      <c r="K125" s="776"/>
      <c r="L125" s="750"/>
      <c r="M125" s="777"/>
    </row>
    <row r="126" spans="4:13" ht="31">
      <c r="D126" s="775" t="s">
        <v>108</v>
      </c>
      <c r="E126" s="750">
        <v>1</v>
      </c>
      <c r="F126" s="751"/>
      <c r="G126" s="752"/>
      <c r="H126" s="776">
        <v>1</v>
      </c>
      <c r="I126" s="750"/>
      <c r="J126" s="777"/>
      <c r="K126" s="776">
        <v>1</v>
      </c>
      <c r="L126" s="750"/>
      <c r="M126" s="777"/>
    </row>
    <row r="127" spans="4:13" ht="15.5">
      <c r="D127" s="755" t="s">
        <v>488</v>
      </c>
      <c r="E127" s="751"/>
      <c r="F127" s="751"/>
      <c r="G127" s="752"/>
      <c r="H127" s="776"/>
      <c r="I127" s="750"/>
      <c r="J127" s="777"/>
      <c r="K127" s="776"/>
      <c r="L127" s="750"/>
      <c r="M127" s="777"/>
    </row>
    <row r="128" spans="4:13" ht="15.5">
      <c r="D128" s="779" t="s">
        <v>489</v>
      </c>
      <c r="E128" s="751"/>
      <c r="F128" s="750">
        <v>1</v>
      </c>
      <c r="G128" s="752"/>
      <c r="H128" s="776"/>
      <c r="I128" s="750">
        <v>1</v>
      </c>
      <c r="J128" s="777"/>
      <c r="K128" s="776"/>
      <c r="L128" s="750">
        <v>0</v>
      </c>
      <c r="M128" s="777"/>
    </row>
    <row r="129" spans="4:13" ht="15.5">
      <c r="D129" s="755" t="s">
        <v>494</v>
      </c>
      <c r="E129" s="751"/>
      <c r="F129" s="751"/>
      <c r="G129" s="752"/>
      <c r="H129" s="776"/>
      <c r="I129" s="750"/>
      <c r="J129" s="777"/>
      <c r="K129" s="776"/>
      <c r="L129" s="750"/>
      <c r="M129" s="777"/>
    </row>
    <row r="130" spans="4:13" ht="46.5">
      <c r="D130" s="775" t="s">
        <v>785</v>
      </c>
      <c r="E130" s="750">
        <v>1</v>
      </c>
      <c r="F130" s="751"/>
      <c r="G130" s="752"/>
      <c r="H130" s="776"/>
      <c r="I130" s="750"/>
      <c r="J130" s="777"/>
      <c r="K130" s="776"/>
      <c r="L130" s="750"/>
      <c r="M130" s="777"/>
    </row>
    <row r="131" spans="4:13" ht="15.5">
      <c r="D131" s="775" t="s">
        <v>109</v>
      </c>
      <c r="E131" s="751"/>
      <c r="F131" s="751"/>
      <c r="G131" s="757">
        <v>1</v>
      </c>
      <c r="H131" s="776"/>
      <c r="I131" s="750"/>
      <c r="J131" s="777">
        <v>1</v>
      </c>
      <c r="K131" s="776"/>
      <c r="L131" s="750"/>
      <c r="M131" s="777">
        <v>0</v>
      </c>
    </row>
    <row r="132" spans="4:13" ht="46.5">
      <c r="D132" s="778" t="s">
        <v>501</v>
      </c>
      <c r="E132" s="751"/>
      <c r="F132" s="751"/>
      <c r="G132" s="752"/>
      <c r="H132" s="776"/>
      <c r="I132" s="750"/>
      <c r="J132" s="777"/>
      <c r="K132" s="776"/>
      <c r="L132" s="750"/>
      <c r="M132" s="777"/>
    </row>
    <row r="133" spans="4:13" ht="46.5">
      <c r="D133" s="778" t="s">
        <v>786</v>
      </c>
      <c r="E133" s="751"/>
      <c r="F133" s="751"/>
      <c r="G133" s="752"/>
      <c r="H133" s="776"/>
      <c r="I133" s="750"/>
      <c r="J133" s="777"/>
      <c r="K133" s="776"/>
      <c r="L133" s="750"/>
      <c r="M133" s="777"/>
    </row>
    <row r="134" spans="4:13" ht="46.5">
      <c r="D134" s="780" t="s">
        <v>113</v>
      </c>
      <c r="E134" s="750">
        <v>1</v>
      </c>
      <c r="F134" s="751"/>
      <c r="G134" s="752"/>
      <c r="H134" s="776">
        <v>1</v>
      </c>
      <c r="I134" s="750"/>
      <c r="J134" s="777"/>
      <c r="K134" s="776">
        <v>1</v>
      </c>
      <c r="L134" s="750"/>
      <c r="M134" s="777"/>
    </row>
    <row r="135" spans="4:13" ht="62">
      <c r="D135" s="781" t="s">
        <v>114</v>
      </c>
      <c r="E135" s="750">
        <v>1</v>
      </c>
      <c r="F135" s="751"/>
      <c r="G135" s="752"/>
      <c r="H135" s="776">
        <v>1</v>
      </c>
      <c r="I135" s="750"/>
      <c r="J135" s="777"/>
      <c r="K135" s="776">
        <v>1</v>
      </c>
      <c r="L135" s="750"/>
      <c r="M135" s="777"/>
    </row>
    <row r="136" spans="4:13" ht="46.5">
      <c r="D136" s="775" t="s">
        <v>787</v>
      </c>
      <c r="E136" s="750">
        <v>1</v>
      </c>
      <c r="F136" s="751"/>
      <c r="G136" s="752"/>
      <c r="H136" s="776">
        <v>1</v>
      </c>
      <c r="I136" s="750"/>
      <c r="J136" s="777"/>
      <c r="K136" s="776">
        <v>1</v>
      </c>
      <c r="L136" s="750"/>
      <c r="M136" s="777"/>
    </row>
    <row r="137" spans="4:13" ht="15.5">
      <c r="D137" s="755" t="s">
        <v>498</v>
      </c>
      <c r="E137" s="751"/>
      <c r="F137" s="751"/>
      <c r="G137" s="752"/>
      <c r="H137" s="776"/>
      <c r="I137" s="750"/>
      <c r="J137" s="777"/>
      <c r="K137" s="776"/>
      <c r="L137" s="750"/>
      <c r="M137" s="777"/>
    </row>
    <row r="138" spans="4:13" ht="46.5">
      <c r="D138" s="775" t="s">
        <v>118</v>
      </c>
      <c r="E138" s="751"/>
      <c r="F138" s="750">
        <v>0.11</v>
      </c>
      <c r="G138" s="757">
        <v>0.89</v>
      </c>
      <c r="H138" s="776"/>
      <c r="I138" s="750">
        <v>0.11</v>
      </c>
      <c r="J138" s="777">
        <v>0.89</v>
      </c>
      <c r="K138" s="776"/>
      <c r="L138" s="750">
        <v>0</v>
      </c>
      <c r="M138" s="777">
        <v>0</v>
      </c>
    </row>
    <row r="139" spans="4:13" ht="77.5">
      <c r="D139" s="780" t="s">
        <v>119</v>
      </c>
      <c r="E139" s="751"/>
      <c r="F139" s="750">
        <v>1</v>
      </c>
      <c r="G139" s="757"/>
      <c r="H139" s="776"/>
      <c r="I139" s="750">
        <v>1</v>
      </c>
      <c r="J139" s="777"/>
      <c r="K139" s="776"/>
      <c r="L139" s="750">
        <v>1</v>
      </c>
      <c r="M139" s="777"/>
    </row>
    <row r="140" spans="4:13" ht="93">
      <c r="D140" s="780" t="s">
        <v>122</v>
      </c>
      <c r="E140" s="751"/>
      <c r="F140" s="750"/>
      <c r="G140" s="757"/>
      <c r="H140" s="776"/>
      <c r="I140" s="750"/>
      <c r="J140" s="777">
        <v>1</v>
      </c>
      <c r="K140" s="776"/>
      <c r="L140" s="750"/>
      <c r="M140" s="777">
        <v>1</v>
      </c>
    </row>
    <row r="141" spans="4:13" ht="62">
      <c r="D141" s="780" t="s">
        <v>124</v>
      </c>
      <c r="E141" s="751"/>
      <c r="F141" s="750">
        <v>1</v>
      </c>
      <c r="G141" s="757"/>
      <c r="H141" s="776"/>
      <c r="I141" s="750"/>
      <c r="J141" s="777">
        <v>1</v>
      </c>
      <c r="K141" s="776"/>
      <c r="L141" s="750"/>
      <c r="M141" s="777">
        <v>1</v>
      </c>
    </row>
    <row r="142" spans="4:13" ht="93.5" thickBot="1">
      <c r="D142" s="782" t="s">
        <v>120</v>
      </c>
      <c r="E142" s="783"/>
      <c r="F142" s="784">
        <v>1</v>
      </c>
      <c r="G142" s="785"/>
      <c r="H142" s="786"/>
      <c r="I142" s="784"/>
      <c r="J142" s="787"/>
      <c r="K142" s="786"/>
      <c r="L142" s="784"/>
      <c r="M142" s="787"/>
    </row>
    <row r="143" spans="4:13" ht="15.5">
      <c r="D143" s="755" t="s">
        <v>500</v>
      </c>
      <c r="E143" s="751"/>
      <c r="F143" s="751"/>
      <c r="G143" s="752"/>
      <c r="H143" s="776"/>
      <c r="I143" s="750"/>
      <c r="J143" s="777"/>
      <c r="K143" s="776"/>
      <c r="L143" s="750"/>
      <c r="M143" s="777"/>
    </row>
    <row r="144" spans="4:13" ht="31">
      <c r="D144" s="775" t="s">
        <v>769</v>
      </c>
      <c r="E144" s="751"/>
      <c r="F144" s="750"/>
      <c r="G144" s="757"/>
      <c r="H144" s="776">
        <v>1</v>
      </c>
      <c r="I144" s="750"/>
      <c r="J144" s="777"/>
      <c r="K144" s="776">
        <v>1</v>
      </c>
      <c r="L144" s="750"/>
      <c r="M144" s="777"/>
    </row>
  </sheetData>
  <mergeCells count="7">
    <mergeCell ref="B16:X16"/>
    <mergeCell ref="E86:G86"/>
    <mergeCell ref="H86:J86"/>
    <mergeCell ref="K86:M86"/>
    <mergeCell ref="C19:E19"/>
    <mergeCell ref="F19:H19"/>
    <mergeCell ref="I19:K19"/>
  </mergeCells>
  <conditionalFormatting sqref="E89:J111 E113:J141">
    <cfRule type="cellIs" dxfId="45" priority="6" operator="equal">
      <formula>""</formula>
    </cfRule>
  </conditionalFormatting>
  <conditionalFormatting sqref="E142:J142">
    <cfRule type="cellIs" dxfId="44" priority="5" operator="equal">
      <formula>""</formula>
    </cfRule>
  </conditionalFormatting>
  <conditionalFormatting sqref="E143:J144">
    <cfRule type="cellIs" dxfId="43" priority="4" operator="equal">
      <formula>""</formula>
    </cfRule>
  </conditionalFormatting>
  <conditionalFormatting sqref="K89:M111 K113:M141">
    <cfRule type="cellIs" dxfId="42" priority="3" operator="equal">
      <formula>""</formula>
    </cfRule>
  </conditionalFormatting>
  <conditionalFormatting sqref="K142:M142">
    <cfRule type="cellIs" dxfId="41" priority="2" operator="equal">
      <formula>""</formula>
    </cfRule>
  </conditionalFormatting>
  <conditionalFormatting sqref="K143:M144">
    <cfRule type="cellIs" dxfId="40" priority="1" operator="equal">
      <formula>""</formula>
    </cfRule>
  </conditionalFormatting>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Contents</vt:lpstr>
      <vt:lpstr>Instructions</vt:lpstr>
      <vt:lpstr>1.  LRAMVA Summary</vt:lpstr>
      <vt:lpstr>LRAMVA Checklist Schematic</vt:lpstr>
      <vt:lpstr>DropDownList</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James Crosbie</cp:lastModifiedBy>
  <cp:lastPrinted>2021-08-08T18:24:47Z</cp:lastPrinted>
  <dcterms:created xsi:type="dcterms:W3CDTF">2012-03-05T18:56:04Z</dcterms:created>
  <dcterms:modified xsi:type="dcterms:W3CDTF">2021-08-08T18:25:28Z</dcterms:modified>
</cp:coreProperties>
</file>