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8824" windowHeight="5988" activeTab="3"/>
  </bookViews>
  <sheets>
    <sheet name="1589 Continuity" sheetId="1" r:id="rId1"/>
    <sheet name="Allocation of GA Balance" sheetId="2" r:id="rId2"/>
    <sheet name="Class A Related Balance " sheetId="4" r:id="rId3"/>
    <sheet name="Non-RPP Class B Balance" sheetId="5" r:id="rId4"/>
  </sheets>
  <calcPr calcId="145621"/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C11" i="2"/>
  <c r="C13" i="2" s="1"/>
  <c r="C32" i="4" l="1"/>
  <c r="C29" i="4"/>
  <c r="C26" i="4"/>
  <c r="C24" i="4"/>
  <c r="C21" i="4"/>
  <c r="C18" i="4"/>
  <c r="C16" i="4"/>
  <c r="C13" i="4"/>
  <c r="C10" i="4"/>
  <c r="C11" i="4"/>
  <c r="C12" i="4"/>
  <c r="C14" i="4"/>
  <c r="C15" i="4"/>
  <c r="C17" i="4"/>
  <c r="C19" i="4"/>
  <c r="C20" i="4"/>
  <c r="C22" i="4"/>
  <c r="C23" i="4"/>
  <c r="C25" i="4"/>
  <c r="C27" i="4"/>
  <c r="C28" i="4"/>
  <c r="C30" i="4"/>
  <c r="C31" i="4"/>
  <c r="C9" i="4"/>
  <c r="B33" i="4" l="1"/>
  <c r="C4" i="5"/>
  <c r="A3" i="4"/>
  <c r="G35" i="2" l="1"/>
  <c r="D35" i="2"/>
  <c r="E35" i="2"/>
  <c r="F35" i="2"/>
  <c r="H35" i="2"/>
  <c r="C14" i="2" l="1"/>
  <c r="C5" i="5" s="1"/>
  <c r="J27" i="2"/>
  <c r="K27" i="2" s="1"/>
  <c r="J28" i="2"/>
  <c r="K28" i="2" s="1"/>
  <c r="J34" i="2"/>
  <c r="K34" i="2" s="1"/>
  <c r="J26" i="2"/>
  <c r="K26" i="2" s="1"/>
  <c r="J33" i="2"/>
  <c r="K33" i="2" s="1"/>
  <c r="J25" i="2"/>
  <c r="K25" i="2" s="1"/>
  <c r="J22" i="2"/>
  <c r="K22" i="2" s="1"/>
  <c r="J21" i="2"/>
  <c r="K21" i="2" s="1"/>
  <c r="J20" i="2"/>
  <c r="K20" i="2" s="1"/>
  <c r="J32" i="2"/>
  <c r="K32" i="2" s="1"/>
  <c r="J24" i="2"/>
  <c r="K24" i="2" s="1"/>
  <c r="J31" i="2"/>
  <c r="K31" i="2" s="1"/>
  <c r="J23" i="2"/>
  <c r="K23" i="2" s="1"/>
  <c r="J30" i="2"/>
  <c r="K30" i="2" s="1"/>
  <c r="J29" i="2"/>
  <c r="K29" i="2" s="1"/>
  <c r="C18" i="2"/>
  <c r="I35" i="2"/>
  <c r="C35" i="2"/>
  <c r="K5" i="5" l="1"/>
  <c r="D19" i="5" s="1"/>
  <c r="I5" i="5"/>
  <c r="D17" i="5" s="1"/>
  <c r="G5" i="5"/>
  <c r="D15" i="5" s="1"/>
  <c r="F5" i="5"/>
  <c r="D14" i="5" s="1"/>
  <c r="J5" i="5"/>
  <c r="D18" i="5" s="1"/>
  <c r="H5" i="5"/>
  <c r="D16" i="5" s="1"/>
  <c r="E5" i="5"/>
  <c r="D13" i="5" s="1"/>
  <c r="J35" i="2"/>
  <c r="D20" i="5" l="1"/>
</calcChain>
</file>

<file path=xl/sharedStrings.xml><?xml version="1.0" encoding="utf-8"?>
<sst xmlns="http://schemas.openxmlformats.org/spreadsheetml/2006/main" count="184" uniqueCount="159">
  <si>
    <t>Account Descriptions</t>
  </si>
  <si>
    <t>Account Number</t>
  </si>
  <si>
    <t>Total Interest</t>
  </si>
  <si>
    <t>Total Claim</t>
  </si>
  <si>
    <t>Accounts To Dispose
Yes/No</t>
  </si>
  <si>
    <t>Claim before Forecasted Transactions</t>
  </si>
  <si>
    <t>Opening Principal Amounts as of Jan-1-16</t>
  </si>
  <si>
    <t>Transactions Debit / (Credit) during 2016</t>
  </si>
  <si>
    <t>OEB-Approved Disposition during 2016</t>
  </si>
  <si>
    <t>Principal Adjustments(1) during 2016</t>
  </si>
  <si>
    <t>Closing Principal Balance as of Dec-31-16</t>
  </si>
  <si>
    <t>Opening Interest Amounts as of Jan-1-16</t>
  </si>
  <si>
    <t>Interest Jan-1 to Dec-31-16</t>
  </si>
  <si>
    <t>Interest Adjustments(1) during 2016</t>
  </si>
  <si>
    <t>Closing Interest Amounts as of Dec-31-16</t>
  </si>
  <si>
    <t>Opening Principal Amounts as of Jan-1-17</t>
  </si>
  <si>
    <t>Transactions Debit / (Credit) during 2017</t>
  </si>
  <si>
    <t>OEB-Approved Disposition during 2017</t>
  </si>
  <si>
    <t>Principal Adjustments(1) during 2017</t>
  </si>
  <si>
    <t>Closing Principal Balance as of Dec-31-17</t>
  </si>
  <si>
    <t>Opening Interest Amounts as of Jan-1-17</t>
  </si>
  <si>
    <t>Interest Jan-1 to Dec-31-17</t>
  </si>
  <si>
    <t>Interest Adjustments(1) during 2017</t>
  </si>
  <si>
    <t>Closing Interest Amounts as of Dec-31-17</t>
  </si>
  <si>
    <t>Opening Principal Amounts as of Jan-1-18</t>
  </si>
  <si>
    <t>Transactions(1) Debit / (Credit) during 2018</t>
  </si>
  <si>
    <t>OEB-Approved Disposition during 2018</t>
  </si>
  <si>
    <t>Principal Adjustments(1) during 2018</t>
  </si>
  <si>
    <t>Closing Principal Balance as of Dec-31-18</t>
  </si>
  <si>
    <t>Opening Interest Amounts as of Jan-1-18</t>
  </si>
  <si>
    <t>Interest Jan-1 to Dec-31-18</t>
  </si>
  <si>
    <t>Interest Adjustments(1) during 2018</t>
  </si>
  <si>
    <t>Closing Interest Amounts as of Dec-31-18</t>
  </si>
  <si>
    <t>Opening Principal Amounts as of Jan-1-19</t>
  </si>
  <si>
    <t>Transactions(1) Debit / (Credit) during 2019</t>
  </si>
  <si>
    <t>OEB-Approved Disposition during 2019</t>
  </si>
  <si>
    <t>Principal Adjustments(1) during 2019</t>
  </si>
  <si>
    <t>Closing Principal Balance as of Dec-31-19</t>
  </si>
  <si>
    <t>Opening Interest Amounts as of Jan-1-19</t>
  </si>
  <si>
    <t>Interest Jan-1 to Dec-31-19</t>
  </si>
  <si>
    <t>Interest Adjustments(1)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</si>
  <si>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</si>
  <si>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</si>
  <si>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</si>
  <si>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</si>
  <si>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Adjustments(1) during 2020</t>
  </si>
  <si>
    <t>Closing Principal Balance as of Dec-31-20</t>
  </si>
  <si>
    <t>Opening Interest Amounts as of Jan-1-20</t>
  </si>
  <si>
    <t>Interest Jan-1 to Dec-31-20</t>
  </si>
  <si>
    <t>Interest Adjustments(1) during 2020</t>
  </si>
  <si>
    <t>Closing Interest Amounts as of Dec-31-20</t>
  </si>
  <si>
    <t>Principal Disposition during 2021 - instructed by  OEB</t>
  </si>
  <si>
    <t>Interest Disposition during 2021 - instructed by  OEB</t>
  </si>
  <si>
    <t>Closing Principal Balances as of Dec 31-20 Adjusted for Dispositions during 2021</t>
  </si>
  <si>
    <t>Closing Interest Balances as of Dec 31-20 Adjusted for Dispositions during 2021</t>
  </si>
  <si>
    <t>Projected Interest  from Jan 1, 2021 to December 31, 2021 on  Dec 31 -20 balance adjusted for disposition during 2021 (2)</t>
  </si>
  <si>
    <t>Projected Interest from January 1, 2022 to April 30, 2022 on Dec 31 -20 balance adjusted for disposition during 2021  (2)</t>
  </si>
  <si>
    <t>As of Dec 31-20</t>
  </si>
  <si>
    <t>Variance                           RRR vs. 2020 Balance                        (Principal + Interest)</t>
  </si>
  <si>
    <r>
      <t xml:space="preserve">RSVA - Global Adjustment </t>
    </r>
    <r>
      <rPr>
        <vertAlign val="superscript"/>
        <sz val="11"/>
        <rFont val="Arial"/>
        <family val="2"/>
      </rPr>
      <t>4</t>
    </r>
  </si>
  <si>
    <t>Yes</t>
  </si>
  <si>
    <t>Allocation of total Non-RPP Consumption (kWh) between Current Class B and Class A/B Transition Customers</t>
  </si>
  <si>
    <t>Total</t>
  </si>
  <si>
    <t>Non-RPP Consumption Less WMP Consumption</t>
  </si>
  <si>
    <t>A</t>
  </si>
  <si>
    <t xml:space="preserve">   Less Class A Consumption for Partial Year Class A Customers</t>
  </si>
  <si>
    <t>B</t>
  </si>
  <si>
    <t xml:space="preserve">   Less Consumption for Full Year Class A Customers</t>
  </si>
  <si>
    <t>C</t>
  </si>
  <si>
    <t xml:space="preserve">Total Class B Consumption for Years During Balance Accumulation </t>
  </si>
  <si>
    <t>D = A-B-C</t>
  </si>
  <si>
    <t>All Class B Consumption for Transition Customers</t>
  </si>
  <si>
    <t>E</t>
  </si>
  <si>
    <t xml:space="preserve">Transition Customers' Portion of Total Consumption </t>
  </si>
  <si>
    <t>F = E/D</t>
  </si>
  <si>
    <t>Allocation of Total GA Balance $</t>
  </si>
  <si>
    <t>Total GA Balance</t>
  </si>
  <si>
    <t>G</t>
  </si>
  <si>
    <t>Transition Customers Portion of GA Balance</t>
  </si>
  <si>
    <t>GA Balance to be disposed to Current Class B Customers through Rate Rider</t>
  </si>
  <si>
    <t>Balance Relating to Class A Customers</t>
  </si>
  <si>
    <t>J=G-H-I</t>
  </si>
  <si>
    <t>I=F*(G-H)</t>
  </si>
  <si>
    <t>H</t>
  </si>
  <si>
    <t>Allocation of GA Balances to Class A/B Transition Customers</t>
  </si>
  <si>
    <t># of Class A/B Transition Customers</t>
  </si>
  <si>
    <t>Customer</t>
  </si>
  <si>
    <t>Total Metered Consumption (kWh) for Transition Customers During the Period When They Were Class B Customers</t>
  </si>
  <si>
    <t>Metered Consumption (kWh) for Transition Customers During the Period When They Were Class B Customers in 2020</t>
  </si>
  <si>
    <t>Metered Consumption (kWh) for Transition Customers During the Period When They Were Class B Customers in 2019</t>
  </si>
  <si>
    <t>Metered Consumption (kWh) for Transition Customers During the Period When They Were Class B Customers in 2018</t>
  </si>
  <si>
    <t>Metered Consumption (kWh) for Transition Customers During the Period When They Were Class B Customers in 2017</t>
  </si>
  <si>
    <t>Metered Consumption (kWh) for Transition Customers During the Period When They Were Class B Customers in 2016</t>
  </si>
  <si>
    <t>% of kWh</t>
  </si>
  <si>
    <t>Customer Specific GA Allocation for the Period When They Were a Class B customer</t>
  </si>
  <si>
    <t>Monthly Equal Payments</t>
  </si>
  <si>
    <t>Transition Customer 1</t>
  </si>
  <si>
    <t>Transition Customer 2</t>
  </si>
  <si>
    <t>Transition Customer 3</t>
  </si>
  <si>
    <t>Transition Customer 4</t>
  </si>
  <si>
    <t>Transition Customer 5</t>
  </si>
  <si>
    <t>Transition Customer 6</t>
  </si>
  <si>
    <t>Transition Customer 7</t>
  </si>
  <si>
    <t>Transition Customer 8</t>
  </si>
  <si>
    <t>Transition Customer 9</t>
  </si>
  <si>
    <t>Transition Customer 10</t>
  </si>
  <si>
    <t>Transition Customer 11</t>
  </si>
  <si>
    <t>Transition Customer 12</t>
  </si>
  <si>
    <t>Transition Customer 13</t>
  </si>
  <si>
    <t>Transition Customer 14</t>
  </si>
  <si>
    <t>Transition Customer 15</t>
  </si>
  <si>
    <t xml:space="preserve">Amount included in Balance pertaining to specific Class A customers </t>
  </si>
  <si>
    <t>Allocation of Balance Pertaining to Specific Customers who were Class A in November 2018</t>
  </si>
  <si>
    <t>Allocation is based on a historical credit inadvertently passed on to these specific Customers.</t>
  </si>
  <si>
    <t>GA Allocation</t>
  </si>
  <si>
    <t>Equal Monthly Payments</t>
  </si>
  <si>
    <t>Class A Customer 1</t>
  </si>
  <si>
    <t>Class A Customer 2</t>
  </si>
  <si>
    <t>Class A Customer 3</t>
  </si>
  <si>
    <t>Class A Customer 4</t>
  </si>
  <si>
    <t>Class A Customer 5</t>
  </si>
  <si>
    <t>Class A Customer 6</t>
  </si>
  <si>
    <t>Class A Customer 7</t>
  </si>
  <si>
    <t>Class A Customer 8</t>
  </si>
  <si>
    <t>Class A Customer 9</t>
  </si>
  <si>
    <t>Class A Customer 10</t>
  </si>
  <si>
    <t>Class A Customer 11</t>
  </si>
  <si>
    <t>Class A Customer 12</t>
  </si>
  <si>
    <t>Class A Customer 13</t>
  </si>
  <si>
    <t>Class A Customer 14</t>
  </si>
  <si>
    <t>Class A Customer 15</t>
  </si>
  <si>
    <t>Class A Customer 16</t>
  </si>
  <si>
    <t>Class A Customer 17</t>
  </si>
  <si>
    <t>Class A Customer 18</t>
  </si>
  <si>
    <t>Class A Customer 19</t>
  </si>
  <si>
    <t>Class A Customer 20</t>
  </si>
  <si>
    <t>Class A Customer 21</t>
  </si>
  <si>
    <t>Class A Customer 22</t>
  </si>
  <si>
    <t>Class A Customer 23</t>
  </si>
  <si>
    <t>Class A Customer 24</t>
  </si>
  <si>
    <t>RSVA - Global Adjustment</t>
  </si>
  <si>
    <t>Amount</t>
  </si>
  <si>
    <t>Allocator</t>
  </si>
  <si>
    <t>RESIDENTIAL</t>
  </si>
  <si>
    <t>GS&lt;50 KW</t>
  </si>
  <si>
    <t>GS&gt;50 KW</t>
  </si>
  <si>
    <t>STREET LIGHT</t>
  </si>
  <si>
    <t>SENTINEL LIGHTING</t>
  </si>
  <si>
    <t>UNMETERED SCATTER LOAD</t>
  </si>
  <si>
    <t>EMBEDDED DISTRIBUTOR</t>
  </si>
  <si>
    <t>Non-RPP kWh</t>
  </si>
  <si>
    <t>Rate Rider Calculation for RSVA - Power - Global Adjustment</t>
  </si>
  <si>
    <t>Balance of Account 1589 Allocated to Non-WMPs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</si>
  <si>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</si>
  <si>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Units</t>
  </si>
  <si>
    <t>kWh</t>
  </si>
  <si>
    <t>Allocated Global Adjustment Balance</t>
  </si>
  <si>
    <t>Rate Rider for RSVA - Power - Global Adjustment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</si>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</sst>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&quot;$&quot;#,##0;[Red]\-&quot;$&quot;#,##0"/>
    <numFmt numFmtId="166" formatCode="_ #,##0;[Red]\(#,##0\)"/>
    <numFmt numFmtId="167" formatCode="_-* #,##0.00_-;\-* #,##0.00_-;_-* &quot;-&quot;??_-;_-@_-"/>
    <numFmt numFmtId="168" formatCode="_-* #,##0_-;\-* #,##0_-;_-* &quot;-&quot;??_-;_-@_-"/>
    <numFmt numFmtId="169" formatCode="_-&quot;$&quot;* #,##0_-;\-&quot;$&quot;* #,##0_-;_-&quot;$&quot;* &quot;-&quot;??_-;_-@_-"/>
    <numFmt numFmtId="170" formatCode="_-* #,##0.0000_-;\-* #,##0.0000_-;_-* &quot;-&quot;??_-;_-@_-"/>
    <numFmt numFmtId="171" formatCode="_(&quot;$&quot;* #,##0_);_(&quot;$&quot;* \(#,##0\);_(&quot;$&quot;* &quot;-&quot;??_);_(@_)"/>
    <numFmt numFmtId="172" formatCode="#,##0;[Red]\(#,##0\)"/>
    <numFmt numFmtId="173" formatCode="_(* #,##0_);_(* \(#,##0\);_(* &quot;-&quot;??_);_(@_)"/>
    <numFmt numFmtId="174" formatCode="_(* #,##0.0000_);_(* \(#,##0.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125">
    <xf numFmtId="0" fontId="0" fillId="0" borderId="0" xfId="0"/>
    <xf numFmtId="165" fontId="6" fillId="3" borderId="13" xfId="0" applyNumberFormat="1" applyFont="1" applyFill="1" applyBorder="1" applyProtection="1"/>
    <xf numFmtId="165" fontId="6" fillId="4" borderId="14" xfId="3" applyNumberFormat="1" applyFont="1" applyFill="1" applyBorder="1" applyProtection="1"/>
    <xf numFmtId="165" fontId="6" fillId="4" borderId="14" xfId="0" applyNumberFormat="1" applyFont="1" applyFill="1" applyBorder="1" applyProtection="1"/>
    <xf numFmtId="165" fontId="6" fillId="0" borderId="15" xfId="0" applyNumberFormat="1" applyFont="1" applyFill="1" applyBorder="1" applyProtection="1"/>
    <xf numFmtId="165" fontId="6" fillId="3" borderId="14" xfId="0" applyNumberFormat="1" applyFont="1" applyFill="1" applyBorder="1" applyProtection="1"/>
    <xf numFmtId="165" fontId="6" fillId="4" borderId="14" xfId="4" applyNumberFormat="1" applyFont="1" applyFill="1" applyBorder="1" applyProtection="1"/>
    <xf numFmtId="165" fontId="6" fillId="0" borderId="16" xfId="0" applyNumberFormat="1" applyFont="1" applyFill="1" applyBorder="1" applyProtection="1"/>
    <xf numFmtId="165" fontId="6" fillId="2" borderId="14" xfId="0" applyNumberFormat="1" applyFont="1" applyFill="1" applyBorder="1" applyProtection="1">
      <protection locked="0"/>
    </xf>
    <xf numFmtId="165" fontId="6" fillId="2" borderId="13" xfId="0" applyNumberFormat="1" applyFont="1" applyFill="1" applyBorder="1" applyProtection="1">
      <protection locked="0"/>
    </xf>
    <xf numFmtId="165" fontId="6" fillId="3" borderId="17" xfId="0" applyNumberFormat="1" applyFont="1" applyFill="1" applyBorder="1" applyProtection="1"/>
    <xf numFmtId="166" fontId="6" fillId="2" borderId="13" xfId="5" applyNumberFormat="1" applyFont="1" applyFill="1" applyBorder="1" applyProtection="1">
      <protection locked="0"/>
    </xf>
    <xf numFmtId="165" fontId="6" fillId="0" borderId="14" xfId="0" applyNumberFormat="1" applyFont="1" applyFill="1" applyBorder="1" applyProtection="1">
      <protection locked="0"/>
    </xf>
    <xf numFmtId="164" fontId="8" fillId="0" borderId="16" xfId="0" applyNumberFormat="1" applyFont="1" applyFill="1" applyBorder="1" applyProtection="1"/>
    <xf numFmtId="0" fontId="10" fillId="5" borderId="18" xfId="0" applyNumberFormat="1" applyFont="1" applyFill="1" applyBorder="1" applyAlignment="1" applyProtection="1">
      <alignment horizontal="center" vertical="center"/>
      <protection locked="0"/>
    </xf>
    <xf numFmtId="165" fontId="6" fillId="2" borderId="19" xfId="0" applyNumberFormat="1" applyFont="1" applyFill="1" applyBorder="1" applyProtection="1">
      <protection locked="0"/>
    </xf>
    <xf numFmtId="165" fontId="8" fillId="0" borderId="16" xfId="0" applyNumberFormat="1" applyFont="1" applyFill="1" applyBorder="1" applyProtection="1"/>
    <xf numFmtId="0" fontId="6" fillId="0" borderId="20" xfId="0" applyFont="1" applyBorder="1" applyAlignment="1" applyProtection="1"/>
    <xf numFmtId="0" fontId="6" fillId="0" borderId="16" xfId="0" applyFont="1" applyBorder="1" applyAlignment="1" applyProtection="1">
      <alignment horizontal="center"/>
    </xf>
    <xf numFmtId="0" fontId="2" fillId="0" borderId="23" xfId="6" applyFont="1" applyBorder="1" applyAlignment="1" applyProtection="1">
      <alignment horizontal="center" wrapText="1"/>
    </xf>
    <xf numFmtId="0" fontId="11" fillId="0" borderId="21" xfId="6" applyFont="1" applyBorder="1" applyProtection="1"/>
    <xf numFmtId="0" fontId="11" fillId="0" borderId="26" xfId="0" applyFont="1" applyBorder="1" applyProtection="1"/>
    <xf numFmtId="169" fontId="0" fillId="0" borderId="21" xfId="13" applyNumberFormat="1" applyFont="1" applyBorder="1" applyProtection="1"/>
    <xf numFmtId="0" fontId="11" fillId="0" borderId="21" xfId="6" applyFont="1" applyBorder="1" applyAlignment="1" applyProtection="1">
      <alignment wrapText="1"/>
    </xf>
    <xf numFmtId="0" fontId="11" fillId="0" borderId="26" xfId="0" applyFont="1" applyBorder="1" applyAlignment="1" applyProtection="1">
      <alignment wrapText="1"/>
    </xf>
    <xf numFmtId="0" fontId="13" fillId="0" borderId="0" xfId="6" applyFont="1" applyFill="1" applyBorder="1"/>
    <xf numFmtId="0" fontId="14" fillId="0" borderId="0" xfId="6" applyFont="1" applyFill="1" applyBorder="1" applyAlignment="1" applyProtection="1">
      <alignment horizontal="left" wrapText="1"/>
    </xf>
    <xf numFmtId="0" fontId="14" fillId="0" borderId="23" xfId="6" applyFont="1" applyFill="1" applyBorder="1" applyAlignment="1" applyProtection="1">
      <alignment horizontal="center" wrapText="1"/>
    </xf>
    <xf numFmtId="0" fontId="14" fillId="0" borderId="21" xfId="6" applyFont="1" applyFill="1" applyBorder="1" applyAlignment="1">
      <alignment horizontal="center"/>
    </xf>
    <xf numFmtId="0" fontId="15" fillId="0" borderId="21" xfId="7" applyFont="1" applyFill="1" applyBorder="1" applyAlignment="1" applyProtection="1">
      <alignment wrapText="1"/>
    </xf>
    <xf numFmtId="0" fontId="15" fillId="0" borderId="21" xfId="8" applyFont="1" applyFill="1" applyBorder="1" applyAlignment="1" applyProtection="1">
      <alignment horizontal="center" wrapText="1"/>
    </xf>
    <xf numFmtId="168" fontId="15" fillId="0" borderId="21" xfId="9" applyNumberFormat="1" applyFont="1" applyFill="1" applyBorder="1" applyProtection="1"/>
    <xf numFmtId="168" fontId="8" fillId="2" borderId="21" xfId="10" applyNumberFormat="1" applyFont="1" applyFill="1" applyBorder="1" applyProtection="1">
      <protection locked="0"/>
    </xf>
    <xf numFmtId="0" fontId="15" fillId="0" borderId="21" xfId="8" applyFont="1" applyFill="1" applyBorder="1" applyAlignment="1" applyProtection="1">
      <alignment wrapText="1"/>
    </xf>
    <xf numFmtId="168" fontId="8" fillId="0" borderId="24" xfId="10" applyNumberFormat="1" applyFont="1" applyFill="1" applyBorder="1" applyAlignment="1" applyProtection="1">
      <alignment vertical="center"/>
    </xf>
    <xf numFmtId="0" fontId="16" fillId="0" borderId="21" xfId="7" applyFont="1" applyFill="1" applyBorder="1" applyAlignment="1" applyProtection="1">
      <alignment wrapText="1"/>
    </xf>
    <xf numFmtId="168" fontId="15" fillId="0" borderId="21" xfId="9" applyNumberFormat="1" applyFont="1" applyFill="1" applyBorder="1" applyAlignment="1" applyProtection="1">
      <alignment vertical="center"/>
    </xf>
    <xf numFmtId="0" fontId="16" fillId="0" borderId="21" xfId="7" applyFont="1" applyFill="1" applyBorder="1" applyAlignment="1" applyProtection="1">
      <alignment horizontal="left" wrapText="1"/>
    </xf>
    <xf numFmtId="10" fontId="16" fillId="0" borderId="21" xfId="11" applyNumberFormat="1" applyFont="1" applyFill="1" applyBorder="1" applyProtection="1"/>
    <xf numFmtId="0" fontId="12" fillId="0" borderId="23" xfId="6" applyFont="1" applyBorder="1" applyAlignment="1" applyProtection="1">
      <alignment wrapText="1"/>
    </xf>
    <xf numFmtId="0" fontId="1" fillId="0" borderId="23" xfId="6" applyFill="1" applyBorder="1" applyAlignment="1">
      <alignment horizontal="center"/>
    </xf>
    <xf numFmtId="0" fontId="1" fillId="0" borderId="0" xfId="6" applyFill="1" applyBorder="1" applyAlignment="1">
      <alignment horizontal="center"/>
    </xf>
    <xf numFmtId="0" fontId="1" fillId="0" borderId="0" xfId="6" applyBorder="1" applyProtection="1"/>
    <xf numFmtId="0" fontId="1" fillId="0" borderId="25" xfId="6" applyBorder="1" applyProtection="1"/>
    <xf numFmtId="0" fontId="12" fillId="0" borderId="23" xfId="6" applyFont="1" applyBorder="1" applyProtection="1"/>
    <xf numFmtId="0" fontId="12" fillId="0" borderId="23" xfId="6" applyFont="1" applyFill="1" applyBorder="1" applyAlignment="1" applyProtection="1">
      <alignment vertical="center" wrapText="1"/>
    </xf>
    <xf numFmtId="0" fontId="12" fillId="0" borderId="27" xfId="6" applyFont="1" applyBorder="1" applyAlignment="1" applyProtection="1">
      <alignment wrapText="1"/>
    </xf>
    <xf numFmtId="0" fontId="12" fillId="0" borderId="28" xfId="6" applyFont="1" applyBorder="1" applyAlignment="1" applyProtection="1">
      <alignment wrapText="1"/>
    </xf>
    <xf numFmtId="0" fontId="1" fillId="0" borderId="29" xfId="6" applyBorder="1"/>
    <xf numFmtId="172" fontId="1" fillId="0" borderId="29" xfId="6" applyNumberFormat="1" applyBorder="1"/>
    <xf numFmtId="10" fontId="1" fillId="0" borderId="29" xfId="6" applyNumberFormat="1" applyBorder="1"/>
    <xf numFmtId="169" fontId="1" fillId="0" borderId="29" xfId="6" applyNumberFormat="1" applyBorder="1"/>
    <xf numFmtId="169" fontId="1" fillId="0" borderId="21" xfId="6" applyNumberFormat="1" applyBorder="1"/>
    <xf numFmtId="0" fontId="1" fillId="0" borderId="26" xfId="6" applyBorder="1"/>
    <xf numFmtId="172" fontId="1" fillId="0" borderId="26" xfId="6" applyNumberFormat="1" applyBorder="1"/>
    <xf numFmtId="10" fontId="1" fillId="0" borderId="26" xfId="6" applyNumberFormat="1" applyBorder="1"/>
    <xf numFmtId="0" fontId="1" fillId="0" borderId="31" xfId="6" applyBorder="1"/>
    <xf numFmtId="172" fontId="1" fillId="0" borderId="22" xfId="6" applyNumberFormat="1" applyBorder="1"/>
    <xf numFmtId="172" fontId="1" fillId="0" borderId="31" xfId="6" applyNumberFormat="1" applyBorder="1"/>
    <xf numFmtId="10" fontId="1" fillId="0" borderId="31" xfId="6" applyNumberFormat="1" applyBorder="1"/>
    <xf numFmtId="0" fontId="1" fillId="0" borderId="22" xfId="6" applyBorder="1"/>
    <xf numFmtId="10" fontId="1" fillId="0" borderId="22" xfId="6" applyNumberFormat="1" applyBorder="1"/>
    <xf numFmtId="169" fontId="1" fillId="0" borderId="24" xfId="6" applyNumberFormat="1" applyBorder="1"/>
    <xf numFmtId="0" fontId="0" fillId="0" borderId="29" xfId="6" applyFont="1" applyBorder="1"/>
    <xf numFmtId="171" fontId="0" fillId="0" borderId="12" xfId="2" applyNumberFormat="1" applyFont="1" applyBorder="1"/>
    <xf numFmtId="0" fontId="2" fillId="0" borderId="21" xfId="0" applyFont="1" applyBorder="1"/>
    <xf numFmtId="0" fontId="0" fillId="0" borderId="21" xfId="0" applyBorder="1"/>
    <xf numFmtId="44" fontId="0" fillId="0" borderId="21" xfId="2" applyFont="1" applyBorder="1"/>
    <xf numFmtId="44" fontId="0" fillId="0" borderId="21" xfId="0" applyNumberFormat="1" applyBorder="1"/>
    <xf numFmtId="44" fontId="2" fillId="0" borderId="21" xfId="0" applyNumberFormat="1" applyFont="1" applyBorder="1"/>
    <xf numFmtId="0" fontId="8" fillId="0" borderId="21" xfId="0" applyFont="1" applyBorder="1" applyProtection="1"/>
    <xf numFmtId="0" fontId="8" fillId="0" borderId="21" xfId="0" applyFont="1" applyFill="1" applyBorder="1" applyAlignment="1" applyProtection="1">
      <alignment horizontal="center"/>
    </xf>
    <xf numFmtId="0" fontId="17" fillId="0" borderId="21" xfId="0" applyFont="1" applyBorder="1" applyAlignment="1" applyProtection="1">
      <alignment horizontal="center" vertical="center" wrapText="1"/>
    </xf>
    <xf numFmtId="173" fontId="0" fillId="0" borderId="21" xfId="1" applyNumberFormat="1" applyFont="1" applyBorder="1"/>
    <xf numFmtId="43" fontId="0" fillId="0" borderId="21" xfId="1" applyNumberFormat="1" applyFont="1" applyBorder="1"/>
    <xf numFmtId="0" fontId="18" fillId="0" borderId="0" xfId="0" applyFont="1" applyProtection="1"/>
    <xf numFmtId="0" fontId="0" fillId="0" borderId="0" xfId="0" applyProtection="1"/>
    <xf numFmtId="0" fontId="19" fillId="0" borderId="0" xfId="0" applyFont="1" applyProtection="1"/>
    <xf numFmtId="0" fontId="8" fillId="6" borderId="21" xfId="0" applyFont="1" applyFill="1" applyBorder="1" applyProtection="1"/>
    <xf numFmtId="0" fontId="8" fillId="6" borderId="21" xfId="0" applyFont="1" applyFill="1" applyBorder="1" applyProtection="1">
      <protection locked="0"/>
    </xf>
    <xf numFmtId="168" fontId="0" fillId="0" borderId="21" xfId="1" applyNumberFormat="1" applyFont="1" applyBorder="1" applyAlignment="1" applyProtection="1">
      <alignment horizontal="center" vertical="center"/>
    </xf>
    <xf numFmtId="169" fontId="0" fillId="0" borderId="21" xfId="2" applyNumberFormat="1" applyFont="1" applyBorder="1" applyProtection="1"/>
    <xf numFmtId="170" fontId="17" fillId="0" borderId="21" xfId="1" applyNumberFormat="1" applyFont="1" applyBorder="1" applyAlignment="1" applyProtection="1">
      <alignment horizontal="center" vertical="center"/>
    </xf>
    <xf numFmtId="0" fontId="17" fillId="7" borderId="21" xfId="0" applyFont="1" applyFill="1" applyBorder="1" applyProtection="1"/>
    <xf numFmtId="0" fontId="17" fillId="7" borderId="21" xfId="0" applyFont="1" applyFill="1" applyBorder="1" applyAlignment="1" applyProtection="1">
      <alignment horizontal="center" vertical="center"/>
    </xf>
    <xf numFmtId="168" fontId="17" fillId="7" borderId="21" xfId="1" applyNumberFormat="1" applyFont="1" applyFill="1" applyBorder="1" applyAlignment="1" applyProtection="1">
      <alignment horizontal="center" vertical="center"/>
    </xf>
    <xf numFmtId="169" fontId="17" fillId="7" borderId="21" xfId="2" applyNumberFormat="1" applyFont="1" applyFill="1" applyBorder="1" applyProtection="1"/>
    <xf numFmtId="0" fontId="11" fillId="0" borderId="21" xfId="6" applyFont="1" applyFill="1" applyBorder="1" applyAlignment="1" applyProtection="1">
      <alignment wrapText="1"/>
    </xf>
    <xf numFmtId="0" fontId="11" fillId="0" borderId="26" xfId="0" applyFont="1" applyFill="1" applyBorder="1" applyAlignment="1" applyProtection="1">
      <alignment wrapText="1"/>
    </xf>
    <xf numFmtId="171" fontId="0" fillId="0" borderId="21" xfId="13" applyNumberFormat="1" applyFont="1" applyFill="1" applyBorder="1" applyAlignment="1" applyProtection="1">
      <alignment vertical="center"/>
    </xf>
    <xf numFmtId="174" fontId="0" fillId="0" borderId="0" xfId="1" applyNumberFormat="1" applyFont="1"/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164" fontId="4" fillId="2" borderId="9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9" fillId="0" borderId="25" xfId="6" applyFont="1" applyBorder="1" applyAlignment="1" applyProtection="1">
      <alignment horizontal="left" wrapText="1"/>
    </xf>
    <xf numFmtId="0" fontId="9" fillId="0" borderId="0" xfId="6" applyFont="1" applyBorder="1" applyAlignment="1" applyProtection="1">
      <alignment horizontal="left" wrapText="1"/>
    </xf>
    <xf numFmtId="0" fontId="2" fillId="0" borderId="0" xfId="0" applyFont="1" applyAlignment="1">
      <alignment horizontal="left"/>
    </xf>
    <xf numFmtId="0" fontId="9" fillId="0" borderId="0" xfId="6" applyFont="1" applyAlignment="1" applyProtection="1">
      <alignment horizontal="left"/>
    </xf>
    <xf numFmtId="0" fontId="2" fillId="0" borderId="0" xfId="0" applyFont="1" applyAlignment="1">
      <alignment horizontal="center"/>
    </xf>
    <xf numFmtId="0" fontId="17" fillId="6" borderId="21" xfId="14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/>
    </xf>
    <xf numFmtId="0" fontId="17" fillId="0" borderId="21" xfId="14" applyFont="1" applyBorder="1" applyAlignment="1" applyProtection="1">
      <alignment horizontal="center" vertical="center" wrapText="1"/>
    </xf>
    <xf numFmtId="0" fontId="17" fillId="0" borderId="21" xfId="14" applyFont="1" applyBorder="1" applyAlignment="1" applyProtection="1">
      <alignment horizontal="center" vertical="center"/>
    </xf>
    <xf numFmtId="0" fontId="17" fillId="6" borderId="21" xfId="14" applyFont="1" applyFill="1" applyBorder="1" applyAlignment="1" applyProtection="1">
      <alignment horizontal="center" vertical="center"/>
    </xf>
    <xf numFmtId="0" fontId="17" fillId="6" borderId="23" xfId="14" applyFont="1" applyFill="1" applyBorder="1" applyAlignment="1" applyProtection="1">
      <alignment horizontal="center" vertical="center" wrapText="1"/>
    </xf>
    <xf numFmtId="0" fontId="17" fillId="6" borderId="30" xfId="14" applyFont="1" applyFill="1" applyBorder="1" applyAlignment="1" applyProtection="1">
      <alignment horizontal="center" vertical="center" wrapText="1"/>
    </xf>
  </cellXfs>
  <cellStyles count="15">
    <cellStyle name="Comma" xfId="1" builtinId="3"/>
    <cellStyle name="Comma 2 2 2 5" xfId="10"/>
    <cellStyle name="Comma 2 2 4 2" xfId="9"/>
    <cellStyle name="Currency" xfId="2" builtinId="4"/>
    <cellStyle name="Currency 4 2 4" xfId="13"/>
    <cellStyle name="Normal" xfId="0" builtinId="0"/>
    <cellStyle name="Normal 11 2" xfId="7"/>
    <cellStyle name="Normal 12 2" xfId="8"/>
    <cellStyle name="Normal 15" xfId="6"/>
    <cellStyle name="Normal 2 5" xfId="5"/>
    <cellStyle name="Normal 52" xfId="3"/>
    <cellStyle name="Normal 61" xfId="4"/>
    <cellStyle name="Normal_6. Cost Allocation for Def-Var" xfId="14"/>
    <cellStyle name="Percent 10 3" xfId="12"/>
    <cellStyle name="Percent 54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"/>
  <sheetViews>
    <sheetView topLeftCell="AW1" workbookViewId="0">
      <selection activeCell="BC25" sqref="BC25"/>
    </sheetView>
  </sheetViews>
  <sheetFormatPr defaultRowHeight="14.4" x14ac:dyDescent="0.3"/>
  <cols>
    <col min="1" max="1" width="31.6640625" bestFit="1" customWidth="1"/>
    <col min="3" max="63" width="15.21875" customWidth="1"/>
  </cols>
  <sheetData>
    <row r="1" spans="1:63" ht="14.4" customHeight="1" x14ac:dyDescent="0.3">
      <c r="A1" s="94" t="s">
        <v>0</v>
      </c>
      <c r="B1" s="96" t="s">
        <v>1</v>
      </c>
      <c r="C1" s="98" t="s">
        <v>6</v>
      </c>
      <c r="D1" s="91" t="s">
        <v>7</v>
      </c>
      <c r="E1" s="91" t="s">
        <v>8</v>
      </c>
      <c r="F1" s="91" t="s">
        <v>9</v>
      </c>
      <c r="G1" s="91" t="s">
        <v>10</v>
      </c>
      <c r="H1" s="91" t="s">
        <v>11</v>
      </c>
      <c r="I1" s="91" t="s">
        <v>12</v>
      </c>
      <c r="J1" s="91" t="s">
        <v>8</v>
      </c>
      <c r="K1" s="91" t="s">
        <v>13</v>
      </c>
      <c r="L1" s="107" t="s">
        <v>14</v>
      </c>
      <c r="M1" s="98" t="s">
        <v>15</v>
      </c>
      <c r="N1" s="91" t="s">
        <v>16</v>
      </c>
      <c r="O1" s="91" t="s">
        <v>17</v>
      </c>
      <c r="P1" s="91" t="s">
        <v>18</v>
      </c>
      <c r="Q1" s="91" t="s">
        <v>19</v>
      </c>
      <c r="R1" s="91" t="s">
        <v>20</v>
      </c>
      <c r="S1" s="91" t="s">
        <v>21</v>
      </c>
      <c r="T1" s="91" t="s">
        <v>17</v>
      </c>
      <c r="U1" s="91" t="s">
        <v>22</v>
      </c>
      <c r="V1" s="107" t="s">
        <v>23</v>
      </c>
      <c r="W1" s="98" t="s">
        <v>24</v>
      </c>
      <c r="X1" s="91" t="s">
        <v>25</v>
      </c>
      <c r="Y1" s="91" t="s">
        <v>26</v>
      </c>
      <c r="Z1" s="91" t="s">
        <v>27</v>
      </c>
      <c r="AA1" s="91" t="s">
        <v>28</v>
      </c>
      <c r="AB1" s="91" t="s">
        <v>29</v>
      </c>
      <c r="AC1" s="91" t="s">
        <v>30</v>
      </c>
      <c r="AD1" s="91" t="s">
        <v>26</v>
      </c>
      <c r="AE1" s="91" t="s">
        <v>31</v>
      </c>
      <c r="AF1" s="107" t="s">
        <v>32</v>
      </c>
      <c r="AG1" s="98" t="s">
        <v>33</v>
      </c>
      <c r="AH1" s="91" t="s">
        <v>34</v>
      </c>
      <c r="AI1" s="91" t="s">
        <v>35</v>
      </c>
      <c r="AJ1" s="91" t="s">
        <v>36</v>
      </c>
      <c r="AK1" s="91" t="s">
        <v>37</v>
      </c>
      <c r="AL1" s="91" t="s">
        <v>38</v>
      </c>
      <c r="AM1" s="91" t="s">
        <v>39</v>
      </c>
      <c r="AN1" s="91" t="s">
        <v>35</v>
      </c>
      <c r="AO1" s="91" t="s">
        <v>40</v>
      </c>
      <c r="AP1" s="107" t="s">
        <v>41</v>
      </c>
      <c r="AQ1" s="98" t="s">
        <v>42</v>
      </c>
      <c r="AR1" s="91" t="s">
        <v>43</v>
      </c>
      <c r="AS1" s="91" t="s">
        <v>44</v>
      </c>
      <c r="AT1" s="91" t="s">
        <v>45</v>
      </c>
      <c r="AU1" s="91" t="s">
        <v>46</v>
      </c>
      <c r="AV1" s="91" t="s">
        <v>47</v>
      </c>
      <c r="AW1" s="91" t="s">
        <v>48</v>
      </c>
      <c r="AX1" s="91" t="s">
        <v>44</v>
      </c>
      <c r="AY1" s="91" t="s">
        <v>49</v>
      </c>
      <c r="AZ1" s="107" t="s">
        <v>50</v>
      </c>
      <c r="BA1" s="91" t="s">
        <v>51</v>
      </c>
      <c r="BB1" s="91" t="s">
        <v>52</v>
      </c>
      <c r="BC1" s="91" t="s">
        <v>53</v>
      </c>
      <c r="BD1" s="91" t="s">
        <v>54</v>
      </c>
      <c r="BE1" s="98" t="s">
        <v>55</v>
      </c>
      <c r="BF1" s="91" t="s">
        <v>56</v>
      </c>
      <c r="BG1" s="91" t="s">
        <v>2</v>
      </c>
      <c r="BH1" s="107" t="s">
        <v>3</v>
      </c>
      <c r="BI1" s="110" t="s">
        <v>4</v>
      </c>
      <c r="BJ1" s="110" t="s">
        <v>57</v>
      </c>
      <c r="BK1" s="107" t="s">
        <v>58</v>
      </c>
    </row>
    <row r="2" spans="1:63" x14ac:dyDescent="0.3">
      <c r="A2" s="95"/>
      <c r="B2" s="97"/>
      <c r="C2" s="99"/>
      <c r="D2" s="101"/>
      <c r="E2" s="92"/>
      <c r="F2" s="92"/>
      <c r="G2" s="105"/>
      <c r="H2" s="103"/>
      <c r="I2" s="92"/>
      <c r="J2" s="92"/>
      <c r="K2" s="92"/>
      <c r="L2" s="108"/>
      <c r="M2" s="99"/>
      <c r="N2" s="101"/>
      <c r="O2" s="92"/>
      <c r="P2" s="92"/>
      <c r="Q2" s="105"/>
      <c r="R2" s="103"/>
      <c r="S2" s="92"/>
      <c r="T2" s="92"/>
      <c r="U2" s="92"/>
      <c r="V2" s="108"/>
      <c r="W2" s="99"/>
      <c r="X2" s="101"/>
      <c r="Y2" s="92"/>
      <c r="Z2" s="92"/>
      <c r="AA2" s="105"/>
      <c r="AB2" s="103"/>
      <c r="AC2" s="92"/>
      <c r="AD2" s="92"/>
      <c r="AE2" s="92"/>
      <c r="AF2" s="108"/>
      <c r="AG2" s="99"/>
      <c r="AH2" s="101"/>
      <c r="AI2" s="92"/>
      <c r="AJ2" s="92"/>
      <c r="AK2" s="105"/>
      <c r="AL2" s="103"/>
      <c r="AM2" s="92"/>
      <c r="AN2" s="92"/>
      <c r="AO2" s="92"/>
      <c r="AP2" s="108"/>
      <c r="AQ2" s="99"/>
      <c r="AR2" s="101"/>
      <c r="AS2" s="92"/>
      <c r="AT2" s="105"/>
      <c r="AU2" s="105"/>
      <c r="AV2" s="103"/>
      <c r="AW2" s="92"/>
      <c r="AX2" s="92"/>
      <c r="AY2" s="105"/>
      <c r="AZ2" s="108"/>
      <c r="BA2" s="105"/>
      <c r="BB2" s="105"/>
      <c r="BC2" s="105"/>
      <c r="BD2" s="105"/>
      <c r="BE2" s="99"/>
      <c r="BF2" s="103"/>
      <c r="BG2" s="103"/>
      <c r="BH2" s="108"/>
      <c r="BI2" s="111"/>
      <c r="BJ2" s="111"/>
      <c r="BK2" s="108"/>
    </row>
    <row r="3" spans="1:63" ht="78.599999999999994" customHeight="1" thickBot="1" x14ac:dyDescent="0.35">
      <c r="A3" s="95"/>
      <c r="B3" s="97"/>
      <c r="C3" s="100"/>
      <c r="D3" s="102"/>
      <c r="E3" s="93"/>
      <c r="F3" s="93"/>
      <c r="G3" s="106"/>
      <c r="H3" s="104"/>
      <c r="I3" s="93"/>
      <c r="J3" s="93"/>
      <c r="K3" s="93"/>
      <c r="L3" s="109"/>
      <c r="M3" s="100"/>
      <c r="N3" s="102"/>
      <c r="O3" s="93"/>
      <c r="P3" s="93"/>
      <c r="Q3" s="106"/>
      <c r="R3" s="104"/>
      <c r="S3" s="93"/>
      <c r="T3" s="93"/>
      <c r="U3" s="93"/>
      <c r="V3" s="109"/>
      <c r="W3" s="100"/>
      <c r="X3" s="102"/>
      <c r="Y3" s="93"/>
      <c r="Z3" s="93"/>
      <c r="AA3" s="106"/>
      <c r="AB3" s="104"/>
      <c r="AC3" s="93"/>
      <c r="AD3" s="93"/>
      <c r="AE3" s="93"/>
      <c r="AF3" s="109"/>
      <c r="AG3" s="100"/>
      <c r="AH3" s="102"/>
      <c r="AI3" s="93"/>
      <c r="AJ3" s="93"/>
      <c r="AK3" s="106"/>
      <c r="AL3" s="104"/>
      <c r="AM3" s="93"/>
      <c r="AN3" s="93"/>
      <c r="AO3" s="93"/>
      <c r="AP3" s="109"/>
      <c r="AQ3" s="100"/>
      <c r="AR3" s="102"/>
      <c r="AS3" s="93"/>
      <c r="AT3" s="106"/>
      <c r="AU3" s="106"/>
      <c r="AV3" s="104"/>
      <c r="AW3" s="93"/>
      <c r="AX3" s="93"/>
      <c r="AY3" s="106"/>
      <c r="AZ3" s="109"/>
      <c r="BA3" s="106"/>
      <c r="BB3" s="106"/>
      <c r="BC3" s="106"/>
      <c r="BD3" s="106"/>
      <c r="BE3" s="100"/>
      <c r="BF3" s="104"/>
      <c r="BG3" s="104" t="s">
        <v>5</v>
      </c>
      <c r="BH3" s="109" t="s">
        <v>5</v>
      </c>
      <c r="BI3" s="112"/>
      <c r="BJ3" s="112"/>
      <c r="BK3" s="109"/>
    </row>
    <row r="4" spans="1:63" ht="17.399999999999999" thickBot="1" x14ac:dyDescent="0.35">
      <c r="A4" s="17" t="s">
        <v>59</v>
      </c>
      <c r="B4" s="18">
        <v>1589</v>
      </c>
      <c r="C4" s="1">
        <v>0</v>
      </c>
      <c r="D4" s="2"/>
      <c r="E4" s="3"/>
      <c r="F4" s="3">
        <v>154066.78000000003</v>
      </c>
      <c r="G4" s="4">
        <v>154066.78000000003</v>
      </c>
      <c r="H4" s="5">
        <v>0</v>
      </c>
      <c r="I4" s="6"/>
      <c r="J4" s="3"/>
      <c r="K4" s="3">
        <v>16783.330000000002</v>
      </c>
      <c r="L4" s="7">
        <v>16783.330000000002</v>
      </c>
      <c r="M4" s="1">
        <v>154066.78000000003</v>
      </c>
      <c r="N4" s="3">
        <v>283551.50999999949</v>
      </c>
      <c r="O4" s="3">
        <v>1613940</v>
      </c>
      <c r="P4" s="8">
        <v>-536.73</v>
      </c>
      <c r="Q4" s="4">
        <v>-1176858.4400000004</v>
      </c>
      <c r="R4" s="5">
        <v>16783.330000000002</v>
      </c>
      <c r="S4" s="3">
        <v>-16206.590000000002</v>
      </c>
      <c r="T4" s="3">
        <v>24341</v>
      </c>
      <c r="U4" s="8">
        <v>0</v>
      </c>
      <c r="V4" s="7">
        <v>-23764.260000000002</v>
      </c>
      <c r="W4" s="1">
        <v>-1176858.4400000004</v>
      </c>
      <c r="X4" s="8">
        <v>-1393796.4100000001</v>
      </c>
      <c r="Y4" s="8">
        <v>0</v>
      </c>
      <c r="Z4" s="8">
        <v>-27741.35</v>
      </c>
      <c r="AA4" s="4">
        <v>-2598396.2000000007</v>
      </c>
      <c r="AB4" s="5">
        <v>-23764.260000000002</v>
      </c>
      <c r="AC4" s="8">
        <v>-33942</v>
      </c>
      <c r="AD4" s="8">
        <v>0</v>
      </c>
      <c r="AE4" s="8">
        <v>0</v>
      </c>
      <c r="AF4" s="7">
        <v>-57706.26</v>
      </c>
      <c r="AG4" s="1">
        <v>-2598396.2000000007</v>
      </c>
      <c r="AH4" s="8">
        <v>3024393.28</v>
      </c>
      <c r="AI4" s="8">
        <v>-1176858</v>
      </c>
      <c r="AJ4" s="8">
        <v>-1862140</v>
      </c>
      <c r="AK4" s="4">
        <v>-259284.92000000086</v>
      </c>
      <c r="AL4" s="5">
        <v>-57706.26</v>
      </c>
      <c r="AM4" s="8">
        <v>-72198.299999999988</v>
      </c>
      <c r="AN4" s="8">
        <v>-45683</v>
      </c>
      <c r="AO4" s="8">
        <v>0</v>
      </c>
      <c r="AP4" s="7">
        <v>-84221.56</v>
      </c>
      <c r="AQ4" s="1">
        <v>-259284.92000000086</v>
      </c>
      <c r="AR4" s="8">
        <v>-1597525.3299999996</v>
      </c>
      <c r="AS4" s="8">
        <v>0</v>
      </c>
      <c r="AT4" s="8">
        <v>1889881</v>
      </c>
      <c r="AU4" s="4">
        <v>33070.749999999534</v>
      </c>
      <c r="AV4" s="5">
        <v>-84221.56</v>
      </c>
      <c r="AW4" s="8">
        <v>88135.900000000009</v>
      </c>
      <c r="AX4" s="8">
        <v>0</v>
      </c>
      <c r="AY4" s="8">
        <v>0</v>
      </c>
      <c r="AZ4" s="7">
        <v>3914.3400000000111</v>
      </c>
      <c r="BA4" s="9"/>
      <c r="BB4" s="8"/>
      <c r="BC4" s="5">
        <v>33070.749999999534</v>
      </c>
      <c r="BD4" s="10">
        <v>3914.3400000000111</v>
      </c>
      <c r="BE4" s="11">
        <v>188.50327499999733</v>
      </c>
      <c r="BF4" s="11"/>
      <c r="BG4" s="12">
        <v>4102.8432750000084</v>
      </c>
      <c r="BH4" s="13">
        <v>37173.593274999541</v>
      </c>
      <c r="BI4" s="14" t="s">
        <v>60</v>
      </c>
      <c r="BJ4" s="15">
        <v>36984.519999999713</v>
      </c>
      <c r="BK4" s="16">
        <v>-0.56999999983236194</v>
      </c>
    </row>
  </sheetData>
  <mergeCells count="63">
    <mergeCell ref="BI1:BI3"/>
    <mergeCell ref="BJ1:BJ3"/>
    <mergeCell ref="BK1:BK3"/>
    <mergeCell ref="BC1:BC3"/>
    <mergeCell ref="BD1:BD3"/>
    <mergeCell ref="BE1:BE3"/>
    <mergeCell ref="BF1:BF3"/>
    <mergeCell ref="BG1:BG3"/>
    <mergeCell ref="BH1:BH3"/>
    <mergeCell ref="BB1:BB3"/>
    <mergeCell ref="AQ1:AQ3"/>
    <mergeCell ref="AR1:AR3"/>
    <mergeCell ref="AS1:AS3"/>
    <mergeCell ref="AT1:AT3"/>
    <mergeCell ref="AU1:AU3"/>
    <mergeCell ref="AV1:AV3"/>
    <mergeCell ref="AW1:AW3"/>
    <mergeCell ref="AX1:AX3"/>
    <mergeCell ref="AY1:AY3"/>
    <mergeCell ref="AZ1:AZ3"/>
    <mergeCell ref="BA1:BA3"/>
    <mergeCell ref="AP1:AP3"/>
    <mergeCell ref="AE1:AE3"/>
    <mergeCell ref="AF1:AF3"/>
    <mergeCell ref="AG1:AG3"/>
    <mergeCell ref="AH1:AH3"/>
    <mergeCell ref="AI1:AI3"/>
    <mergeCell ref="AJ1:AJ3"/>
    <mergeCell ref="AK1:AK3"/>
    <mergeCell ref="AL1:AL3"/>
    <mergeCell ref="AM1:AM3"/>
    <mergeCell ref="AN1:AN3"/>
    <mergeCell ref="AO1:AO3"/>
    <mergeCell ref="AD1:AD3"/>
    <mergeCell ref="S1:S3"/>
    <mergeCell ref="T1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R1:R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F1:F3"/>
    <mergeCell ref="A1:A3"/>
    <mergeCell ref="B1:B3"/>
    <mergeCell ref="C1:C3"/>
    <mergeCell ref="D1:D3"/>
    <mergeCell ref="E1:E3"/>
  </mergeCells>
  <dataValidations count="1">
    <dataValidation type="list" errorTitle="Selection Needed" error="Please select an option from the drop-down list." prompt="Use the following format eg: January 1, 2013" sqref="BI4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workbookViewId="0">
      <selection activeCell="C14" sqref="C14"/>
    </sheetView>
  </sheetViews>
  <sheetFormatPr defaultRowHeight="14.4" x14ac:dyDescent="0.3"/>
  <cols>
    <col min="1" max="1" width="60.77734375" bestFit="1" customWidth="1"/>
    <col min="3" max="3" width="14.109375" bestFit="1" customWidth="1"/>
    <col min="4" max="6" width="12.44140625" bestFit="1" customWidth="1"/>
    <col min="7" max="7" width="32.109375" customWidth="1"/>
    <col min="8" max="8" width="23.88671875" customWidth="1"/>
    <col min="10" max="10" width="21.5546875" customWidth="1"/>
    <col min="11" max="11" width="12.21875" customWidth="1"/>
  </cols>
  <sheetData>
    <row r="2" spans="1:10" x14ac:dyDescent="0.3">
      <c r="A2" s="115" t="s">
        <v>61</v>
      </c>
      <c r="B2" s="115"/>
      <c r="C2" s="115"/>
      <c r="D2" s="115"/>
      <c r="E2" s="115"/>
      <c r="F2" s="115"/>
    </row>
    <row r="3" spans="1:10" x14ac:dyDescent="0.3">
      <c r="A3" s="25"/>
      <c r="B3" s="26"/>
      <c r="C3" s="27" t="s">
        <v>62</v>
      </c>
      <c r="D3" s="28">
        <v>2020</v>
      </c>
      <c r="E3" s="28">
        <v>2019</v>
      </c>
      <c r="F3" s="28">
        <v>2018</v>
      </c>
    </row>
    <row r="4" spans="1:10" x14ac:dyDescent="0.3">
      <c r="A4" s="29" t="s">
        <v>63</v>
      </c>
      <c r="B4" s="30" t="s">
        <v>64</v>
      </c>
      <c r="C4" s="31">
        <v>1576818593.3500001</v>
      </c>
      <c r="D4" s="32">
        <v>521945073.36000013</v>
      </c>
      <c r="E4" s="32">
        <v>531416197</v>
      </c>
      <c r="F4" s="32">
        <v>523457322.99000001</v>
      </c>
    </row>
    <row r="5" spans="1:10" x14ac:dyDescent="0.3">
      <c r="A5" s="33" t="s">
        <v>65</v>
      </c>
      <c r="B5" s="30" t="s">
        <v>66</v>
      </c>
      <c r="C5" s="31">
        <v>55451612</v>
      </c>
      <c r="D5" s="34">
        <v>23777409</v>
      </c>
      <c r="E5" s="34">
        <v>4046660</v>
      </c>
      <c r="F5" s="34">
        <v>27627543</v>
      </c>
    </row>
    <row r="6" spans="1:10" x14ac:dyDescent="0.3">
      <c r="A6" s="33" t="s">
        <v>67</v>
      </c>
      <c r="B6" s="30" t="s">
        <v>68</v>
      </c>
      <c r="C6" s="31">
        <v>426469050.09000003</v>
      </c>
      <c r="D6" s="34">
        <v>141542062.90000001</v>
      </c>
      <c r="E6" s="34">
        <v>141667863.18000001</v>
      </c>
      <c r="F6" s="34">
        <v>143259124.01000002</v>
      </c>
    </row>
    <row r="7" spans="1:10" ht="27" x14ac:dyDescent="0.3">
      <c r="A7" s="35" t="s">
        <v>69</v>
      </c>
      <c r="B7" s="30" t="s">
        <v>70</v>
      </c>
      <c r="C7" s="31">
        <v>1094897931.2600002</v>
      </c>
      <c r="D7" s="36">
        <v>356625601.46000016</v>
      </c>
      <c r="E7" s="36">
        <v>385701673.81999999</v>
      </c>
      <c r="F7" s="36">
        <v>352570655.98000002</v>
      </c>
    </row>
    <row r="8" spans="1:10" x14ac:dyDescent="0.3">
      <c r="A8" s="29" t="s">
        <v>71</v>
      </c>
      <c r="B8" s="30" t="s">
        <v>72</v>
      </c>
      <c r="C8" s="31">
        <v>75257068.480000004</v>
      </c>
      <c r="D8" s="36">
        <v>19831950.410000004</v>
      </c>
      <c r="E8" s="36">
        <v>29816379.979999997</v>
      </c>
      <c r="F8" s="36">
        <v>25608738.09</v>
      </c>
    </row>
    <row r="9" spans="1:10" x14ac:dyDescent="0.3">
      <c r="A9" s="37" t="s">
        <v>73</v>
      </c>
      <c r="B9" s="30" t="s">
        <v>74</v>
      </c>
      <c r="C9" s="38">
        <v>6.8734323384276319E-2</v>
      </c>
      <c r="D9" s="38"/>
      <c r="E9" s="38"/>
      <c r="F9" s="38"/>
      <c r="J9" s="90"/>
    </row>
    <row r="10" spans="1:10" ht="40.200000000000003" customHeight="1" x14ac:dyDescent="0.3">
      <c r="A10" s="116" t="s">
        <v>75</v>
      </c>
      <c r="B10" s="116"/>
      <c r="C10" s="116"/>
      <c r="J10" s="90"/>
    </row>
    <row r="11" spans="1:10" x14ac:dyDescent="0.3">
      <c r="A11" s="20" t="s">
        <v>76</v>
      </c>
      <c r="B11" s="21" t="s">
        <v>77</v>
      </c>
      <c r="C11" s="22">
        <f>'1589 Continuity'!BH4</f>
        <v>37173.593274999541</v>
      </c>
      <c r="J11" s="90"/>
    </row>
    <row r="12" spans="1:10" x14ac:dyDescent="0.3">
      <c r="A12" s="23" t="s">
        <v>80</v>
      </c>
      <c r="B12" s="24" t="s">
        <v>83</v>
      </c>
      <c r="C12" s="22">
        <v>19074</v>
      </c>
      <c r="J12" s="90"/>
    </row>
    <row r="13" spans="1:10" ht="27" x14ac:dyDescent="0.3">
      <c r="A13" s="87" t="s">
        <v>78</v>
      </c>
      <c r="B13" s="88" t="s">
        <v>82</v>
      </c>
      <c r="C13" s="89">
        <f>C9*(C11-C12)</f>
        <v>1244.0632972876913</v>
      </c>
      <c r="J13" s="90"/>
    </row>
    <row r="14" spans="1:10" ht="27" x14ac:dyDescent="0.3">
      <c r="A14" s="23" t="s">
        <v>79</v>
      </c>
      <c r="B14" s="24" t="s">
        <v>81</v>
      </c>
      <c r="C14" s="22">
        <f>C11-C12-C13</f>
        <v>16855.529977711849</v>
      </c>
    </row>
    <row r="17" spans="1:11" x14ac:dyDescent="0.3">
      <c r="A17" s="113" t="s">
        <v>84</v>
      </c>
      <c r="B17" s="113"/>
      <c r="C17" s="114"/>
      <c r="D17" s="114"/>
      <c r="E17" s="114"/>
    </row>
    <row r="18" spans="1:11" x14ac:dyDescent="0.3">
      <c r="A18" s="39" t="s">
        <v>85</v>
      </c>
      <c r="B18" s="39"/>
      <c r="C18" s="40">
        <f>COUNTIF(C20:C34,"&lt;&gt;0")</f>
        <v>15</v>
      </c>
      <c r="D18" s="41"/>
      <c r="E18" s="41"/>
      <c r="F18" s="41"/>
      <c r="G18" s="41"/>
      <c r="H18" s="41"/>
      <c r="I18" s="42"/>
      <c r="J18" s="42"/>
      <c r="K18" s="43"/>
    </row>
    <row r="19" spans="1:11" ht="145.19999999999999" x14ac:dyDescent="0.3">
      <c r="A19" s="44" t="s">
        <v>86</v>
      </c>
      <c r="B19" s="44"/>
      <c r="C19" s="45" t="s">
        <v>87</v>
      </c>
      <c r="D19" s="45" t="s">
        <v>88</v>
      </c>
      <c r="E19" s="45" t="s">
        <v>89</v>
      </c>
      <c r="F19" s="45" t="s">
        <v>90</v>
      </c>
      <c r="G19" s="45" t="s">
        <v>91</v>
      </c>
      <c r="H19" s="45" t="s">
        <v>92</v>
      </c>
      <c r="I19" s="19" t="s">
        <v>93</v>
      </c>
      <c r="J19" s="46" t="s">
        <v>94</v>
      </c>
      <c r="K19" s="47" t="s">
        <v>95</v>
      </c>
    </row>
    <row r="20" spans="1:11" x14ac:dyDescent="0.3">
      <c r="A20" s="63" t="s">
        <v>96</v>
      </c>
      <c r="B20" s="48"/>
      <c r="C20" s="49">
        <v>12420729.9</v>
      </c>
      <c r="D20" s="49">
        <v>4794828.9300000006</v>
      </c>
      <c r="E20" s="49">
        <v>7473196.6200000001</v>
      </c>
      <c r="F20" s="49">
        <v>152704.35</v>
      </c>
      <c r="G20" s="49">
        <v>0</v>
      </c>
      <c r="H20" s="49">
        <v>0</v>
      </c>
      <c r="I20" s="50">
        <v>0.16504403042620353</v>
      </c>
      <c r="J20" s="51">
        <f>I20*$C$13</f>
        <v>205.32522068967279</v>
      </c>
      <c r="K20" s="52">
        <f>J20/12</f>
        <v>17.110435057472731</v>
      </c>
    </row>
    <row r="21" spans="1:11" x14ac:dyDescent="0.3">
      <c r="A21" s="48" t="s">
        <v>97</v>
      </c>
      <c r="B21" s="48"/>
      <c r="C21" s="49">
        <v>7813363.3200000003</v>
      </c>
      <c r="D21" s="49">
        <v>1382449.04</v>
      </c>
      <c r="E21" s="49">
        <v>3489261.16</v>
      </c>
      <c r="F21" s="49">
        <v>2941653.12</v>
      </c>
      <c r="G21" s="49">
        <v>0</v>
      </c>
      <c r="H21" s="49">
        <v>0</v>
      </c>
      <c r="I21" s="50">
        <v>0.10382231832583869</v>
      </c>
      <c r="J21" s="51">
        <f t="shared" ref="J21:J34" si="0">I21*$C$13</f>
        <v>129.16153566849516</v>
      </c>
      <c r="K21" s="52">
        <f t="shared" ref="K21:K34" si="1">J21/12</f>
        <v>10.76346130570793</v>
      </c>
    </row>
    <row r="22" spans="1:11" x14ac:dyDescent="0.3">
      <c r="A22" s="53" t="s">
        <v>98</v>
      </c>
      <c r="B22" s="53"/>
      <c r="C22" s="54">
        <v>19450386.359999999</v>
      </c>
      <c r="D22" s="54">
        <v>5595134.0399999991</v>
      </c>
      <c r="E22" s="54">
        <v>12577394.16</v>
      </c>
      <c r="F22" s="54">
        <v>1277858.1600000001</v>
      </c>
      <c r="G22" s="54">
        <v>0</v>
      </c>
      <c r="H22" s="54">
        <v>0</v>
      </c>
      <c r="I22" s="55">
        <v>0.25845261784504742</v>
      </c>
      <c r="J22" s="51">
        <f t="shared" si="0"/>
        <v>321.53141594894527</v>
      </c>
      <c r="K22" s="52">
        <f t="shared" si="1"/>
        <v>26.794284662412107</v>
      </c>
    </row>
    <row r="23" spans="1:11" x14ac:dyDescent="0.3">
      <c r="A23" s="56" t="s">
        <v>99</v>
      </c>
      <c r="B23" s="56"/>
      <c r="C23" s="57">
        <v>4600416</v>
      </c>
      <c r="D23" s="58">
        <v>1120743.72</v>
      </c>
      <c r="E23" s="58">
        <v>2189905.9199999999</v>
      </c>
      <c r="F23" s="58">
        <v>1289766.3599999999</v>
      </c>
      <c r="G23" s="58">
        <v>0</v>
      </c>
      <c r="H23" s="58">
        <v>0</v>
      </c>
      <c r="I23" s="59">
        <v>6.1129354264212239E-2</v>
      </c>
      <c r="J23" s="51">
        <f t="shared" si="0"/>
        <v>76.048786027003274</v>
      </c>
      <c r="K23" s="52">
        <f t="shared" si="1"/>
        <v>6.3373988355836062</v>
      </c>
    </row>
    <row r="24" spans="1:11" x14ac:dyDescent="0.3">
      <c r="A24" s="60" t="s">
        <v>100</v>
      </c>
      <c r="B24" s="60"/>
      <c r="C24" s="49">
        <v>2924328.9600000004</v>
      </c>
      <c r="D24" s="57">
        <v>2837830.24</v>
      </c>
      <c r="E24" s="57">
        <v>0</v>
      </c>
      <c r="F24" s="57">
        <v>86498.72</v>
      </c>
      <c r="G24" s="57">
        <v>0</v>
      </c>
      <c r="H24" s="57">
        <v>0</v>
      </c>
      <c r="I24" s="61">
        <v>3.8857864371599299E-2</v>
      </c>
      <c r="J24" s="51">
        <f t="shared" si="0"/>
        <v>48.341642875689729</v>
      </c>
      <c r="K24" s="52">
        <f t="shared" si="1"/>
        <v>4.0284702396408107</v>
      </c>
    </row>
    <row r="25" spans="1:11" x14ac:dyDescent="0.3">
      <c r="A25" s="53" t="s">
        <v>101</v>
      </c>
      <c r="B25" s="53"/>
      <c r="C25" s="49">
        <v>5057379.870000001</v>
      </c>
      <c r="D25" s="54">
        <v>2387055.1100000003</v>
      </c>
      <c r="E25" s="54">
        <v>0</v>
      </c>
      <c r="F25" s="54">
        <v>2670324.7600000002</v>
      </c>
      <c r="G25" s="54">
        <v>0</v>
      </c>
      <c r="H25" s="54">
        <v>0</v>
      </c>
      <c r="I25" s="55">
        <v>6.7201393465705209E-2</v>
      </c>
      <c r="J25" s="51">
        <f t="shared" si="0"/>
        <v>83.602787137272728</v>
      </c>
      <c r="K25" s="52">
        <f t="shared" si="1"/>
        <v>6.9668989281060609</v>
      </c>
    </row>
    <row r="26" spans="1:11" x14ac:dyDescent="0.3">
      <c r="A26" s="56" t="s">
        <v>102</v>
      </c>
      <c r="B26" s="56"/>
      <c r="C26" s="49">
        <v>2292817.9799999995</v>
      </c>
      <c r="D26" s="58">
        <v>1077415.4099999997</v>
      </c>
      <c r="E26" s="58">
        <v>0</v>
      </c>
      <c r="F26" s="58">
        <v>1215402.57</v>
      </c>
      <c r="G26" s="58">
        <v>0</v>
      </c>
      <c r="H26" s="58">
        <v>0</v>
      </c>
      <c r="I26" s="59">
        <v>3.0466480110228178E-2</v>
      </c>
      <c r="J26" s="51">
        <f t="shared" si="0"/>
        <v>37.90222970268033</v>
      </c>
      <c r="K26" s="52">
        <f t="shared" si="1"/>
        <v>3.1585191418900274</v>
      </c>
    </row>
    <row r="27" spans="1:11" x14ac:dyDescent="0.3">
      <c r="A27" s="53" t="s">
        <v>103</v>
      </c>
      <c r="B27" s="53"/>
      <c r="C27" s="49">
        <v>798441.12000000011</v>
      </c>
      <c r="D27" s="54">
        <v>636493.92000000004</v>
      </c>
      <c r="E27" s="54">
        <v>0</v>
      </c>
      <c r="F27" s="54">
        <v>161947.20000000001</v>
      </c>
      <c r="G27" s="54">
        <v>0</v>
      </c>
      <c r="H27" s="54">
        <v>0</v>
      </c>
      <c r="I27" s="55">
        <v>1.0609516635798677E-2</v>
      </c>
      <c r="J27" s="51">
        <f t="shared" si="0"/>
        <v>13.198910248560315</v>
      </c>
      <c r="K27" s="52">
        <f t="shared" si="1"/>
        <v>1.0999091873800262</v>
      </c>
    </row>
    <row r="28" spans="1:11" x14ac:dyDescent="0.3">
      <c r="A28" s="53" t="s">
        <v>104</v>
      </c>
      <c r="B28" s="53"/>
      <c r="C28" s="49">
        <v>5926029.1999999993</v>
      </c>
      <c r="D28" s="54">
        <v>0</v>
      </c>
      <c r="E28" s="54">
        <v>4086622.1199999992</v>
      </c>
      <c r="F28" s="54">
        <v>1839407.08</v>
      </c>
      <c r="G28" s="54">
        <v>0</v>
      </c>
      <c r="H28" s="54">
        <v>0</v>
      </c>
      <c r="I28" s="55">
        <v>7.8743821938465172E-2</v>
      </c>
      <c r="J28" s="51">
        <f t="shared" si="0"/>
        <v>97.962298761801819</v>
      </c>
      <c r="K28" s="52">
        <f t="shared" si="1"/>
        <v>8.1635248968168188</v>
      </c>
    </row>
    <row r="29" spans="1:11" x14ac:dyDescent="0.3">
      <c r="A29" s="53" t="s">
        <v>105</v>
      </c>
      <c r="B29" s="53"/>
      <c r="C29" s="49">
        <v>2368432.8199999998</v>
      </c>
      <c r="D29" s="54">
        <v>0</v>
      </c>
      <c r="E29" s="54">
        <v>0</v>
      </c>
      <c r="F29" s="54">
        <v>2368432.8199999998</v>
      </c>
      <c r="G29" s="54">
        <v>0</v>
      </c>
      <c r="H29" s="54">
        <v>0</v>
      </c>
      <c r="I29" s="55">
        <v>3.1471234102474037E-2</v>
      </c>
      <c r="J29" s="51">
        <f t="shared" si="0"/>
        <v>39.152207267236683</v>
      </c>
      <c r="K29" s="52">
        <f t="shared" si="1"/>
        <v>3.2626839389363904</v>
      </c>
    </row>
    <row r="30" spans="1:11" x14ac:dyDescent="0.3">
      <c r="A30" s="48" t="s">
        <v>106</v>
      </c>
      <c r="B30" s="48"/>
      <c r="C30" s="49">
        <v>927636.21000000008</v>
      </c>
      <c r="D30" s="49">
        <v>0</v>
      </c>
      <c r="E30" s="49">
        <v>0</v>
      </c>
      <c r="F30" s="49">
        <v>927636.21000000008</v>
      </c>
      <c r="G30" s="49">
        <v>0</v>
      </c>
      <c r="H30" s="49">
        <v>0</v>
      </c>
      <c r="I30" s="50">
        <v>1.2326233651348309E-2</v>
      </c>
      <c r="J30" s="51">
        <f t="shared" si="0"/>
        <v>15.334614879434875</v>
      </c>
      <c r="K30" s="52">
        <f t="shared" si="1"/>
        <v>1.2778845732862396</v>
      </c>
    </row>
    <row r="31" spans="1:11" x14ac:dyDescent="0.3">
      <c r="A31" s="53" t="s">
        <v>107</v>
      </c>
      <c r="B31" s="53"/>
      <c r="C31" s="54">
        <v>3391811.5799999996</v>
      </c>
      <c r="D31" s="54">
        <v>0</v>
      </c>
      <c r="E31" s="54">
        <v>0</v>
      </c>
      <c r="F31" s="54">
        <v>3391811.5799999996</v>
      </c>
      <c r="G31" s="54">
        <v>0</v>
      </c>
      <c r="H31" s="54">
        <v>0</v>
      </c>
      <c r="I31" s="55">
        <v>4.5069674497105791E-2</v>
      </c>
      <c r="J31" s="51">
        <f t="shared" si="0"/>
        <v>56.069527862552398</v>
      </c>
      <c r="K31" s="52">
        <f t="shared" si="1"/>
        <v>4.6724606552127002</v>
      </c>
    </row>
    <row r="32" spans="1:11" x14ac:dyDescent="0.3">
      <c r="A32" s="56" t="s">
        <v>108</v>
      </c>
      <c r="B32" s="56"/>
      <c r="C32" s="57">
        <v>2485458.7200000002</v>
      </c>
      <c r="D32" s="58">
        <v>0</v>
      </c>
      <c r="E32" s="58">
        <v>0</v>
      </c>
      <c r="F32" s="58">
        <v>2485458.7200000002</v>
      </c>
      <c r="G32" s="58">
        <v>0</v>
      </c>
      <c r="H32" s="58">
        <v>0</v>
      </c>
      <c r="I32" s="59">
        <v>3.3026249496557594E-2</v>
      </c>
      <c r="J32" s="51">
        <f t="shared" si="0"/>
        <v>41.086744845733392</v>
      </c>
      <c r="K32" s="52">
        <f t="shared" si="1"/>
        <v>3.423895403811116</v>
      </c>
    </row>
    <row r="33" spans="1:11" x14ac:dyDescent="0.3">
      <c r="A33" s="53" t="s">
        <v>109</v>
      </c>
      <c r="B33" s="53"/>
      <c r="C33" s="49">
        <v>507709.16</v>
      </c>
      <c r="D33" s="54">
        <v>0</v>
      </c>
      <c r="E33" s="54">
        <v>0</v>
      </c>
      <c r="F33" s="54">
        <v>507709.16</v>
      </c>
      <c r="G33" s="54">
        <v>0</v>
      </c>
      <c r="H33" s="54">
        <v>0</v>
      </c>
      <c r="I33" s="55">
        <v>6.7463318762532812E-3</v>
      </c>
      <c r="J33" s="51">
        <f t="shared" si="0"/>
        <v>8.3928638785687131</v>
      </c>
      <c r="K33" s="52">
        <f t="shared" si="1"/>
        <v>0.69940532321405946</v>
      </c>
    </row>
    <row r="34" spans="1:11" x14ac:dyDescent="0.3">
      <c r="A34" s="48" t="s">
        <v>110</v>
      </c>
      <c r="B34" s="48"/>
      <c r="C34" s="49">
        <v>4292127.28</v>
      </c>
      <c r="D34" s="49">
        <v>0</v>
      </c>
      <c r="E34" s="49">
        <v>0</v>
      </c>
      <c r="F34" s="49">
        <v>4292127.28</v>
      </c>
      <c r="G34" s="49">
        <v>0</v>
      </c>
      <c r="H34" s="49">
        <v>0</v>
      </c>
      <c r="I34" s="50">
        <v>5.7032878993162728E-2</v>
      </c>
      <c r="J34" s="51">
        <f t="shared" si="0"/>
        <v>70.952511494043932</v>
      </c>
      <c r="K34" s="52">
        <f t="shared" si="1"/>
        <v>5.9127092911703274</v>
      </c>
    </row>
    <row r="35" spans="1:11" x14ac:dyDescent="0.3">
      <c r="A35" s="53" t="s">
        <v>62</v>
      </c>
      <c r="B35" s="53"/>
      <c r="C35" s="54">
        <f t="shared" ref="C35:J35" si="2">SUM(C20:C34)</f>
        <v>75257068.479999989</v>
      </c>
      <c r="D35" s="54">
        <f t="shared" si="2"/>
        <v>19831950.410000004</v>
      </c>
      <c r="E35" s="54">
        <f t="shared" si="2"/>
        <v>29816379.979999997</v>
      </c>
      <c r="F35" s="54">
        <f t="shared" si="2"/>
        <v>25608738.09</v>
      </c>
      <c r="G35" s="54">
        <f t="shared" si="2"/>
        <v>0</v>
      </c>
      <c r="H35" s="54">
        <f t="shared" si="2"/>
        <v>0</v>
      </c>
      <c r="I35" s="55">
        <f t="shared" si="2"/>
        <v>1.0000000000000002</v>
      </c>
      <c r="J35" s="52">
        <f t="shared" si="2"/>
        <v>1244.0632972876911</v>
      </c>
      <c r="K35" s="62"/>
    </row>
  </sheetData>
  <mergeCells count="3">
    <mergeCell ref="A17:E17"/>
    <mergeCell ref="A2:F2"/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25" sqref="C25"/>
    </sheetView>
  </sheetViews>
  <sheetFormatPr defaultRowHeight="14.4" x14ac:dyDescent="0.3"/>
  <cols>
    <col min="1" max="1" width="17.44140625" customWidth="1"/>
    <col min="2" max="2" width="17.109375" customWidth="1"/>
    <col min="3" max="3" width="22.44140625" bestFit="1" customWidth="1"/>
    <col min="8" max="8" width="16.5546875" customWidth="1"/>
  </cols>
  <sheetData>
    <row r="1" spans="1:8" x14ac:dyDescent="0.3">
      <c r="A1" s="117" t="s">
        <v>112</v>
      </c>
      <c r="B1" s="117"/>
      <c r="C1" s="117"/>
      <c r="D1" s="117"/>
      <c r="E1" s="117"/>
      <c r="F1" s="117"/>
      <c r="G1" s="117"/>
      <c r="H1" s="117"/>
    </row>
    <row r="2" spans="1:8" ht="15" thickBot="1" x14ac:dyDescent="0.35"/>
    <row r="3" spans="1:8" ht="15" thickBot="1" x14ac:dyDescent="0.35">
      <c r="A3" s="64">
        <f>'Allocation of GA Balance'!C12</f>
        <v>19074</v>
      </c>
      <c r="B3" t="s">
        <v>111</v>
      </c>
    </row>
    <row r="5" spans="1:8" x14ac:dyDescent="0.3">
      <c r="A5" s="115" t="s">
        <v>113</v>
      </c>
      <c r="B5" s="115"/>
      <c r="C5" s="115"/>
      <c r="D5" s="115"/>
      <c r="E5" s="115"/>
      <c r="F5" s="115"/>
      <c r="G5" s="115"/>
      <c r="H5" s="115"/>
    </row>
    <row r="8" spans="1:8" x14ac:dyDescent="0.3">
      <c r="A8" s="65" t="s">
        <v>86</v>
      </c>
      <c r="B8" s="65" t="s">
        <v>114</v>
      </c>
      <c r="C8" s="65" t="s">
        <v>115</v>
      </c>
    </row>
    <row r="9" spans="1:8" x14ac:dyDescent="0.3">
      <c r="A9" s="66" t="s">
        <v>116</v>
      </c>
      <c r="B9" s="67">
        <v>3547.4176686648875</v>
      </c>
      <c r="C9" s="68">
        <f>B9/12</f>
        <v>295.61813905540731</v>
      </c>
    </row>
    <row r="10" spans="1:8" x14ac:dyDescent="0.3">
      <c r="A10" s="66" t="s">
        <v>117</v>
      </c>
      <c r="B10" s="67">
        <v>2075.5094944384768</v>
      </c>
      <c r="C10" s="68">
        <f t="shared" ref="C10:C32" si="0">B10/12</f>
        <v>172.95912453653975</v>
      </c>
    </row>
    <row r="11" spans="1:8" x14ac:dyDescent="0.3">
      <c r="A11" s="66" t="s">
        <v>118</v>
      </c>
      <c r="B11" s="67">
        <v>1452.7409820160087</v>
      </c>
      <c r="C11" s="68">
        <f t="shared" si="0"/>
        <v>121.06174850133407</v>
      </c>
    </row>
    <row r="12" spans="1:8" x14ac:dyDescent="0.3">
      <c r="A12" s="66" t="s">
        <v>119</v>
      </c>
      <c r="B12" s="67">
        <v>986.6146955888978</v>
      </c>
      <c r="C12" s="68">
        <f t="shared" si="0"/>
        <v>82.217891299074822</v>
      </c>
    </row>
    <row r="13" spans="1:8" x14ac:dyDescent="0.3">
      <c r="A13" s="66" t="s">
        <v>120</v>
      </c>
      <c r="B13" s="67">
        <v>1627.2285248969126</v>
      </c>
      <c r="C13" s="68">
        <f t="shared" si="0"/>
        <v>135.60237707474272</v>
      </c>
    </row>
    <row r="14" spans="1:8" x14ac:dyDescent="0.3">
      <c r="A14" s="66" t="s">
        <v>121</v>
      </c>
      <c r="B14" s="67">
        <v>576.00717280571052</v>
      </c>
      <c r="C14" s="68">
        <f t="shared" si="0"/>
        <v>48.000597733809208</v>
      </c>
    </row>
    <row r="15" spans="1:8" x14ac:dyDescent="0.3">
      <c r="A15" s="66" t="s">
        <v>122</v>
      </c>
      <c r="B15" s="67">
        <v>39.986728576873766</v>
      </c>
      <c r="C15" s="68">
        <f t="shared" si="0"/>
        <v>3.3322273814061472</v>
      </c>
    </row>
    <row r="16" spans="1:8" x14ac:dyDescent="0.3">
      <c r="A16" s="66" t="s">
        <v>123</v>
      </c>
      <c r="B16" s="67">
        <v>702.90720399182226</v>
      </c>
      <c r="C16" s="68">
        <f t="shared" si="0"/>
        <v>58.575600332651852</v>
      </c>
    </row>
    <row r="17" spans="1:3" x14ac:dyDescent="0.3">
      <c r="A17" s="66" t="s">
        <v>124</v>
      </c>
      <c r="B17" s="67">
        <v>651.35406632246429</v>
      </c>
      <c r="C17" s="68">
        <f t="shared" si="0"/>
        <v>54.279505526872022</v>
      </c>
    </row>
    <row r="18" spans="1:3" x14ac:dyDescent="0.3">
      <c r="A18" s="66" t="s">
        <v>125</v>
      </c>
      <c r="B18" s="67">
        <v>559.64896566062578</v>
      </c>
      <c r="C18" s="68">
        <f t="shared" si="0"/>
        <v>46.637413805052148</v>
      </c>
    </row>
    <row r="19" spans="1:3" x14ac:dyDescent="0.3">
      <c r="A19" s="66" t="s">
        <v>126</v>
      </c>
      <c r="B19" s="67">
        <v>643.75328320454616</v>
      </c>
      <c r="C19" s="68">
        <f t="shared" si="0"/>
        <v>53.646106933712183</v>
      </c>
    </row>
    <row r="20" spans="1:3" x14ac:dyDescent="0.3">
      <c r="A20" s="66" t="s">
        <v>127</v>
      </c>
      <c r="B20" s="67">
        <v>554.19622994559757</v>
      </c>
      <c r="C20" s="68">
        <f t="shared" si="0"/>
        <v>46.183019162133128</v>
      </c>
    </row>
    <row r="21" spans="1:3" x14ac:dyDescent="0.3">
      <c r="A21" s="66" t="s">
        <v>128</v>
      </c>
      <c r="B21" s="67">
        <v>625.2470286565715</v>
      </c>
      <c r="C21" s="68">
        <f t="shared" si="0"/>
        <v>52.103919054714289</v>
      </c>
    </row>
    <row r="22" spans="1:3" x14ac:dyDescent="0.3">
      <c r="A22" s="66" t="s">
        <v>129</v>
      </c>
      <c r="B22" s="67">
        <v>493.88566824907303</v>
      </c>
      <c r="C22" s="68">
        <f t="shared" si="0"/>
        <v>41.157139020756084</v>
      </c>
    </row>
    <row r="23" spans="1:3" x14ac:dyDescent="0.3">
      <c r="A23" s="66" t="s">
        <v>130</v>
      </c>
      <c r="B23" s="67">
        <v>23.628521431789043</v>
      </c>
      <c r="C23" s="68">
        <f t="shared" si="0"/>
        <v>1.969043452649087</v>
      </c>
    </row>
    <row r="24" spans="1:3" x14ac:dyDescent="0.3">
      <c r="A24" s="66" t="s">
        <v>131</v>
      </c>
      <c r="B24" s="67">
        <v>409.28564745833182</v>
      </c>
      <c r="C24" s="68">
        <f t="shared" si="0"/>
        <v>34.107137288194316</v>
      </c>
    </row>
    <row r="25" spans="1:3" x14ac:dyDescent="0.3">
      <c r="A25" s="66" t="s">
        <v>132</v>
      </c>
      <c r="B25" s="67">
        <v>837.90372154267288</v>
      </c>
      <c r="C25" s="68">
        <f t="shared" si="0"/>
        <v>69.825310128556069</v>
      </c>
    </row>
    <row r="26" spans="1:3" x14ac:dyDescent="0.3">
      <c r="A26" s="66" t="s">
        <v>133</v>
      </c>
      <c r="B26" s="67">
        <v>640.11812606119395</v>
      </c>
      <c r="C26" s="68">
        <f t="shared" si="0"/>
        <v>53.343177171766165</v>
      </c>
    </row>
    <row r="27" spans="1:3" x14ac:dyDescent="0.3">
      <c r="A27" s="66" t="s">
        <v>134</v>
      </c>
      <c r="B27" s="67">
        <v>682.5833708721716</v>
      </c>
      <c r="C27" s="68">
        <f t="shared" si="0"/>
        <v>56.881947572680964</v>
      </c>
    </row>
    <row r="28" spans="1:3" x14ac:dyDescent="0.3">
      <c r="A28" s="66" t="s">
        <v>135</v>
      </c>
      <c r="B28" s="67">
        <v>407.96377213347654</v>
      </c>
      <c r="C28" s="68">
        <f t="shared" si="0"/>
        <v>33.996981011123047</v>
      </c>
    </row>
    <row r="29" spans="1:3" x14ac:dyDescent="0.3">
      <c r="A29" s="66" t="s">
        <v>136</v>
      </c>
      <c r="B29" s="67">
        <v>445.63721889185348</v>
      </c>
      <c r="C29" s="68">
        <f t="shared" si="0"/>
        <v>37.136434907654454</v>
      </c>
    </row>
    <row r="30" spans="1:3" x14ac:dyDescent="0.3">
      <c r="A30" s="66" t="s">
        <v>137</v>
      </c>
      <c r="B30" s="67">
        <v>305.51843445718839</v>
      </c>
      <c r="C30" s="68">
        <f t="shared" si="0"/>
        <v>25.459869538099031</v>
      </c>
    </row>
    <row r="31" spans="1:3" x14ac:dyDescent="0.3">
      <c r="A31" s="66" t="s">
        <v>138</v>
      </c>
      <c r="B31" s="67">
        <v>13.549222079767143</v>
      </c>
      <c r="C31" s="68">
        <f t="shared" si="0"/>
        <v>1.1291018399805952</v>
      </c>
    </row>
    <row r="32" spans="1:3" x14ac:dyDescent="0.3">
      <c r="A32" s="66" t="s">
        <v>139</v>
      </c>
      <c r="B32" s="67">
        <v>771.31425205308562</v>
      </c>
      <c r="C32" s="68">
        <f t="shared" si="0"/>
        <v>64.276187671090469</v>
      </c>
    </row>
    <row r="33" spans="1:3" x14ac:dyDescent="0.3">
      <c r="A33" s="65" t="s">
        <v>62</v>
      </c>
      <c r="B33" s="69">
        <f>SUM(B9:B32)</f>
        <v>19074.000000000004</v>
      </c>
      <c r="C33" s="65"/>
    </row>
  </sheetData>
  <mergeCells count="2">
    <mergeCell ref="A1:H1"/>
    <mergeCell ref="A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topLeftCell="A7" workbookViewId="0">
      <selection activeCell="E41" sqref="E41"/>
    </sheetView>
  </sheetViews>
  <sheetFormatPr defaultRowHeight="14.4" x14ac:dyDescent="0.3"/>
  <cols>
    <col min="1" max="1" width="36.33203125" customWidth="1"/>
    <col min="3" max="3" width="14.88671875" bestFit="1" customWidth="1"/>
    <col min="4" max="4" width="12.33203125" bestFit="1" customWidth="1"/>
    <col min="5" max="11" width="18.33203125" customWidth="1"/>
  </cols>
  <sheetData>
    <row r="3" spans="1:11" ht="26.4" x14ac:dyDescent="0.3">
      <c r="A3" s="66"/>
      <c r="B3" s="66"/>
      <c r="C3" s="72" t="s">
        <v>141</v>
      </c>
      <c r="D3" s="72" t="s">
        <v>142</v>
      </c>
      <c r="E3" s="72" t="s">
        <v>143</v>
      </c>
      <c r="F3" s="72" t="s">
        <v>144</v>
      </c>
      <c r="G3" s="72" t="s">
        <v>145</v>
      </c>
      <c r="H3" s="72" t="s">
        <v>146</v>
      </c>
      <c r="I3" s="72" t="s">
        <v>147</v>
      </c>
      <c r="J3" s="72" t="s">
        <v>148</v>
      </c>
      <c r="K3" s="72" t="s">
        <v>149</v>
      </c>
    </row>
    <row r="4" spans="1:11" x14ac:dyDescent="0.3">
      <c r="A4" s="119" t="s">
        <v>150</v>
      </c>
      <c r="B4" s="119"/>
      <c r="C4" s="73">
        <f>SUM(E4:K4)</f>
        <v>279507661.8786335</v>
      </c>
      <c r="D4" s="72"/>
      <c r="E4" s="73">
        <v>7368563.4010257954</v>
      </c>
      <c r="F4" s="73">
        <v>13115140.81755105</v>
      </c>
      <c r="G4" s="73">
        <v>250960507.25704747</v>
      </c>
      <c r="H4" s="73">
        <v>8058549.1930789379</v>
      </c>
      <c r="I4" s="73">
        <v>4901.2099302156103</v>
      </c>
      <c r="J4" s="73">
        <v>0</v>
      </c>
      <c r="K4" s="73">
        <v>0</v>
      </c>
    </row>
    <row r="5" spans="1:11" x14ac:dyDescent="0.3">
      <c r="A5" s="70" t="s">
        <v>140</v>
      </c>
      <c r="B5" s="71">
        <v>1589</v>
      </c>
      <c r="C5" s="73">
        <f>'Allocation of GA Balance'!C14</f>
        <v>16855.529977711849</v>
      </c>
      <c r="D5" s="66" t="s">
        <v>150</v>
      </c>
      <c r="E5" s="74">
        <f t="shared" ref="E5:K5" si="0">(E4/$C$4)*$C$5</f>
        <v>444.35648190778636</v>
      </c>
      <c r="F5" s="74">
        <f t="shared" si="0"/>
        <v>790.90014107782417</v>
      </c>
      <c r="G5" s="74">
        <f t="shared" si="0"/>
        <v>15134.012158599424</v>
      </c>
      <c r="H5" s="74">
        <f t="shared" si="0"/>
        <v>485.96563181079313</v>
      </c>
      <c r="I5" s="74">
        <f t="shared" si="0"/>
        <v>0.29556431602107508</v>
      </c>
      <c r="J5" s="74">
        <f t="shared" si="0"/>
        <v>0</v>
      </c>
      <c r="K5" s="74">
        <f t="shared" si="0"/>
        <v>0</v>
      </c>
    </row>
    <row r="9" spans="1:11" ht="17.399999999999999" x14ac:dyDescent="0.3">
      <c r="A9" s="75" t="s">
        <v>151</v>
      </c>
      <c r="B9" s="76"/>
      <c r="C9" s="76"/>
      <c r="D9" s="76"/>
      <c r="E9" s="76"/>
    </row>
    <row r="10" spans="1:11" x14ac:dyDescent="0.3">
      <c r="A10" s="77" t="s">
        <v>152</v>
      </c>
      <c r="B10" s="76"/>
      <c r="C10" s="76"/>
      <c r="D10" s="76"/>
      <c r="E10" s="76"/>
    </row>
    <row r="11" spans="1:11" x14ac:dyDescent="0.3">
      <c r="A11" s="120" t="s">
        <v>153</v>
      </c>
      <c r="B11" s="122" t="s">
        <v>154</v>
      </c>
      <c r="C11" s="123" t="s">
        <v>155</v>
      </c>
      <c r="D11" s="123" t="s">
        <v>156</v>
      </c>
      <c r="E11" s="118" t="s">
        <v>157</v>
      </c>
    </row>
    <row r="12" spans="1:11" ht="43.2" customHeight="1" x14ac:dyDescent="0.3">
      <c r="A12" s="121"/>
      <c r="B12" s="122"/>
      <c r="C12" s="124"/>
      <c r="D12" s="124"/>
      <c r="E12" s="118"/>
    </row>
    <row r="13" spans="1:11" x14ac:dyDescent="0.3">
      <c r="A13" s="78" t="s">
        <v>143</v>
      </c>
      <c r="B13" s="79" t="s">
        <v>155</v>
      </c>
      <c r="C13" s="80">
        <v>7368563.4010257954</v>
      </c>
      <c r="D13" s="81">
        <f t="shared" ref="D13:D19" si="1">HLOOKUP(A13,$E$3:$K$5,3,FALSE)</f>
        <v>444.35648190778636</v>
      </c>
      <c r="E13" s="82">
        <f>D13/C13</f>
        <v>6.030435754219424E-5</v>
      </c>
      <c r="F13" s="90"/>
    </row>
    <row r="14" spans="1:11" x14ac:dyDescent="0.3">
      <c r="A14" s="78" t="s">
        <v>144</v>
      </c>
      <c r="B14" s="79" t="s">
        <v>155</v>
      </c>
      <c r="C14" s="80">
        <v>13115140.81755105</v>
      </c>
      <c r="D14" s="81">
        <f t="shared" si="1"/>
        <v>790.90014107782417</v>
      </c>
      <c r="E14" s="82">
        <f>D14/C14</f>
        <v>6.030435754219424E-5</v>
      </c>
      <c r="F14" s="90"/>
    </row>
    <row r="15" spans="1:11" x14ac:dyDescent="0.3">
      <c r="A15" s="78" t="s">
        <v>145</v>
      </c>
      <c r="B15" s="79" t="s">
        <v>155</v>
      </c>
      <c r="C15" s="80">
        <v>250960507.25704747</v>
      </c>
      <c r="D15" s="81">
        <f t="shared" si="1"/>
        <v>15134.012158599424</v>
      </c>
      <c r="E15" s="82">
        <f>D15/C15</f>
        <v>6.030435754219424E-5</v>
      </c>
      <c r="F15" s="90"/>
    </row>
    <row r="16" spans="1:11" x14ac:dyDescent="0.3">
      <c r="A16" s="78" t="s">
        <v>146</v>
      </c>
      <c r="B16" s="79" t="s">
        <v>155</v>
      </c>
      <c r="C16" s="80">
        <v>8058549.1930789379</v>
      </c>
      <c r="D16" s="81">
        <f t="shared" si="1"/>
        <v>485.96563181079313</v>
      </c>
      <c r="E16" s="82">
        <f>D16/C16</f>
        <v>6.0304357542194233E-5</v>
      </c>
      <c r="F16" s="90"/>
    </row>
    <row r="17" spans="1:8" x14ac:dyDescent="0.3">
      <c r="A17" s="78" t="s">
        <v>147</v>
      </c>
      <c r="B17" s="79" t="s">
        <v>155</v>
      </c>
      <c r="C17" s="80">
        <v>4901.2099302156103</v>
      </c>
      <c r="D17" s="81">
        <f t="shared" si="1"/>
        <v>0.29556431602107508</v>
      </c>
      <c r="E17" s="82">
        <f>D17/C17</f>
        <v>6.0304357542194247E-5</v>
      </c>
      <c r="F17" s="90"/>
    </row>
    <row r="18" spans="1:8" x14ac:dyDescent="0.3">
      <c r="A18" s="78" t="s">
        <v>148</v>
      </c>
      <c r="B18" s="79" t="s">
        <v>155</v>
      </c>
      <c r="C18" s="80">
        <v>0</v>
      </c>
      <c r="D18" s="81">
        <f t="shared" si="1"/>
        <v>0</v>
      </c>
      <c r="E18" s="82">
        <v>0</v>
      </c>
    </row>
    <row r="19" spans="1:8" ht="15" customHeight="1" x14ac:dyDescent="0.3">
      <c r="A19" s="78" t="s">
        <v>149</v>
      </c>
      <c r="B19" s="79" t="s">
        <v>155</v>
      </c>
      <c r="C19" s="80">
        <v>0</v>
      </c>
      <c r="D19" s="81">
        <f t="shared" si="1"/>
        <v>0</v>
      </c>
      <c r="E19" s="82">
        <v>0</v>
      </c>
    </row>
    <row r="20" spans="1:8" x14ac:dyDescent="0.3">
      <c r="A20" s="83" t="s">
        <v>62</v>
      </c>
      <c r="B20" s="84"/>
      <c r="C20" s="85"/>
      <c r="D20" s="86">
        <f>SUM(D13:D19)</f>
        <v>16855.529977711849</v>
      </c>
      <c r="E20" s="83"/>
    </row>
    <row r="29" spans="1:8" x14ac:dyDescent="0.3">
      <c r="H29" t="s">
        <v>158</v>
      </c>
    </row>
  </sheetData>
  <mergeCells count="6">
    <mergeCell ref="E11:E12"/>
    <mergeCell ref="A4:B4"/>
    <mergeCell ref="A11:A12"/>
    <mergeCell ref="B11:B12"/>
    <mergeCell ref="C11:C12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1589 Continuity</vt:lpstr>
      <vt:lpstr>Allocation of GA Balance</vt:lpstr>
      <vt:lpstr>Class A Related Balance </vt:lpstr>
      <vt:lpstr>Non-RPP Class B Balance</vt:lpstr>
    </vt:vector>
  </TitlesOfParts>
  <Company>Corporation Of The 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Bohar</dc:creator>
  <cp:lastModifiedBy>Teri Bohar</cp:lastModifiedBy>
  <dcterms:created xsi:type="dcterms:W3CDTF">2021-08-18T15:33:47Z</dcterms:created>
  <dcterms:modified xsi:type="dcterms:W3CDTF">2021-09-28T14:16:55Z</dcterms:modified>
</cp:coreProperties>
</file>