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RPC2\Reference Documents and Files\ORPC Files\Front Office\Finance\F05-Rates\2021 Brookfield Renewal\"/>
    </mc:Choice>
  </mc:AlternateContent>
  <bookViews>
    <workbookView xWindow="0" yWindow="0" windowWidth="21600" windowHeight="10020"/>
  </bookViews>
  <sheets>
    <sheet name="Appendix E1" sheetId="1" r:id="rId1"/>
    <sheet name="Appendix E2" sheetId="2" r:id="rId2"/>
    <sheet name="Appendix E3" sheetId="3" r:id="rId3"/>
    <sheet name="Appendix E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4" l="1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8" i="3"/>
  <c r="C9" i="3"/>
  <c r="C10" i="3"/>
  <c r="C11" i="3"/>
  <c r="C12" i="3"/>
  <c r="C13" i="3"/>
  <c r="C14" i="3"/>
  <c r="C15" i="3"/>
  <c r="C16" i="3"/>
  <c r="C17" i="3"/>
  <c r="C7" i="3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8" i="2"/>
  <c r="C9" i="2"/>
  <c r="C10" i="2"/>
  <c r="C11" i="2"/>
  <c r="C12" i="2"/>
  <c r="C13" i="2"/>
  <c r="C14" i="2"/>
  <c r="C15" i="2"/>
  <c r="C16" i="2"/>
  <c r="C17" i="2"/>
  <c r="C7" i="2"/>
  <c r="D68" i="3" l="1"/>
  <c r="D69" i="3"/>
  <c r="D70" i="3"/>
  <c r="D71" i="3"/>
  <c r="D72" i="3"/>
  <c r="D73" i="3"/>
  <c r="D74" i="3"/>
  <c r="D75" i="3"/>
  <c r="D76" i="3"/>
  <c r="D77" i="3"/>
  <c r="D78" i="3"/>
  <c r="D67" i="3"/>
  <c r="D68" i="2"/>
  <c r="D69" i="2"/>
  <c r="D70" i="2"/>
  <c r="D71" i="2"/>
  <c r="D72" i="2"/>
  <c r="D73" i="2"/>
  <c r="D74" i="2"/>
  <c r="D75" i="2"/>
  <c r="D76" i="2"/>
  <c r="D77" i="2"/>
  <c r="D78" i="2"/>
  <c r="D67" i="2"/>
  <c r="C73" i="1"/>
  <c r="E67" i="1"/>
  <c r="D68" i="1"/>
  <c r="C68" i="1"/>
  <c r="D67" i="1" l="1"/>
  <c r="C67" i="1"/>
  <c r="G78" i="1"/>
  <c r="G73" i="1"/>
  <c r="G74" i="1"/>
  <c r="G75" i="1"/>
  <c r="G76" i="1"/>
  <c r="G77" i="1"/>
  <c r="G72" i="1"/>
  <c r="F69" i="1"/>
  <c r="G64" i="1" l="1"/>
  <c r="C78" i="1"/>
  <c r="C77" i="1"/>
  <c r="C76" i="1"/>
  <c r="C75" i="1"/>
  <c r="C74" i="1"/>
  <c r="C72" i="1"/>
  <c r="C71" i="1"/>
  <c r="C70" i="1"/>
  <c r="C69" i="1"/>
  <c r="F78" i="4" l="1"/>
  <c r="G78" i="4" s="1"/>
  <c r="F77" i="4"/>
  <c r="G77" i="4" s="1"/>
  <c r="F76" i="4"/>
  <c r="G76" i="4" s="1"/>
  <c r="F75" i="4"/>
  <c r="G75" i="4" s="1"/>
  <c r="F74" i="4"/>
  <c r="G74" i="4" s="1"/>
  <c r="F73" i="4"/>
  <c r="G73" i="4" s="1"/>
  <c r="F72" i="4"/>
  <c r="G72" i="4" s="1"/>
  <c r="F71" i="4"/>
  <c r="G71" i="4" s="1"/>
  <c r="F70" i="4"/>
  <c r="G70" i="4" s="1"/>
  <c r="F69" i="4"/>
  <c r="G69" i="4" s="1"/>
  <c r="F68" i="4"/>
  <c r="G68" i="4" s="1"/>
  <c r="F67" i="4"/>
  <c r="G67" i="4" s="1"/>
  <c r="F78" i="3"/>
  <c r="G78" i="3" s="1"/>
  <c r="F77" i="3"/>
  <c r="G77" i="3" s="1"/>
  <c r="F76" i="3"/>
  <c r="G76" i="3" s="1"/>
  <c r="F75" i="3"/>
  <c r="G75" i="3" s="1"/>
  <c r="F74" i="3"/>
  <c r="G74" i="3" s="1"/>
  <c r="F73" i="3"/>
  <c r="G73" i="3" s="1"/>
  <c r="F72" i="3"/>
  <c r="G72" i="3" s="1"/>
  <c r="F71" i="3"/>
  <c r="G71" i="3" s="1"/>
  <c r="F70" i="3"/>
  <c r="G70" i="3" s="1"/>
  <c r="F69" i="3"/>
  <c r="G69" i="3" s="1"/>
  <c r="F68" i="3"/>
  <c r="G68" i="3" s="1"/>
  <c r="F67" i="3"/>
  <c r="G67" i="3" s="1"/>
  <c r="F80" i="1"/>
  <c r="D80" i="1"/>
  <c r="C80" i="1"/>
  <c r="E78" i="1"/>
  <c r="E77" i="1"/>
  <c r="E76" i="1"/>
  <c r="E75" i="1"/>
  <c r="E74" i="1"/>
  <c r="E73" i="1"/>
  <c r="E72" i="1"/>
  <c r="G71" i="1"/>
  <c r="E71" i="1"/>
  <c r="G70" i="1"/>
  <c r="E70" i="1"/>
  <c r="G69" i="1"/>
  <c r="E69" i="1"/>
  <c r="G68" i="1"/>
  <c r="E68" i="1"/>
  <c r="G67" i="1"/>
  <c r="E80" i="1"/>
  <c r="F78" i="2"/>
  <c r="G78" i="2" s="1"/>
  <c r="F77" i="2"/>
  <c r="G77" i="2" s="1"/>
  <c r="F76" i="2"/>
  <c r="G76" i="2" s="1"/>
  <c r="F75" i="2"/>
  <c r="G75" i="2" s="1"/>
  <c r="F74" i="2"/>
  <c r="G74" i="2" s="1"/>
  <c r="F73" i="2"/>
  <c r="G73" i="2" s="1"/>
  <c r="F72" i="2"/>
  <c r="G72" i="2" s="1"/>
  <c r="F71" i="2"/>
  <c r="G71" i="2" s="1"/>
  <c r="F70" i="2"/>
  <c r="G70" i="2" s="1"/>
  <c r="F69" i="2"/>
  <c r="G69" i="2" s="1"/>
  <c r="F68" i="2"/>
  <c r="G68" i="2" s="1"/>
  <c r="F67" i="2"/>
  <c r="G67" i="2" s="1"/>
  <c r="G80" i="1" l="1"/>
  <c r="F66" i="4"/>
  <c r="G66" i="4" s="1"/>
  <c r="F65" i="4"/>
  <c r="G65" i="4" s="1"/>
  <c r="F64" i="4"/>
  <c r="G64" i="4" s="1"/>
  <c r="F63" i="4"/>
  <c r="G63" i="4" s="1"/>
  <c r="F62" i="4"/>
  <c r="G62" i="4" s="1"/>
  <c r="F61" i="4"/>
  <c r="G61" i="4" s="1"/>
  <c r="F60" i="4"/>
  <c r="G60" i="4" s="1"/>
  <c r="F59" i="4"/>
  <c r="G59" i="4" s="1"/>
  <c r="F58" i="4"/>
  <c r="G58" i="4" s="1"/>
  <c r="F57" i="4"/>
  <c r="G57" i="4" s="1"/>
  <c r="F56" i="4"/>
  <c r="G56" i="4" s="1"/>
  <c r="F55" i="4"/>
  <c r="G55" i="4" s="1"/>
  <c r="F54" i="4"/>
  <c r="G54" i="4" s="1"/>
  <c r="F53" i="4"/>
  <c r="G53" i="4" s="1"/>
  <c r="F52" i="4"/>
  <c r="G52" i="4" s="1"/>
  <c r="F51" i="4"/>
  <c r="G51" i="4" s="1"/>
  <c r="F50" i="4"/>
  <c r="G50" i="4" s="1"/>
  <c r="F49" i="4"/>
  <c r="G49" i="4" s="1"/>
  <c r="F48" i="4"/>
  <c r="G48" i="4" s="1"/>
  <c r="F47" i="4"/>
  <c r="G47" i="4" s="1"/>
  <c r="F46" i="4"/>
  <c r="G46" i="4" s="1"/>
  <c r="F45" i="4"/>
  <c r="G45" i="4" s="1"/>
  <c r="F44" i="4"/>
  <c r="G44" i="4" s="1"/>
  <c r="F43" i="4"/>
  <c r="G43" i="4" s="1"/>
  <c r="F42" i="4"/>
  <c r="G42" i="4" s="1"/>
  <c r="F41" i="4"/>
  <c r="G41" i="4" s="1"/>
  <c r="F40" i="4"/>
  <c r="G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1" i="3"/>
  <c r="D40" i="3"/>
  <c r="D39" i="3"/>
  <c r="D38" i="3"/>
  <c r="F38" i="3" s="1"/>
  <c r="G38" i="3" s="1"/>
  <c r="D37" i="3"/>
  <c r="D36" i="3"/>
  <c r="D35" i="3"/>
  <c r="D34" i="3"/>
  <c r="D33" i="3"/>
  <c r="D32" i="3"/>
  <c r="D4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G51" i="3"/>
  <c r="G50" i="3"/>
  <c r="G45" i="3"/>
  <c r="G43" i="3"/>
  <c r="G39" i="3"/>
  <c r="G34" i="3"/>
  <c r="G33" i="3"/>
  <c r="G32" i="3"/>
  <c r="G31" i="3"/>
  <c r="G26" i="3"/>
  <c r="G25" i="3"/>
  <c r="G20" i="3"/>
  <c r="G19" i="3"/>
  <c r="G9" i="3"/>
  <c r="G13" i="3"/>
  <c r="G17" i="3"/>
  <c r="F66" i="3"/>
  <c r="G66" i="3" s="1"/>
  <c r="F65" i="3"/>
  <c r="G65" i="3" s="1"/>
  <c r="F64" i="3"/>
  <c r="G64" i="3" s="1"/>
  <c r="F63" i="3"/>
  <c r="G63" i="3" s="1"/>
  <c r="F62" i="3"/>
  <c r="G62" i="3" s="1"/>
  <c r="F61" i="3"/>
  <c r="G61" i="3" s="1"/>
  <c r="F60" i="3"/>
  <c r="G60" i="3" s="1"/>
  <c r="F59" i="3"/>
  <c r="G59" i="3" s="1"/>
  <c r="F58" i="3"/>
  <c r="G58" i="3" s="1"/>
  <c r="F57" i="3"/>
  <c r="G57" i="3" s="1"/>
  <c r="F56" i="3"/>
  <c r="G56" i="3" s="1"/>
  <c r="F55" i="3"/>
  <c r="G55" i="3" s="1"/>
  <c r="F54" i="3"/>
  <c r="G54" i="3" s="1"/>
  <c r="F53" i="3"/>
  <c r="G53" i="3" s="1"/>
  <c r="F52" i="3"/>
  <c r="G52" i="3" s="1"/>
  <c r="F51" i="3"/>
  <c r="F50" i="3"/>
  <c r="F49" i="3"/>
  <c r="G49" i="3" s="1"/>
  <c r="F48" i="3"/>
  <c r="G48" i="3" s="1"/>
  <c r="F47" i="3"/>
  <c r="G47" i="3" s="1"/>
  <c r="F46" i="3"/>
  <c r="G46" i="3" s="1"/>
  <c r="F45" i="3"/>
  <c r="F44" i="3"/>
  <c r="G44" i="3" s="1"/>
  <c r="F43" i="3"/>
  <c r="F42" i="3"/>
  <c r="G42" i="3" s="1"/>
  <c r="F41" i="3"/>
  <c r="G41" i="3" s="1"/>
  <c r="F40" i="3"/>
  <c r="G40" i="3" s="1"/>
  <c r="F39" i="3"/>
  <c r="F37" i="3"/>
  <c r="G37" i="3" s="1"/>
  <c r="F36" i="3"/>
  <c r="G36" i="3" s="1"/>
  <c r="F35" i="3"/>
  <c r="G35" i="3" s="1"/>
  <c r="F34" i="3"/>
  <c r="F33" i="3"/>
  <c r="F32" i="3"/>
  <c r="F31" i="3"/>
  <c r="F30" i="3"/>
  <c r="G30" i="3" s="1"/>
  <c r="F29" i="3"/>
  <c r="G29" i="3" s="1"/>
  <c r="F28" i="3"/>
  <c r="G28" i="3" s="1"/>
  <c r="F27" i="3"/>
  <c r="G27" i="3" s="1"/>
  <c r="F26" i="3"/>
  <c r="F25" i="3"/>
  <c r="F24" i="3"/>
  <c r="G24" i="3" s="1"/>
  <c r="F23" i="3"/>
  <c r="G23" i="3" s="1"/>
  <c r="F22" i="3"/>
  <c r="G22" i="3" s="1"/>
  <c r="F21" i="3"/>
  <c r="G21" i="3" s="1"/>
  <c r="F20" i="3"/>
  <c r="F19" i="3"/>
  <c r="F18" i="3"/>
  <c r="G18" i="3" s="1"/>
  <c r="F17" i="3"/>
  <c r="F16" i="3"/>
  <c r="G16" i="3" s="1"/>
  <c r="F15" i="3"/>
  <c r="G15" i="3" s="1"/>
  <c r="F14" i="3"/>
  <c r="G14" i="3" s="1"/>
  <c r="F13" i="3"/>
  <c r="F12" i="3"/>
  <c r="G12" i="3" s="1"/>
  <c r="F11" i="3"/>
  <c r="G11" i="3" s="1"/>
  <c r="F10" i="3"/>
  <c r="G10" i="3" s="1"/>
  <c r="F9" i="3"/>
  <c r="F8" i="3"/>
  <c r="G8" i="3" s="1"/>
  <c r="F7" i="3"/>
  <c r="G7" i="3" s="1"/>
  <c r="D60" i="2"/>
  <c r="D61" i="2"/>
  <c r="D65" i="2"/>
  <c r="D64" i="2"/>
  <c r="D63" i="2"/>
  <c r="D62" i="2"/>
  <c r="D55" i="2"/>
  <c r="D56" i="2"/>
  <c r="D57" i="2"/>
  <c r="F57" i="2" s="1"/>
  <c r="G57" i="2" s="1"/>
  <c r="D58" i="2"/>
  <c r="D59" i="2"/>
  <c r="D66" i="2"/>
  <c r="D54" i="2"/>
  <c r="D53" i="2"/>
  <c r="D52" i="2"/>
  <c r="D51" i="2"/>
  <c r="F51" i="2" s="1"/>
  <c r="G51" i="2" s="1"/>
  <c r="D50" i="2"/>
  <c r="D49" i="2"/>
  <c r="D48" i="2"/>
  <c r="D47" i="2"/>
  <c r="F47" i="2" s="1"/>
  <c r="G47" i="2" s="1"/>
  <c r="D46" i="2"/>
  <c r="D45" i="2"/>
  <c r="D44" i="2"/>
  <c r="D43" i="2"/>
  <c r="F43" i="2" s="1"/>
  <c r="G43" i="2" s="1"/>
  <c r="D32" i="2"/>
  <c r="D33" i="2"/>
  <c r="D34" i="2"/>
  <c r="F34" i="2" s="1"/>
  <c r="G34" i="2" s="1"/>
  <c r="D35" i="2"/>
  <c r="F35" i="2" s="1"/>
  <c r="G35" i="2" s="1"/>
  <c r="D36" i="2"/>
  <c r="D37" i="2"/>
  <c r="D38" i="2"/>
  <c r="F38" i="2" s="1"/>
  <c r="G38" i="2" s="1"/>
  <c r="D39" i="2"/>
  <c r="F39" i="2" s="1"/>
  <c r="G39" i="2" s="1"/>
  <c r="D40" i="2"/>
  <c r="D41" i="2"/>
  <c r="D42" i="2"/>
  <c r="F42" i="2" s="1"/>
  <c r="G42" i="2" s="1"/>
  <c r="D31" i="2"/>
  <c r="D30" i="2"/>
  <c r="D29" i="2"/>
  <c r="D28" i="2"/>
  <c r="D27" i="2"/>
  <c r="D26" i="2"/>
  <c r="D25" i="2"/>
  <c r="D24" i="2"/>
  <c r="F24" i="2" s="1"/>
  <c r="G24" i="2" s="1"/>
  <c r="D23" i="2"/>
  <c r="D22" i="2"/>
  <c r="D21" i="2"/>
  <c r="D20" i="2"/>
  <c r="D19" i="2"/>
  <c r="G10" i="2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6" i="2"/>
  <c r="G56" i="2" s="1"/>
  <c r="F55" i="2"/>
  <c r="G55" i="2" s="1"/>
  <c r="F54" i="2"/>
  <c r="G54" i="2" s="1"/>
  <c r="F53" i="2"/>
  <c r="G53" i="2" s="1"/>
  <c r="F52" i="2"/>
  <c r="G52" i="2" s="1"/>
  <c r="F50" i="2"/>
  <c r="G50" i="2" s="1"/>
  <c r="F49" i="2"/>
  <c r="G49" i="2" s="1"/>
  <c r="F48" i="2"/>
  <c r="G48" i="2" s="1"/>
  <c r="F46" i="2"/>
  <c r="G46" i="2" s="1"/>
  <c r="F45" i="2"/>
  <c r="G45" i="2" s="1"/>
  <c r="F44" i="2"/>
  <c r="G44" i="2" s="1"/>
  <c r="F41" i="2"/>
  <c r="G41" i="2" s="1"/>
  <c r="F40" i="2"/>
  <c r="G40" i="2" s="1"/>
  <c r="F37" i="2"/>
  <c r="G37" i="2" s="1"/>
  <c r="F36" i="2"/>
  <c r="G36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3" i="2"/>
  <c r="G23" i="2" s="1"/>
  <c r="F22" i="2"/>
  <c r="G22" i="2" s="1"/>
  <c r="F21" i="2"/>
  <c r="G21" i="2" s="1"/>
  <c r="F20" i="2"/>
  <c r="G20" i="2" s="1"/>
  <c r="F19" i="2"/>
  <c r="G19" i="2" s="1"/>
  <c r="F10" i="2"/>
  <c r="F14" i="2"/>
  <c r="G14" i="2" s="1"/>
  <c r="F18" i="2"/>
  <c r="G18" i="2" s="1"/>
  <c r="D18" i="2"/>
  <c r="D17" i="2"/>
  <c r="F17" i="2" s="1"/>
  <c r="G17" i="2" s="1"/>
  <c r="D16" i="2"/>
  <c r="F16" i="2" s="1"/>
  <c r="G16" i="2" s="1"/>
  <c r="D15" i="2"/>
  <c r="F15" i="2" s="1"/>
  <c r="G15" i="2" s="1"/>
  <c r="D14" i="2"/>
  <c r="D13" i="2"/>
  <c r="F13" i="2" s="1"/>
  <c r="G13" i="2" s="1"/>
  <c r="D12" i="2"/>
  <c r="F12" i="2" s="1"/>
  <c r="G12" i="2" s="1"/>
  <c r="D11" i="2"/>
  <c r="F11" i="2" s="1"/>
  <c r="G11" i="2" s="1"/>
  <c r="D10" i="2"/>
  <c r="D9" i="2"/>
  <c r="F9" i="2" s="1"/>
  <c r="G9" i="2" s="1"/>
  <c r="D8" i="2"/>
  <c r="F8" i="2" s="1"/>
  <c r="G8" i="2" s="1"/>
  <c r="D7" i="2"/>
  <c r="F7" i="2" s="1"/>
  <c r="G7" i="2" s="1"/>
  <c r="G80" i="4" l="1"/>
  <c r="G80" i="3"/>
  <c r="G80" i="2"/>
  <c r="G66" i="1"/>
  <c r="G65" i="1"/>
  <c r="G63" i="1"/>
  <c r="G62" i="1"/>
  <c r="G61" i="1"/>
  <c r="G60" i="1"/>
  <c r="G59" i="1"/>
  <c r="G58" i="1"/>
  <c r="G57" i="1"/>
  <c r="G56" i="1"/>
  <c r="G55" i="1"/>
  <c r="E66" i="1"/>
  <c r="E65" i="1"/>
  <c r="E64" i="1"/>
  <c r="E63" i="1"/>
  <c r="E62" i="1"/>
  <c r="E61" i="1"/>
  <c r="E60" i="1"/>
  <c r="E59" i="1"/>
  <c r="E58" i="1"/>
  <c r="E57" i="1"/>
  <c r="E56" i="1"/>
  <c r="E55" i="1"/>
  <c r="G54" i="1" l="1"/>
  <c r="G53" i="1"/>
  <c r="G52" i="1"/>
  <c r="G51" i="1"/>
  <c r="G50" i="1"/>
  <c r="G49" i="1"/>
  <c r="G48" i="1"/>
  <c r="G47" i="1"/>
  <c r="G46" i="1"/>
  <c r="G45" i="1"/>
  <c r="G44" i="1"/>
  <c r="G43" i="1"/>
  <c r="E54" i="1"/>
  <c r="E53" i="1"/>
  <c r="E52" i="1"/>
  <c r="E51" i="1"/>
  <c r="E50" i="1"/>
  <c r="E49" i="1"/>
  <c r="E48" i="1"/>
  <c r="E47" i="1"/>
  <c r="E46" i="1"/>
  <c r="E45" i="1"/>
  <c r="E44" i="1"/>
  <c r="E43" i="1"/>
  <c r="G42" i="1" l="1"/>
  <c r="G41" i="1"/>
  <c r="G40" i="1"/>
  <c r="G39" i="1"/>
  <c r="G38" i="1"/>
  <c r="G37" i="1"/>
  <c r="G36" i="1"/>
  <c r="G35" i="1"/>
  <c r="G34" i="1"/>
  <c r="G33" i="1"/>
  <c r="G32" i="1"/>
  <c r="G31" i="1"/>
  <c r="E42" i="1"/>
  <c r="E41" i="1"/>
  <c r="E40" i="1"/>
  <c r="E39" i="1"/>
  <c r="E38" i="1"/>
  <c r="E37" i="1"/>
  <c r="E36" i="1"/>
  <c r="E35" i="1"/>
  <c r="E34" i="1"/>
  <c r="E33" i="1"/>
  <c r="E32" i="1"/>
  <c r="E31" i="1"/>
  <c r="G18" i="1" l="1"/>
  <c r="G17" i="1"/>
  <c r="G16" i="1"/>
  <c r="G15" i="1"/>
  <c r="G14" i="1"/>
  <c r="G13" i="1"/>
  <c r="G12" i="1"/>
  <c r="G11" i="1"/>
  <c r="G10" i="1"/>
  <c r="G9" i="1"/>
  <c r="G8" i="1"/>
  <c r="G7" i="1"/>
  <c r="E18" i="1"/>
  <c r="E17" i="1"/>
  <c r="E16" i="1"/>
  <c r="E15" i="1"/>
  <c r="E14" i="1"/>
  <c r="E13" i="1"/>
  <c r="E12" i="1"/>
  <c r="E11" i="1"/>
  <c r="E10" i="1"/>
  <c r="E9" i="1"/>
  <c r="E8" i="1"/>
  <c r="E7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</calcChain>
</file>

<file path=xl/sharedStrings.xml><?xml version="1.0" encoding="utf-8"?>
<sst xmlns="http://schemas.openxmlformats.org/spreadsheetml/2006/main" count="333" uniqueCount="38">
  <si>
    <t>Ottawa River Power Corporation</t>
  </si>
  <si>
    <t>Year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</si>
  <si>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</si>
  <si>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</si>
  <si>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</si>
  <si>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</si>
  <si>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</si>
  <si>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</si>
  <si>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</si>
  <si>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</si>
  <si>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</si>
  <si>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</si>
  <si>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</si>
  <si>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</si>
  <si>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</si>
  <si>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kWh Purchased</t>
  </si>
  <si>
    <t>Power ($)</t>
  </si>
  <si>
    <t>Wholesale Market ($)</t>
  </si>
  <si>
    <t>kW</t>
  </si>
  <si>
    <t>Transmission ($)</t>
  </si>
  <si>
    <t>Brookfield</t>
  </si>
  <si>
    <t>Total</t>
  </si>
  <si>
    <t>Hydro One ($/kW)</t>
  </si>
  <si>
    <t>Brookfield ($/kW)</t>
  </si>
  <si>
    <t>Savings ($/kW)</t>
  </si>
  <si>
    <t>Savings ($)</t>
  </si>
  <si>
    <t>kWh</t>
  </si>
  <si>
    <t>Brookfield ($/MWh)</t>
  </si>
  <si>
    <t>Hydro One ($/MWh)</t>
  </si>
  <si>
    <t>Savings ($/MWh)</t>
  </si>
  <si>
    <t>Brookfield Power Purchase Details 2015 to 2020</t>
  </si>
  <si>
    <t>Brookfield vs Hydro One Rate Comparison - Low Voltage Charges - 2015 to 2020</t>
  </si>
  <si>
    <t>Brookfield vs Hydro One Rate Comparison - Wholesale Market Charges - 2015 to 2020</t>
  </si>
  <si>
    <t>Brookfield vs Hydro One Rate Comparison - Transmission Charges - 2015 to 2020</t>
  </si>
  <si>
    <t>Appendix E4</t>
  </si>
  <si>
    <t>Appendix E3</t>
  </si>
  <si>
    <t>Appendix E2</t>
  </si>
  <si>
    <t>Appendix 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</si>
</sst>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1" applyNumberFormat="1" applyFont="1"/>
    <xf numFmtId="44" fontId="0" fillId="0" borderId="0" xfId="2" applyFont="1"/>
    <xf numFmtId="0" fontId="1" fillId="0" borderId="1" xfId="0" applyFont="1" applyBorder="1" applyAlignment="1">
      <alignment horizontal="center" wrapText="1"/>
    </xf>
    <xf numFmtId="165" fontId="0" fillId="0" borderId="1" xfId="1" applyNumberFormat="1" applyFont="1" applyBorder="1"/>
    <xf numFmtId="44" fontId="0" fillId="0" borderId="1" xfId="2" applyFont="1" applyBorder="1"/>
    <xf numFmtId="44" fontId="3" fillId="0" borderId="0" xfId="2" applyFont="1" applyFill="1" applyBorder="1"/>
    <xf numFmtId="44" fontId="3" fillId="0" borderId="1" xfId="2" applyFont="1" applyFill="1" applyBorder="1"/>
    <xf numFmtId="44" fontId="3" fillId="0" borderId="2" xfId="2" applyFont="1" applyFill="1" applyBorder="1"/>
    <xf numFmtId="0" fontId="0" fillId="0" borderId="0" xfId="0" applyBorder="1"/>
    <xf numFmtId="0" fontId="0" fillId="0" borderId="2" xfId="0" applyBorder="1" applyAlignment="1">
      <alignment horizontal="center"/>
    </xf>
    <xf numFmtId="165" fontId="0" fillId="0" borderId="2" xfId="1" applyNumberFormat="1" applyFont="1" applyBorder="1"/>
    <xf numFmtId="44" fontId="0" fillId="0" borderId="2" xfId="2" applyFont="1" applyBorder="1"/>
    <xf numFmtId="0" fontId="0" fillId="0" borderId="0" xfId="0" applyBorder="1" applyAlignment="1">
      <alignment horizontal="center"/>
    </xf>
    <xf numFmtId="165" fontId="0" fillId="0" borderId="0" xfId="1" applyNumberFormat="1" applyFont="1" applyBorder="1"/>
    <xf numFmtId="44" fontId="0" fillId="0" borderId="0" xfId="2" applyFont="1" applyBorder="1"/>
    <xf numFmtId="165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0" fontId="1" fillId="0" borderId="0" xfId="0" applyFont="1" applyBorder="1" applyAlignment="1"/>
    <xf numFmtId="44" fontId="0" fillId="0" borderId="0" xfId="0" applyNumberFormat="1"/>
    <xf numFmtId="44" fontId="1" fillId="0" borderId="1" xfId="0" applyNumberFormat="1" applyFont="1" applyBorder="1"/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3" sqref="A3:G3"/>
    </sheetView>
  </sheetViews>
  <sheetFormatPr defaultRowHeight="14.4" x14ac:dyDescent="0.3"/>
  <cols>
    <col min="3" max="7" width="15.6640625" customWidth="1"/>
  </cols>
  <sheetData>
    <row r="1" spans="1:7" x14ac:dyDescent="0.3">
      <c r="A1" s="30" t="s">
        <v>0</v>
      </c>
      <c r="B1" s="30"/>
      <c r="C1" s="30"/>
      <c r="D1" s="30"/>
      <c r="E1" s="30"/>
      <c r="F1" s="30"/>
      <c r="G1" s="30"/>
    </row>
    <row r="2" spans="1:7" x14ac:dyDescent="0.3">
      <c r="A2" s="30" t="s">
        <v>37</v>
      </c>
      <c r="B2" s="30"/>
      <c r="C2" s="30"/>
      <c r="D2" s="30"/>
      <c r="E2" s="30"/>
      <c r="F2" s="30"/>
      <c r="G2" s="30"/>
    </row>
    <row r="3" spans="1:7" x14ac:dyDescent="0.3">
      <c r="A3" s="30" t="s">
        <v>30</v>
      </c>
      <c r="B3" s="30"/>
      <c r="C3" s="30"/>
      <c r="D3" s="30"/>
      <c r="E3" s="30"/>
      <c r="F3" s="30"/>
      <c r="G3" s="30"/>
    </row>
    <row r="4" spans="1:7" ht="15" thickBot="1" x14ac:dyDescent="0.35"/>
    <row r="5" spans="1:7" ht="15" thickBot="1" x14ac:dyDescent="0.35">
      <c r="C5" s="31" t="s">
        <v>20</v>
      </c>
      <c r="D5" s="32"/>
      <c r="E5" s="32"/>
      <c r="F5" s="32"/>
      <c r="G5" s="33"/>
    </row>
    <row r="6" spans="1:7" ht="29.4" thickBot="1" x14ac:dyDescent="0.35">
      <c r="A6" s="2" t="s">
        <v>1</v>
      </c>
      <c r="B6" s="2" t="s">
        <v>2</v>
      </c>
      <c r="C6" s="6" t="s">
        <v>15</v>
      </c>
      <c r="D6" s="6" t="s">
        <v>16</v>
      </c>
      <c r="E6" s="6" t="s">
        <v>17</v>
      </c>
      <c r="F6" s="6" t="s">
        <v>18</v>
      </c>
      <c r="G6" s="6" t="s">
        <v>19</v>
      </c>
    </row>
    <row r="7" spans="1:7" x14ac:dyDescent="0.3">
      <c r="A7" s="34">
        <v>2015</v>
      </c>
      <c r="B7" s="1" t="s">
        <v>3</v>
      </c>
      <c r="C7" s="4">
        <v>3142910</v>
      </c>
      <c r="D7" s="5">
        <v>86034.76</v>
      </c>
      <c r="E7" s="9">
        <f t="shared" ref="E7:E10" si="0">+C7*0.00196</f>
        <v>6160.1035999999995</v>
      </c>
      <c r="F7" s="4">
        <v>2090.1999999999998</v>
      </c>
      <c r="G7" s="11">
        <f t="shared" ref="G7" si="1">+F7*2.755</f>
        <v>5758.5009999999993</v>
      </c>
    </row>
    <row r="8" spans="1:7" x14ac:dyDescent="0.3">
      <c r="A8" s="35"/>
      <c r="B8" s="1" t="s">
        <v>4</v>
      </c>
      <c r="C8" s="4">
        <v>2425050</v>
      </c>
      <c r="D8" s="5">
        <v>109565.37</v>
      </c>
      <c r="E8" s="9">
        <f t="shared" si="0"/>
        <v>4753.098</v>
      </c>
      <c r="F8" s="4">
        <v>2838</v>
      </c>
      <c r="G8" s="9">
        <f>+F8*2.75</f>
        <v>7804.5</v>
      </c>
    </row>
    <row r="9" spans="1:7" x14ac:dyDescent="0.3">
      <c r="A9" s="35"/>
      <c r="B9" s="1" t="s">
        <v>5</v>
      </c>
      <c r="C9" s="4">
        <v>4039040</v>
      </c>
      <c r="D9" s="5">
        <v>91388.160000000003</v>
      </c>
      <c r="E9" s="9">
        <f t="shared" si="0"/>
        <v>7916.5183999999999</v>
      </c>
      <c r="F9" s="4">
        <v>2790</v>
      </c>
      <c r="G9" s="9">
        <f>+F9*2.75</f>
        <v>7672.5</v>
      </c>
    </row>
    <row r="10" spans="1:7" x14ac:dyDescent="0.3">
      <c r="A10" s="35"/>
      <c r="B10" s="1" t="s">
        <v>6</v>
      </c>
      <c r="C10" s="4">
        <v>5125210</v>
      </c>
      <c r="D10" s="5">
        <v>79881.88</v>
      </c>
      <c r="E10" s="9">
        <f t="shared" si="0"/>
        <v>10045.411599999999</v>
      </c>
      <c r="F10" s="4">
        <v>2388</v>
      </c>
      <c r="G10" s="9">
        <f>+F10*2.75</f>
        <v>6567</v>
      </c>
    </row>
    <row r="11" spans="1:7" x14ac:dyDescent="0.3">
      <c r="A11" s="35"/>
      <c r="B11" s="1" t="s">
        <v>7</v>
      </c>
      <c r="C11" s="4">
        <v>6005330</v>
      </c>
      <c r="D11" s="5">
        <v>85121.77</v>
      </c>
      <c r="E11" s="9">
        <f>+C11*0.001995</f>
        <v>11980.633349999998</v>
      </c>
      <c r="F11" s="4">
        <v>4194</v>
      </c>
      <c r="G11" s="9">
        <f>+F11*3</f>
        <v>12582</v>
      </c>
    </row>
    <row r="12" spans="1:7" x14ac:dyDescent="0.3">
      <c r="A12" s="35"/>
      <c r="B12" s="1" t="s">
        <v>8</v>
      </c>
      <c r="C12" s="4">
        <v>4549120</v>
      </c>
      <c r="D12" s="5">
        <v>61614.26</v>
      </c>
      <c r="E12" s="9">
        <f t="shared" ref="E12:E18" si="2">+C12*0.001995</f>
        <v>9075.4943999999996</v>
      </c>
      <c r="F12" s="4">
        <v>0</v>
      </c>
      <c r="G12" s="9">
        <f t="shared" ref="G12:G18" si="3">+F12*3</f>
        <v>0</v>
      </c>
    </row>
    <row r="13" spans="1:7" x14ac:dyDescent="0.3">
      <c r="A13" s="35"/>
      <c r="B13" s="1" t="s">
        <v>9</v>
      </c>
      <c r="C13" s="4">
        <v>4363930</v>
      </c>
      <c r="D13" s="5">
        <v>83431.12</v>
      </c>
      <c r="E13" s="9">
        <f t="shared" si="2"/>
        <v>8706.0403499999993</v>
      </c>
      <c r="F13" s="4">
        <v>4656</v>
      </c>
      <c r="G13" s="9">
        <f t="shared" si="3"/>
        <v>13968</v>
      </c>
    </row>
    <row r="14" spans="1:7" x14ac:dyDescent="0.3">
      <c r="A14" s="35"/>
      <c r="B14" s="1" t="s">
        <v>10</v>
      </c>
      <c r="C14" s="4">
        <v>2925290</v>
      </c>
      <c r="D14" s="5">
        <v>61865.45</v>
      </c>
      <c r="E14" s="9">
        <f t="shared" si="2"/>
        <v>5835.9535499999993</v>
      </c>
      <c r="F14" s="4">
        <v>2952</v>
      </c>
      <c r="G14" s="9">
        <f t="shared" si="3"/>
        <v>8856</v>
      </c>
    </row>
    <row r="15" spans="1:7" x14ac:dyDescent="0.3">
      <c r="A15" s="35"/>
      <c r="B15" s="1" t="s">
        <v>11</v>
      </c>
      <c r="C15" s="4">
        <v>1856210</v>
      </c>
      <c r="D15" s="5">
        <v>52686.01</v>
      </c>
      <c r="E15" s="9">
        <f t="shared" si="2"/>
        <v>3703.1389499999996</v>
      </c>
      <c r="F15" s="4">
        <v>4932</v>
      </c>
      <c r="G15" s="9">
        <f t="shared" si="3"/>
        <v>14796</v>
      </c>
    </row>
    <row r="16" spans="1:7" x14ac:dyDescent="0.3">
      <c r="A16" s="35"/>
      <c r="B16" s="1" t="s">
        <v>12</v>
      </c>
      <c r="C16" s="4">
        <v>468710</v>
      </c>
      <c r="D16" s="5">
        <v>13100.9</v>
      </c>
      <c r="E16" s="9">
        <f t="shared" si="2"/>
        <v>935.07644999999991</v>
      </c>
      <c r="F16" s="4">
        <v>0</v>
      </c>
      <c r="G16" s="9">
        <f t="shared" si="3"/>
        <v>0</v>
      </c>
    </row>
    <row r="17" spans="1:7" x14ac:dyDescent="0.3">
      <c r="A17" s="35"/>
      <c r="B17" s="1" t="s">
        <v>13</v>
      </c>
      <c r="C17" s="4">
        <v>1718670</v>
      </c>
      <c r="D17" s="5">
        <v>14407.77</v>
      </c>
      <c r="E17" s="9">
        <f t="shared" si="2"/>
        <v>3428.7466499999996</v>
      </c>
      <c r="F17" s="4">
        <v>18</v>
      </c>
      <c r="G17" s="9">
        <f t="shared" si="3"/>
        <v>54</v>
      </c>
    </row>
    <row r="18" spans="1:7" ht="15" thickBot="1" x14ac:dyDescent="0.35">
      <c r="A18" s="35"/>
      <c r="B18" s="3" t="s">
        <v>14</v>
      </c>
      <c r="C18" s="7">
        <v>4071860</v>
      </c>
      <c r="D18" s="8">
        <v>38827.519999999997</v>
      </c>
      <c r="E18" s="10">
        <f t="shared" si="2"/>
        <v>8123.3606999999993</v>
      </c>
      <c r="F18" s="7">
        <v>786.24</v>
      </c>
      <c r="G18" s="10">
        <f t="shared" si="3"/>
        <v>2358.7200000000003</v>
      </c>
    </row>
    <row r="19" spans="1:7" x14ac:dyDescent="0.3">
      <c r="A19" s="34">
        <v>2016</v>
      </c>
      <c r="B19" s="1" t="s">
        <v>3</v>
      </c>
      <c r="C19" s="4">
        <v>3861491</v>
      </c>
      <c r="D19" s="5">
        <v>46542.91</v>
      </c>
      <c r="E19" s="9">
        <f>+C19*0.001995</f>
        <v>7703.6745449999989</v>
      </c>
      <c r="F19" s="4">
        <v>2424.7249999999999</v>
      </c>
      <c r="G19" s="9">
        <f t="shared" ref="G19:G22" si="4">+F19*3</f>
        <v>7274.1749999999993</v>
      </c>
    </row>
    <row r="20" spans="1:7" x14ac:dyDescent="0.3">
      <c r="A20" s="35"/>
      <c r="B20" s="1" t="s">
        <v>4</v>
      </c>
      <c r="C20" s="4">
        <v>3599300</v>
      </c>
      <c r="D20" s="5">
        <v>37054.42</v>
      </c>
      <c r="E20" s="9">
        <f t="shared" ref="E20:E22" si="5">+C20*0.001995</f>
        <v>7180.6034999999993</v>
      </c>
      <c r="F20" s="4">
        <v>3577.0729999999999</v>
      </c>
      <c r="G20" s="9">
        <f t="shared" si="4"/>
        <v>10731.218999999999</v>
      </c>
    </row>
    <row r="21" spans="1:7" x14ac:dyDescent="0.3">
      <c r="A21" s="35"/>
      <c r="B21" s="1" t="s">
        <v>5</v>
      </c>
      <c r="C21" s="4">
        <v>4606360</v>
      </c>
      <c r="D21" s="5">
        <v>20458.259999999998</v>
      </c>
      <c r="E21" s="9">
        <f t="shared" si="5"/>
        <v>9189.6881999999987</v>
      </c>
      <c r="F21" s="4">
        <v>3270.98</v>
      </c>
      <c r="G21" s="9">
        <f t="shared" si="4"/>
        <v>9812.94</v>
      </c>
    </row>
    <row r="22" spans="1:7" x14ac:dyDescent="0.3">
      <c r="A22" s="35"/>
      <c r="B22" s="1" t="s">
        <v>6</v>
      </c>
      <c r="C22" s="4">
        <v>4557740</v>
      </c>
      <c r="D22" s="5">
        <v>26284.26</v>
      </c>
      <c r="E22" s="9">
        <f t="shared" si="5"/>
        <v>9092.6912999999986</v>
      </c>
      <c r="F22" s="4">
        <v>2640.7919999999999</v>
      </c>
      <c r="G22" s="9">
        <f t="shared" si="4"/>
        <v>7922.3760000000002</v>
      </c>
    </row>
    <row r="23" spans="1:7" x14ac:dyDescent="0.3">
      <c r="A23" s="35"/>
      <c r="B23" s="1" t="s">
        <v>7</v>
      </c>
      <c r="C23" s="4">
        <v>5096160</v>
      </c>
      <c r="D23" s="5">
        <v>59794.94</v>
      </c>
      <c r="E23" s="9">
        <f>+C23*0.001715</f>
        <v>8739.9143999999997</v>
      </c>
      <c r="F23" s="4">
        <v>4314</v>
      </c>
      <c r="G23" s="9">
        <f>+F23*2.945</f>
        <v>12704.73</v>
      </c>
    </row>
    <row r="24" spans="1:7" x14ac:dyDescent="0.3">
      <c r="A24" s="35"/>
      <c r="B24" s="1" t="s">
        <v>8</v>
      </c>
      <c r="C24" s="4">
        <v>4372480</v>
      </c>
      <c r="D24" s="5">
        <v>74147.81</v>
      </c>
      <c r="E24" s="9">
        <f t="shared" ref="E24:E30" si="6">+C24*0.001715</f>
        <v>7498.8031999999994</v>
      </c>
      <c r="F24" s="4">
        <v>4896</v>
      </c>
      <c r="G24" s="9">
        <f t="shared" ref="G24:G30" si="7">+F24*2.945</f>
        <v>14418.72</v>
      </c>
    </row>
    <row r="25" spans="1:7" x14ac:dyDescent="0.3">
      <c r="A25" s="35"/>
      <c r="B25" s="1" t="s">
        <v>9</v>
      </c>
      <c r="C25" s="4">
        <v>2969150</v>
      </c>
      <c r="D25" s="5">
        <v>54672.26</v>
      </c>
      <c r="E25" s="9">
        <f t="shared" si="6"/>
        <v>5092.0922499999997</v>
      </c>
      <c r="F25" s="4">
        <v>2586</v>
      </c>
      <c r="G25" s="9">
        <f t="shared" si="7"/>
        <v>7615.7699999999995</v>
      </c>
    </row>
    <row r="26" spans="1:7" x14ac:dyDescent="0.3">
      <c r="A26" s="35"/>
      <c r="B26" s="1" t="s">
        <v>10</v>
      </c>
      <c r="C26" s="4">
        <v>1791130</v>
      </c>
      <c r="D26" s="5">
        <v>45705.8</v>
      </c>
      <c r="E26" s="9">
        <f t="shared" si="6"/>
        <v>3071.7879499999999</v>
      </c>
      <c r="F26" s="4">
        <v>3168</v>
      </c>
      <c r="G26" s="9">
        <f t="shared" si="7"/>
        <v>9329.76</v>
      </c>
    </row>
    <row r="27" spans="1:7" x14ac:dyDescent="0.3">
      <c r="A27" s="35"/>
      <c r="B27" s="1" t="s">
        <v>11</v>
      </c>
      <c r="C27" s="4">
        <v>2181910</v>
      </c>
      <c r="D27" s="5">
        <v>31270.48</v>
      </c>
      <c r="E27" s="9">
        <f t="shared" si="6"/>
        <v>3741.9756499999999</v>
      </c>
      <c r="F27" s="4">
        <v>402</v>
      </c>
      <c r="G27" s="9">
        <f t="shared" si="7"/>
        <v>1183.8899999999999</v>
      </c>
    </row>
    <row r="28" spans="1:7" x14ac:dyDescent="0.3">
      <c r="A28" s="35"/>
      <c r="B28" s="1" t="s">
        <v>12</v>
      </c>
      <c r="C28" s="4">
        <v>482680</v>
      </c>
      <c r="D28" s="5">
        <v>3252.19</v>
      </c>
      <c r="E28" s="9">
        <f t="shared" si="6"/>
        <v>827.7962</v>
      </c>
      <c r="F28" s="4">
        <v>576</v>
      </c>
      <c r="G28" s="9">
        <f t="shared" si="7"/>
        <v>1696.32</v>
      </c>
    </row>
    <row r="29" spans="1:7" x14ac:dyDescent="0.3">
      <c r="A29" s="35"/>
      <c r="B29" s="1" t="s">
        <v>13</v>
      </c>
      <c r="C29" s="4">
        <v>9090</v>
      </c>
      <c r="D29" s="5">
        <v>166.61</v>
      </c>
      <c r="E29" s="9">
        <f t="shared" si="6"/>
        <v>15.58935</v>
      </c>
      <c r="F29" s="4">
        <v>0</v>
      </c>
      <c r="G29" s="9">
        <f t="shared" si="7"/>
        <v>0</v>
      </c>
    </row>
    <row r="30" spans="1:7" ht="15" thickBot="1" x14ac:dyDescent="0.35">
      <c r="A30" s="35"/>
      <c r="B30" s="3" t="s">
        <v>14</v>
      </c>
      <c r="C30" s="7">
        <v>1303580</v>
      </c>
      <c r="D30" s="8">
        <v>15851.46</v>
      </c>
      <c r="E30" s="10">
        <f t="shared" si="6"/>
        <v>2235.6396999999997</v>
      </c>
      <c r="F30" s="7">
        <v>0</v>
      </c>
      <c r="G30" s="10">
        <f t="shared" si="7"/>
        <v>0</v>
      </c>
    </row>
    <row r="31" spans="1:7" x14ac:dyDescent="0.3">
      <c r="A31" s="34">
        <v>2017</v>
      </c>
      <c r="B31" s="1" t="s">
        <v>3</v>
      </c>
      <c r="C31" s="4">
        <v>2134510</v>
      </c>
      <c r="D31" s="5">
        <v>40933.68</v>
      </c>
      <c r="E31" s="9">
        <f>ROUND(C31*0.001715,2)</f>
        <v>3660.68</v>
      </c>
      <c r="F31" s="4">
        <v>0</v>
      </c>
      <c r="G31" s="9">
        <f>ROUND(F31*2.8573,2)</f>
        <v>0</v>
      </c>
    </row>
    <row r="32" spans="1:7" x14ac:dyDescent="0.3">
      <c r="A32" s="35"/>
      <c r="B32" s="1" t="s">
        <v>4</v>
      </c>
      <c r="C32" s="4">
        <v>2975320</v>
      </c>
      <c r="D32" s="5">
        <v>56025.88</v>
      </c>
      <c r="E32" s="9">
        <f>ROUND(C32*0.001715,2)</f>
        <v>5102.67</v>
      </c>
      <c r="F32" s="4">
        <v>0</v>
      </c>
      <c r="G32" s="9">
        <f>ROUND(F32*2.8573,2)</f>
        <v>0</v>
      </c>
    </row>
    <row r="33" spans="1:7" x14ac:dyDescent="0.3">
      <c r="A33" s="35"/>
      <c r="B33" s="1" t="s">
        <v>5</v>
      </c>
      <c r="C33" s="4">
        <v>3883530</v>
      </c>
      <c r="D33" s="5">
        <v>89625.85</v>
      </c>
      <c r="E33" s="9">
        <f>ROUND(C33*0.001715,2)</f>
        <v>6660.25</v>
      </c>
      <c r="F33" s="4">
        <v>0</v>
      </c>
      <c r="G33" s="9">
        <f>ROUND(F33*2.8573,2)</f>
        <v>0</v>
      </c>
    </row>
    <row r="34" spans="1:7" x14ac:dyDescent="0.3">
      <c r="A34" s="35"/>
      <c r="B34" s="1" t="s">
        <v>6</v>
      </c>
      <c r="C34" s="4">
        <v>4799720</v>
      </c>
      <c r="D34" s="5">
        <v>43044.54</v>
      </c>
      <c r="E34" s="9">
        <f>ROUND(C34*0.001715,2)</f>
        <v>8231.52</v>
      </c>
      <c r="F34" s="4">
        <v>2436</v>
      </c>
      <c r="G34" s="9">
        <f>ROUND(F34*2.945,2)</f>
        <v>7174.02</v>
      </c>
    </row>
    <row r="35" spans="1:7" x14ac:dyDescent="0.3">
      <c r="A35" s="35"/>
      <c r="B35" s="1" t="s">
        <v>7</v>
      </c>
      <c r="C35" s="4">
        <v>5096570</v>
      </c>
      <c r="D35" s="5">
        <v>11485.59</v>
      </c>
      <c r="E35" s="9">
        <f>ROUND(C35*0.001855,2)</f>
        <v>9454.14</v>
      </c>
      <c r="F35" s="4">
        <v>1812</v>
      </c>
      <c r="G35" s="9">
        <f>ROUND(F35*2.8573,2)</f>
        <v>5177.43</v>
      </c>
    </row>
    <row r="36" spans="1:7" x14ac:dyDescent="0.3">
      <c r="A36" s="35"/>
      <c r="B36" s="1" t="s">
        <v>8</v>
      </c>
      <c r="C36" s="4">
        <v>5673460</v>
      </c>
      <c r="D36" s="5">
        <v>25465.119999999999</v>
      </c>
      <c r="E36" s="9">
        <f>ROUND(C36*0.001855,2)</f>
        <v>10524.27</v>
      </c>
      <c r="F36" s="4">
        <v>4836</v>
      </c>
      <c r="G36" s="9">
        <f>ROUND(F36*2.8573,2)</f>
        <v>13817.9</v>
      </c>
    </row>
    <row r="37" spans="1:7" x14ac:dyDescent="0.3">
      <c r="A37" s="35"/>
      <c r="B37" s="1" t="s">
        <v>9</v>
      </c>
      <c r="C37" s="4">
        <v>5380900</v>
      </c>
      <c r="D37" s="5">
        <v>58656.59</v>
      </c>
      <c r="E37" s="9">
        <f t="shared" ref="E37:E41" si="8">ROUND(C37*0.001225,2)</f>
        <v>6591.6</v>
      </c>
      <c r="F37" s="4">
        <v>0</v>
      </c>
      <c r="G37" s="9">
        <f>ROUND(F37*2.8573,2)</f>
        <v>0</v>
      </c>
    </row>
    <row r="38" spans="1:7" x14ac:dyDescent="0.3">
      <c r="A38" s="35"/>
      <c r="B38" s="1" t="s">
        <v>10</v>
      </c>
      <c r="C38" s="4">
        <v>2756940</v>
      </c>
      <c r="D38" s="5">
        <v>36352.199999999997</v>
      </c>
      <c r="E38" s="9">
        <f t="shared" si="8"/>
        <v>3377.25</v>
      </c>
      <c r="F38" s="4">
        <v>7170</v>
      </c>
      <c r="G38" s="9">
        <f>ROUND(F38*2.8573,2)</f>
        <v>20486.84</v>
      </c>
    </row>
    <row r="39" spans="1:7" x14ac:dyDescent="0.3">
      <c r="A39" s="35"/>
      <c r="B39" s="1" t="s">
        <v>11</v>
      </c>
      <c r="C39" s="4">
        <v>3210200</v>
      </c>
      <c r="D39" s="5">
        <v>52408.26</v>
      </c>
      <c r="E39" s="9">
        <f t="shared" si="8"/>
        <v>3932.5</v>
      </c>
      <c r="F39" s="4">
        <v>2406</v>
      </c>
      <c r="G39" s="9">
        <f>ROUND(F39*2.8573,2)</f>
        <v>6874.66</v>
      </c>
    </row>
    <row r="40" spans="1:7" x14ac:dyDescent="0.3">
      <c r="A40" s="35"/>
      <c r="B40" s="1" t="s">
        <v>12</v>
      </c>
      <c r="C40" s="4">
        <v>2799480</v>
      </c>
      <c r="D40" s="5">
        <v>19877.21</v>
      </c>
      <c r="E40" s="9">
        <f t="shared" si="8"/>
        <v>3429.36</v>
      </c>
      <c r="F40" s="4">
        <v>0</v>
      </c>
      <c r="G40" s="9">
        <f t="shared" ref="G40" si="9">ROUND(F40*2.85725,2)</f>
        <v>0</v>
      </c>
    </row>
    <row r="41" spans="1:7" x14ac:dyDescent="0.3">
      <c r="A41" s="35"/>
      <c r="B41" s="1" t="s">
        <v>13</v>
      </c>
      <c r="C41" s="4">
        <v>5298050</v>
      </c>
      <c r="D41" s="5">
        <v>65986.600000000006</v>
      </c>
      <c r="E41" s="9">
        <f t="shared" si="8"/>
        <v>6490.11</v>
      </c>
      <c r="F41" s="4">
        <v>3822</v>
      </c>
      <c r="G41" s="9">
        <f>ROUND(F41*2.8573,2)</f>
        <v>10920.6</v>
      </c>
    </row>
    <row r="42" spans="1:7" ht="15" thickBot="1" x14ac:dyDescent="0.35">
      <c r="A42" s="35"/>
      <c r="B42" s="3" t="s">
        <v>14</v>
      </c>
      <c r="C42" s="7">
        <v>3896110</v>
      </c>
      <c r="D42" s="8">
        <v>55875.9</v>
      </c>
      <c r="E42" s="10">
        <f>ROUND(C42*0.001225,2)</f>
        <v>4772.7299999999996</v>
      </c>
      <c r="F42" s="7">
        <v>6</v>
      </c>
      <c r="G42" s="10">
        <f>ROUND(F42*2.85725,2)</f>
        <v>17.14</v>
      </c>
    </row>
    <row r="43" spans="1:7" x14ac:dyDescent="0.3">
      <c r="A43" s="34">
        <v>2018</v>
      </c>
      <c r="B43" s="1" t="s">
        <v>3</v>
      </c>
      <c r="C43" s="4">
        <v>2813138</v>
      </c>
      <c r="D43" s="5">
        <v>69040.210000000006</v>
      </c>
      <c r="E43" s="9">
        <f>ROUND(C43*0.001225,2)</f>
        <v>3446.09</v>
      </c>
      <c r="F43" s="4">
        <v>1206</v>
      </c>
      <c r="G43" s="9">
        <f>ROUND(F43*2.8573,2)</f>
        <v>3445.9</v>
      </c>
    </row>
    <row r="44" spans="1:7" x14ac:dyDescent="0.3">
      <c r="A44" s="35"/>
      <c r="B44" s="1" t="s">
        <v>4</v>
      </c>
      <c r="C44" s="4">
        <v>3302320</v>
      </c>
      <c r="D44" s="5">
        <v>53998.94</v>
      </c>
      <c r="E44" s="9">
        <f t="shared" ref="E44:E66" si="10">ROUND(C44*0.001225,2)</f>
        <v>4045.34</v>
      </c>
      <c r="F44" s="4">
        <v>2214</v>
      </c>
      <c r="G44" s="9">
        <f t="shared" ref="G44:G54" si="11">ROUND(F44*2.8573,2)</f>
        <v>6326.06</v>
      </c>
    </row>
    <row r="45" spans="1:7" x14ac:dyDescent="0.3">
      <c r="A45" s="35"/>
      <c r="B45" s="1" t="s">
        <v>5</v>
      </c>
      <c r="C45" s="4">
        <v>4336290</v>
      </c>
      <c r="D45" s="5">
        <v>70498.37</v>
      </c>
      <c r="E45" s="9">
        <f t="shared" si="10"/>
        <v>5311.96</v>
      </c>
      <c r="F45" s="4">
        <v>2346</v>
      </c>
      <c r="G45" s="9">
        <f t="shared" si="11"/>
        <v>6703.23</v>
      </c>
    </row>
    <row r="46" spans="1:7" x14ac:dyDescent="0.3">
      <c r="A46" s="35"/>
      <c r="B46" s="1" t="s">
        <v>6</v>
      </c>
      <c r="C46" s="4">
        <v>4359310</v>
      </c>
      <c r="D46" s="5">
        <v>117794.79</v>
      </c>
      <c r="E46" s="9">
        <f t="shared" si="10"/>
        <v>5340.15</v>
      </c>
      <c r="F46" s="4">
        <v>546</v>
      </c>
      <c r="G46" s="9">
        <f t="shared" si="11"/>
        <v>1560.09</v>
      </c>
    </row>
    <row r="47" spans="1:7" x14ac:dyDescent="0.3">
      <c r="A47" s="35"/>
      <c r="B47" s="1" t="s">
        <v>7</v>
      </c>
      <c r="C47" s="4">
        <v>5824650</v>
      </c>
      <c r="D47" s="5">
        <v>68438.55</v>
      </c>
      <c r="E47" s="9">
        <f t="shared" si="10"/>
        <v>7135.2</v>
      </c>
      <c r="F47" s="4">
        <v>4338</v>
      </c>
      <c r="G47" s="9">
        <f t="shared" si="11"/>
        <v>12394.97</v>
      </c>
    </row>
    <row r="48" spans="1:7" x14ac:dyDescent="0.3">
      <c r="A48" s="35"/>
      <c r="B48" s="1" t="s">
        <v>8</v>
      </c>
      <c r="C48" s="4">
        <v>5836836</v>
      </c>
      <c r="D48" s="5">
        <v>92167.79</v>
      </c>
      <c r="E48" s="9">
        <f t="shared" si="10"/>
        <v>7150.12</v>
      </c>
      <c r="F48" s="4">
        <v>0</v>
      </c>
      <c r="G48" s="9">
        <f t="shared" si="11"/>
        <v>0</v>
      </c>
    </row>
    <row r="49" spans="1:8" x14ac:dyDescent="0.3">
      <c r="A49" s="35"/>
      <c r="B49" s="1" t="s">
        <v>9</v>
      </c>
      <c r="C49" s="4">
        <v>2286590</v>
      </c>
      <c r="D49" s="5">
        <v>62203.92</v>
      </c>
      <c r="E49" s="9">
        <f t="shared" si="10"/>
        <v>2801.07</v>
      </c>
      <c r="F49" s="4">
        <v>0</v>
      </c>
      <c r="G49" s="9">
        <f t="shared" si="11"/>
        <v>0</v>
      </c>
    </row>
    <row r="50" spans="1:8" x14ac:dyDescent="0.3">
      <c r="A50" s="35"/>
      <c r="B50" s="1" t="s">
        <v>10</v>
      </c>
      <c r="C50" s="4">
        <v>2719400</v>
      </c>
      <c r="D50" s="5">
        <v>73073.600000000006</v>
      </c>
      <c r="E50" s="9">
        <f t="shared" si="10"/>
        <v>3331.27</v>
      </c>
      <c r="F50" s="4">
        <v>0</v>
      </c>
      <c r="G50" s="9">
        <f t="shared" si="11"/>
        <v>0</v>
      </c>
    </row>
    <row r="51" spans="1:8" x14ac:dyDescent="0.3">
      <c r="A51" s="35"/>
      <c r="B51" s="1" t="s">
        <v>11</v>
      </c>
      <c r="C51" s="4">
        <v>3075670</v>
      </c>
      <c r="D51" s="5">
        <v>76996.570000000007</v>
      </c>
      <c r="E51" s="9">
        <f t="shared" si="10"/>
        <v>3767.7</v>
      </c>
      <c r="F51" s="4">
        <v>1998</v>
      </c>
      <c r="G51" s="9">
        <f t="shared" si="11"/>
        <v>5708.89</v>
      </c>
    </row>
    <row r="52" spans="1:8" x14ac:dyDescent="0.3">
      <c r="A52" s="35"/>
      <c r="B52" s="1" t="s">
        <v>12</v>
      </c>
      <c r="C52" s="4">
        <v>1716320</v>
      </c>
      <c r="D52" s="5">
        <v>15969.42</v>
      </c>
      <c r="E52" s="9">
        <f t="shared" si="10"/>
        <v>2102.4899999999998</v>
      </c>
      <c r="F52" s="4">
        <v>0</v>
      </c>
      <c r="G52" s="9">
        <f t="shared" si="11"/>
        <v>0</v>
      </c>
    </row>
    <row r="53" spans="1:8" x14ac:dyDescent="0.3">
      <c r="A53" s="35"/>
      <c r="B53" s="1" t="s">
        <v>13</v>
      </c>
      <c r="C53" s="4">
        <v>1807480</v>
      </c>
      <c r="D53" s="5">
        <v>34758.28</v>
      </c>
      <c r="E53" s="9">
        <f t="shared" si="10"/>
        <v>2214.16</v>
      </c>
      <c r="F53" s="4">
        <v>3910</v>
      </c>
      <c r="G53" s="9">
        <f>ROUND(F53*2.85467,2)</f>
        <v>11161.76</v>
      </c>
    </row>
    <row r="54" spans="1:8" ht="15" thickBot="1" x14ac:dyDescent="0.35">
      <c r="A54" s="35"/>
      <c r="B54" s="3" t="s">
        <v>14</v>
      </c>
      <c r="C54" s="7">
        <v>3020740</v>
      </c>
      <c r="D54" s="8">
        <v>76081.94</v>
      </c>
      <c r="E54" s="10">
        <f t="shared" si="10"/>
        <v>3700.41</v>
      </c>
      <c r="F54" s="7">
        <v>0</v>
      </c>
      <c r="G54" s="10">
        <f t="shared" si="11"/>
        <v>0</v>
      </c>
    </row>
    <row r="55" spans="1:8" x14ac:dyDescent="0.3">
      <c r="A55" s="34">
        <v>2019</v>
      </c>
      <c r="B55" s="13" t="s">
        <v>3</v>
      </c>
      <c r="C55" s="14">
        <v>2196000</v>
      </c>
      <c r="D55" s="15">
        <v>47934.559999999998</v>
      </c>
      <c r="E55" s="11">
        <f t="shared" si="10"/>
        <v>2690.1</v>
      </c>
      <c r="F55" s="14">
        <v>29.2</v>
      </c>
      <c r="G55" s="11">
        <f t="shared" ref="G55:G66" si="12">ROUND(F55*2.85725,2)</f>
        <v>83.43</v>
      </c>
      <c r="H55" s="12"/>
    </row>
    <row r="56" spans="1:8" x14ac:dyDescent="0.3">
      <c r="A56" s="36"/>
      <c r="B56" s="16" t="s">
        <v>4</v>
      </c>
      <c r="C56" s="17">
        <v>2533990</v>
      </c>
      <c r="D56" s="18">
        <v>66972.87</v>
      </c>
      <c r="E56" s="9">
        <f t="shared" si="10"/>
        <v>3104.14</v>
      </c>
      <c r="F56" s="17">
        <v>2946.0250000000001</v>
      </c>
      <c r="G56" s="9">
        <f t="shared" si="12"/>
        <v>8417.5300000000007</v>
      </c>
      <c r="H56" s="12"/>
    </row>
    <row r="57" spans="1:8" x14ac:dyDescent="0.3">
      <c r="A57" s="36"/>
      <c r="B57" s="16" t="s">
        <v>5</v>
      </c>
      <c r="C57" s="17">
        <v>4480180</v>
      </c>
      <c r="D57" s="18">
        <v>119406.75</v>
      </c>
      <c r="E57" s="9">
        <f t="shared" si="10"/>
        <v>5488.22</v>
      </c>
      <c r="F57" s="17">
        <v>0</v>
      </c>
      <c r="G57" s="9">
        <f t="shared" si="12"/>
        <v>0</v>
      </c>
      <c r="H57" s="12"/>
    </row>
    <row r="58" spans="1:8" x14ac:dyDescent="0.3">
      <c r="A58" s="36"/>
      <c r="B58" s="16" t="s">
        <v>6</v>
      </c>
      <c r="C58" s="17">
        <v>2161930</v>
      </c>
      <c r="D58" s="18">
        <v>31440.76</v>
      </c>
      <c r="E58" s="9">
        <f t="shared" si="10"/>
        <v>2648.36</v>
      </c>
      <c r="F58" s="17">
        <v>4356.3999999999996</v>
      </c>
      <c r="G58" s="9">
        <f t="shared" si="12"/>
        <v>12447.32</v>
      </c>
      <c r="H58" s="12"/>
    </row>
    <row r="59" spans="1:8" x14ac:dyDescent="0.3">
      <c r="A59" s="36"/>
      <c r="B59" s="16" t="s">
        <v>7</v>
      </c>
      <c r="C59" s="17">
        <v>573300</v>
      </c>
      <c r="D59" s="18">
        <v>1753.57</v>
      </c>
      <c r="E59" s="9">
        <f t="shared" si="10"/>
        <v>702.29</v>
      </c>
      <c r="F59" s="17">
        <v>1153.5999999999999</v>
      </c>
      <c r="G59" s="9">
        <f t="shared" si="12"/>
        <v>3296.12</v>
      </c>
      <c r="H59" s="12"/>
    </row>
    <row r="60" spans="1:8" x14ac:dyDescent="0.3">
      <c r="A60" s="36"/>
      <c r="B60" s="16" t="s">
        <v>8</v>
      </c>
      <c r="C60" s="17">
        <v>2446170</v>
      </c>
      <c r="D60" s="18">
        <v>8137.5</v>
      </c>
      <c r="E60" s="9">
        <f t="shared" si="10"/>
        <v>2996.56</v>
      </c>
      <c r="F60" s="17">
        <v>2840.8</v>
      </c>
      <c r="G60" s="9">
        <f t="shared" si="12"/>
        <v>8116.88</v>
      </c>
      <c r="H60" s="12"/>
    </row>
    <row r="61" spans="1:8" x14ac:dyDescent="0.3">
      <c r="A61" s="36"/>
      <c r="B61" s="16" t="s">
        <v>9</v>
      </c>
      <c r="C61" s="17">
        <v>3676680</v>
      </c>
      <c r="D61" s="18">
        <v>73058.73</v>
      </c>
      <c r="E61" s="9">
        <f t="shared" si="10"/>
        <v>4503.93</v>
      </c>
      <c r="F61" s="17">
        <v>288</v>
      </c>
      <c r="G61" s="9">
        <f t="shared" si="12"/>
        <v>822.89</v>
      </c>
      <c r="H61" s="12"/>
    </row>
    <row r="62" spans="1:8" x14ac:dyDescent="0.3">
      <c r="A62" s="36"/>
      <c r="B62" s="16" t="s">
        <v>10</v>
      </c>
      <c r="C62" s="17">
        <v>3537380</v>
      </c>
      <c r="D62" s="18">
        <v>51072.58</v>
      </c>
      <c r="E62" s="9">
        <f t="shared" si="10"/>
        <v>4333.29</v>
      </c>
      <c r="F62" s="17">
        <v>2176.8000000000002</v>
      </c>
      <c r="G62" s="9">
        <f t="shared" si="12"/>
        <v>6219.66</v>
      </c>
      <c r="H62" s="12"/>
    </row>
    <row r="63" spans="1:8" x14ac:dyDescent="0.3">
      <c r="A63" s="36"/>
      <c r="B63" s="16" t="s">
        <v>11</v>
      </c>
      <c r="C63" s="17">
        <v>2684440</v>
      </c>
      <c r="D63" s="18">
        <v>34872.639999999999</v>
      </c>
      <c r="E63" s="9">
        <f t="shared" si="10"/>
        <v>3288.44</v>
      </c>
      <c r="F63" s="17">
        <v>0</v>
      </c>
      <c r="G63" s="9">
        <f t="shared" si="12"/>
        <v>0</v>
      </c>
      <c r="H63" s="12"/>
    </row>
    <row r="64" spans="1:8" x14ac:dyDescent="0.3">
      <c r="A64" s="36"/>
      <c r="B64" s="16" t="s">
        <v>12</v>
      </c>
      <c r="C64" s="17">
        <v>2841830</v>
      </c>
      <c r="D64" s="18">
        <v>18815.84</v>
      </c>
      <c r="E64" s="9">
        <f t="shared" si="10"/>
        <v>3481.24</v>
      </c>
      <c r="F64" s="17">
        <v>786</v>
      </c>
      <c r="G64" s="9">
        <f>ROUND(F64*2.85725,2)</f>
        <v>2245.8000000000002</v>
      </c>
      <c r="H64" s="12"/>
    </row>
    <row r="65" spans="1:8" x14ac:dyDescent="0.3">
      <c r="A65" s="36"/>
      <c r="B65" s="16" t="s">
        <v>13</v>
      </c>
      <c r="C65" s="17">
        <v>1506800</v>
      </c>
      <c r="D65" s="18">
        <v>18100.97</v>
      </c>
      <c r="E65" s="9">
        <f t="shared" si="10"/>
        <v>1845.83</v>
      </c>
      <c r="F65" s="17">
        <v>0</v>
      </c>
      <c r="G65" s="9">
        <f t="shared" si="12"/>
        <v>0</v>
      </c>
      <c r="H65" s="12"/>
    </row>
    <row r="66" spans="1:8" ht="15" thickBot="1" x14ac:dyDescent="0.35">
      <c r="A66" s="37"/>
      <c r="B66" s="3" t="s">
        <v>14</v>
      </c>
      <c r="C66" s="7">
        <v>1088090</v>
      </c>
      <c r="D66" s="8">
        <v>20515.72</v>
      </c>
      <c r="E66" s="10">
        <f t="shared" si="10"/>
        <v>1332.91</v>
      </c>
      <c r="F66" s="7">
        <v>0</v>
      </c>
      <c r="G66" s="10">
        <f t="shared" si="12"/>
        <v>0</v>
      </c>
      <c r="H66" s="12"/>
    </row>
    <row r="67" spans="1:8" x14ac:dyDescent="0.3">
      <c r="A67" s="34">
        <v>2020</v>
      </c>
      <c r="B67" s="13" t="s">
        <v>3</v>
      </c>
      <c r="C67" s="27">
        <f>782.48*1000+1306.64*1000</f>
        <v>2089120</v>
      </c>
      <c r="D67" s="26">
        <f>7086.75+14964.89</f>
        <v>22051.64</v>
      </c>
      <c r="E67" s="11">
        <f>ROUND(C67*0.001225,2)</f>
        <v>2559.17</v>
      </c>
      <c r="F67" s="14">
        <v>0</v>
      </c>
      <c r="G67" s="11">
        <f t="shared" ref="G67:G71" si="13">ROUND(F67*2.85725,2)</f>
        <v>0</v>
      </c>
      <c r="H67" s="12"/>
    </row>
    <row r="68" spans="1:8" x14ac:dyDescent="0.3">
      <c r="A68" s="36"/>
      <c r="B68" s="16" t="s">
        <v>4</v>
      </c>
      <c r="C68" s="27">
        <f>443.94*1000+1244.96*1000</f>
        <v>1688900</v>
      </c>
      <c r="D68" s="26">
        <f>5201.7+16684.68</f>
        <v>21886.38</v>
      </c>
      <c r="E68" s="9">
        <f t="shared" ref="E68:E78" si="14">ROUND(C68*0.001225,2)</f>
        <v>2068.9</v>
      </c>
      <c r="F68" s="17">
        <v>0</v>
      </c>
      <c r="G68" s="9">
        <f t="shared" si="13"/>
        <v>0</v>
      </c>
      <c r="H68" s="12"/>
    </row>
    <row r="69" spans="1:8" x14ac:dyDescent="0.3">
      <c r="A69" s="36"/>
      <c r="B69" s="16" t="s">
        <v>5</v>
      </c>
      <c r="C69" s="27">
        <f>3223.95*1000</f>
        <v>3223950</v>
      </c>
      <c r="D69" s="26">
        <v>43081.04</v>
      </c>
      <c r="E69" s="9">
        <f t="shared" si="14"/>
        <v>3949.34</v>
      </c>
      <c r="F69" s="17">
        <f>1771.2+2924.3</f>
        <v>4695.5</v>
      </c>
      <c r="G69" s="9">
        <f t="shared" si="13"/>
        <v>13416.22</v>
      </c>
      <c r="H69" s="12"/>
    </row>
    <row r="70" spans="1:8" x14ac:dyDescent="0.3">
      <c r="A70" s="36"/>
      <c r="B70" s="16" t="s">
        <v>6</v>
      </c>
      <c r="C70" s="27">
        <f>3323.49*1000</f>
        <v>3323490</v>
      </c>
      <c r="D70" s="26">
        <v>18328.53</v>
      </c>
      <c r="E70" s="9">
        <f t="shared" si="14"/>
        <v>4071.28</v>
      </c>
      <c r="F70" s="17">
        <v>1022.88</v>
      </c>
      <c r="G70" s="9">
        <f t="shared" si="13"/>
        <v>2922.62</v>
      </c>
      <c r="H70" s="12"/>
    </row>
    <row r="71" spans="1:8" x14ac:dyDescent="0.3">
      <c r="A71" s="36"/>
      <c r="B71" s="16" t="s">
        <v>7</v>
      </c>
      <c r="C71" s="27">
        <f>4369.22*1000</f>
        <v>4369220</v>
      </c>
      <c r="D71" s="26">
        <v>30901.63</v>
      </c>
      <c r="E71" s="9">
        <f t="shared" si="14"/>
        <v>5352.29</v>
      </c>
      <c r="F71" s="17">
        <v>0</v>
      </c>
      <c r="G71" s="9">
        <f t="shared" si="13"/>
        <v>0</v>
      </c>
      <c r="H71" s="12"/>
    </row>
    <row r="72" spans="1:8" x14ac:dyDescent="0.3">
      <c r="A72" s="36"/>
      <c r="B72" s="16" t="s">
        <v>8</v>
      </c>
      <c r="C72" s="27">
        <f>4206.24*1000</f>
        <v>4206240</v>
      </c>
      <c r="D72" s="26">
        <v>44061.1</v>
      </c>
      <c r="E72" s="9">
        <f t="shared" si="14"/>
        <v>5152.6400000000003</v>
      </c>
      <c r="F72" s="17">
        <v>2869</v>
      </c>
      <c r="G72" s="9">
        <f>ROUND(F72*3.11095,2)</f>
        <v>8925.32</v>
      </c>
      <c r="H72" s="12"/>
    </row>
    <row r="73" spans="1:8" x14ac:dyDescent="0.3">
      <c r="A73" s="36"/>
      <c r="B73" s="16" t="s">
        <v>9</v>
      </c>
      <c r="C73" s="27">
        <f>3494.52*1000</f>
        <v>3494520</v>
      </c>
      <c r="D73" s="26">
        <v>56185.67</v>
      </c>
      <c r="E73" s="9">
        <f t="shared" si="14"/>
        <v>4280.79</v>
      </c>
      <c r="F73" s="17">
        <v>2747</v>
      </c>
      <c r="G73" s="9">
        <f t="shared" ref="G73:G77" si="15">ROUND(F73*3.11095,2)</f>
        <v>8545.7800000000007</v>
      </c>
      <c r="H73" s="12"/>
    </row>
    <row r="74" spans="1:8" x14ac:dyDescent="0.3">
      <c r="A74" s="36"/>
      <c r="B74" s="16" t="s">
        <v>10</v>
      </c>
      <c r="C74" s="27">
        <f>4660.99*1000</f>
        <v>4660990</v>
      </c>
      <c r="D74" s="26">
        <v>81552.78</v>
      </c>
      <c r="E74" s="9">
        <f t="shared" si="14"/>
        <v>5709.71</v>
      </c>
      <c r="F74" s="17">
        <v>0</v>
      </c>
      <c r="G74" s="9">
        <f t="shared" si="15"/>
        <v>0</v>
      </c>
      <c r="H74" s="12"/>
    </row>
    <row r="75" spans="1:8" x14ac:dyDescent="0.3">
      <c r="A75" s="36"/>
      <c r="B75" s="16" t="s">
        <v>11</v>
      </c>
      <c r="C75" s="27">
        <f>4094.42*1000</f>
        <v>4094420</v>
      </c>
      <c r="D75" s="26">
        <v>54846.33</v>
      </c>
      <c r="E75" s="9">
        <f t="shared" si="14"/>
        <v>5015.66</v>
      </c>
      <c r="F75" s="17">
        <v>4776.8</v>
      </c>
      <c r="G75" s="9">
        <f t="shared" si="15"/>
        <v>14860.39</v>
      </c>
      <c r="H75" s="12"/>
    </row>
    <row r="76" spans="1:8" x14ac:dyDescent="0.3">
      <c r="A76" s="36"/>
      <c r="B76" s="16" t="s">
        <v>12</v>
      </c>
      <c r="C76" s="27">
        <f>3886.12*1000</f>
        <v>3886120</v>
      </c>
      <c r="D76" s="26">
        <v>38724.39</v>
      </c>
      <c r="E76" s="9">
        <f t="shared" si="14"/>
        <v>4760.5</v>
      </c>
      <c r="F76" s="17">
        <v>0</v>
      </c>
      <c r="G76" s="9">
        <f t="shared" si="15"/>
        <v>0</v>
      </c>
      <c r="H76" s="12"/>
    </row>
    <row r="77" spans="1:8" x14ac:dyDescent="0.3">
      <c r="A77" s="36"/>
      <c r="B77" s="16" t="s">
        <v>13</v>
      </c>
      <c r="C77" s="27">
        <f>3140.57*1000</f>
        <v>3140570</v>
      </c>
      <c r="D77" s="26">
        <v>25556.44</v>
      </c>
      <c r="E77" s="9">
        <f t="shared" si="14"/>
        <v>3847.2</v>
      </c>
      <c r="F77" s="17">
        <v>2233.6</v>
      </c>
      <c r="G77" s="9">
        <f t="shared" si="15"/>
        <v>6948.62</v>
      </c>
      <c r="H77" s="12"/>
    </row>
    <row r="78" spans="1:8" ht="15" thickBot="1" x14ac:dyDescent="0.35">
      <c r="A78" s="37"/>
      <c r="B78" s="3" t="s">
        <v>14</v>
      </c>
      <c r="C78" s="28">
        <f>1979.05*1000</f>
        <v>1979050</v>
      </c>
      <c r="D78" s="29">
        <v>26944.21</v>
      </c>
      <c r="E78" s="10">
        <f t="shared" si="14"/>
        <v>2424.34</v>
      </c>
      <c r="F78" s="7">
        <v>210.4</v>
      </c>
      <c r="G78" s="10">
        <f>ROUND(F78*3.11095,2)</f>
        <v>654.54</v>
      </c>
      <c r="H78" s="12"/>
    </row>
    <row r="80" spans="1:8" ht="15" thickBot="1" x14ac:dyDescent="0.35">
      <c r="A80" s="20" t="s">
        <v>21</v>
      </c>
      <c r="B80" s="21"/>
      <c r="C80" s="19">
        <f>SUM(C7:C78)</f>
        <v>234409315</v>
      </c>
      <c r="D80" s="8">
        <f>SUM(D7:D78)</f>
        <v>3516088.8</v>
      </c>
      <c r="E80" s="8">
        <f>SUM(E7:E78)</f>
        <v>353234.00224499987</v>
      </c>
      <c r="F80" s="19">
        <f>SUM(F7:F78)</f>
        <v>127678.01500000001</v>
      </c>
      <c r="G80" s="8">
        <f>SUM(G7:G78)</f>
        <v>372799.73100000003</v>
      </c>
    </row>
  </sheetData>
  <mergeCells count="10">
    <mergeCell ref="A19:A30"/>
    <mergeCell ref="A31:A42"/>
    <mergeCell ref="A43:A54"/>
    <mergeCell ref="A55:A66"/>
    <mergeCell ref="A67:A78"/>
    <mergeCell ref="A1:G1"/>
    <mergeCell ref="A2:G2"/>
    <mergeCell ref="A3:G3"/>
    <mergeCell ref="C5:G5"/>
    <mergeCell ref="A7:A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3" sqref="A3:G3"/>
    </sheetView>
  </sheetViews>
  <sheetFormatPr defaultRowHeight="14.4" x14ac:dyDescent="0.3"/>
  <cols>
    <col min="3" max="7" width="15.6640625" customWidth="1"/>
  </cols>
  <sheetData>
    <row r="1" spans="1:7" x14ac:dyDescent="0.3">
      <c r="A1" s="30" t="s">
        <v>0</v>
      </c>
      <c r="B1" s="30"/>
      <c r="C1" s="30"/>
      <c r="D1" s="30"/>
      <c r="E1" s="30"/>
      <c r="F1" s="30"/>
      <c r="G1" s="30"/>
    </row>
    <row r="2" spans="1:7" x14ac:dyDescent="0.3">
      <c r="A2" s="30" t="s">
        <v>36</v>
      </c>
      <c r="B2" s="30"/>
      <c r="C2" s="30"/>
      <c r="D2" s="30"/>
      <c r="E2" s="30"/>
      <c r="F2" s="30"/>
      <c r="G2" s="30"/>
    </row>
    <row r="3" spans="1:7" x14ac:dyDescent="0.3">
      <c r="A3" s="30" t="s">
        <v>33</v>
      </c>
      <c r="B3" s="30"/>
      <c r="C3" s="30"/>
      <c r="D3" s="30"/>
      <c r="E3" s="30"/>
      <c r="F3" s="30"/>
      <c r="G3" s="30"/>
    </row>
    <row r="5" spans="1:7" x14ac:dyDescent="0.3">
      <c r="D5" s="22"/>
      <c r="E5" s="22"/>
      <c r="F5" s="22"/>
      <c r="G5" s="22"/>
    </row>
    <row r="6" spans="1:7" ht="29.4" thickBot="1" x14ac:dyDescent="0.35">
      <c r="A6" s="2" t="s">
        <v>1</v>
      </c>
      <c r="B6" s="2" t="s">
        <v>2</v>
      </c>
      <c r="C6" s="2" t="s">
        <v>18</v>
      </c>
      <c r="D6" s="6" t="s">
        <v>22</v>
      </c>
      <c r="E6" s="6" t="s">
        <v>23</v>
      </c>
      <c r="F6" s="6" t="s">
        <v>24</v>
      </c>
      <c r="G6" s="6" t="s">
        <v>25</v>
      </c>
    </row>
    <row r="7" spans="1:7" x14ac:dyDescent="0.3">
      <c r="A7" s="34">
        <v>2015</v>
      </c>
      <c r="B7" s="1" t="s">
        <v>3</v>
      </c>
      <c r="C7" s="4">
        <f>'Appendix E1'!F7</f>
        <v>2090.1999999999998</v>
      </c>
      <c r="D7" s="5">
        <f>1.62+0.65+3.23</f>
        <v>5.5</v>
      </c>
      <c r="E7" s="5">
        <v>2.75</v>
      </c>
      <c r="F7" s="9">
        <f>D7-E7</f>
        <v>2.75</v>
      </c>
      <c r="G7" s="5">
        <f>C7*F7</f>
        <v>5748.0499999999993</v>
      </c>
    </row>
    <row r="8" spans="1:7" x14ac:dyDescent="0.3">
      <c r="A8" s="35"/>
      <c r="B8" s="1" t="s">
        <v>4</v>
      </c>
      <c r="C8" s="4">
        <f>'Appendix E1'!F8</f>
        <v>2838</v>
      </c>
      <c r="D8" s="5">
        <f>1.62+0.65+3.23</f>
        <v>5.5</v>
      </c>
      <c r="E8" s="5">
        <v>2.75</v>
      </c>
      <c r="F8" s="9">
        <f t="shared" ref="F8:F66" si="0">D8-E8</f>
        <v>2.75</v>
      </c>
      <c r="G8" s="5">
        <f t="shared" ref="G8:G66" si="1">C8*F8</f>
        <v>7804.5</v>
      </c>
    </row>
    <row r="9" spans="1:7" x14ac:dyDescent="0.3">
      <c r="A9" s="35"/>
      <c r="B9" s="1" t="s">
        <v>5</v>
      </c>
      <c r="C9" s="4">
        <f>'Appendix E1'!F9</f>
        <v>2790</v>
      </c>
      <c r="D9" s="5">
        <f>1.62+0.65+3.23</f>
        <v>5.5</v>
      </c>
      <c r="E9" s="5">
        <v>2.75</v>
      </c>
      <c r="F9" s="9">
        <f t="shared" si="0"/>
        <v>2.75</v>
      </c>
      <c r="G9" s="5">
        <f t="shared" si="1"/>
        <v>7672.5</v>
      </c>
    </row>
    <row r="10" spans="1:7" x14ac:dyDescent="0.3">
      <c r="A10" s="35"/>
      <c r="B10" s="1" t="s">
        <v>6</v>
      </c>
      <c r="C10" s="4">
        <f>'Appendix E1'!F10</f>
        <v>2388</v>
      </c>
      <c r="D10" s="5">
        <f>1.62+0.65+3.23</f>
        <v>5.5</v>
      </c>
      <c r="E10" s="5">
        <v>2.75</v>
      </c>
      <c r="F10" s="9">
        <f t="shared" si="0"/>
        <v>2.75</v>
      </c>
      <c r="G10" s="5">
        <f t="shared" si="1"/>
        <v>6567</v>
      </c>
    </row>
    <row r="11" spans="1:7" x14ac:dyDescent="0.3">
      <c r="A11" s="35"/>
      <c r="B11" s="1" t="s">
        <v>7</v>
      </c>
      <c r="C11" s="4">
        <f>'Appendix E1'!F11</f>
        <v>4194</v>
      </c>
      <c r="D11" s="5">
        <f t="shared" ref="D11:D22" si="2">1.8018+0.7879+3.4121</f>
        <v>6.0018000000000002</v>
      </c>
      <c r="E11" s="5">
        <v>3</v>
      </c>
      <c r="F11" s="9">
        <f t="shared" si="0"/>
        <v>3.0018000000000002</v>
      </c>
      <c r="G11" s="5">
        <f>C11*F11</f>
        <v>12589.549200000001</v>
      </c>
    </row>
    <row r="12" spans="1:7" x14ac:dyDescent="0.3">
      <c r="A12" s="35"/>
      <c r="B12" s="1" t="s">
        <v>8</v>
      </c>
      <c r="C12" s="4">
        <f>'Appendix E1'!F12</f>
        <v>0</v>
      </c>
      <c r="D12" s="5">
        <f t="shared" si="2"/>
        <v>6.0018000000000002</v>
      </c>
      <c r="E12" s="5">
        <v>3</v>
      </c>
      <c r="F12" s="9">
        <f t="shared" si="0"/>
        <v>3.0018000000000002</v>
      </c>
      <c r="G12" s="5">
        <f t="shared" si="1"/>
        <v>0</v>
      </c>
    </row>
    <row r="13" spans="1:7" x14ac:dyDescent="0.3">
      <c r="A13" s="35"/>
      <c r="B13" s="1" t="s">
        <v>9</v>
      </c>
      <c r="C13" s="4">
        <f>'Appendix E1'!F13</f>
        <v>4656</v>
      </c>
      <c r="D13" s="5">
        <f t="shared" si="2"/>
        <v>6.0018000000000002</v>
      </c>
      <c r="E13" s="5">
        <v>3</v>
      </c>
      <c r="F13" s="9">
        <f t="shared" si="0"/>
        <v>3.0018000000000002</v>
      </c>
      <c r="G13" s="5">
        <f t="shared" si="1"/>
        <v>13976.380800000001</v>
      </c>
    </row>
    <row r="14" spans="1:7" x14ac:dyDescent="0.3">
      <c r="A14" s="35"/>
      <c r="B14" s="1" t="s">
        <v>10</v>
      </c>
      <c r="C14" s="4">
        <f>'Appendix E1'!F14</f>
        <v>2952</v>
      </c>
      <c r="D14" s="5">
        <f t="shared" si="2"/>
        <v>6.0018000000000002</v>
      </c>
      <c r="E14" s="5">
        <v>3</v>
      </c>
      <c r="F14" s="9">
        <f t="shared" si="0"/>
        <v>3.0018000000000002</v>
      </c>
      <c r="G14" s="5">
        <f t="shared" si="1"/>
        <v>8861.3136000000013</v>
      </c>
    </row>
    <row r="15" spans="1:7" x14ac:dyDescent="0.3">
      <c r="A15" s="35"/>
      <c r="B15" s="1" t="s">
        <v>11</v>
      </c>
      <c r="C15" s="4">
        <f>'Appendix E1'!F15</f>
        <v>4932</v>
      </c>
      <c r="D15" s="5">
        <f t="shared" si="2"/>
        <v>6.0018000000000002</v>
      </c>
      <c r="E15" s="5">
        <v>3</v>
      </c>
      <c r="F15" s="9">
        <f t="shared" si="0"/>
        <v>3.0018000000000002</v>
      </c>
      <c r="G15" s="5">
        <f t="shared" si="1"/>
        <v>14804.877600000002</v>
      </c>
    </row>
    <row r="16" spans="1:7" x14ac:dyDescent="0.3">
      <c r="A16" s="35"/>
      <c r="B16" s="1" t="s">
        <v>12</v>
      </c>
      <c r="C16" s="4">
        <f>'Appendix E1'!F16</f>
        <v>0</v>
      </c>
      <c r="D16" s="5">
        <f t="shared" si="2"/>
        <v>6.0018000000000002</v>
      </c>
      <c r="E16" s="5">
        <v>3</v>
      </c>
      <c r="F16" s="9">
        <f t="shared" si="0"/>
        <v>3.0018000000000002</v>
      </c>
      <c r="G16" s="5">
        <f t="shared" si="1"/>
        <v>0</v>
      </c>
    </row>
    <row r="17" spans="1:7" x14ac:dyDescent="0.3">
      <c r="A17" s="35"/>
      <c r="B17" s="1" t="s">
        <v>13</v>
      </c>
      <c r="C17" s="4">
        <f>'Appendix E1'!F17</f>
        <v>18</v>
      </c>
      <c r="D17" s="5">
        <f t="shared" si="2"/>
        <v>6.0018000000000002</v>
      </c>
      <c r="E17" s="5">
        <v>3</v>
      </c>
      <c r="F17" s="9">
        <f t="shared" si="0"/>
        <v>3.0018000000000002</v>
      </c>
      <c r="G17" s="5">
        <f t="shared" si="1"/>
        <v>54.032400000000003</v>
      </c>
    </row>
    <row r="18" spans="1:7" ht="15" thickBot="1" x14ac:dyDescent="0.35">
      <c r="A18" s="35"/>
      <c r="B18" s="3" t="s">
        <v>14</v>
      </c>
      <c r="C18" s="7">
        <f>'Appendix E1'!F18</f>
        <v>786.24</v>
      </c>
      <c r="D18" s="8">
        <f t="shared" si="2"/>
        <v>6.0018000000000002</v>
      </c>
      <c r="E18" s="8">
        <v>3</v>
      </c>
      <c r="F18" s="10">
        <f t="shared" si="0"/>
        <v>3.0018000000000002</v>
      </c>
      <c r="G18" s="8">
        <f t="shared" si="1"/>
        <v>2360.1352320000001</v>
      </c>
    </row>
    <row r="19" spans="1:7" x14ac:dyDescent="0.3">
      <c r="A19" s="34">
        <v>2016</v>
      </c>
      <c r="B19" s="1" t="s">
        <v>3</v>
      </c>
      <c r="C19" s="4">
        <f>'Appendix E1'!F19</f>
        <v>2424.7249999999999</v>
      </c>
      <c r="D19" s="5">
        <f t="shared" si="2"/>
        <v>6.0018000000000002</v>
      </c>
      <c r="E19" s="5">
        <v>3</v>
      </c>
      <c r="F19" s="9">
        <f>D19-E19</f>
        <v>3.0018000000000002</v>
      </c>
      <c r="G19" s="5">
        <f>C19*F19</f>
        <v>7278.5395050000006</v>
      </c>
    </row>
    <row r="20" spans="1:7" x14ac:dyDescent="0.3">
      <c r="A20" s="35"/>
      <c r="B20" s="1" t="s">
        <v>4</v>
      </c>
      <c r="C20" s="4">
        <f>'Appendix E1'!F20</f>
        <v>3577.0729999999999</v>
      </c>
      <c r="D20" s="5">
        <f t="shared" si="2"/>
        <v>6.0018000000000002</v>
      </c>
      <c r="E20" s="5">
        <v>3</v>
      </c>
      <c r="F20" s="9">
        <f t="shared" si="0"/>
        <v>3.0018000000000002</v>
      </c>
      <c r="G20" s="5">
        <f t="shared" si="1"/>
        <v>10737.657731400001</v>
      </c>
    </row>
    <row r="21" spans="1:7" x14ac:dyDescent="0.3">
      <c r="A21" s="35"/>
      <c r="B21" s="1" t="s">
        <v>5</v>
      </c>
      <c r="C21" s="4">
        <f>'Appendix E1'!F21</f>
        <v>3270.98</v>
      </c>
      <c r="D21" s="5">
        <f t="shared" si="2"/>
        <v>6.0018000000000002</v>
      </c>
      <c r="E21" s="5">
        <v>3</v>
      </c>
      <c r="F21" s="9">
        <f t="shared" si="0"/>
        <v>3.0018000000000002</v>
      </c>
      <c r="G21" s="5">
        <f t="shared" si="1"/>
        <v>9818.8277640000015</v>
      </c>
    </row>
    <row r="22" spans="1:7" x14ac:dyDescent="0.3">
      <c r="A22" s="35"/>
      <c r="B22" s="1" t="s">
        <v>6</v>
      </c>
      <c r="C22" s="4">
        <f>'Appendix E1'!F22</f>
        <v>2640.7919999999999</v>
      </c>
      <c r="D22" s="5">
        <f t="shared" si="2"/>
        <v>6.0018000000000002</v>
      </c>
      <c r="E22" s="5">
        <v>3</v>
      </c>
      <c r="F22" s="9">
        <f t="shared" si="0"/>
        <v>3.0018000000000002</v>
      </c>
      <c r="G22" s="5">
        <f t="shared" si="1"/>
        <v>7927.1294256000001</v>
      </c>
    </row>
    <row r="23" spans="1:7" x14ac:dyDescent="0.3">
      <c r="A23" s="35"/>
      <c r="B23" s="1" t="s">
        <v>7</v>
      </c>
      <c r="C23" s="4">
        <f>'Appendix E1'!F23</f>
        <v>4314</v>
      </c>
      <c r="D23" s="5">
        <f t="shared" ref="D23:D30" si="3">1.7713+0.7791+3.3396</f>
        <v>5.8900000000000006</v>
      </c>
      <c r="E23" s="5">
        <v>2.9449999999999998</v>
      </c>
      <c r="F23" s="9">
        <f t="shared" si="0"/>
        <v>2.9450000000000007</v>
      </c>
      <c r="G23" s="5">
        <f>C23*F23</f>
        <v>12704.730000000003</v>
      </c>
    </row>
    <row r="24" spans="1:7" x14ac:dyDescent="0.3">
      <c r="A24" s="35"/>
      <c r="B24" s="1" t="s">
        <v>8</v>
      </c>
      <c r="C24" s="4">
        <f>'Appendix E1'!F24</f>
        <v>4896</v>
      </c>
      <c r="D24" s="5">
        <f t="shared" si="3"/>
        <v>5.8900000000000006</v>
      </c>
      <c r="E24" s="5">
        <v>2.9449999999999998</v>
      </c>
      <c r="F24" s="9">
        <f t="shared" si="0"/>
        <v>2.9450000000000007</v>
      </c>
      <c r="G24" s="5">
        <f t="shared" si="1"/>
        <v>14418.720000000003</v>
      </c>
    </row>
    <row r="25" spans="1:7" x14ac:dyDescent="0.3">
      <c r="A25" s="35"/>
      <c r="B25" s="1" t="s">
        <v>9</v>
      </c>
      <c r="C25" s="4">
        <f>'Appendix E1'!F25</f>
        <v>2586</v>
      </c>
      <c r="D25" s="5">
        <f t="shared" si="3"/>
        <v>5.8900000000000006</v>
      </c>
      <c r="E25" s="5">
        <v>2.9449999999999998</v>
      </c>
      <c r="F25" s="9">
        <f t="shared" si="0"/>
        <v>2.9450000000000007</v>
      </c>
      <c r="G25" s="5">
        <f t="shared" si="1"/>
        <v>7615.7700000000023</v>
      </c>
    </row>
    <row r="26" spans="1:7" x14ac:dyDescent="0.3">
      <c r="A26" s="35"/>
      <c r="B26" s="1" t="s">
        <v>10</v>
      </c>
      <c r="C26" s="4">
        <f>'Appendix E1'!F26</f>
        <v>3168</v>
      </c>
      <c r="D26" s="5">
        <f t="shared" si="3"/>
        <v>5.8900000000000006</v>
      </c>
      <c r="E26" s="5">
        <v>2.9449999999999998</v>
      </c>
      <c r="F26" s="9">
        <f t="shared" si="0"/>
        <v>2.9450000000000007</v>
      </c>
      <c r="G26" s="5">
        <f t="shared" si="1"/>
        <v>9329.760000000002</v>
      </c>
    </row>
    <row r="27" spans="1:7" x14ac:dyDescent="0.3">
      <c r="A27" s="35"/>
      <c r="B27" s="1" t="s">
        <v>11</v>
      </c>
      <c r="C27" s="4">
        <f>'Appendix E1'!F27</f>
        <v>402</v>
      </c>
      <c r="D27" s="5">
        <f t="shared" si="3"/>
        <v>5.8900000000000006</v>
      </c>
      <c r="E27" s="5">
        <v>2.9449999999999998</v>
      </c>
      <c r="F27" s="9">
        <f t="shared" si="0"/>
        <v>2.9450000000000007</v>
      </c>
      <c r="G27" s="5">
        <f t="shared" si="1"/>
        <v>1183.8900000000003</v>
      </c>
    </row>
    <row r="28" spans="1:7" x14ac:dyDescent="0.3">
      <c r="A28" s="35"/>
      <c r="B28" s="1" t="s">
        <v>12</v>
      </c>
      <c r="C28" s="4">
        <f>'Appendix E1'!F28</f>
        <v>576</v>
      </c>
      <c r="D28" s="5">
        <f t="shared" si="3"/>
        <v>5.8900000000000006</v>
      </c>
      <c r="E28" s="5">
        <v>2.9449999999999998</v>
      </c>
      <c r="F28" s="9">
        <f t="shared" si="0"/>
        <v>2.9450000000000007</v>
      </c>
      <c r="G28" s="5">
        <f t="shared" si="1"/>
        <v>1696.3200000000004</v>
      </c>
    </row>
    <row r="29" spans="1:7" x14ac:dyDescent="0.3">
      <c r="A29" s="35"/>
      <c r="B29" s="1" t="s">
        <v>13</v>
      </c>
      <c r="C29" s="4">
        <f>'Appendix E1'!F29</f>
        <v>0</v>
      </c>
      <c r="D29" s="5">
        <f t="shared" si="3"/>
        <v>5.8900000000000006</v>
      </c>
      <c r="E29" s="5">
        <v>2.9449999999999998</v>
      </c>
      <c r="F29" s="9">
        <f t="shared" si="0"/>
        <v>2.9450000000000007</v>
      </c>
      <c r="G29" s="5">
        <f t="shared" si="1"/>
        <v>0</v>
      </c>
    </row>
    <row r="30" spans="1:7" ht="15" thickBot="1" x14ac:dyDescent="0.35">
      <c r="A30" s="35"/>
      <c r="B30" s="3" t="s">
        <v>14</v>
      </c>
      <c r="C30" s="7">
        <f>'Appendix E1'!F30</f>
        <v>0</v>
      </c>
      <c r="D30" s="8">
        <f t="shared" si="3"/>
        <v>5.8900000000000006</v>
      </c>
      <c r="E30" s="8">
        <v>2.9449999999999998</v>
      </c>
      <c r="F30" s="10">
        <f t="shared" si="0"/>
        <v>2.9450000000000007</v>
      </c>
      <c r="G30" s="8">
        <f t="shared" si="1"/>
        <v>0</v>
      </c>
    </row>
    <row r="31" spans="1:7" x14ac:dyDescent="0.3">
      <c r="A31" s="34">
        <v>2017</v>
      </c>
      <c r="B31" s="1" t="s">
        <v>3</v>
      </c>
      <c r="C31" s="4">
        <f>'Appendix E1'!F31</f>
        <v>0</v>
      </c>
      <c r="D31" s="5">
        <f>1.7493+0.771+3.1942</f>
        <v>5.7145000000000001</v>
      </c>
      <c r="E31" s="5">
        <v>2.8573</v>
      </c>
      <c r="F31" s="9">
        <f>D31-E31</f>
        <v>2.8572000000000002</v>
      </c>
      <c r="G31" s="5">
        <f>C31*F31</f>
        <v>0</v>
      </c>
    </row>
    <row r="32" spans="1:7" x14ac:dyDescent="0.3">
      <c r="A32" s="35"/>
      <c r="B32" s="1" t="s">
        <v>4</v>
      </c>
      <c r="C32" s="4">
        <f>'Appendix E1'!F32</f>
        <v>0</v>
      </c>
      <c r="D32" s="5">
        <f t="shared" ref="D32:D58" si="4">1.7493+0.771+3.1942</f>
        <v>5.7145000000000001</v>
      </c>
      <c r="E32" s="5">
        <v>2.8573</v>
      </c>
      <c r="F32" s="9">
        <f t="shared" si="0"/>
        <v>2.8572000000000002</v>
      </c>
      <c r="G32" s="5">
        <f t="shared" si="1"/>
        <v>0</v>
      </c>
    </row>
    <row r="33" spans="1:7" x14ac:dyDescent="0.3">
      <c r="A33" s="35"/>
      <c r="B33" s="1" t="s">
        <v>5</v>
      </c>
      <c r="C33" s="4">
        <f>'Appendix E1'!F33</f>
        <v>0</v>
      </c>
      <c r="D33" s="5">
        <f t="shared" si="4"/>
        <v>5.7145000000000001</v>
      </c>
      <c r="E33" s="5">
        <v>2.8573</v>
      </c>
      <c r="F33" s="9">
        <f t="shared" si="0"/>
        <v>2.8572000000000002</v>
      </c>
      <c r="G33" s="5">
        <f t="shared" si="1"/>
        <v>0</v>
      </c>
    </row>
    <row r="34" spans="1:7" x14ac:dyDescent="0.3">
      <c r="A34" s="35"/>
      <c r="B34" s="1" t="s">
        <v>6</v>
      </c>
      <c r="C34" s="4">
        <f>'Appendix E1'!F34</f>
        <v>2436</v>
      </c>
      <c r="D34" s="5">
        <f t="shared" si="4"/>
        <v>5.7145000000000001</v>
      </c>
      <c r="E34" s="5">
        <v>2.8573</v>
      </c>
      <c r="F34" s="9">
        <f t="shared" si="0"/>
        <v>2.8572000000000002</v>
      </c>
      <c r="G34" s="5">
        <f t="shared" si="1"/>
        <v>6960.1392000000005</v>
      </c>
    </row>
    <row r="35" spans="1:7" x14ac:dyDescent="0.3">
      <c r="A35" s="35"/>
      <c r="B35" s="1" t="s">
        <v>7</v>
      </c>
      <c r="C35" s="4">
        <f>'Appendix E1'!F35</f>
        <v>1812</v>
      </c>
      <c r="D35" s="5">
        <f t="shared" si="4"/>
        <v>5.7145000000000001</v>
      </c>
      <c r="E35" s="5">
        <v>2.8573</v>
      </c>
      <c r="F35" s="9">
        <f t="shared" si="0"/>
        <v>2.8572000000000002</v>
      </c>
      <c r="G35" s="5">
        <f>C35*F35</f>
        <v>5177.2464</v>
      </c>
    </row>
    <row r="36" spans="1:7" x14ac:dyDescent="0.3">
      <c r="A36" s="35"/>
      <c r="B36" s="1" t="s">
        <v>8</v>
      </c>
      <c r="C36" s="4">
        <f>'Appendix E1'!F36</f>
        <v>4836</v>
      </c>
      <c r="D36" s="5">
        <f t="shared" si="4"/>
        <v>5.7145000000000001</v>
      </c>
      <c r="E36" s="5">
        <v>2.8573</v>
      </c>
      <c r="F36" s="9">
        <f t="shared" si="0"/>
        <v>2.8572000000000002</v>
      </c>
      <c r="G36" s="5">
        <f t="shared" si="1"/>
        <v>13817.4192</v>
      </c>
    </row>
    <row r="37" spans="1:7" x14ac:dyDescent="0.3">
      <c r="A37" s="35"/>
      <c r="B37" s="1" t="s">
        <v>9</v>
      </c>
      <c r="C37" s="4">
        <f>'Appendix E1'!F37</f>
        <v>0</v>
      </c>
      <c r="D37" s="5">
        <f t="shared" si="4"/>
        <v>5.7145000000000001</v>
      </c>
      <c r="E37" s="5">
        <v>2.8573</v>
      </c>
      <c r="F37" s="9">
        <f t="shared" si="0"/>
        <v>2.8572000000000002</v>
      </c>
      <c r="G37" s="5">
        <f t="shared" si="1"/>
        <v>0</v>
      </c>
    </row>
    <row r="38" spans="1:7" x14ac:dyDescent="0.3">
      <c r="A38" s="35"/>
      <c r="B38" s="1" t="s">
        <v>10</v>
      </c>
      <c r="C38" s="4">
        <f>'Appendix E1'!F38</f>
        <v>7170</v>
      </c>
      <c r="D38" s="5">
        <f t="shared" si="4"/>
        <v>5.7145000000000001</v>
      </c>
      <c r="E38" s="5">
        <v>2.8573</v>
      </c>
      <c r="F38" s="9">
        <f t="shared" si="0"/>
        <v>2.8572000000000002</v>
      </c>
      <c r="G38" s="5">
        <f t="shared" si="1"/>
        <v>20486.124</v>
      </c>
    </row>
    <row r="39" spans="1:7" x14ac:dyDescent="0.3">
      <c r="A39" s="35"/>
      <c r="B39" s="1" t="s">
        <v>11</v>
      </c>
      <c r="C39" s="4">
        <f>'Appendix E1'!F39</f>
        <v>2406</v>
      </c>
      <c r="D39" s="5">
        <f t="shared" si="4"/>
        <v>5.7145000000000001</v>
      </c>
      <c r="E39" s="5">
        <v>2.8573</v>
      </c>
      <c r="F39" s="9">
        <f t="shared" si="0"/>
        <v>2.8572000000000002</v>
      </c>
      <c r="G39" s="5">
        <f t="shared" si="1"/>
        <v>6874.4232000000002</v>
      </c>
    </row>
    <row r="40" spans="1:7" x14ac:dyDescent="0.3">
      <c r="A40" s="35"/>
      <c r="B40" s="1" t="s">
        <v>12</v>
      </c>
      <c r="C40" s="4">
        <f>'Appendix E1'!F40</f>
        <v>0</v>
      </c>
      <c r="D40" s="5">
        <f t="shared" si="4"/>
        <v>5.7145000000000001</v>
      </c>
      <c r="E40" s="5">
        <v>2.8573</v>
      </c>
      <c r="F40" s="9">
        <f t="shared" si="0"/>
        <v>2.8572000000000002</v>
      </c>
      <c r="G40" s="5">
        <f t="shared" si="1"/>
        <v>0</v>
      </c>
    </row>
    <row r="41" spans="1:7" x14ac:dyDescent="0.3">
      <c r="A41" s="35"/>
      <c r="B41" s="1" t="s">
        <v>13</v>
      </c>
      <c r="C41" s="4">
        <f>'Appendix E1'!F41</f>
        <v>3822</v>
      </c>
      <c r="D41" s="5">
        <f t="shared" si="4"/>
        <v>5.7145000000000001</v>
      </c>
      <c r="E41" s="5">
        <v>2.8573</v>
      </c>
      <c r="F41" s="9">
        <f t="shared" si="0"/>
        <v>2.8572000000000002</v>
      </c>
      <c r="G41" s="5">
        <f t="shared" si="1"/>
        <v>10920.218400000002</v>
      </c>
    </row>
    <row r="42" spans="1:7" ht="15" thickBot="1" x14ac:dyDescent="0.35">
      <c r="A42" s="35"/>
      <c r="B42" s="3" t="s">
        <v>14</v>
      </c>
      <c r="C42" s="7">
        <f>'Appendix E1'!F42</f>
        <v>6</v>
      </c>
      <c r="D42" s="8">
        <f t="shared" si="4"/>
        <v>5.7145000000000001</v>
      </c>
      <c r="E42" s="8">
        <v>2.8573</v>
      </c>
      <c r="F42" s="10">
        <f t="shared" si="0"/>
        <v>2.8572000000000002</v>
      </c>
      <c r="G42" s="8">
        <f t="shared" si="1"/>
        <v>17.1432</v>
      </c>
    </row>
    <row r="43" spans="1:7" x14ac:dyDescent="0.3">
      <c r="A43" s="34">
        <v>2018</v>
      </c>
      <c r="B43" s="1" t="s">
        <v>3</v>
      </c>
      <c r="C43" s="4">
        <f>'Appendix E1'!F43</f>
        <v>1206</v>
      </c>
      <c r="D43" s="5">
        <f>1.7493+0.771+3.1942</f>
        <v>5.7145000000000001</v>
      </c>
      <c r="E43" s="5">
        <v>2.8573</v>
      </c>
      <c r="F43" s="9">
        <f>D43-E43</f>
        <v>2.8572000000000002</v>
      </c>
      <c r="G43" s="5">
        <f>C43*F43</f>
        <v>3445.7832000000003</v>
      </c>
    </row>
    <row r="44" spans="1:7" x14ac:dyDescent="0.3">
      <c r="A44" s="35"/>
      <c r="B44" s="1" t="s">
        <v>4</v>
      </c>
      <c r="C44" s="4">
        <f>'Appendix E1'!F44</f>
        <v>2214</v>
      </c>
      <c r="D44" s="5">
        <f t="shared" si="4"/>
        <v>5.7145000000000001</v>
      </c>
      <c r="E44" s="5">
        <v>2.8573</v>
      </c>
      <c r="F44" s="9">
        <f t="shared" si="0"/>
        <v>2.8572000000000002</v>
      </c>
      <c r="G44" s="5">
        <f t="shared" si="1"/>
        <v>6325.8408000000009</v>
      </c>
    </row>
    <row r="45" spans="1:7" x14ac:dyDescent="0.3">
      <c r="A45" s="35"/>
      <c r="B45" s="1" t="s">
        <v>5</v>
      </c>
      <c r="C45" s="4">
        <f>'Appendix E1'!F45</f>
        <v>2346</v>
      </c>
      <c r="D45" s="5">
        <f t="shared" si="4"/>
        <v>5.7145000000000001</v>
      </c>
      <c r="E45" s="5">
        <v>2.8573</v>
      </c>
      <c r="F45" s="9">
        <f t="shared" si="0"/>
        <v>2.8572000000000002</v>
      </c>
      <c r="G45" s="5">
        <f t="shared" si="1"/>
        <v>6702.9912000000004</v>
      </c>
    </row>
    <row r="46" spans="1:7" x14ac:dyDescent="0.3">
      <c r="A46" s="35"/>
      <c r="B46" s="1" t="s">
        <v>6</v>
      </c>
      <c r="C46" s="4">
        <f>'Appendix E1'!F46</f>
        <v>546</v>
      </c>
      <c r="D46" s="5">
        <f t="shared" si="4"/>
        <v>5.7145000000000001</v>
      </c>
      <c r="E46" s="5">
        <v>2.8573</v>
      </c>
      <c r="F46" s="9">
        <f t="shared" si="0"/>
        <v>2.8572000000000002</v>
      </c>
      <c r="G46" s="5">
        <f t="shared" si="1"/>
        <v>1560.0312000000001</v>
      </c>
    </row>
    <row r="47" spans="1:7" x14ac:dyDescent="0.3">
      <c r="A47" s="35"/>
      <c r="B47" s="1" t="s">
        <v>7</v>
      </c>
      <c r="C47" s="4">
        <f>'Appendix E1'!F47</f>
        <v>4338</v>
      </c>
      <c r="D47" s="5">
        <f t="shared" si="4"/>
        <v>5.7145000000000001</v>
      </c>
      <c r="E47" s="5">
        <v>2.8573</v>
      </c>
      <c r="F47" s="9">
        <f t="shared" si="0"/>
        <v>2.8572000000000002</v>
      </c>
      <c r="G47" s="5">
        <f>C47*F47</f>
        <v>12394.533600000001</v>
      </c>
    </row>
    <row r="48" spans="1:7" x14ac:dyDescent="0.3">
      <c r="A48" s="35"/>
      <c r="B48" s="1" t="s">
        <v>8</v>
      </c>
      <c r="C48" s="4">
        <f>'Appendix E1'!F48</f>
        <v>0</v>
      </c>
      <c r="D48" s="5">
        <f t="shared" si="4"/>
        <v>5.7145000000000001</v>
      </c>
      <c r="E48" s="5">
        <v>2.8573</v>
      </c>
      <c r="F48" s="9">
        <f t="shared" si="0"/>
        <v>2.8572000000000002</v>
      </c>
      <c r="G48" s="5">
        <f t="shared" si="1"/>
        <v>0</v>
      </c>
    </row>
    <row r="49" spans="1:8" x14ac:dyDescent="0.3">
      <c r="A49" s="35"/>
      <c r="B49" s="1" t="s">
        <v>9</v>
      </c>
      <c r="C49" s="4">
        <f>'Appendix E1'!F49</f>
        <v>0</v>
      </c>
      <c r="D49" s="5">
        <f t="shared" si="4"/>
        <v>5.7145000000000001</v>
      </c>
      <c r="E49" s="5">
        <v>2.8573</v>
      </c>
      <c r="F49" s="9">
        <f t="shared" si="0"/>
        <v>2.8572000000000002</v>
      </c>
      <c r="G49" s="5">
        <f t="shared" si="1"/>
        <v>0</v>
      </c>
    </row>
    <row r="50" spans="1:8" x14ac:dyDescent="0.3">
      <c r="A50" s="35"/>
      <c r="B50" s="1" t="s">
        <v>10</v>
      </c>
      <c r="C50" s="4">
        <f>'Appendix E1'!F50</f>
        <v>0</v>
      </c>
      <c r="D50" s="5">
        <f t="shared" si="4"/>
        <v>5.7145000000000001</v>
      </c>
      <c r="E50" s="5">
        <v>2.8573</v>
      </c>
      <c r="F50" s="9">
        <f t="shared" si="0"/>
        <v>2.8572000000000002</v>
      </c>
      <c r="G50" s="5">
        <f t="shared" si="1"/>
        <v>0</v>
      </c>
    </row>
    <row r="51" spans="1:8" x14ac:dyDescent="0.3">
      <c r="A51" s="35"/>
      <c r="B51" s="1" t="s">
        <v>11</v>
      </c>
      <c r="C51" s="4">
        <f>'Appendix E1'!F51</f>
        <v>1998</v>
      </c>
      <c r="D51" s="5">
        <f t="shared" si="4"/>
        <v>5.7145000000000001</v>
      </c>
      <c r="E51" s="5">
        <v>2.8573</v>
      </c>
      <c r="F51" s="9">
        <f t="shared" si="0"/>
        <v>2.8572000000000002</v>
      </c>
      <c r="G51" s="5">
        <f t="shared" si="1"/>
        <v>5708.6856000000007</v>
      </c>
    </row>
    <row r="52" spans="1:8" x14ac:dyDescent="0.3">
      <c r="A52" s="35"/>
      <c r="B52" s="1" t="s">
        <v>12</v>
      </c>
      <c r="C52" s="4">
        <f>'Appendix E1'!F52</f>
        <v>0</v>
      </c>
      <c r="D52" s="5">
        <f t="shared" si="4"/>
        <v>5.7145000000000001</v>
      </c>
      <c r="E52" s="5">
        <v>2.8573</v>
      </c>
      <c r="F52" s="9">
        <f t="shared" si="0"/>
        <v>2.8572000000000002</v>
      </c>
      <c r="G52" s="5">
        <f t="shared" si="1"/>
        <v>0</v>
      </c>
    </row>
    <row r="53" spans="1:8" x14ac:dyDescent="0.3">
      <c r="A53" s="35"/>
      <c r="B53" s="1" t="s">
        <v>13</v>
      </c>
      <c r="C53" s="4">
        <f>'Appendix E1'!F53</f>
        <v>3910</v>
      </c>
      <c r="D53" s="5">
        <f t="shared" si="4"/>
        <v>5.7145000000000001</v>
      </c>
      <c r="E53" s="5">
        <v>2.8573</v>
      </c>
      <c r="F53" s="9">
        <f t="shared" si="0"/>
        <v>2.8572000000000002</v>
      </c>
      <c r="G53" s="5">
        <f t="shared" si="1"/>
        <v>11171.652</v>
      </c>
    </row>
    <row r="54" spans="1:8" ht="15" thickBot="1" x14ac:dyDescent="0.35">
      <c r="A54" s="35"/>
      <c r="B54" s="3" t="s">
        <v>14</v>
      </c>
      <c r="C54" s="7">
        <f>'Appendix E1'!F54</f>
        <v>0</v>
      </c>
      <c r="D54" s="8">
        <f t="shared" si="4"/>
        <v>5.7145000000000001</v>
      </c>
      <c r="E54" s="8">
        <v>2.8573</v>
      </c>
      <c r="F54" s="10">
        <f t="shared" si="0"/>
        <v>2.8572000000000002</v>
      </c>
      <c r="G54" s="8">
        <f t="shared" si="1"/>
        <v>0</v>
      </c>
    </row>
    <row r="55" spans="1:8" x14ac:dyDescent="0.3">
      <c r="A55" s="34">
        <v>2019</v>
      </c>
      <c r="B55" s="13" t="s">
        <v>3</v>
      </c>
      <c r="C55" s="4">
        <f>'Appendix E1'!F55</f>
        <v>29.2</v>
      </c>
      <c r="D55" s="18">
        <f t="shared" si="4"/>
        <v>5.7145000000000001</v>
      </c>
      <c r="E55" s="5">
        <v>2.8573</v>
      </c>
      <c r="F55" s="9">
        <f>D55-E55</f>
        <v>2.8572000000000002</v>
      </c>
      <c r="G55" s="5">
        <f>C55*F55</f>
        <v>83.430239999999998</v>
      </c>
      <c r="H55" s="12"/>
    </row>
    <row r="56" spans="1:8" x14ac:dyDescent="0.3">
      <c r="A56" s="36"/>
      <c r="B56" s="16" t="s">
        <v>4</v>
      </c>
      <c r="C56" s="4">
        <f>'Appendix E1'!F56</f>
        <v>2946.0250000000001</v>
      </c>
      <c r="D56" s="18">
        <f t="shared" si="4"/>
        <v>5.7145000000000001</v>
      </c>
      <c r="E56" s="5">
        <v>2.8573</v>
      </c>
      <c r="F56" s="9">
        <f t="shared" si="0"/>
        <v>2.8572000000000002</v>
      </c>
      <c r="G56" s="5">
        <f t="shared" si="1"/>
        <v>8417.3826300000001</v>
      </c>
      <c r="H56" s="12"/>
    </row>
    <row r="57" spans="1:8" x14ac:dyDescent="0.3">
      <c r="A57" s="36"/>
      <c r="B57" s="16" t="s">
        <v>5</v>
      </c>
      <c r="C57" s="4">
        <f>'Appendix E1'!F57</f>
        <v>0</v>
      </c>
      <c r="D57" s="18">
        <f t="shared" si="4"/>
        <v>5.7145000000000001</v>
      </c>
      <c r="E57" s="5">
        <v>2.8573</v>
      </c>
      <c r="F57" s="9">
        <f t="shared" si="0"/>
        <v>2.8572000000000002</v>
      </c>
      <c r="G57" s="5">
        <f t="shared" si="1"/>
        <v>0</v>
      </c>
      <c r="H57" s="12"/>
    </row>
    <row r="58" spans="1:8" x14ac:dyDescent="0.3">
      <c r="A58" s="36"/>
      <c r="B58" s="16" t="s">
        <v>6</v>
      </c>
      <c r="C58" s="4">
        <f>'Appendix E1'!F58</f>
        <v>4356.3999999999996</v>
      </c>
      <c r="D58" s="18">
        <f t="shared" si="4"/>
        <v>5.7145000000000001</v>
      </c>
      <c r="E58" s="5">
        <v>2.8573</v>
      </c>
      <c r="F58" s="9">
        <f t="shared" si="0"/>
        <v>2.8572000000000002</v>
      </c>
      <c r="G58" s="5">
        <f t="shared" si="1"/>
        <v>12447.10608</v>
      </c>
      <c r="H58" s="12"/>
    </row>
    <row r="59" spans="1:8" x14ac:dyDescent="0.3">
      <c r="A59" s="36"/>
      <c r="B59" s="16" t="s">
        <v>7</v>
      </c>
      <c r="C59" s="4">
        <f>'Appendix E1'!F59</f>
        <v>1153.5999999999999</v>
      </c>
      <c r="D59" s="18">
        <f>1.7493+0.771+3.1942</f>
        <v>5.7145000000000001</v>
      </c>
      <c r="E59" s="5">
        <v>2.8573</v>
      </c>
      <c r="F59" s="9">
        <f t="shared" si="0"/>
        <v>2.8572000000000002</v>
      </c>
      <c r="G59" s="5">
        <f>C59*F59</f>
        <v>3296.06592</v>
      </c>
      <c r="H59" s="12"/>
    </row>
    <row r="60" spans="1:8" x14ac:dyDescent="0.3">
      <c r="A60" s="36"/>
      <c r="B60" s="16" t="s">
        <v>8</v>
      </c>
      <c r="C60" s="4">
        <f>'Appendix E1'!F60</f>
        <v>2840.8</v>
      </c>
      <c r="D60" s="18">
        <f>1.7493+0.771+3.1942</f>
        <v>5.7145000000000001</v>
      </c>
      <c r="E60" s="5">
        <v>2.8573</v>
      </c>
      <c r="F60" s="9">
        <f t="shared" si="0"/>
        <v>2.8572000000000002</v>
      </c>
      <c r="G60" s="5">
        <f t="shared" si="1"/>
        <v>8116.733760000001</v>
      </c>
      <c r="H60" s="12"/>
    </row>
    <row r="61" spans="1:8" x14ac:dyDescent="0.3">
      <c r="A61" s="36"/>
      <c r="B61" s="16" t="s">
        <v>9</v>
      </c>
      <c r="C61" s="4">
        <f>'Appendix E1'!F61</f>
        <v>288</v>
      </c>
      <c r="D61" s="18">
        <f t="shared" ref="D61:D66" si="5">1.9755+0.7877+3.2915</f>
        <v>6.0547000000000004</v>
      </c>
      <c r="E61" s="5">
        <v>2.8573</v>
      </c>
      <c r="F61" s="9">
        <f t="shared" si="0"/>
        <v>3.1974000000000005</v>
      </c>
      <c r="G61" s="5">
        <f t="shared" si="1"/>
        <v>920.85120000000018</v>
      </c>
      <c r="H61" s="12"/>
    </row>
    <row r="62" spans="1:8" x14ac:dyDescent="0.3">
      <c r="A62" s="36"/>
      <c r="B62" s="16" t="s">
        <v>10</v>
      </c>
      <c r="C62" s="4">
        <f>'Appendix E1'!F62</f>
        <v>2176.8000000000002</v>
      </c>
      <c r="D62" s="18">
        <f t="shared" si="5"/>
        <v>6.0547000000000004</v>
      </c>
      <c r="E62" s="5">
        <v>2.8573</v>
      </c>
      <c r="F62" s="9">
        <f t="shared" si="0"/>
        <v>3.1974000000000005</v>
      </c>
      <c r="G62" s="5">
        <f t="shared" si="1"/>
        <v>6960.1003200000014</v>
      </c>
      <c r="H62" s="12"/>
    </row>
    <row r="63" spans="1:8" x14ac:dyDescent="0.3">
      <c r="A63" s="36"/>
      <c r="B63" s="16" t="s">
        <v>11</v>
      </c>
      <c r="C63" s="4">
        <f>'Appendix E1'!F63</f>
        <v>0</v>
      </c>
      <c r="D63" s="18">
        <f t="shared" si="5"/>
        <v>6.0547000000000004</v>
      </c>
      <c r="E63" s="5">
        <v>2.8573</v>
      </c>
      <c r="F63" s="9">
        <f t="shared" si="0"/>
        <v>3.1974000000000005</v>
      </c>
      <c r="G63" s="5">
        <f t="shared" si="1"/>
        <v>0</v>
      </c>
      <c r="H63" s="12"/>
    </row>
    <row r="64" spans="1:8" x14ac:dyDescent="0.3">
      <c r="A64" s="36"/>
      <c r="B64" s="16" t="s">
        <v>12</v>
      </c>
      <c r="C64" s="4">
        <f>'Appendix E1'!F64</f>
        <v>786</v>
      </c>
      <c r="D64" s="18">
        <f t="shared" si="5"/>
        <v>6.0547000000000004</v>
      </c>
      <c r="E64" s="5">
        <v>2.8573</v>
      </c>
      <c r="F64" s="9">
        <f t="shared" si="0"/>
        <v>3.1974000000000005</v>
      </c>
      <c r="G64" s="5">
        <f t="shared" si="1"/>
        <v>2513.1564000000003</v>
      </c>
      <c r="H64" s="12"/>
    </row>
    <row r="65" spans="1:8" x14ac:dyDescent="0.3">
      <c r="A65" s="36"/>
      <c r="B65" s="16" t="s">
        <v>13</v>
      </c>
      <c r="C65" s="4">
        <f>'Appendix E1'!F65</f>
        <v>0</v>
      </c>
      <c r="D65" s="18">
        <f t="shared" si="5"/>
        <v>6.0547000000000004</v>
      </c>
      <c r="E65" s="5">
        <v>2.8573</v>
      </c>
      <c r="F65" s="9">
        <f t="shared" si="0"/>
        <v>3.1974000000000005</v>
      </c>
      <c r="G65" s="5">
        <f t="shared" si="1"/>
        <v>0</v>
      </c>
      <c r="H65" s="12"/>
    </row>
    <row r="66" spans="1:8" ht="15" thickBot="1" x14ac:dyDescent="0.35">
      <c r="A66" s="37"/>
      <c r="B66" s="3" t="s">
        <v>14</v>
      </c>
      <c r="C66" s="7">
        <f>'Appendix E1'!F66</f>
        <v>0</v>
      </c>
      <c r="D66" s="8">
        <f t="shared" si="5"/>
        <v>6.0547000000000004</v>
      </c>
      <c r="E66" s="8">
        <v>2.8573</v>
      </c>
      <c r="F66" s="10">
        <f t="shared" si="0"/>
        <v>3.1974000000000005</v>
      </c>
      <c r="G66" s="8">
        <f t="shared" si="1"/>
        <v>0</v>
      </c>
      <c r="H66" s="12"/>
    </row>
    <row r="67" spans="1:8" x14ac:dyDescent="0.3">
      <c r="A67" s="34">
        <v>2020</v>
      </c>
      <c r="B67" s="13" t="s">
        <v>3</v>
      </c>
      <c r="C67" s="4">
        <f>'Appendix E1'!F67</f>
        <v>0</v>
      </c>
      <c r="D67" s="18">
        <f>3.398+0.8045+2.0194</f>
        <v>6.2219000000000007</v>
      </c>
      <c r="E67" s="5">
        <v>2.8572500000000001</v>
      </c>
      <c r="F67" s="9">
        <f>D67-E67</f>
        <v>3.3646500000000006</v>
      </c>
      <c r="G67" s="5">
        <f>C67*F67</f>
        <v>0</v>
      </c>
      <c r="H67" s="12"/>
    </row>
    <row r="68" spans="1:8" x14ac:dyDescent="0.3">
      <c r="A68" s="36"/>
      <c r="B68" s="16" t="s">
        <v>4</v>
      </c>
      <c r="C68" s="4">
        <f>'Appendix E1'!F68</f>
        <v>0</v>
      </c>
      <c r="D68" s="18">
        <f t="shared" ref="D68:D78" si="6">3.398+0.8045+2.0194</f>
        <v>6.2219000000000007</v>
      </c>
      <c r="E68" s="5">
        <v>2.8572500000000001</v>
      </c>
      <c r="F68" s="9">
        <f t="shared" ref="F68:F78" si="7">D68-E68</f>
        <v>3.3646500000000006</v>
      </c>
      <c r="G68" s="5">
        <f t="shared" ref="G68:G70" si="8">C68*F68</f>
        <v>0</v>
      </c>
      <c r="H68" s="12"/>
    </row>
    <row r="69" spans="1:8" x14ac:dyDescent="0.3">
      <c r="A69" s="36"/>
      <c r="B69" s="16" t="s">
        <v>5</v>
      </c>
      <c r="C69" s="4">
        <f>'Appendix E1'!F69</f>
        <v>4695.5</v>
      </c>
      <c r="D69" s="18">
        <f t="shared" si="6"/>
        <v>6.2219000000000007</v>
      </c>
      <c r="E69" s="5">
        <v>2.8572500000000001</v>
      </c>
      <c r="F69" s="9">
        <f t="shared" si="7"/>
        <v>3.3646500000000006</v>
      </c>
      <c r="G69" s="5">
        <f t="shared" si="8"/>
        <v>15798.714075000004</v>
      </c>
      <c r="H69" s="12"/>
    </row>
    <row r="70" spans="1:8" x14ac:dyDescent="0.3">
      <c r="A70" s="36"/>
      <c r="B70" s="16" t="s">
        <v>6</v>
      </c>
      <c r="C70" s="4">
        <f>'Appendix E1'!F70</f>
        <v>1022.88</v>
      </c>
      <c r="D70" s="18">
        <f t="shared" si="6"/>
        <v>6.2219000000000007</v>
      </c>
      <c r="E70" s="5">
        <v>2.8572500000000001</v>
      </c>
      <c r="F70" s="9">
        <f t="shared" si="7"/>
        <v>3.3646500000000006</v>
      </c>
      <c r="G70" s="5">
        <f t="shared" si="8"/>
        <v>3441.6331920000007</v>
      </c>
      <c r="H70" s="12"/>
    </row>
    <row r="71" spans="1:8" x14ac:dyDescent="0.3">
      <c r="A71" s="36"/>
      <c r="B71" s="16" t="s">
        <v>7</v>
      </c>
      <c r="C71" s="4">
        <f>'Appendix E1'!F71</f>
        <v>0</v>
      </c>
      <c r="D71" s="18">
        <f t="shared" si="6"/>
        <v>6.2219000000000007</v>
      </c>
      <c r="E71" s="5">
        <v>2.8572500000000001</v>
      </c>
      <c r="F71" s="9">
        <f t="shared" si="7"/>
        <v>3.3646500000000006</v>
      </c>
      <c r="G71" s="5">
        <f>C71*F71</f>
        <v>0</v>
      </c>
      <c r="H71" s="12"/>
    </row>
    <row r="72" spans="1:8" x14ac:dyDescent="0.3">
      <c r="A72" s="36"/>
      <c r="B72" s="16" t="s">
        <v>8</v>
      </c>
      <c r="C72" s="4">
        <f>'Appendix E1'!F72</f>
        <v>2869</v>
      </c>
      <c r="D72" s="18">
        <f t="shared" si="6"/>
        <v>6.2219000000000007</v>
      </c>
      <c r="E72" s="5">
        <v>3.1109499999999999</v>
      </c>
      <c r="F72" s="9">
        <f t="shared" si="7"/>
        <v>3.1109500000000008</v>
      </c>
      <c r="G72" s="5">
        <f t="shared" ref="G72:G78" si="9">C72*F72</f>
        <v>8925.315550000003</v>
      </c>
      <c r="H72" s="12"/>
    </row>
    <row r="73" spans="1:8" x14ac:dyDescent="0.3">
      <c r="A73" s="36"/>
      <c r="B73" s="16" t="s">
        <v>9</v>
      </c>
      <c r="C73" s="4">
        <f>'Appendix E1'!F73</f>
        <v>2747</v>
      </c>
      <c r="D73" s="18">
        <f t="shared" si="6"/>
        <v>6.2219000000000007</v>
      </c>
      <c r="E73" s="5">
        <v>3.1109499999999999</v>
      </c>
      <c r="F73" s="9">
        <f t="shared" si="7"/>
        <v>3.1109500000000008</v>
      </c>
      <c r="G73" s="5">
        <f t="shared" si="9"/>
        <v>8545.7796500000022</v>
      </c>
      <c r="H73" s="12"/>
    </row>
    <row r="74" spans="1:8" x14ac:dyDescent="0.3">
      <c r="A74" s="36"/>
      <c r="B74" s="16" t="s">
        <v>10</v>
      </c>
      <c r="C74" s="4">
        <f>'Appendix E1'!F74</f>
        <v>0</v>
      </c>
      <c r="D74" s="18">
        <f t="shared" si="6"/>
        <v>6.2219000000000007</v>
      </c>
      <c r="E74" s="5">
        <v>3.1109499999999999</v>
      </c>
      <c r="F74" s="9">
        <f t="shared" si="7"/>
        <v>3.1109500000000008</v>
      </c>
      <c r="G74" s="5">
        <f t="shared" si="9"/>
        <v>0</v>
      </c>
      <c r="H74" s="12"/>
    </row>
    <row r="75" spans="1:8" x14ac:dyDescent="0.3">
      <c r="A75" s="36"/>
      <c r="B75" s="16" t="s">
        <v>11</v>
      </c>
      <c r="C75" s="4">
        <f>'Appendix E1'!F75</f>
        <v>4776.8</v>
      </c>
      <c r="D75" s="18">
        <f t="shared" si="6"/>
        <v>6.2219000000000007</v>
      </c>
      <c r="E75" s="5">
        <v>3.1109499999999999</v>
      </c>
      <c r="F75" s="9">
        <f t="shared" si="7"/>
        <v>3.1109500000000008</v>
      </c>
      <c r="G75" s="5">
        <f t="shared" si="9"/>
        <v>14860.385960000005</v>
      </c>
      <c r="H75" s="12"/>
    </row>
    <row r="76" spans="1:8" x14ac:dyDescent="0.3">
      <c r="A76" s="36"/>
      <c r="B76" s="16" t="s">
        <v>12</v>
      </c>
      <c r="C76" s="4">
        <f>'Appendix E1'!F76</f>
        <v>0</v>
      </c>
      <c r="D76" s="18">
        <f t="shared" si="6"/>
        <v>6.2219000000000007</v>
      </c>
      <c r="E76" s="5">
        <v>3.1109499999999999</v>
      </c>
      <c r="F76" s="9">
        <f t="shared" si="7"/>
        <v>3.1109500000000008</v>
      </c>
      <c r="G76" s="5">
        <f t="shared" si="9"/>
        <v>0</v>
      </c>
      <c r="H76" s="12"/>
    </row>
    <row r="77" spans="1:8" x14ac:dyDescent="0.3">
      <c r="A77" s="36"/>
      <c r="B77" s="16" t="s">
        <v>13</v>
      </c>
      <c r="C77" s="4">
        <f>'Appendix E1'!F77</f>
        <v>2233.6</v>
      </c>
      <c r="D77" s="18">
        <f t="shared" si="6"/>
        <v>6.2219000000000007</v>
      </c>
      <c r="E77" s="18">
        <v>3.1109499999999999</v>
      </c>
      <c r="F77" s="9">
        <f t="shared" si="7"/>
        <v>3.1109500000000008</v>
      </c>
      <c r="G77" s="5">
        <f t="shared" si="9"/>
        <v>6948.6179200000015</v>
      </c>
      <c r="H77" s="12"/>
    </row>
    <row r="78" spans="1:8" ht="15" thickBot="1" x14ac:dyDescent="0.35">
      <c r="A78" s="37"/>
      <c r="B78" s="3" t="s">
        <v>14</v>
      </c>
      <c r="C78" s="7">
        <f>'Appendix E1'!F78</f>
        <v>210.4</v>
      </c>
      <c r="D78" s="8">
        <f t="shared" si="6"/>
        <v>6.2219000000000007</v>
      </c>
      <c r="E78" s="8">
        <v>3.1109499999999999</v>
      </c>
      <c r="F78" s="10">
        <f t="shared" si="7"/>
        <v>3.1109500000000008</v>
      </c>
      <c r="G78" s="8">
        <f t="shared" si="9"/>
        <v>654.54388000000017</v>
      </c>
      <c r="H78" s="12"/>
    </row>
    <row r="80" spans="1:8" ht="15" thickBot="1" x14ac:dyDescent="0.35">
      <c r="A80" s="25" t="s">
        <v>21</v>
      </c>
      <c r="G80" s="24">
        <f>SUM(G7:G78)</f>
        <v>376641.73123500001</v>
      </c>
    </row>
  </sheetData>
  <mergeCells count="9">
    <mergeCell ref="A67:A78"/>
    <mergeCell ref="A31:A42"/>
    <mergeCell ref="A43:A54"/>
    <mergeCell ref="A55:A66"/>
    <mergeCell ref="A1:G1"/>
    <mergeCell ref="A2:G2"/>
    <mergeCell ref="A3:G3"/>
    <mergeCell ref="A7:A18"/>
    <mergeCell ref="A19:A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3" sqref="A3:G3"/>
    </sheetView>
  </sheetViews>
  <sheetFormatPr defaultRowHeight="14.4" x14ac:dyDescent="0.3"/>
  <cols>
    <col min="3" max="7" width="15.6640625" customWidth="1"/>
  </cols>
  <sheetData>
    <row r="1" spans="1:8" x14ac:dyDescent="0.3">
      <c r="A1" s="30" t="s">
        <v>0</v>
      </c>
      <c r="B1" s="30"/>
      <c r="C1" s="30"/>
      <c r="D1" s="30"/>
      <c r="E1" s="30"/>
      <c r="F1" s="30"/>
      <c r="G1" s="30"/>
    </row>
    <row r="2" spans="1:8" x14ac:dyDescent="0.3">
      <c r="A2" s="30" t="s">
        <v>35</v>
      </c>
      <c r="B2" s="30"/>
      <c r="C2" s="30"/>
      <c r="D2" s="30"/>
      <c r="E2" s="30"/>
      <c r="F2" s="30"/>
      <c r="G2" s="30"/>
    </row>
    <row r="3" spans="1:8" x14ac:dyDescent="0.3">
      <c r="A3" s="30" t="s">
        <v>32</v>
      </c>
      <c r="B3" s="30"/>
      <c r="C3" s="30"/>
      <c r="D3" s="30"/>
      <c r="E3" s="30"/>
      <c r="F3" s="30"/>
      <c r="G3" s="30"/>
    </row>
    <row r="5" spans="1:8" x14ac:dyDescent="0.3">
      <c r="D5" s="22"/>
      <c r="E5" s="22"/>
      <c r="F5" s="22"/>
      <c r="G5" s="22"/>
    </row>
    <row r="6" spans="1:8" ht="29.4" thickBot="1" x14ac:dyDescent="0.35">
      <c r="A6" s="2" t="s">
        <v>1</v>
      </c>
      <c r="B6" s="2" t="s">
        <v>2</v>
      </c>
      <c r="C6" s="2" t="s">
        <v>26</v>
      </c>
      <c r="D6" s="6" t="s">
        <v>28</v>
      </c>
      <c r="E6" s="6" t="s">
        <v>27</v>
      </c>
      <c r="F6" s="6" t="s">
        <v>29</v>
      </c>
      <c r="G6" s="6" t="s">
        <v>25</v>
      </c>
    </row>
    <row r="7" spans="1:8" x14ac:dyDescent="0.3">
      <c r="A7" s="34">
        <v>2015</v>
      </c>
      <c r="B7" s="1" t="s">
        <v>3</v>
      </c>
      <c r="C7" s="4">
        <f>'Appendix E1'!C7</f>
        <v>3142910</v>
      </c>
      <c r="D7" s="5">
        <f t="shared" ref="D7:D18" si="0">4.4+1.3</f>
        <v>5.7</v>
      </c>
      <c r="E7" s="5">
        <v>1.96</v>
      </c>
      <c r="F7" s="9">
        <f>D7-E7</f>
        <v>3.74</v>
      </c>
      <c r="G7" s="5">
        <f>C7*F7/1000</f>
        <v>11754.483400000001</v>
      </c>
      <c r="H7" s="23"/>
    </row>
    <row r="8" spans="1:8" x14ac:dyDescent="0.3">
      <c r="A8" s="35"/>
      <c r="B8" s="1" t="s">
        <v>4</v>
      </c>
      <c r="C8" s="4">
        <f>'Appendix E1'!C8</f>
        <v>2425050</v>
      </c>
      <c r="D8" s="5">
        <f t="shared" si="0"/>
        <v>5.7</v>
      </c>
      <c r="E8" s="5">
        <v>1.96</v>
      </c>
      <c r="F8" s="9">
        <f t="shared" ref="F8:F66" si="1">D8-E8</f>
        <v>3.74</v>
      </c>
      <c r="G8" s="5">
        <f t="shared" ref="G8:G66" si="2">C8*F8/1000</f>
        <v>9069.6869999999999</v>
      </c>
      <c r="H8" s="23"/>
    </row>
    <row r="9" spans="1:8" x14ac:dyDescent="0.3">
      <c r="A9" s="35"/>
      <c r="B9" s="1" t="s">
        <v>5</v>
      </c>
      <c r="C9" s="4">
        <f>'Appendix E1'!C9</f>
        <v>4039040</v>
      </c>
      <c r="D9" s="5">
        <f t="shared" si="0"/>
        <v>5.7</v>
      </c>
      <c r="E9" s="5">
        <v>1.96</v>
      </c>
      <c r="F9" s="9">
        <f t="shared" si="1"/>
        <v>3.74</v>
      </c>
      <c r="G9" s="5">
        <f t="shared" si="2"/>
        <v>15106.009600000001</v>
      </c>
    </row>
    <row r="10" spans="1:8" x14ac:dyDescent="0.3">
      <c r="A10" s="35"/>
      <c r="B10" s="1" t="s">
        <v>6</v>
      </c>
      <c r="C10" s="4">
        <f>'Appendix E1'!C10</f>
        <v>5125210</v>
      </c>
      <c r="D10" s="5">
        <f t="shared" si="0"/>
        <v>5.7</v>
      </c>
      <c r="E10" s="5">
        <v>1.96</v>
      </c>
      <c r="F10" s="9">
        <f t="shared" si="1"/>
        <v>3.74</v>
      </c>
      <c r="G10" s="5">
        <f t="shared" si="2"/>
        <v>19168.285400000001</v>
      </c>
    </row>
    <row r="11" spans="1:8" x14ac:dyDescent="0.3">
      <c r="A11" s="35"/>
      <c r="B11" s="1" t="s">
        <v>7</v>
      </c>
      <c r="C11" s="4">
        <f>'Appendix E1'!C11</f>
        <v>6005330</v>
      </c>
      <c r="D11" s="5">
        <f t="shared" si="0"/>
        <v>5.7</v>
      </c>
      <c r="E11" s="5">
        <v>1.9950000000000001</v>
      </c>
      <c r="F11" s="9">
        <f t="shared" si="1"/>
        <v>3.7050000000000001</v>
      </c>
      <c r="G11" s="5">
        <f t="shared" si="2"/>
        <v>22249.747650000001</v>
      </c>
    </row>
    <row r="12" spans="1:8" x14ac:dyDescent="0.3">
      <c r="A12" s="35"/>
      <c r="B12" s="1" t="s">
        <v>8</v>
      </c>
      <c r="C12" s="4">
        <f>'Appendix E1'!C12</f>
        <v>4549120</v>
      </c>
      <c r="D12" s="5">
        <f t="shared" si="0"/>
        <v>5.7</v>
      </c>
      <c r="E12" s="5">
        <v>1.9950000000000001</v>
      </c>
      <c r="F12" s="9">
        <f t="shared" si="1"/>
        <v>3.7050000000000001</v>
      </c>
      <c r="G12" s="5">
        <f t="shared" si="2"/>
        <v>16854.489600000001</v>
      </c>
    </row>
    <row r="13" spans="1:8" x14ac:dyDescent="0.3">
      <c r="A13" s="35"/>
      <c r="B13" s="1" t="s">
        <v>9</v>
      </c>
      <c r="C13" s="4">
        <f>'Appendix E1'!C13</f>
        <v>4363930</v>
      </c>
      <c r="D13" s="5">
        <f t="shared" si="0"/>
        <v>5.7</v>
      </c>
      <c r="E13" s="5">
        <v>1.9950000000000001</v>
      </c>
      <c r="F13" s="9">
        <f t="shared" si="1"/>
        <v>3.7050000000000001</v>
      </c>
      <c r="G13" s="5">
        <f t="shared" si="2"/>
        <v>16168.360650000001</v>
      </c>
    </row>
    <row r="14" spans="1:8" x14ac:dyDescent="0.3">
      <c r="A14" s="35"/>
      <c r="B14" s="1" t="s">
        <v>10</v>
      </c>
      <c r="C14" s="4">
        <f>'Appendix E1'!C14</f>
        <v>2925290</v>
      </c>
      <c r="D14" s="5">
        <f t="shared" si="0"/>
        <v>5.7</v>
      </c>
      <c r="E14" s="5">
        <v>1.9950000000000001</v>
      </c>
      <c r="F14" s="9">
        <f t="shared" si="1"/>
        <v>3.7050000000000001</v>
      </c>
      <c r="G14" s="5">
        <f t="shared" si="2"/>
        <v>10838.199450000002</v>
      </c>
    </row>
    <row r="15" spans="1:8" x14ac:dyDescent="0.3">
      <c r="A15" s="35"/>
      <c r="B15" s="1" t="s">
        <v>11</v>
      </c>
      <c r="C15" s="4">
        <f>'Appendix E1'!C15</f>
        <v>1856210</v>
      </c>
      <c r="D15" s="5">
        <f t="shared" si="0"/>
        <v>5.7</v>
      </c>
      <c r="E15" s="5">
        <v>1.9950000000000001</v>
      </c>
      <c r="F15" s="9">
        <f t="shared" si="1"/>
        <v>3.7050000000000001</v>
      </c>
      <c r="G15" s="5">
        <f t="shared" si="2"/>
        <v>6877.2580499999995</v>
      </c>
    </row>
    <row r="16" spans="1:8" x14ac:dyDescent="0.3">
      <c r="A16" s="35"/>
      <c r="B16" s="1" t="s">
        <v>12</v>
      </c>
      <c r="C16" s="4">
        <f>'Appendix E1'!C16</f>
        <v>468710</v>
      </c>
      <c r="D16" s="5">
        <f t="shared" si="0"/>
        <v>5.7</v>
      </c>
      <c r="E16" s="5">
        <v>1.9950000000000001</v>
      </c>
      <c r="F16" s="9">
        <f t="shared" si="1"/>
        <v>3.7050000000000001</v>
      </c>
      <c r="G16" s="5">
        <f t="shared" si="2"/>
        <v>1736.5705500000001</v>
      </c>
    </row>
    <row r="17" spans="1:8" x14ac:dyDescent="0.3">
      <c r="A17" s="35"/>
      <c r="B17" s="1" t="s">
        <v>13</v>
      </c>
      <c r="C17" s="4">
        <f>'Appendix E1'!C17</f>
        <v>1718670</v>
      </c>
      <c r="D17" s="5">
        <f t="shared" si="0"/>
        <v>5.7</v>
      </c>
      <c r="E17" s="5">
        <v>1.9950000000000001</v>
      </c>
      <c r="F17" s="9">
        <f t="shared" si="1"/>
        <v>3.7050000000000001</v>
      </c>
      <c r="G17" s="5">
        <f t="shared" si="2"/>
        <v>6367.6723500000007</v>
      </c>
    </row>
    <row r="18" spans="1:8" ht="15" thickBot="1" x14ac:dyDescent="0.35">
      <c r="A18" s="35"/>
      <c r="B18" s="3" t="s">
        <v>14</v>
      </c>
      <c r="C18" s="7">
        <f>'Appendix E1'!C18</f>
        <v>4071860</v>
      </c>
      <c r="D18" s="8">
        <f t="shared" si="0"/>
        <v>5.7</v>
      </c>
      <c r="E18" s="8">
        <v>1.9950000000000001</v>
      </c>
      <c r="F18" s="10">
        <f t="shared" si="1"/>
        <v>3.7050000000000001</v>
      </c>
      <c r="G18" s="8">
        <f t="shared" si="2"/>
        <v>15086.241300000002</v>
      </c>
    </row>
    <row r="19" spans="1:8" x14ac:dyDescent="0.3">
      <c r="A19" s="34">
        <v>2016</v>
      </c>
      <c r="B19" s="1" t="s">
        <v>3</v>
      </c>
      <c r="C19" s="4">
        <f>'Appendix E1'!C19</f>
        <v>3861491</v>
      </c>
      <c r="D19" s="5">
        <f t="shared" ref="D19:D30" si="3">3.6+1.3</f>
        <v>4.9000000000000004</v>
      </c>
      <c r="E19" s="5">
        <v>1.9950000000000001</v>
      </c>
      <c r="F19" s="9">
        <f>D19-E19</f>
        <v>2.9050000000000002</v>
      </c>
      <c r="G19" s="5">
        <f>C19*F19/1000</f>
        <v>11217.631355000001</v>
      </c>
      <c r="H19" s="23"/>
    </row>
    <row r="20" spans="1:8" x14ac:dyDescent="0.3">
      <c r="A20" s="35"/>
      <c r="B20" s="1" t="s">
        <v>4</v>
      </c>
      <c r="C20" s="4">
        <f>'Appendix E1'!C20</f>
        <v>3599300</v>
      </c>
      <c r="D20" s="5">
        <f t="shared" si="3"/>
        <v>4.9000000000000004</v>
      </c>
      <c r="E20" s="5">
        <v>1.9950000000000001</v>
      </c>
      <c r="F20" s="9">
        <f t="shared" si="1"/>
        <v>2.9050000000000002</v>
      </c>
      <c r="G20" s="5">
        <f t="shared" si="2"/>
        <v>10455.9665</v>
      </c>
    </row>
    <row r="21" spans="1:8" x14ac:dyDescent="0.3">
      <c r="A21" s="35"/>
      <c r="B21" s="1" t="s">
        <v>5</v>
      </c>
      <c r="C21" s="4">
        <f>'Appendix E1'!C21</f>
        <v>4606360</v>
      </c>
      <c r="D21" s="5">
        <f t="shared" si="3"/>
        <v>4.9000000000000004</v>
      </c>
      <c r="E21" s="5">
        <v>1.9950000000000001</v>
      </c>
      <c r="F21" s="9">
        <f t="shared" si="1"/>
        <v>2.9050000000000002</v>
      </c>
      <c r="G21" s="5">
        <f t="shared" si="2"/>
        <v>13381.4758</v>
      </c>
    </row>
    <row r="22" spans="1:8" x14ac:dyDescent="0.3">
      <c r="A22" s="35"/>
      <c r="B22" s="1" t="s">
        <v>6</v>
      </c>
      <c r="C22" s="4">
        <f>'Appendix E1'!C22</f>
        <v>4557740</v>
      </c>
      <c r="D22" s="5">
        <f t="shared" si="3"/>
        <v>4.9000000000000004</v>
      </c>
      <c r="E22" s="5">
        <v>1.9950000000000001</v>
      </c>
      <c r="F22" s="9">
        <f t="shared" si="1"/>
        <v>2.9050000000000002</v>
      </c>
      <c r="G22" s="5">
        <f t="shared" si="2"/>
        <v>13240.234700000001</v>
      </c>
    </row>
    <row r="23" spans="1:8" x14ac:dyDescent="0.3">
      <c r="A23" s="35"/>
      <c r="B23" s="1" t="s">
        <v>7</v>
      </c>
      <c r="C23" s="4">
        <f>'Appendix E1'!C23</f>
        <v>5096160</v>
      </c>
      <c r="D23" s="5">
        <f t="shared" si="3"/>
        <v>4.9000000000000004</v>
      </c>
      <c r="E23" s="5">
        <v>1.7150000000000001</v>
      </c>
      <c r="F23" s="9">
        <f t="shared" si="1"/>
        <v>3.1850000000000005</v>
      </c>
      <c r="G23" s="5">
        <f t="shared" si="2"/>
        <v>16231.269600000003</v>
      </c>
    </row>
    <row r="24" spans="1:8" x14ac:dyDescent="0.3">
      <c r="A24" s="35"/>
      <c r="B24" s="1" t="s">
        <v>8</v>
      </c>
      <c r="C24" s="4">
        <f>'Appendix E1'!C24</f>
        <v>4372480</v>
      </c>
      <c r="D24" s="5">
        <f t="shared" si="3"/>
        <v>4.9000000000000004</v>
      </c>
      <c r="E24" s="5">
        <v>1.7150000000000001</v>
      </c>
      <c r="F24" s="9">
        <f t="shared" si="1"/>
        <v>3.1850000000000005</v>
      </c>
      <c r="G24" s="5">
        <f t="shared" si="2"/>
        <v>13926.348800000003</v>
      </c>
    </row>
    <row r="25" spans="1:8" x14ac:dyDescent="0.3">
      <c r="A25" s="35"/>
      <c r="B25" s="1" t="s">
        <v>9</v>
      </c>
      <c r="C25" s="4">
        <f>'Appendix E1'!C25</f>
        <v>2969150</v>
      </c>
      <c r="D25" s="5">
        <f t="shared" si="3"/>
        <v>4.9000000000000004</v>
      </c>
      <c r="E25" s="5">
        <v>1.7150000000000001</v>
      </c>
      <c r="F25" s="9">
        <f t="shared" si="1"/>
        <v>3.1850000000000005</v>
      </c>
      <c r="G25" s="5">
        <f t="shared" si="2"/>
        <v>9456.7427500000013</v>
      </c>
    </row>
    <row r="26" spans="1:8" x14ac:dyDescent="0.3">
      <c r="A26" s="35"/>
      <c r="B26" s="1" t="s">
        <v>10</v>
      </c>
      <c r="C26" s="4">
        <f>'Appendix E1'!C26</f>
        <v>1791130</v>
      </c>
      <c r="D26" s="5">
        <f t="shared" si="3"/>
        <v>4.9000000000000004</v>
      </c>
      <c r="E26" s="5">
        <v>1.7150000000000001</v>
      </c>
      <c r="F26" s="9">
        <f t="shared" si="1"/>
        <v>3.1850000000000005</v>
      </c>
      <c r="G26" s="5">
        <f t="shared" si="2"/>
        <v>5704.7490500000004</v>
      </c>
    </row>
    <row r="27" spans="1:8" x14ac:dyDescent="0.3">
      <c r="A27" s="35"/>
      <c r="B27" s="1" t="s">
        <v>11</v>
      </c>
      <c r="C27" s="4">
        <f>'Appendix E1'!C27</f>
        <v>2181910</v>
      </c>
      <c r="D27" s="5">
        <f t="shared" si="3"/>
        <v>4.9000000000000004</v>
      </c>
      <c r="E27" s="5">
        <v>1.7150000000000001</v>
      </c>
      <c r="F27" s="9">
        <f t="shared" si="1"/>
        <v>3.1850000000000005</v>
      </c>
      <c r="G27" s="5">
        <f t="shared" si="2"/>
        <v>6949.3833500000019</v>
      </c>
    </row>
    <row r="28" spans="1:8" x14ac:dyDescent="0.3">
      <c r="A28" s="35"/>
      <c r="B28" s="1" t="s">
        <v>12</v>
      </c>
      <c r="C28" s="4">
        <f>'Appendix E1'!C28</f>
        <v>482680</v>
      </c>
      <c r="D28" s="5">
        <f t="shared" si="3"/>
        <v>4.9000000000000004</v>
      </c>
      <c r="E28" s="5">
        <v>1.7150000000000001</v>
      </c>
      <c r="F28" s="9">
        <f t="shared" si="1"/>
        <v>3.1850000000000005</v>
      </c>
      <c r="G28" s="5">
        <f t="shared" si="2"/>
        <v>1537.3358000000003</v>
      </c>
    </row>
    <row r="29" spans="1:8" x14ac:dyDescent="0.3">
      <c r="A29" s="35"/>
      <c r="B29" s="1" t="s">
        <v>13</v>
      </c>
      <c r="C29" s="4">
        <f>'Appendix E1'!C29</f>
        <v>9090</v>
      </c>
      <c r="D29" s="5">
        <f t="shared" si="3"/>
        <v>4.9000000000000004</v>
      </c>
      <c r="E29" s="5">
        <v>1.7150000000000001</v>
      </c>
      <c r="F29" s="9">
        <f t="shared" si="1"/>
        <v>3.1850000000000005</v>
      </c>
      <c r="G29" s="5">
        <f t="shared" si="2"/>
        <v>28.951650000000004</v>
      </c>
    </row>
    <row r="30" spans="1:8" ht="15" thickBot="1" x14ac:dyDescent="0.35">
      <c r="A30" s="35"/>
      <c r="B30" s="3" t="s">
        <v>14</v>
      </c>
      <c r="C30" s="7">
        <f>'Appendix E1'!C30</f>
        <v>1303580</v>
      </c>
      <c r="D30" s="8">
        <f t="shared" si="3"/>
        <v>4.9000000000000004</v>
      </c>
      <c r="E30" s="8">
        <v>1.7150000000000001</v>
      </c>
      <c r="F30" s="10">
        <f t="shared" si="1"/>
        <v>3.1850000000000005</v>
      </c>
      <c r="G30" s="8">
        <f t="shared" si="2"/>
        <v>4151.9023000000007</v>
      </c>
    </row>
    <row r="31" spans="1:8" x14ac:dyDescent="0.3">
      <c r="A31" s="34">
        <v>2017</v>
      </c>
      <c r="B31" s="1" t="s">
        <v>3</v>
      </c>
      <c r="C31" s="4">
        <f>'Appendix E1'!C31</f>
        <v>2134510</v>
      </c>
      <c r="D31" s="5">
        <f>3.6+2.1</f>
        <v>5.7</v>
      </c>
      <c r="E31" s="5">
        <v>1.7150000000000001</v>
      </c>
      <c r="F31" s="9">
        <f>D31-E31</f>
        <v>3.9850000000000003</v>
      </c>
      <c r="G31" s="5">
        <f>C31*F31/1000</f>
        <v>8506.0223500000011</v>
      </c>
      <c r="H31" s="23"/>
    </row>
    <row r="32" spans="1:8" x14ac:dyDescent="0.3">
      <c r="A32" s="35"/>
      <c r="B32" s="1" t="s">
        <v>4</v>
      </c>
      <c r="C32" s="4">
        <f>'Appendix E1'!C32</f>
        <v>2975320</v>
      </c>
      <c r="D32" s="5">
        <f>3.6+2.1</f>
        <v>5.7</v>
      </c>
      <c r="E32" s="5">
        <v>1.7150000000000001</v>
      </c>
      <c r="F32" s="9">
        <f t="shared" si="1"/>
        <v>3.9850000000000003</v>
      </c>
      <c r="G32" s="5">
        <f t="shared" si="2"/>
        <v>11856.650200000002</v>
      </c>
    </row>
    <row r="33" spans="1:8" x14ac:dyDescent="0.3">
      <c r="A33" s="35"/>
      <c r="B33" s="1" t="s">
        <v>5</v>
      </c>
      <c r="C33" s="4">
        <f>'Appendix E1'!C33</f>
        <v>3883530</v>
      </c>
      <c r="D33" s="5">
        <f>3.6+2.1</f>
        <v>5.7</v>
      </c>
      <c r="E33" s="5">
        <v>1.7150000000000001</v>
      </c>
      <c r="F33" s="9">
        <f t="shared" si="1"/>
        <v>3.9850000000000003</v>
      </c>
      <c r="G33" s="5">
        <f t="shared" si="2"/>
        <v>15475.867050000001</v>
      </c>
    </row>
    <row r="34" spans="1:8" x14ac:dyDescent="0.3">
      <c r="A34" s="35"/>
      <c r="B34" s="1" t="s">
        <v>6</v>
      </c>
      <c r="C34" s="4">
        <f>'Appendix E1'!C34</f>
        <v>4799720</v>
      </c>
      <c r="D34" s="5">
        <f>3.6+2.1</f>
        <v>5.7</v>
      </c>
      <c r="E34" s="5">
        <v>1.7150000000000001</v>
      </c>
      <c r="F34" s="9">
        <f t="shared" si="1"/>
        <v>3.9850000000000003</v>
      </c>
      <c r="G34" s="5">
        <f t="shared" si="2"/>
        <v>19126.884200000004</v>
      </c>
    </row>
    <row r="35" spans="1:8" x14ac:dyDescent="0.3">
      <c r="A35" s="35"/>
      <c r="B35" s="1" t="s">
        <v>7</v>
      </c>
      <c r="C35" s="4">
        <f>'Appendix E1'!C35</f>
        <v>5096570</v>
      </c>
      <c r="D35" s="5">
        <f>3.6+2.1</f>
        <v>5.7</v>
      </c>
      <c r="E35" s="5">
        <v>1.855</v>
      </c>
      <c r="F35" s="9">
        <f t="shared" si="1"/>
        <v>3.8450000000000002</v>
      </c>
      <c r="G35" s="5">
        <f t="shared" si="2"/>
        <v>19596.311650000003</v>
      </c>
    </row>
    <row r="36" spans="1:8" x14ac:dyDescent="0.3">
      <c r="A36" s="35"/>
      <c r="B36" s="1" t="s">
        <v>8</v>
      </c>
      <c r="C36" s="4">
        <f>'Appendix E1'!C36</f>
        <v>5673460</v>
      </c>
      <c r="D36" s="18">
        <f t="shared" ref="D36:D54" si="4">3.6+0.3</f>
        <v>3.9</v>
      </c>
      <c r="E36" s="5">
        <v>1.855</v>
      </c>
      <c r="F36" s="9">
        <f t="shared" si="1"/>
        <v>2.0449999999999999</v>
      </c>
      <c r="G36" s="5">
        <f t="shared" si="2"/>
        <v>11602.225699999999</v>
      </c>
    </row>
    <row r="37" spans="1:8" x14ac:dyDescent="0.3">
      <c r="A37" s="35"/>
      <c r="B37" s="1" t="s">
        <v>9</v>
      </c>
      <c r="C37" s="4">
        <f>'Appendix E1'!C37</f>
        <v>5380900</v>
      </c>
      <c r="D37" s="18">
        <f t="shared" si="4"/>
        <v>3.9</v>
      </c>
      <c r="E37" s="5">
        <v>1.2250000000000001</v>
      </c>
      <c r="F37" s="9">
        <f t="shared" si="1"/>
        <v>2.6749999999999998</v>
      </c>
      <c r="G37" s="5">
        <f t="shared" si="2"/>
        <v>14393.907499999998</v>
      </c>
    </row>
    <row r="38" spans="1:8" x14ac:dyDescent="0.3">
      <c r="A38" s="35"/>
      <c r="B38" s="1" t="s">
        <v>10</v>
      </c>
      <c r="C38" s="4">
        <f>'Appendix E1'!C38</f>
        <v>2756940</v>
      </c>
      <c r="D38" s="18">
        <f t="shared" si="4"/>
        <v>3.9</v>
      </c>
      <c r="E38" s="5">
        <v>1.2250000000000001</v>
      </c>
      <c r="F38" s="9">
        <f t="shared" si="1"/>
        <v>2.6749999999999998</v>
      </c>
      <c r="G38" s="5">
        <f t="shared" si="2"/>
        <v>7374.8144999999995</v>
      </c>
    </row>
    <row r="39" spans="1:8" x14ac:dyDescent="0.3">
      <c r="A39" s="35"/>
      <c r="B39" s="1" t="s">
        <v>11</v>
      </c>
      <c r="C39" s="4">
        <f>'Appendix E1'!C39</f>
        <v>3210200</v>
      </c>
      <c r="D39" s="18">
        <f t="shared" si="4"/>
        <v>3.9</v>
      </c>
      <c r="E39" s="5">
        <v>1.2250000000000001</v>
      </c>
      <c r="F39" s="9">
        <f t="shared" si="1"/>
        <v>2.6749999999999998</v>
      </c>
      <c r="G39" s="5">
        <f t="shared" si="2"/>
        <v>8587.2849999999999</v>
      </c>
    </row>
    <row r="40" spans="1:8" x14ac:dyDescent="0.3">
      <c r="A40" s="35"/>
      <c r="B40" s="1" t="s">
        <v>12</v>
      </c>
      <c r="C40" s="4">
        <f>'Appendix E1'!C40</f>
        <v>2799480</v>
      </c>
      <c r="D40" s="18">
        <f t="shared" si="4"/>
        <v>3.9</v>
      </c>
      <c r="E40" s="5">
        <v>1.2250000000000001</v>
      </c>
      <c r="F40" s="9">
        <f t="shared" si="1"/>
        <v>2.6749999999999998</v>
      </c>
      <c r="G40" s="5">
        <f t="shared" si="2"/>
        <v>7488.6089999999995</v>
      </c>
    </row>
    <row r="41" spans="1:8" x14ac:dyDescent="0.3">
      <c r="A41" s="35"/>
      <c r="B41" s="1" t="s">
        <v>13</v>
      </c>
      <c r="C41" s="4">
        <f>'Appendix E1'!C41</f>
        <v>5298050</v>
      </c>
      <c r="D41" s="18">
        <f t="shared" si="4"/>
        <v>3.9</v>
      </c>
      <c r="E41" s="5">
        <v>1.2250000000000001</v>
      </c>
      <c r="F41" s="9">
        <f t="shared" si="1"/>
        <v>2.6749999999999998</v>
      </c>
      <c r="G41" s="5">
        <f t="shared" si="2"/>
        <v>14172.283749999999</v>
      </c>
    </row>
    <row r="42" spans="1:8" ht="15" thickBot="1" x14ac:dyDescent="0.35">
      <c r="A42" s="35"/>
      <c r="B42" s="3" t="s">
        <v>14</v>
      </c>
      <c r="C42" s="7">
        <f>'Appendix E1'!C42</f>
        <v>3896110</v>
      </c>
      <c r="D42" s="8">
        <f t="shared" si="4"/>
        <v>3.9</v>
      </c>
      <c r="E42" s="8">
        <v>1.2250000000000001</v>
      </c>
      <c r="F42" s="10">
        <f t="shared" si="1"/>
        <v>2.6749999999999998</v>
      </c>
      <c r="G42" s="8">
        <f t="shared" si="2"/>
        <v>10422.09425</v>
      </c>
      <c r="H42" s="23"/>
    </row>
    <row r="43" spans="1:8" x14ac:dyDescent="0.3">
      <c r="A43" s="34">
        <v>2018</v>
      </c>
      <c r="B43" s="1" t="s">
        <v>3</v>
      </c>
      <c r="C43" s="4">
        <f>'Appendix E1'!C43</f>
        <v>2813138</v>
      </c>
      <c r="D43" s="18">
        <f t="shared" si="4"/>
        <v>3.9</v>
      </c>
      <c r="E43" s="5">
        <v>1.2250000000000001</v>
      </c>
      <c r="F43" s="9">
        <f>D43-E43</f>
        <v>2.6749999999999998</v>
      </c>
      <c r="G43" s="5">
        <f>C43*F43/1000</f>
        <v>7525.1441499999992</v>
      </c>
    </row>
    <row r="44" spans="1:8" x14ac:dyDescent="0.3">
      <c r="A44" s="35"/>
      <c r="B44" s="1" t="s">
        <v>4</v>
      </c>
      <c r="C44" s="4">
        <f>'Appendix E1'!C44</f>
        <v>3302320</v>
      </c>
      <c r="D44" s="18">
        <f t="shared" si="4"/>
        <v>3.9</v>
      </c>
      <c r="E44" s="5">
        <v>1.2250000000000001</v>
      </c>
      <c r="F44" s="9">
        <f t="shared" si="1"/>
        <v>2.6749999999999998</v>
      </c>
      <c r="G44" s="5">
        <f t="shared" si="2"/>
        <v>8833.7060000000001</v>
      </c>
    </row>
    <row r="45" spans="1:8" x14ac:dyDescent="0.3">
      <c r="A45" s="35"/>
      <c r="B45" s="1" t="s">
        <v>5</v>
      </c>
      <c r="C45" s="4">
        <f>'Appendix E1'!C45</f>
        <v>4336290</v>
      </c>
      <c r="D45" s="18">
        <f t="shared" si="4"/>
        <v>3.9</v>
      </c>
      <c r="E45" s="5">
        <v>1.2250000000000001</v>
      </c>
      <c r="F45" s="9">
        <f t="shared" si="1"/>
        <v>2.6749999999999998</v>
      </c>
      <c r="G45" s="5">
        <f t="shared" si="2"/>
        <v>11599.57575</v>
      </c>
    </row>
    <row r="46" spans="1:8" x14ac:dyDescent="0.3">
      <c r="A46" s="35"/>
      <c r="B46" s="1" t="s">
        <v>6</v>
      </c>
      <c r="C46" s="4">
        <f>'Appendix E1'!C46</f>
        <v>4359310</v>
      </c>
      <c r="D46" s="18">
        <f t="shared" si="4"/>
        <v>3.9</v>
      </c>
      <c r="E46" s="5">
        <v>1.2250000000000001</v>
      </c>
      <c r="F46" s="9">
        <f t="shared" si="1"/>
        <v>2.6749999999999998</v>
      </c>
      <c r="G46" s="5">
        <f t="shared" si="2"/>
        <v>11661.15425</v>
      </c>
    </row>
    <row r="47" spans="1:8" x14ac:dyDescent="0.3">
      <c r="A47" s="35"/>
      <c r="B47" s="1" t="s">
        <v>7</v>
      </c>
      <c r="C47" s="4">
        <f>'Appendix E1'!C47</f>
        <v>5824650</v>
      </c>
      <c r="D47" s="18">
        <f t="shared" si="4"/>
        <v>3.9</v>
      </c>
      <c r="E47" s="5">
        <v>1.2250000000000001</v>
      </c>
      <c r="F47" s="9">
        <f t="shared" si="1"/>
        <v>2.6749999999999998</v>
      </c>
      <c r="G47" s="5">
        <f t="shared" si="2"/>
        <v>15580.938749999998</v>
      </c>
    </row>
    <row r="48" spans="1:8" x14ac:dyDescent="0.3">
      <c r="A48" s="35"/>
      <c r="B48" s="1" t="s">
        <v>8</v>
      </c>
      <c r="C48" s="4">
        <f>'Appendix E1'!C48</f>
        <v>5836836</v>
      </c>
      <c r="D48" s="18">
        <f t="shared" si="4"/>
        <v>3.9</v>
      </c>
      <c r="E48" s="5">
        <v>1.2250000000000001</v>
      </c>
      <c r="F48" s="9">
        <f t="shared" si="1"/>
        <v>2.6749999999999998</v>
      </c>
      <c r="G48" s="5">
        <f t="shared" si="2"/>
        <v>15613.5363</v>
      </c>
    </row>
    <row r="49" spans="1:8" x14ac:dyDescent="0.3">
      <c r="A49" s="35"/>
      <c r="B49" s="1" t="s">
        <v>9</v>
      </c>
      <c r="C49" s="4">
        <f>'Appendix E1'!C49</f>
        <v>2286590</v>
      </c>
      <c r="D49" s="18">
        <f t="shared" si="4"/>
        <v>3.9</v>
      </c>
      <c r="E49" s="5">
        <v>1.2250000000000001</v>
      </c>
      <c r="F49" s="9">
        <f t="shared" si="1"/>
        <v>2.6749999999999998</v>
      </c>
      <c r="G49" s="5">
        <f t="shared" si="2"/>
        <v>6116.6282499999998</v>
      </c>
    </row>
    <row r="50" spans="1:8" x14ac:dyDescent="0.3">
      <c r="A50" s="35"/>
      <c r="B50" s="1" t="s">
        <v>10</v>
      </c>
      <c r="C50" s="4">
        <f>'Appendix E1'!C50</f>
        <v>2719400</v>
      </c>
      <c r="D50" s="18">
        <f t="shared" si="4"/>
        <v>3.9</v>
      </c>
      <c r="E50" s="5">
        <v>1.2250000000000001</v>
      </c>
      <c r="F50" s="9">
        <f t="shared" si="1"/>
        <v>2.6749999999999998</v>
      </c>
      <c r="G50" s="5">
        <f t="shared" si="2"/>
        <v>7274.3949999999986</v>
      </c>
    </row>
    <row r="51" spans="1:8" x14ac:dyDescent="0.3">
      <c r="A51" s="35"/>
      <c r="B51" s="1" t="s">
        <v>11</v>
      </c>
      <c r="C51" s="4">
        <f>'Appendix E1'!C51</f>
        <v>3075670</v>
      </c>
      <c r="D51" s="18">
        <f t="shared" si="4"/>
        <v>3.9</v>
      </c>
      <c r="E51" s="5">
        <v>1.2250000000000001</v>
      </c>
      <c r="F51" s="9">
        <f t="shared" si="1"/>
        <v>2.6749999999999998</v>
      </c>
      <c r="G51" s="5">
        <f t="shared" si="2"/>
        <v>8227.4172499999986</v>
      </c>
    </row>
    <row r="52" spans="1:8" x14ac:dyDescent="0.3">
      <c r="A52" s="35"/>
      <c r="B52" s="1" t="s">
        <v>12</v>
      </c>
      <c r="C52" s="4">
        <f>'Appendix E1'!C52</f>
        <v>1716320</v>
      </c>
      <c r="D52" s="18">
        <f t="shared" si="4"/>
        <v>3.9</v>
      </c>
      <c r="E52" s="5">
        <v>1.2250000000000001</v>
      </c>
      <c r="F52" s="9">
        <f t="shared" si="1"/>
        <v>2.6749999999999998</v>
      </c>
      <c r="G52" s="5">
        <f t="shared" si="2"/>
        <v>4591.1559999999999</v>
      </c>
    </row>
    <row r="53" spans="1:8" x14ac:dyDescent="0.3">
      <c r="A53" s="35"/>
      <c r="B53" s="1" t="s">
        <v>13</v>
      </c>
      <c r="C53" s="4">
        <f>'Appendix E1'!C53</f>
        <v>1807480</v>
      </c>
      <c r="D53" s="18">
        <f t="shared" si="4"/>
        <v>3.9</v>
      </c>
      <c r="E53" s="5">
        <v>1.2250000000000001</v>
      </c>
      <c r="F53" s="9">
        <f t="shared" si="1"/>
        <v>2.6749999999999998</v>
      </c>
      <c r="G53" s="5">
        <f t="shared" si="2"/>
        <v>4835.009</v>
      </c>
    </row>
    <row r="54" spans="1:8" ht="15" thickBot="1" x14ac:dyDescent="0.35">
      <c r="A54" s="35"/>
      <c r="B54" s="3" t="s">
        <v>14</v>
      </c>
      <c r="C54" s="7">
        <f>'Appendix E1'!C54</f>
        <v>3020740</v>
      </c>
      <c r="D54" s="8">
        <f t="shared" si="4"/>
        <v>3.9</v>
      </c>
      <c r="E54" s="8">
        <v>1.2250000000000001</v>
      </c>
      <c r="F54" s="10">
        <f t="shared" si="1"/>
        <v>2.6749999999999998</v>
      </c>
      <c r="G54" s="8">
        <f t="shared" si="2"/>
        <v>8080.4794999999995</v>
      </c>
    </row>
    <row r="55" spans="1:8" x14ac:dyDescent="0.3">
      <c r="A55" s="34">
        <v>2019</v>
      </c>
      <c r="B55" s="13" t="s">
        <v>3</v>
      </c>
      <c r="C55" s="4">
        <f>'Appendix E1'!C55</f>
        <v>2196000</v>
      </c>
      <c r="D55" s="18">
        <f t="shared" ref="D55:D66" si="5">3.4+0.5</f>
        <v>3.9</v>
      </c>
      <c r="E55" s="5">
        <v>1.2250000000000001</v>
      </c>
      <c r="F55" s="9">
        <f>D55-E55</f>
        <v>2.6749999999999998</v>
      </c>
      <c r="G55" s="5">
        <f>C55*F55/1000</f>
        <v>5874.3</v>
      </c>
      <c r="H55" s="12"/>
    </row>
    <row r="56" spans="1:8" x14ac:dyDescent="0.3">
      <c r="A56" s="36"/>
      <c r="B56" s="16" t="s">
        <v>4</v>
      </c>
      <c r="C56" s="4">
        <f>'Appendix E1'!C56</f>
        <v>2533990</v>
      </c>
      <c r="D56" s="18">
        <f t="shared" si="5"/>
        <v>3.9</v>
      </c>
      <c r="E56" s="5">
        <v>1.2250000000000001</v>
      </c>
      <c r="F56" s="9">
        <f t="shared" si="1"/>
        <v>2.6749999999999998</v>
      </c>
      <c r="G56" s="5">
        <f t="shared" si="2"/>
        <v>6778.4232499999998</v>
      </c>
      <c r="H56" s="12"/>
    </row>
    <row r="57" spans="1:8" x14ac:dyDescent="0.3">
      <c r="A57" s="36"/>
      <c r="B57" s="16" t="s">
        <v>5</v>
      </c>
      <c r="C57" s="4">
        <f>'Appendix E1'!C57</f>
        <v>4480180</v>
      </c>
      <c r="D57" s="18">
        <f t="shared" si="5"/>
        <v>3.9</v>
      </c>
      <c r="E57" s="5">
        <v>1.2250000000000001</v>
      </c>
      <c r="F57" s="9">
        <f t="shared" si="1"/>
        <v>2.6749999999999998</v>
      </c>
      <c r="G57" s="5">
        <f t="shared" si="2"/>
        <v>11984.4815</v>
      </c>
      <c r="H57" s="12"/>
    </row>
    <row r="58" spans="1:8" x14ac:dyDescent="0.3">
      <c r="A58" s="36"/>
      <c r="B58" s="16" t="s">
        <v>6</v>
      </c>
      <c r="C58" s="4">
        <f>'Appendix E1'!C58</f>
        <v>2161930</v>
      </c>
      <c r="D58" s="18">
        <f t="shared" si="5"/>
        <v>3.9</v>
      </c>
      <c r="E58" s="5">
        <v>1.2250000000000001</v>
      </c>
      <c r="F58" s="9">
        <f t="shared" si="1"/>
        <v>2.6749999999999998</v>
      </c>
      <c r="G58" s="5">
        <f t="shared" si="2"/>
        <v>5783.1627500000004</v>
      </c>
      <c r="H58" s="12"/>
    </row>
    <row r="59" spans="1:8" x14ac:dyDescent="0.3">
      <c r="A59" s="36"/>
      <c r="B59" s="16" t="s">
        <v>7</v>
      </c>
      <c r="C59" s="4">
        <f>'Appendix E1'!C59</f>
        <v>573300</v>
      </c>
      <c r="D59" s="18">
        <f t="shared" si="5"/>
        <v>3.9</v>
      </c>
      <c r="E59" s="5">
        <v>1.2250000000000001</v>
      </c>
      <c r="F59" s="9">
        <f t="shared" si="1"/>
        <v>2.6749999999999998</v>
      </c>
      <c r="G59" s="5">
        <f t="shared" si="2"/>
        <v>1533.5775000000001</v>
      </c>
      <c r="H59" s="12"/>
    </row>
    <row r="60" spans="1:8" x14ac:dyDescent="0.3">
      <c r="A60" s="36"/>
      <c r="B60" s="16" t="s">
        <v>8</v>
      </c>
      <c r="C60" s="4">
        <f>'Appendix E1'!C60</f>
        <v>2446170</v>
      </c>
      <c r="D60" s="18">
        <f t="shared" si="5"/>
        <v>3.9</v>
      </c>
      <c r="E60" s="5">
        <v>1.2250000000000001</v>
      </c>
      <c r="F60" s="9">
        <f t="shared" si="1"/>
        <v>2.6749999999999998</v>
      </c>
      <c r="G60" s="5">
        <f t="shared" si="2"/>
        <v>6543.5047500000001</v>
      </c>
      <c r="H60" s="12"/>
    </row>
    <row r="61" spans="1:8" x14ac:dyDescent="0.3">
      <c r="A61" s="36"/>
      <c r="B61" s="16" t="s">
        <v>9</v>
      </c>
      <c r="C61" s="4">
        <f>'Appendix E1'!C61</f>
        <v>3676680</v>
      </c>
      <c r="D61" s="18">
        <f t="shared" si="5"/>
        <v>3.9</v>
      </c>
      <c r="E61" s="5">
        <v>1.2250000000000001</v>
      </c>
      <c r="F61" s="9">
        <f t="shared" si="1"/>
        <v>2.6749999999999998</v>
      </c>
      <c r="G61" s="5">
        <f t="shared" si="2"/>
        <v>9835.1190000000006</v>
      </c>
      <c r="H61" s="12"/>
    </row>
    <row r="62" spans="1:8" x14ac:dyDescent="0.3">
      <c r="A62" s="36"/>
      <c r="B62" s="16" t="s">
        <v>10</v>
      </c>
      <c r="C62" s="4">
        <f>'Appendix E1'!C62</f>
        <v>3537380</v>
      </c>
      <c r="D62" s="18">
        <f t="shared" si="5"/>
        <v>3.9</v>
      </c>
      <c r="E62" s="5">
        <v>1.2250000000000001</v>
      </c>
      <c r="F62" s="9">
        <f t="shared" si="1"/>
        <v>2.6749999999999998</v>
      </c>
      <c r="G62" s="5">
        <f t="shared" si="2"/>
        <v>9462.4915000000001</v>
      </c>
      <c r="H62" s="12"/>
    </row>
    <row r="63" spans="1:8" x14ac:dyDescent="0.3">
      <c r="A63" s="36"/>
      <c r="B63" s="16" t="s">
        <v>11</v>
      </c>
      <c r="C63" s="4">
        <f>'Appendix E1'!C63</f>
        <v>2684440</v>
      </c>
      <c r="D63" s="18">
        <f t="shared" si="5"/>
        <v>3.9</v>
      </c>
      <c r="E63" s="5">
        <v>1.2250000000000001</v>
      </c>
      <c r="F63" s="9">
        <f t="shared" si="1"/>
        <v>2.6749999999999998</v>
      </c>
      <c r="G63" s="5">
        <f t="shared" si="2"/>
        <v>7180.8769999999995</v>
      </c>
      <c r="H63" s="12"/>
    </row>
    <row r="64" spans="1:8" x14ac:dyDescent="0.3">
      <c r="A64" s="36"/>
      <c r="B64" s="16" t="s">
        <v>12</v>
      </c>
      <c r="C64" s="4">
        <f>'Appendix E1'!C64</f>
        <v>2841830</v>
      </c>
      <c r="D64" s="18">
        <f t="shared" si="5"/>
        <v>3.9</v>
      </c>
      <c r="E64" s="5">
        <v>1.2250000000000001</v>
      </c>
      <c r="F64" s="9">
        <f t="shared" si="1"/>
        <v>2.6749999999999998</v>
      </c>
      <c r="G64" s="5">
        <f t="shared" si="2"/>
        <v>7601.8952499999987</v>
      </c>
      <c r="H64" s="12"/>
    </row>
    <row r="65" spans="1:8" x14ac:dyDescent="0.3">
      <c r="A65" s="36"/>
      <c r="B65" s="16" t="s">
        <v>13</v>
      </c>
      <c r="C65" s="4">
        <f>'Appendix E1'!C65</f>
        <v>1506800</v>
      </c>
      <c r="D65" s="18">
        <f t="shared" si="5"/>
        <v>3.9</v>
      </c>
      <c r="E65" s="5">
        <v>1.2250000000000001</v>
      </c>
      <c r="F65" s="9">
        <f t="shared" si="1"/>
        <v>2.6749999999999998</v>
      </c>
      <c r="G65" s="5">
        <f t="shared" si="2"/>
        <v>4030.6899999999996</v>
      </c>
      <c r="H65" s="12"/>
    </row>
    <row r="66" spans="1:8" ht="15" thickBot="1" x14ac:dyDescent="0.35">
      <c r="A66" s="37"/>
      <c r="B66" s="3" t="s">
        <v>14</v>
      </c>
      <c r="C66" s="7">
        <f>'Appendix E1'!C66</f>
        <v>1088090</v>
      </c>
      <c r="D66" s="8">
        <f t="shared" si="5"/>
        <v>3.9</v>
      </c>
      <c r="E66" s="8">
        <v>1.2250000000000001</v>
      </c>
      <c r="F66" s="10">
        <f t="shared" si="1"/>
        <v>2.6749999999999998</v>
      </c>
      <c r="G66" s="8">
        <f t="shared" si="2"/>
        <v>2910.64075</v>
      </c>
      <c r="H66" s="12"/>
    </row>
    <row r="67" spans="1:8" x14ac:dyDescent="0.3">
      <c r="A67" s="34">
        <v>2020</v>
      </c>
      <c r="B67" s="13" t="s">
        <v>3</v>
      </c>
      <c r="C67" s="4">
        <f>'Appendix E1'!C67</f>
        <v>2089120</v>
      </c>
      <c r="D67" s="18">
        <f>3.4+0.5</f>
        <v>3.9</v>
      </c>
      <c r="E67" s="18">
        <v>1.2250000000000001</v>
      </c>
      <c r="F67" s="9">
        <f>D67-E67</f>
        <v>2.6749999999999998</v>
      </c>
      <c r="G67" s="5">
        <f>C67*F67/1000</f>
        <v>5588.3959999999997</v>
      </c>
      <c r="H67" s="12"/>
    </row>
    <row r="68" spans="1:8" x14ac:dyDescent="0.3">
      <c r="A68" s="36"/>
      <c r="B68" s="16" t="s">
        <v>4</v>
      </c>
      <c r="C68" s="4">
        <f>'Appendix E1'!C68</f>
        <v>1688900</v>
      </c>
      <c r="D68" s="18">
        <f t="shared" ref="D68:D78" si="6">3.4+0.5</f>
        <v>3.9</v>
      </c>
      <c r="E68" s="18">
        <v>1.2250000000000001</v>
      </c>
      <c r="F68" s="9">
        <f t="shared" ref="F68:F78" si="7">D68-E68</f>
        <v>2.6749999999999998</v>
      </c>
      <c r="G68" s="5">
        <f t="shared" ref="G68:G78" si="8">C68*F68/1000</f>
        <v>4517.8074999999999</v>
      </c>
      <c r="H68" s="12"/>
    </row>
    <row r="69" spans="1:8" x14ac:dyDescent="0.3">
      <c r="A69" s="36"/>
      <c r="B69" s="16" t="s">
        <v>5</v>
      </c>
      <c r="C69" s="4">
        <f>'Appendix E1'!C69</f>
        <v>3223950</v>
      </c>
      <c r="D69" s="18">
        <f t="shared" si="6"/>
        <v>3.9</v>
      </c>
      <c r="E69" s="18">
        <v>1.2250000000000001</v>
      </c>
      <c r="F69" s="9">
        <f t="shared" si="7"/>
        <v>2.6749999999999998</v>
      </c>
      <c r="G69" s="5">
        <f t="shared" si="8"/>
        <v>8624.0662499999999</v>
      </c>
      <c r="H69" s="12"/>
    </row>
    <row r="70" spans="1:8" x14ac:dyDescent="0.3">
      <c r="A70" s="36"/>
      <c r="B70" s="16" t="s">
        <v>6</v>
      </c>
      <c r="C70" s="4">
        <f>'Appendix E1'!C70</f>
        <v>3323490</v>
      </c>
      <c r="D70" s="18">
        <f t="shared" si="6"/>
        <v>3.9</v>
      </c>
      <c r="E70" s="18">
        <v>1.2250000000000001</v>
      </c>
      <c r="F70" s="9">
        <f t="shared" si="7"/>
        <v>2.6749999999999998</v>
      </c>
      <c r="G70" s="5">
        <f t="shared" si="8"/>
        <v>8890.3357500000002</v>
      </c>
      <c r="H70" s="12"/>
    </row>
    <row r="71" spans="1:8" x14ac:dyDescent="0.3">
      <c r="A71" s="36"/>
      <c r="B71" s="16" t="s">
        <v>7</v>
      </c>
      <c r="C71" s="4">
        <f>'Appendix E1'!C71</f>
        <v>4369220</v>
      </c>
      <c r="D71" s="18">
        <f t="shared" si="6"/>
        <v>3.9</v>
      </c>
      <c r="E71" s="18">
        <v>1.2250000000000001</v>
      </c>
      <c r="F71" s="9">
        <f t="shared" si="7"/>
        <v>2.6749999999999998</v>
      </c>
      <c r="G71" s="5">
        <f t="shared" si="8"/>
        <v>11687.663500000001</v>
      </c>
      <c r="H71" s="12"/>
    </row>
    <row r="72" spans="1:8" x14ac:dyDescent="0.3">
      <c r="A72" s="36"/>
      <c r="B72" s="16" t="s">
        <v>8</v>
      </c>
      <c r="C72" s="4">
        <f>'Appendix E1'!C72</f>
        <v>4206240</v>
      </c>
      <c r="D72" s="18">
        <f t="shared" si="6"/>
        <v>3.9</v>
      </c>
      <c r="E72" s="18">
        <v>1.2250000000000001</v>
      </c>
      <c r="F72" s="9">
        <f t="shared" si="7"/>
        <v>2.6749999999999998</v>
      </c>
      <c r="G72" s="5">
        <f t="shared" si="8"/>
        <v>11251.691999999999</v>
      </c>
      <c r="H72" s="12"/>
    </row>
    <row r="73" spans="1:8" x14ac:dyDescent="0.3">
      <c r="A73" s="36"/>
      <c r="B73" s="16" t="s">
        <v>9</v>
      </c>
      <c r="C73" s="4">
        <f>'Appendix E1'!C73</f>
        <v>3494520</v>
      </c>
      <c r="D73" s="18">
        <f t="shared" si="6"/>
        <v>3.9</v>
      </c>
      <c r="E73" s="18">
        <v>1.2250000000000001</v>
      </c>
      <c r="F73" s="9">
        <f t="shared" si="7"/>
        <v>2.6749999999999998</v>
      </c>
      <c r="G73" s="5">
        <f t="shared" si="8"/>
        <v>9347.8410000000003</v>
      </c>
      <c r="H73" s="12"/>
    </row>
    <row r="74" spans="1:8" x14ac:dyDescent="0.3">
      <c r="A74" s="36"/>
      <c r="B74" s="16" t="s">
        <v>10</v>
      </c>
      <c r="C74" s="4">
        <f>'Appendix E1'!C74</f>
        <v>4660990</v>
      </c>
      <c r="D74" s="18">
        <f t="shared" si="6"/>
        <v>3.9</v>
      </c>
      <c r="E74" s="18">
        <v>1.2250000000000001</v>
      </c>
      <c r="F74" s="9">
        <f t="shared" si="7"/>
        <v>2.6749999999999998</v>
      </c>
      <c r="G74" s="5">
        <f t="shared" si="8"/>
        <v>12468.14825</v>
      </c>
      <c r="H74" s="12"/>
    </row>
    <row r="75" spans="1:8" x14ac:dyDescent="0.3">
      <c r="A75" s="36"/>
      <c r="B75" s="16" t="s">
        <v>11</v>
      </c>
      <c r="C75" s="4">
        <f>'Appendix E1'!C75</f>
        <v>4094420</v>
      </c>
      <c r="D75" s="18">
        <f t="shared" si="6"/>
        <v>3.9</v>
      </c>
      <c r="E75" s="18">
        <v>1.2250000000000001</v>
      </c>
      <c r="F75" s="9">
        <f t="shared" si="7"/>
        <v>2.6749999999999998</v>
      </c>
      <c r="G75" s="5">
        <f t="shared" si="8"/>
        <v>10952.5735</v>
      </c>
      <c r="H75" s="12"/>
    </row>
    <row r="76" spans="1:8" x14ac:dyDescent="0.3">
      <c r="A76" s="36"/>
      <c r="B76" s="16" t="s">
        <v>12</v>
      </c>
      <c r="C76" s="4">
        <f>'Appendix E1'!C76</f>
        <v>3886120</v>
      </c>
      <c r="D76" s="18">
        <f t="shared" si="6"/>
        <v>3.9</v>
      </c>
      <c r="E76" s="18">
        <v>1.2250000000000001</v>
      </c>
      <c r="F76" s="9">
        <f t="shared" si="7"/>
        <v>2.6749999999999998</v>
      </c>
      <c r="G76" s="5">
        <f t="shared" si="8"/>
        <v>10395.370999999999</v>
      </c>
      <c r="H76" s="12"/>
    </row>
    <row r="77" spans="1:8" x14ac:dyDescent="0.3">
      <c r="A77" s="36"/>
      <c r="B77" s="16" t="s">
        <v>13</v>
      </c>
      <c r="C77" s="4">
        <f>'Appendix E1'!C77</f>
        <v>3140570</v>
      </c>
      <c r="D77" s="18">
        <f t="shared" si="6"/>
        <v>3.9</v>
      </c>
      <c r="E77" s="18">
        <v>1.2250000000000001</v>
      </c>
      <c r="F77" s="9">
        <f t="shared" si="7"/>
        <v>2.6749999999999998</v>
      </c>
      <c r="G77" s="5">
        <f t="shared" si="8"/>
        <v>8401.0247500000005</v>
      </c>
      <c r="H77" s="12"/>
    </row>
    <row r="78" spans="1:8" ht="15" thickBot="1" x14ac:dyDescent="0.35">
      <c r="A78" s="37"/>
      <c r="B78" s="3" t="s">
        <v>14</v>
      </c>
      <c r="C78" s="7">
        <f>'Appendix E1'!C78</f>
        <v>1979050</v>
      </c>
      <c r="D78" s="8">
        <f t="shared" si="6"/>
        <v>3.9</v>
      </c>
      <c r="E78" s="8">
        <v>1.2250000000000001</v>
      </c>
      <c r="F78" s="10">
        <f t="shared" si="7"/>
        <v>2.6749999999999998</v>
      </c>
      <c r="G78" s="8">
        <f t="shared" si="8"/>
        <v>5293.9587499999998</v>
      </c>
      <c r="H78" s="12"/>
    </row>
    <row r="80" spans="1:8" ht="15" thickBot="1" x14ac:dyDescent="0.35">
      <c r="A80" s="25" t="s">
        <v>21</v>
      </c>
      <c r="G80" s="24">
        <f>SUM(G7:G78)</f>
        <v>703039.13350499992</v>
      </c>
    </row>
  </sheetData>
  <mergeCells count="9">
    <mergeCell ref="A67:A78"/>
    <mergeCell ref="A43:A54"/>
    <mergeCell ref="A55:A66"/>
    <mergeCell ref="A1:G1"/>
    <mergeCell ref="A2:G2"/>
    <mergeCell ref="A3:G3"/>
    <mergeCell ref="A7:A18"/>
    <mergeCell ref="A19:A30"/>
    <mergeCell ref="A31:A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3" sqref="A3:G3"/>
    </sheetView>
  </sheetViews>
  <sheetFormatPr defaultRowHeight="14.4" x14ac:dyDescent="0.3"/>
  <cols>
    <col min="3" max="7" width="15.6640625" customWidth="1"/>
  </cols>
  <sheetData>
    <row r="1" spans="1:8" x14ac:dyDescent="0.3">
      <c r="A1" s="30" t="s">
        <v>0</v>
      </c>
      <c r="B1" s="30"/>
      <c r="C1" s="30"/>
      <c r="D1" s="30"/>
      <c r="E1" s="30"/>
      <c r="F1" s="30"/>
      <c r="G1" s="30"/>
    </row>
    <row r="2" spans="1:8" x14ac:dyDescent="0.3">
      <c r="A2" s="30" t="s">
        <v>34</v>
      </c>
      <c r="B2" s="30"/>
      <c r="C2" s="30"/>
      <c r="D2" s="30"/>
      <c r="E2" s="30"/>
      <c r="F2" s="30"/>
      <c r="G2" s="30"/>
    </row>
    <row r="3" spans="1:8" x14ac:dyDescent="0.3">
      <c r="A3" s="30" t="s">
        <v>31</v>
      </c>
      <c r="B3" s="30"/>
      <c r="C3" s="30"/>
      <c r="D3" s="30"/>
      <c r="E3" s="30"/>
      <c r="F3" s="30"/>
      <c r="G3" s="30"/>
    </row>
    <row r="5" spans="1:8" x14ac:dyDescent="0.3">
      <c r="D5" s="22"/>
      <c r="E5" s="22"/>
      <c r="F5" s="22"/>
      <c r="G5" s="22"/>
    </row>
    <row r="6" spans="1:8" ht="29.4" thickBot="1" x14ac:dyDescent="0.35">
      <c r="A6" s="2" t="s">
        <v>1</v>
      </c>
      <c r="B6" s="2" t="s">
        <v>2</v>
      </c>
      <c r="C6" s="2" t="s">
        <v>18</v>
      </c>
      <c r="D6" s="6" t="s">
        <v>22</v>
      </c>
      <c r="E6" s="6" t="s">
        <v>23</v>
      </c>
      <c r="F6" s="6" t="s">
        <v>24</v>
      </c>
      <c r="G6" s="6" t="s">
        <v>25</v>
      </c>
    </row>
    <row r="7" spans="1:8" x14ac:dyDescent="0.3">
      <c r="A7" s="34">
        <v>2015</v>
      </c>
      <c r="B7" s="1" t="s">
        <v>3</v>
      </c>
      <c r="C7" s="4">
        <f>'Appendix E1'!F7</f>
        <v>2090.1999999999998</v>
      </c>
      <c r="D7" s="5">
        <v>0.68200000000000005</v>
      </c>
      <c r="E7" s="5">
        <v>0</v>
      </c>
      <c r="F7" s="9">
        <f>D7-E7</f>
        <v>0.68200000000000005</v>
      </c>
      <c r="G7" s="5">
        <f>C7*F7</f>
        <v>1425.5164</v>
      </c>
      <c r="H7" s="23"/>
    </row>
    <row r="8" spans="1:8" x14ac:dyDescent="0.3">
      <c r="A8" s="35"/>
      <c r="B8" s="1" t="s">
        <v>4</v>
      </c>
      <c r="C8" s="4">
        <f>'Appendix E1'!F8</f>
        <v>2838</v>
      </c>
      <c r="D8" s="5">
        <v>0.68200000000000005</v>
      </c>
      <c r="E8" s="5">
        <v>0</v>
      </c>
      <c r="F8" s="9">
        <f t="shared" ref="F8:F66" si="0">D8-E8</f>
        <v>0.68200000000000005</v>
      </c>
      <c r="G8" s="5">
        <f t="shared" ref="G8:G66" si="1">C8*F8</f>
        <v>1935.5160000000001</v>
      </c>
      <c r="H8" s="23"/>
    </row>
    <row r="9" spans="1:8" x14ac:dyDescent="0.3">
      <c r="A9" s="35"/>
      <c r="B9" s="1" t="s">
        <v>5</v>
      </c>
      <c r="C9" s="4">
        <f>'Appendix E1'!F9</f>
        <v>2790</v>
      </c>
      <c r="D9" s="5">
        <v>0.68200000000000005</v>
      </c>
      <c r="E9" s="5">
        <v>0</v>
      </c>
      <c r="F9" s="9">
        <f t="shared" si="0"/>
        <v>0.68200000000000005</v>
      </c>
      <c r="G9" s="5">
        <f t="shared" si="1"/>
        <v>1902.7800000000002</v>
      </c>
    </row>
    <row r="10" spans="1:8" x14ac:dyDescent="0.3">
      <c r="A10" s="35"/>
      <c r="B10" s="1" t="s">
        <v>6</v>
      </c>
      <c r="C10" s="4">
        <f>'Appendix E1'!F10</f>
        <v>2388</v>
      </c>
      <c r="D10" s="5">
        <v>0.68200000000000005</v>
      </c>
      <c r="E10" s="5">
        <v>0</v>
      </c>
      <c r="F10" s="9">
        <f t="shared" si="0"/>
        <v>0.68200000000000005</v>
      </c>
      <c r="G10" s="5">
        <f t="shared" si="1"/>
        <v>1628.6160000000002</v>
      </c>
    </row>
    <row r="11" spans="1:8" x14ac:dyDescent="0.3">
      <c r="A11" s="35"/>
      <c r="B11" s="1" t="s">
        <v>7</v>
      </c>
      <c r="C11" s="4">
        <f>'Appendix E1'!F11</f>
        <v>4194</v>
      </c>
      <c r="D11" s="5">
        <v>1.022</v>
      </c>
      <c r="E11" s="5">
        <v>0</v>
      </c>
      <c r="F11" s="9">
        <f t="shared" si="0"/>
        <v>1.022</v>
      </c>
      <c r="G11" s="5">
        <f>C11*F11</f>
        <v>4286.268</v>
      </c>
    </row>
    <row r="12" spans="1:8" x14ac:dyDescent="0.3">
      <c r="A12" s="35"/>
      <c r="B12" s="1" t="s">
        <v>8</v>
      </c>
      <c r="C12" s="4">
        <f>'Appendix E1'!F12</f>
        <v>0</v>
      </c>
      <c r="D12" s="5">
        <v>1.022</v>
      </c>
      <c r="E12" s="5">
        <v>0</v>
      </c>
      <c r="F12" s="9">
        <f t="shared" si="0"/>
        <v>1.022</v>
      </c>
      <c r="G12" s="5">
        <f t="shared" si="1"/>
        <v>0</v>
      </c>
    </row>
    <row r="13" spans="1:8" x14ac:dyDescent="0.3">
      <c r="A13" s="35"/>
      <c r="B13" s="1" t="s">
        <v>9</v>
      </c>
      <c r="C13" s="4">
        <f>'Appendix E1'!F13</f>
        <v>4656</v>
      </c>
      <c r="D13" s="5">
        <v>1.022</v>
      </c>
      <c r="E13" s="5">
        <v>0</v>
      </c>
      <c r="F13" s="9">
        <f t="shared" si="0"/>
        <v>1.022</v>
      </c>
      <c r="G13" s="5">
        <f t="shared" si="1"/>
        <v>4758.4319999999998</v>
      </c>
    </row>
    <row r="14" spans="1:8" x14ac:dyDescent="0.3">
      <c r="A14" s="35"/>
      <c r="B14" s="1" t="s">
        <v>10</v>
      </c>
      <c r="C14" s="4">
        <f>'Appendix E1'!F14</f>
        <v>2952</v>
      </c>
      <c r="D14" s="5">
        <v>1.022</v>
      </c>
      <c r="E14" s="5">
        <v>0</v>
      </c>
      <c r="F14" s="9">
        <f t="shared" si="0"/>
        <v>1.022</v>
      </c>
      <c r="G14" s="5">
        <f t="shared" si="1"/>
        <v>3016.944</v>
      </c>
    </row>
    <row r="15" spans="1:8" x14ac:dyDescent="0.3">
      <c r="A15" s="35"/>
      <c r="B15" s="1" t="s">
        <v>11</v>
      </c>
      <c r="C15" s="4">
        <f>'Appendix E1'!F15</f>
        <v>4932</v>
      </c>
      <c r="D15" s="5">
        <v>1.022</v>
      </c>
      <c r="E15" s="5">
        <v>0</v>
      </c>
      <c r="F15" s="9">
        <f t="shared" si="0"/>
        <v>1.022</v>
      </c>
      <c r="G15" s="5">
        <f t="shared" si="1"/>
        <v>5040.5039999999999</v>
      </c>
    </row>
    <row r="16" spans="1:8" x14ac:dyDescent="0.3">
      <c r="A16" s="35"/>
      <c r="B16" s="1" t="s">
        <v>12</v>
      </c>
      <c r="C16" s="4">
        <f>'Appendix E1'!F16</f>
        <v>0</v>
      </c>
      <c r="D16" s="5">
        <v>1.022</v>
      </c>
      <c r="E16" s="5">
        <v>0</v>
      </c>
      <c r="F16" s="9">
        <f t="shared" si="0"/>
        <v>1.022</v>
      </c>
      <c r="G16" s="5">
        <f t="shared" si="1"/>
        <v>0</v>
      </c>
    </row>
    <row r="17" spans="1:8" x14ac:dyDescent="0.3">
      <c r="A17" s="35"/>
      <c r="B17" s="1" t="s">
        <v>13</v>
      </c>
      <c r="C17" s="4">
        <f>'Appendix E1'!F17</f>
        <v>18</v>
      </c>
      <c r="D17" s="5">
        <v>1.022</v>
      </c>
      <c r="E17" s="5">
        <v>0</v>
      </c>
      <c r="F17" s="9">
        <f t="shared" si="0"/>
        <v>1.022</v>
      </c>
      <c r="G17" s="5">
        <f t="shared" si="1"/>
        <v>18.396000000000001</v>
      </c>
    </row>
    <row r="18" spans="1:8" ht="15" thickBot="1" x14ac:dyDescent="0.35">
      <c r="A18" s="35"/>
      <c r="B18" s="3" t="s">
        <v>14</v>
      </c>
      <c r="C18" s="7">
        <f>'Appendix E1'!F18</f>
        <v>786.24</v>
      </c>
      <c r="D18" s="8">
        <v>1.022</v>
      </c>
      <c r="E18" s="8">
        <v>0</v>
      </c>
      <c r="F18" s="10">
        <f t="shared" si="0"/>
        <v>1.022</v>
      </c>
      <c r="G18" s="8">
        <f t="shared" si="1"/>
        <v>803.53728000000001</v>
      </c>
    </row>
    <row r="19" spans="1:8" x14ac:dyDescent="0.3">
      <c r="A19" s="34">
        <v>2016</v>
      </c>
      <c r="B19" s="1" t="s">
        <v>3</v>
      </c>
      <c r="C19" s="4">
        <f>'Appendix E1'!F19</f>
        <v>2424.7249999999999</v>
      </c>
      <c r="D19" s="5">
        <v>1.022</v>
      </c>
      <c r="E19" s="5">
        <v>0</v>
      </c>
      <c r="F19" s="9">
        <f>D19-E19</f>
        <v>1.022</v>
      </c>
      <c r="G19" s="5">
        <f>C19*F19</f>
        <v>2478.0689499999999</v>
      </c>
      <c r="H19" s="23"/>
    </row>
    <row r="20" spans="1:8" x14ac:dyDescent="0.3">
      <c r="A20" s="35"/>
      <c r="B20" s="1" t="s">
        <v>4</v>
      </c>
      <c r="C20" s="4">
        <f>'Appendix E1'!F20</f>
        <v>3577.0729999999999</v>
      </c>
      <c r="D20" s="5">
        <v>1.1739999999999999</v>
      </c>
      <c r="E20" s="5">
        <v>0</v>
      </c>
      <c r="F20" s="9">
        <f t="shared" si="0"/>
        <v>1.1739999999999999</v>
      </c>
      <c r="G20" s="5">
        <f t="shared" si="1"/>
        <v>4199.4837019999995</v>
      </c>
    </row>
    <row r="21" spans="1:8" x14ac:dyDescent="0.3">
      <c r="A21" s="35"/>
      <c r="B21" s="1" t="s">
        <v>5</v>
      </c>
      <c r="C21" s="4">
        <f>'Appendix E1'!F21</f>
        <v>3270.98</v>
      </c>
      <c r="D21" s="5">
        <v>1.1739999999999999</v>
      </c>
      <c r="E21" s="5">
        <v>0</v>
      </c>
      <c r="F21" s="9">
        <f t="shared" si="0"/>
        <v>1.1739999999999999</v>
      </c>
      <c r="G21" s="5">
        <f t="shared" si="1"/>
        <v>3840.1305199999997</v>
      </c>
    </row>
    <row r="22" spans="1:8" x14ac:dyDescent="0.3">
      <c r="A22" s="35"/>
      <c r="B22" s="1" t="s">
        <v>6</v>
      </c>
      <c r="C22" s="4">
        <f>'Appendix E1'!F22</f>
        <v>2640.7919999999999</v>
      </c>
      <c r="D22" s="5">
        <v>1.1739999999999999</v>
      </c>
      <c r="E22" s="5">
        <v>0</v>
      </c>
      <c r="F22" s="9">
        <f t="shared" si="0"/>
        <v>1.1739999999999999</v>
      </c>
      <c r="G22" s="5">
        <f t="shared" si="1"/>
        <v>3100.2898079999995</v>
      </c>
    </row>
    <row r="23" spans="1:8" x14ac:dyDescent="0.3">
      <c r="A23" s="35"/>
      <c r="B23" s="1" t="s">
        <v>7</v>
      </c>
      <c r="C23" s="4">
        <f>'Appendix E1'!F23</f>
        <v>4314</v>
      </c>
      <c r="D23" s="5">
        <v>1.1739999999999999</v>
      </c>
      <c r="E23" s="5">
        <v>0</v>
      </c>
      <c r="F23" s="9">
        <f t="shared" si="0"/>
        <v>1.1739999999999999</v>
      </c>
      <c r="G23" s="5">
        <f>C23*F23</f>
        <v>5064.6359999999995</v>
      </c>
    </row>
    <row r="24" spans="1:8" x14ac:dyDescent="0.3">
      <c r="A24" s="35"/>
      <c r="B24" s="1" t="s">
        <v>8</v>
      </c>
      <c r="C24" s="4">
        <f>'Appendix E1'!F24</f>
        <v>4896</v>
      </c>
      <c r="D24" s="5">
        <v>1.1739999999999999</v>
      </c>
      <c r="E24" s="5">
        <v>0</v>
      </c>
      <c r="F24" s="9">
        <f t="shared" si="0"/>
        <v>1.1739999999999999</v>
      </c>
      <c r="G24" s="5">
        <f t="shared" si="1"/>
        <v>5747.9039999999995</v>
      </c>
    </row>
    <row r="25" spans="1:8" x14ac:dyDescent="0.3">
      <c r="A25" s="35"/>
      <c r="B25" s="1" t="s">
        <v>9</v>
      </c>
      <c r="C25" s="4">
        <f>'Appendix E1'!F25</f>
        <v>2586</v>
      </c>
      <c r="D25" s="5">
        <v>1.1739999999999999</v>
      </c>
      <c r="E25" s="5">
        <v>0</v>
      </c>
      <c r="F25" s="9">
        <f t="shared" si="0"/>
        <v>1.1739999999999999</v>
      </c>
      <c r="G25" s="5">
        <f t="shared" si="1"/>
        <v>3035.9639999999999</v>
      </c>
    </row>
    <row r="26" spans="1:8" x14ac:dyDescent="0.3">
      <c r="A26" s="35"/>
      <c r="B26" s="1" t="s">
        <v>10</v>
      </c>
      <c r="C26" s="4">
        <f>'Appendix E1'!F26</f>
        <v>3168</v>
      </c>
      <c r="D26" s="5">
        <v>1.1739999999999999</v>
      </c>
      <c r="E26" s="5">
        <v>0</v>
      </c>
      <c r="F26" s="9">
        <f t="shared" si="0"/>
        <v>1.1739999999999999</v>
      </c>
      <c r="G26" s="5">
        <f t="shared" si="1"/>
        <v>3719.232</v>
      </c>
    </row>
    <row r="27" spans="1:8" x14ac:dyDescent="0.3">
      <c r="A27" s="35"/>
      <c r="B27" s="1" t="s">
        <v>11</v>
      </c>
      <c r="C27" s="4">
        <f>'Appendix E1'!F27</f>
        <v>402</v>
      </c>
      <c r="D27" s="5">
        <v>1.1739999999999999</v>
      </c>
      <c r="E27" s="5">
        <v>0</v>
      </c>
      <c r="F27" s="9">
        <f t="shared" si="0"/>
        <v>1.1739999999999999</v>
      </c>
      <c r="G27" s="5">
        <f t="shared" si="1"/>
        <v>471.94799999999998</v>
      </c>
    </row>
    <row r="28" spans="1:8" x14ac:dyDescent="0.3">
      <c r="A28" s="35"/>
      <c r="B28" s="1" t="s">
        <v>12</v>
      </c>
      <c r="C28" s="4">
        <f>'Appendix E1'!F28</f>
        <v>576</v>
      </c>
      <c r="D28" s="5">
        <v>1.1739999999999999</v>
      </c>
      <c r="E28" s="5">
        <v>0</v>
      </c>
      <c r="F28" s="9">
        <f t="shared" si="0"/>
        <v>1.1739999999999999</v>
      </c>
      <c r="G28" s="5">
        <f t="shared" si="1"/>
        <v>676.22399999999993</v>
      </c>
    </row>
    <row r="29" spans="1:8" x14ac:dyDescent="0.3">
      <c r="A29" s="35"/>
      <c r="B29" s="1" t="s">
        <v>13</v>
      </c>
      <c r="C29" s="4">
        <f>'Appendix E1'!F29</f>
        <v>0</v>
      </c>
      <c r="D29" s="5">
        <v>1.1739999999999999</v>
      </c>
      <c r="E29" s="5">
        <v>0</v>
      </c>
      <c r="F29" s="9">
        <f t="shared" si="0"/>
        <v>1.1739999999999999</v>
      </c>
      <c r="G29" s="5">
        <f t="shared" si="1"/>
        <v>0</v>
      </c>
    </row>
    <row r="30" spans="1:8" ht="15" thickBot="1" x14ac:dyDescent="0.35">
      <c r="A30" s="35"/>
      <c r="B30" s="3" t="s">
        <v>14</v>
      </c>
      <c r="C30" s="7">
        <f>'Appendix E1'!F30</f>
        <v>0</v>
      </c>
      <c r="D30" s="8">
        <v>1.1739999999999999</v>
      </c>
      <c r="E30" s="8">
        <v>0</v>
      </c>
      <c r="F30" s="10">
        <f t="shared" si="0"/>
        <v>1.1739999999999999</v>
      </c>
      <c r="G30" s="8">
        <f t="shared" si="1"/>
        <v>0</v>
      </c>
    </row>
    <row r="31" spans="1:8" x14ac:dyDescent="0.3">
      <c r="A31" s="34">
        <v>2017</v>
      </c>
      <c r="B31" s="1" t="s">
        <v>3</v>
      </c>
      <c r="C31" s="4">
        <f>'Appendix E1'!F31</f>
        <v>0</v>
      </c>
      <c r="D31" s="5">
        <v>1.2052</v>
      </c>
      <c r="E31" s="5">
        <v>0</v>
      </c>
      <c r="F31" s="9">
        <f>D31-E31</f>
        <v>1.2052</v>
      </c>
      <c r="G31" s="5">
        <f>C31*F31</f>
        <v>0</v>
      </c>
      <c r="H31" s="23"/>
    </row>
    <row r="32" spans="1:8" x14ac:dyDescent="0.3">
      <c r="A32" s="35"/>
      <c r="B32" s="1" t="s">
        <v>4</v>
      </c>
      <c r="C32" s="4">
        <f>'Appendix E1'!F32</f>
        <v>0</v>
      </c>
      <c r="D32" s="5">
        <v>1.2052</v>
      </c>
      <c r="E32" s="5">
        <v>0</v>
      </c>
      <c r="F32" s="9">
        <f t="shared" si="0"/>
        <v>1.2052</v>
      </c>
      <c r="G32" s="5">
        <f t="shared" si="1"/>
        <v>0</v>
      </c>
    </row>
    <row r="33" spans="1:8" x14ac:dyDescent="0.3">
      <c r="A33" s="35"/>
      <c r="B33" s="1" t="s">
        <v>5</v>
      </c>
      <c r="C33" s="4">
        <f>'Appendix E1'!F33</f>
        <v>0</v>
      </c>
      <c r="D33" s="5">
        <v>1.2052</v>
      </c>
      <c r="E33" s="5">
        <v>0</v>
      </c>
      <c r="F33" s="9">
        <f t="shared" si="0"/>
        <v>1.2052</v>
      </c>
      <c r="G33" s="5">
        <f t="shared" si="1"/>
        <v>0</v>
      </c>
    </row>
    <row r="34" spans="1:8" x14ac:dyDescent="0.3">
      <c r="A34" s="35"/>
      <c r="B34" s="1" t="s">
        <v>6</v>
      </c>
      <c r="C34" s="4">
        <f>'Appendix E1'!F34</f>
        <v>2436</v>
      </c>
      <c r="D34" s="5">
        <v>1.2052</v>
      </c>
      <c r="E34" s="5">
        <v>0</v>
      </c>
      <c r="F34" s="9">
        <f t="shared" si="0"/>
        <v>1.2052</v>
      </c>
      <c r="G34" s="5">
        <f t="shared" si="1"/>
        <v>2935.8672000000001</v>
      </c>
    </row>
    <row r="35" spans="1:8" x14ac:dyDescent="0.3">
      <c r="A35" s="35"/>
      <c r="B35" s="1" t="s">
        <v>7</v>
      </c>
      <c r="C35" s="4">
        <f>'Appendix E1'!F35</f>
        <v>1812</v>
      </c>
      <c r="D35" s="5">
        <v>1.2052</v>
      </c>
      <c r="E35" s="5">
        <v>0</v>
      </c>
      <c r="F35" s="9">
        <f t="shared" si="0"/>
        <v>1.2052</v>
      </c>
      <c r="G35" s="5">
        <f>C35*F35</f>
        <v>2183.8224</v>
      </c>
    </row>
    <row r="36" spans="1:8" x14ac:dyDescent="0.3">
      <c r="A36" s="35"/>
      <c r="B36" s="1" t="s">
        <v>8</v>
      </c>
      <c r="C36" s="4">
        <f>'Appendix E1'!F36</f>
        <v>4836</v>
      </c>
      <c r="D36" s="5">
        <v>1.2052</v>
      </c>
      <c r="E36" s="5">
        <v>0</v>
      </c>
      <c r="F36" s="9">
        <f t="shared" si="0"/>
        <v>1.2052</v>
      </c>
      <c r="G36" s="5">
        <f t="shared" si="1"/>
        <v>5828.3472000000002</v>
      </c>
    </row>
    <row r="37" spans="1:8" x14ac:dyDescent="0.3">
      <c r="A37" s="35"/>
      <c r="B37" s="1" t="s">
        <v>9</v>
      </c>
      <c r="C37" s="4">
        <f>'Appendix E1'!F37</f>
        <v>0</v>
      </c>
      <c r="D37" s="5">
        <v>1.2052</v>
      </c>
      <c r="E37" s="5">
        <v>0</v>
      </c>
      <c r="F37" s="9">
        <f t="shared" si="0"/>
        <v>1.2052</v>
      </c>
      <c r="G37" s="5">
        <f t="shared" si="1"/>
        <v>0</v>
      </c>
    </row>
    <row r="38" spans="1:8" x14ac:dyDescent="0.3">
      <c r="A38" s="35"/>
      <c r="B38" s="1" t="s">
        <v>10</v>
      </c>
      <c r="C38" s="4">
        <f>'Appendix E1'!F38</f>
        <v>7170</v>
      </c>
      <c r="D38" s="5">
        <v>1.2052</v>
      </c>
      <c r="E38" s="5">
        <v>0</v>
      </c>
      <c r="F38" s="9">
        <f t="shared" si="0"/>
        <v>1.2052</v>
      </c>
      <c r="G38" s="5">
        <f t="shared" si="1"/>
        <v>8641.2839999999997</v>
      </c>
    </row>
    <row r="39" spans="1:8" x14ac:dyDescent="0.3">
      <c r="A39" s="35"/>
      <c r="B39" s="1" t="s">
        <v>11</v>
      </c>
      <c r="C39" s="4">
        <f>'Appendix E1'!F39</f>
        <v>2406</v>
      </c>
      <c r="D39" s="5">
        <v>1.2052</v>
      </c>
      <c r="E39" s="5">
        <v>0</v>
      </c>
      <c r="F39" s="9">
        <f t="shared" si="0"/>
        <v>1.2052</v>
      </c>
      <c r="G39" s="5">
        <f t="shared" si="1"/>
        <v>2899.7112000000002</v>
      </c>
    </row>
    <row r="40" spans="1:8" x14ac:dyDescent="0.3">
      <c r="A40" s="35"/>
      <c r="B40" s="1" t="s">
        <v>12</v>
      </c>
      <c r="C40" s="4">
        <f>'Appendix E1'!F40</f>
        <v>0</v>
      </c>
      <c r="D40" s="5">
        <v>1.2052</v>
      </c>
      <c r="E40" s="5">
        <v>0</v>
      </c>
      <c r="F40" s="9">
        <f t="shared" si="0"/>
        <v>1.2052</v>
      </c>
      <c r="G40" s="5">
        <f t="shared" si="1"/>
        <v>0</v>
      </c>
    </row>
    <row r="41" spans="1:8" x14ac:dyDescent="0.3">
      <c r="A41" s="35"/>
      <c r="B41" s="1" t="s">
        <v>13</v>
      </c>
      <c r="C41" s="4">
        <f>'Appendix E1'!F41</f>
        <v>3822</v>
      </c>
      <c r="D41" s="5">
        <v>1.2052</v>
      </c>
      <c r="E41" s="5">
        <v>0</v>
      </c>
      <c r="F41" s="9">
        <f t="shared" si="0"/>
        <v>1.2052</v>
      </c>
      <c r="G41" s="5">
        <f t="shared" si="1"/>
        <v>4606.2744000000002</v>
      </c>
    </row>
    <row r="42" spans="1:8" ht="15" thickBot="1" x14ac:dyDescent="0.35">
      <c r="A42" s="35"/>
      <c r="B42" s="3" t="s">
        <v>14</v>
      </c>
      <c r="C42" s="7">
        <f>'Appendix E1'!F42</f>
        <v>6</v>
      </c>
      <c r="D42" s="8">
        <v>1.2052</v>
      </c>
      <c r="E42" s="8">
        <v>0</v>
      </c>
      <c r="F42" s="10">
        <f t="shared" si="0"/>
        <v>1.2052</v>
      </c>
      <c r="G42" s="8">
        <f t="shared" si="1"/>
        <v>7.2312000000000003</v>
      </c>
      <c r="H42" s="23"/>
    </row>
    <row r="43" spans="1:8" x14ac:dyDescent="0.3">
      <c r="A43" s="34">
        <v>2018</v>
      </c>
      <c r="B43" s="1" t="s">
        <v>3</v>
      </c>
      <c r="C43" s="4">
        <f>'Appendix E1'!F43</f>
        <v>1206</v>
      </c>
      <c r="D43" s="5">
        <v>1.2052</v>
      </c>
      <c r="E43" s="5">
        <v>0</v>
      </c>
      <c r="F43" s="9">
        <f>D43-E43</f>
        <v>1.2052</v>
      </c>
      <c r="G43" s="5">
        <f>C43*F43</f>
        <v>1453.4712</v>
      </c>
    </row>
    <row r="44" spans="1:8" x14ac:dyDescent="0.3">
      <c r="A44" s="35"/>
      <c r="B44" s="1" t="s">
        <v>4</v>
      </c>
      <c r="C44" s="4">
        <f>'Appendix E1'!F44</f>
        <v>2214</v>
      </c>
      <c r="D44" s="5">
        <v>1.2052</v>
      </c>
      <c r="E44" s="5">
        <v>0</v>
      </c>
      <c r="F44" s="9">
        <f t="shared" si="0"/>
        <v>1.2052</v>
      </c>
      <c r="G44" s="5">
        <f t="shared" si="1"/>
        <v>2668.3128000000002</v>
      </c>
    </row>
    <row r="45" spans="1:8" x14ac:dyDescent="0.3">
      <c r="A45" s="35"/>
      <c r="B45" s="1" t="s">
        <v>5</v>
      </c>
      <c r="C45" s="4">
        <f>'Appendix E1'!F45</f>
        <v>2346</v>
      </c>
      <c r="D45" s="5">
        <v>1.2052</v>
      </c>
      <c r="E45" s="5">
        <v>0</v>
      </c>
      <c r="F45" s="9">
        <f t="shared" si="0"/>
        <v>1.2052</v>
      </c>
      <c r="G45" s="5">
        <f t="shared" si="1"/>
        <v>2827.3992000000003</v>
      </c>
    </row>
    <row r="46" spans="1:8" x14ac:dyDescent="0.3">
      <c r="A46" s="35"/>
      <c r="B46" s="1" t="s">
        <v>6</v>
      </c>
      <c r="C46" s="4">
        <f>'Appendix E1'!F46</f>
        <v>546</v>
      </c>
      <c r="D46" s="5">
        <v>1.2052</v>
      </c>
      <c r="E46" s="5">
        <v>0</v>
      </c>
      <c r="F46" s="9">
        <f t="shared" si="0"/>
        <v>1.2052</v>
      </c>
      <c r="G46" s="5">
        <f t="shared" si="1"/>
        <v>658.03920000000005</v>
      </c>
    </row>
    <row r="47" spans="1:8" x14ac:dyDescent="0.3">
      <c r="A47" s="35"/>
      <c r="B47" s="1" t="s">
        <v>7</v>
      </c>
      <c r="C47" s="4">
        <f>'Appendix E1'!F47</f>
        <v>4338</v>
      </c>
      <c r="D47" s="5">
        <v>1.2052</v>
      </c>
      <c r="E47" s="5">
        <v>0</v>
      </c>
      <c r="F47" s="9">
        <f t="shared" si="0"/>
        <v>1.2052</v>
      </c>
      <c r="G47" s="5">
        <f>C47*F47</f>
        <v>5228.1576000000005</v>
      </c>
    </row>
    <row r="48" spans="1:8" x14ac:dyDescent="0.3">
      <c r="A48" s="35"/>
      <c r="B48" s="1" t="s">
        <v>8</v>
      </c>
      <c r="C48" s="4">
        <f>'Appendix E1'!F48</f>
        <v>0</v>
      </c>
      <c r="D48" s="5">
        <v>1.2052</v>
      </c>
      <c r="E48" s="5">
        <v>0</v>
      </c>
      <c r="F48" s="9">
        <f t="shared" si="0"/>
        <v>1.2052</v>
      </c>
      <c r="G48" s="5">
        <f t="shared" si="1"/>
        <v>0</v>
      </c>
    </row>
    <row r="49" spans="1:8" x14ac:dyDescent="0.3">
      <c r="A49" s="35"/>
      <c r="B49" s="1" t="s">
        <v>9</v>
      </c>
      <c r="C49" s="4">
        <f>'Appendix E1'!F49</f>
        <v>0</v>
      </c>
      <c r="D49" s="5">
        <v>1.2052</v>
      </c>
      <c r="E49" s="5">
        <v>0</v>
      </c>
      <c r="F49" s="9">
        <f t="shared" si="0"/>
        <v>1.2052</v>
      </c>
      <c r="G49" s="5">
        <f t="shared" si="1"/>
        <v>0</v>
      </c>
    </row>
    <row r="50" spans="1:8" x14ac:dyDescent="0.3">
      <c r="A50" s="35"/>
      <c r="B50" s="1" t="s">
        <v>10</v>
      </c>
      <c r="C50" s="4">
        <f>'Appendix E1'!F50</f>
        <v>0</v>
      </c>
      <c r="D50" s="5">
        <v>1.2052</v>
      </c>
      <c r="E50" s="5">
        <v>0</v>
      </c>
      <c r="F50" s="9">
        <f t="shared" si="0"/>
        <v>1.2052</v>
      </c>
      <c r="G50" s="5">
        <f t="shared" si="1"/>
        <v>0</v>
      </c>
    </row>
    <row r="51" spans="1:8" x14ac:dyDescent="0.3">
      <c r="A51" s="35"/>
      <c r="B51" s="1" t="s">
        <v>11</v>
      </c>
      <c r="C51" s="4">
        <f>'Appendix E1'!F51</f>
        <v>1998</v>
      </c>
      <c r="D51" s="5">
        <v>1.2052</v>
      </c>
      <c r="E51" s="5">
        <v>0</v>
      </c>
      <c r="F51" s="9">
        <f t="shared" si="0"/>
        <v>1.2052</v>
      </c>
      <c r="G51" s="5">
        <f t="shared" si="1"/>
        <v>2407.9895999999999</v>
      </c>
    </row>
    <row r="52" spans="1:8" x14ac:dyDescent="0.3">
      <c r="A52" s="35"/>
      <c r="B52" s="1" t="s">
        <v>12</v>
      </c>
      <c r="C52" s="4">
        <f>'Appendix E1'!F52</f>
        <v>0</v>
      </c>
      <c r="D52" s="5">
        <v>1.2052</v>
      </c>
      <c r="E52" s="5">
        <v>0</v>
      </c>
      <c r="F52" s="9">
        <f t="shared" si="0"/>
        <v>1.2052</v>
      </c>
      <c r="G52" s="5">
        <f t="shared" si="1"/>
        <v>0</v>
      </c>
    </row>
    <row r="53" spans="1:8" x14ac:dyDescent="0.3">
      <c r="A53" s="35"/>
      <c r="B53" s="1" t="s">
        <v>13</v>
      </c>
      <c r="C53" s="4">
        <f>'Appendix E1'!F53</f>
        <v>3910</v>
      </c>
      <c r="D53" s="5">
        <v>1.2052</v>
      </c>
      <c r="E53" s="5">
        <v>0</v>
      </c>
      <c r="F53" s="9">
        <f t="shared" si="0"/>
        <v>1.2052</v>
      </c>
      <c r="G53" s="5">
        <f t="shared" si="1"/>
        <v>4712.3320000000003</v>
      </c>
    </row>
    <row r="54" spans="1:8" ht="15" thickBot="1" x14ac:dyDescent="0.35">
      <c r="A54" s="35"/>
      <c r="B54" s="3" t="s">
        <v>14</v>
      </c>
      <c r="C54" s="7">
        <f>'Appendix E1'!F54</f>
        <v>0</v>
      </c>
      <c r="D54" s="8">
        <v>1.2052</v>
      </c>
      <c r="E54" s="8">
        <v>0</v>
      </c>
      <c r="F54" s="10">
        <f t="shared" si="0"/>
        <v>1.2052</v>
      </c>
      <c r="G54" s="8">
        <f t="shared" si="1"/>
        <v>0</v>
      </c>
    </row>
    <row r="55" spans="1:8" x14ac:dyDescent="0.3">
      <c r="A55" s="34">
        <v>2019</v>
      </c>
      <c r="B55" s="13" t="s">
        <v>3</v>
      </c>
      <c r="C55" s="4">
        <f>'Appendix E1'!F55</f>
        <v>29.2</v>
      </c>
      <c r="D55" s="5">
        <v>1.2052</v>
      </c>
      <c r="E55" s="5">
        <v>0</v>
      </c>
      <c r="F55" s="9">
        <f>D55-E55</f>
        <v>1.2052</v>
      </c>
      <c r="G55" s="5">
        <f>C55*F55</f>
        <v>35.191839999999999</v>
      </c>
      <c r="H55" s="12"/>
    </row>
    <row r="56" spans="1:8" x14ac:dyDescent="0.3">
      <c r="A56" s="36"/>
      <c r="B56" s="16" t="s">
        <v>4</v>
      </c>
      <c r="C56" s="4">
        <f>'Appendix E1'!F56</f>
        <v>2946.0250000000001</v>
      </c>
      <c r="D56" s="5">
        <v>1.2052</v>
      </c>
      <c r="E56" s="5">
        <v>0</v>
      </c>
      <c r="F56" s="9">
        <f t="shared" si="0"/>
        <v>1.2052</v>
      </c>
      <c r="G56" s="5">
        <f t="shared" si="1"/>
        <v>3550.5493300000003</v>
      </c>
      <c r="H56" s="12"/>
    </row>
    <row r="57" spans="1:8" x14ac:dyDescent="0.3">
      <c r="A57" s="36"/>
      <c r="B57" s="16" t="s">
        <v>5</v>
      </c>
      <c r="C57" s="4">
        <f>'Appendix E1'!F57</f>
        <v>0</v>
      </c>
      <c r="D57" s="5">
        <v>1.2052</v>
      </c>
      <c r="E57" s="5">
        <v>0</v>
      </c>
      <c r="F57" s="9">
        <f t="shared" si="0"/>
        <v>1.2052</v>
      </c>
      <c r="G57" s="5">
        <f t="shared" si="1"/>
        <v>0</v>
      </c>
      <c r="H57" s="12"/>
    </row>
    <row r="58" spans="1:8" x14ac:dyDescent="0.3">
      <c r="A58" s="36"/>
      <c r="B58" s="16" t="s">
        <v>6</v>
      </c>
      <c r="C58" s="4">
        <f>'Appendix E1'!F58</f>
        <v>4356.3999999999996</v>
      </c>
      <c r="D58" s="5">
        <v>1.2052</v>
      </c>
      <c r="E58" s="5">
        <v>0</v>
      </c>
      <c r="F58" s="9">
        <f t="shared" si="0"/>
        <v>1.2052</v>
      </c>
      <c r="G58" s="5">
        <f t="shared" si="1"/>
        <v>5250.3332799999998</v>
      </c>
      <c r="H58" s="12"/>
    </row>
    <row r="59" spans="1:8" x14ac:dyDescent="0.3">
      <c r="A59" s="36"/>
      <c r="B59" s="16" t="s">
        <v>7</v>
      </c>
      <c r="C59" s="4">
        <f>'Appendix E1'!F59</f>
        <v>1153.5999999999999</v>
      </c>
      <c r="D59" s="5">
        <v>1.2052</v>
      </c>
      <c r="E59" s="5">
        <v>0</v>
      </c>
      <c r="F59" s="9">
        <f t="shared" si="0"/>
        <v>1.2052</v>
      </c>
      <c r="G59" s="5">
        <f>C59*F59</f>
        <v>1390.31872</v>
      </c>
      <c r="H59" s="12"/>
    </row>
    <row r="60" spans="1:8" x14ac:dyDescent="0.3">
      <c r="A60" s="36"/>
      <c r="B60" s="16" t="s">
        <v>8</v>
      </c>
      <c r="C60" s="4">
        <f>'Appendix E1'!F60</f>
        <v>2840.8</v>
      </c>
      <c r="D60" s="5">
        <v>1.2052</v>
      </c>
      <c r="E60" s="5">
        <v>0</v>
      </c>
      <c r="F60" s="9">
        <f t="shared" si="0"/>
        <v>1.2052</v>
      </c>
      <c r="G60" s="5">
        <f t="shared" si="1"/>
        <v>3423.7321600000005</v>
      </c>
      <c r="H60" s="12"/>
    </row>
    <row r="61" spans="1:8" x14ac:dyDescent="0.3">
      <c r="A61" s="36"/>
      <c r="B61" s="16" t="s">
        <v>9</v>
      </c>
      <c r="C61" s="4">
        <f>'Appendix E1'!F61</f>
        <v>288</v>
      </c>
      <c r="D61" s="18">
        <v>1.4434</v>
      </c>
      <c r="E61" s="5">
        <v>0</v>
      </c>
      <c r="F61" s="9">
        <f t="shared" si="0"/>
        <v>1.4434</v>
      </c>
      <c r="G61" s="5">
        <f t="shared" si="1"/>
        <v>415.69920000000002</v>
      </c>
      <c r="H61" s="12"/>
    </row>
    <row r="62" spans="1:8" x14ac:dyDescent="0.3">
      <c r="A62" s="36"/>
      <c r="B62" s="16" t="s">
        <v>10</v>
      </c>
      <c r="C62" s="4">
        <f>'Appendix E1'!F62</f>
        <v>2176.8000000000002</v>
      </c>
      <c r="D62" s="18">
        <v>1.4434</v>
      </c>
      <c r="E62" s="5">
        <v>0</v>
      </c>
      <c r="F62" s="9">
        <f t="shared" si="0"/>
        <v>1.4434</v>
      </c>
      <c r="G62" s="5">
        <f t="shared" si="1"/>
        <v>3141.9931200000001</v>
      </c>
      <c r="H62" s="12"/>
    </row>
    <row r="63" spans="1:8" x14ac:dyDescent="0.3">
      <c r="A63" s="36"/>
      <c r="B63" s="16" t="s">
        <v>11</v>
      </c>
      <c r="C63" s="4">
        <f>'Appendix E1'!F63</f>
        <v>0</v>
      </c>
      <c r="D63" s="18">
        <v>1.4434</v>
      </c>
      <c r="E63" s="5">
        <v>0</v>
      </c>
      <c r="F63" s="9">
        <f t="shared" si="0"/>
        <v>1.4434</v>
      </c>
      <c r="G63" s="5">
        <f t="shared" si="1"/>
        <v>0</v>
      </c>
      <c r="H63" s="12"/>
    </row>
    <row r="64" spans="1:8" x14ac:dyDescent="0.3">
      <c r="A64" s="36"/>
      <c r="B64" s="16" t="s">
        <v>12</v>
      </c>
      <c r="C64" s="4">
        <f>'Appendix E1'!F64</f>
        <v>786</v>
      </c>
      <c r="D64" s="18">
        <v>1.4434</v>
      </c>
      <c r="E64" s="5">
        <v>0</v>
      </c>
      <c r="F64" s="9">
        <f t="shared" si="0"/>
        <v>1.4434</v>
      </c>
      <c r="G64" s="5">
        <f t="shared" si="1"/>
        <v>1134.5124000000001</v>
      </c>
      <c r="H64" s="12"/>
    </row>
    <row r="65" spans="1:8" x14ac:dyDescent="0.3">
      <c r="A65" s="36"/>
      <c r="B65" s="16" t="s">
        <v>13</v>
      </c>
      <c r="C65" s="4">
        <f>'Appendix E1'!F65</f>
        <v>0</v>
      </c>
      <c r="D65" s="18">
        <v>1.4434</v>
      </c>
      <c r="E65" s="5">
        <v>0</v>
      </c>
      <c r="F65" s="9">
        <f t="shared" si="0"/>
        <v>1.4434</v>
      </c>
      <c r="G65" s="5">
        <f t="shared" si="1"/>
        <v>0</v>
      </c>
      <c r="H65" s="12"/>
    </row>
    <row r="66" spans="1:8" ht="15" thickBot="1" x14ac:dyDescent="0.35">
      <c r="A66" s="37"/>
      <c r="B66" s="3" t="s">
        <v>14</v>
      </c>
      <c r="C66" s="7">
        <f>'Appendix E1'!F66</f>
        <v>0</v>
      </c>
      <c r="D66" s="8">
        <v>1.4434</v>
      </c>
      <c r="E66" s="8">
        <v>0</v>
      </c>
      <c r="F66" s="10">
        <f t="shared" si="0"/>
        <v>1.4434</v>
      </c>
      <c r="G66" s="8">
        <f t="shared" si="1"/>
        <v>0</v>
      </c>
      <c r="H66" s="12"/>
    </row>
    <row r="67" spans="1:8" x14ac:dyDescent="0.3">
      <c r="A67" s="34">
        <v>2020</v>
      </c>
      <c r="B67" s="13" t="s">
        <v>3</v>
      </c>
      <c r="C67" s="4">
        <f>'Appendix E1'!F67</f>
        <v>0</v>
      </c>
      <c r="D67" s="5">
        <v>1.4854000000000001</v>
      </c>
      <c r="E67" s="5">
        <v>0</v>
      </c>
      <c r="F67" s="9">
        <f>D67-E67</f>
        <v>1.4854000000000001</v>
      </c>
      <c r="G67" s="5">
        <f>C67*F67</f>
        <v>0</v>
      </c>
      <c r="H67" s="12"/>
    </row>
    <row r="68" spans="1:8" x14ac:dyDescent="0.3">
      <c r="A68" s="36"/>
      <c r="B68" s="16" t="s">
        <v>4</v>
      </c>
      <c r="C68" s="4">
        <f>'Appendix E1'!F68</f>
        <v>0</v>
      </c>
      <c r="D68" s="5">
        <v>1.4854000000000001</v>
      </c>
      <c r="E68" s="5">
        <v>0</v>
      </c>
      <c r="F68" s="9">
        <f t="shared" ref="F68:F78" si="2">D68-E68</f>
        <v>1.4854000000000001</v>
      </c>
      <c r="G68" s="5">
        <f t="shared" ref="G68:G70" si="3">C68*F68</f>
        <v>0</v>
      </c>
      <c r="H68" s="12"/>
    </row>
    <row r="69" spans="1:8" x14ac:dyDescent="0.3">
      <c r="A69" s="36"/>
      <c r="B69" s="16" t="s">
        <v>5</v>
      </c>
      <c r="C69" s="4">
        <f>'Appendix E1'!F69</f>
        <v>4695.5</v>
      </c>
      <c r="D69" s="5">
        <v>1.4854000000000001</v>
      </c>
      <c r="E69" s="5">
        <v>0</v>
      </c>
      <c r="F69" s="9">
        <f t="shared" si="2"/>
        <v>1.4854000000000001</v>
      </c>
      <c r="G69" s="5">
        <f t="shared" si="3"/>
        <v>6974.6957000000002</v>
      </c>
      <c r="H69" s="12"/>
    </row>
    <row r="70" spans="1:8" x14ac:dyDescent="0.3">
      <c r="A70" s="36"/>
      <c r="B70" s="16" t="s">
        <v>6</v>
      </c>
      <c r="C70" s="4">
        <f>'Appendix E1'!F70</f>
        <v>1022.88</v>
      </c>
      <c r="D70" s="5">
        <v>1.4854000000000001</v>
      </c>
      <c r="E70" s="5">
        <v>0</v>
      </c>
      <c r="F70" s="9">
        <f t="shared" si="2"/>
        <v>1.4854000000000001</v>
      </c>
      <c r="G70" s="5">
        <f t="shared" si="3"/>
        <v>1519.3859520000001</v>
      </c>
      <c r="H70" s="12"/>
    </row>
    <row r="71" spans="1:8" x14ac:dyDescent="0.3">
      <c r="A71" s="36"/>
      <c r="B71" s="16" t="s">
        <v>7</v>
      </c>
      <c r="C71" s="4">
        <f>'Appendix E1'!F71</f>
        <v>0</v>
      </c>
      <c r="D71" s="5">
        <v>1.4854000000000001</v>
      </c>
      <c r="E71" s="5">
        <v>0</v>
      </c>
      <c r="F71" s="9">
        <f t="shared" si="2"/>
        <v>1.4854000000000001</v>
      </c>
      <c r="G71" s="5">
        <f>C71*F71</f>
        <v>0</v>
      </c>
      <c r="H71" s="12"/>
    </row>
    <row r="72" spans="1:8" x14ac:dyDescent="0.3">
      <c r="A72" s="36"/>
      <c r="B72" s="16" t="s">
        <v>8</v>
      </c>
      <c r="C72" s="4">
        <f>'Appendix E1'!F72</f>
        <v>2869</v>
      </c>
      <c r="D72" s="5">
        <v>1.4854000000000001</v>
      </c>
      <c r="E72" s="5">
        <v>0</v>
      </c>
      <c r="F72" s="9">
        <f t="shared" si="2"/>
        <v>1.4854000000000001</v>
      </c>
      <c r="G72" s="5">
        <f t="shared" ref="G72:G78" si="4">C72*F72</f>
        <v>4261.6126000000004</v>
      </c>
      <c r="H72" s="12"/>
    </row>
    <row r="73" spans="1:8" x14ac:dyDescent="0.3">
      <c r="A73" s="36"/>
      <c r="B73" s="16" t="s">
        <v>9</v>
      </c>
      <c r="C73" s="4">
        <f>'Appendix E1'!F73</f>
        <v>2747</v>
      </c>
      <c r="D73" s="5">
        <v>1.4854000000000001</v>
      </c>
      <c r="E73" s="5">
        <v>0</v>
      </c>
      <c r="F73" s="9">
        <f t="shared" si="2"/>
        <v>1.4854000000000001</v>
      </c>
      <c r="G73" s="5">
        <f t="shared" si="4"/>
        <v>4080.3938000000003</v>
      </c>
      <c r="H73" s="12"/>
    </row>
    <row r="74" spans="1:8" x14ac:dyDescent="0.3">
      <c r="A74" s="36"/>
      <c r="B74" s="16" t="s">
        <v>10</v>
      </c>
      <c r="C74" s="4">
        <f>'Appendix E1'!F74</f>
        <v>0</v>
      </c>
      <c r="D74" s="5">
        <v>1.4854000000000001</v>
      </c>
      <c r="E74" s="5">
        <v>0</v>
      </c>
      <c r="F74" s="9">
        <f t="shared" si="2"/>
        <v>1.4854000000000001</v>
      </c>
      <c r="G74" s="5">
        <f t="shared" si="4"/>
        <v>0</v>
      </c>
      <c r="H74" s="12"/>
    </row>
    <row r="75" spans="1:8" x14ac:dyDescent="0.3">
      <c r="A75" s="36"/>
      <c r="B75" s="16" t="s">
        <v>11</v>
      </c>
      <c r="C75" s="4">
        <f>'Appendix E1'!F75</f>
        <v>4776.8</v>
      </c>
      <c r="D75" s="5">
        <v>1.4854000000000001</v>
      </c>
      <c r="E75" s="5">
        <v>0</v>
      </c>
      <c r="F75" s="9">
        <f t="shared" si="2"/>
        <v>1.4854000000000001</v>
      </c>
      <c r="G75" s="5">
        <f t="shared" si="4"/>
        <v>7095.4587200000005</v>
      </c>
      <c r="H75" s="12"/>
    </row>
    <row r="76" spans="1:8" x14ac:dyDescent="0.3">
      <c r="A76" s="36"/>
      <c r="B76" s="16" t="s">
        <v>12</v>
      </c>
      <c r="C76" s="4">
        <f>'Appendix E1'!F76</f>
        <v>0</v>
      </c>
      <c r="D76" s="5">
        <v>1.4854000000000001</v>
      </c>
      <c r="E76" s="5">
        <v>0</v>
      </c>
      <c r="F76" s="9">
        <f t="shared" si="2"/>
        <v>1.4854000000000001</v>
      </c>
      <c r="G76" s="5">
        <f t="shared" si="4"/>
        <v>0</v>
      </c>
      <c r="H76" s="12"/>
    </row>
    <row r="77" spans="1:8" x14ac:dyDescent="0.3">
      <c r="A77" s="36"/>
      <c r="B77" s="16" t="s">
        <v>13</v>
      </c>
      <c r="C77" s="4">
        <f>'Appendix E1'!F77</f>
        <v>2233.6</v>
      </c>
      <c r="D77" s="5">
        <v>1.4854000000000001</v>
      </c>
      <c r="E77" s="5">
        <v>0</v>
      </c>
      <c r="F77" s="9">
        <f t="shared" si="2"/>
        <v>1.4854000000000001</v>
      </c>
      <c r="G77" s="5">
        <f t="shared" si="4"/>
        <v>3317.78944</v>
      </c>
      <c r="H77" s="12"/>
    </row>
    <row r="78" spans="1:8" ht="15" thickBot="1" x14ac:dyDescent="0.35">
      <c r="A78" s="37"/>
      <c r="B78" s="3" t="s">
        <v>14</v>
      </c>
      <c r="C78" s="7">
        <f>'Appendix E1'!F78</f>
        <v>210.4</v>
      </c>
      <c r="D78" s="8">
        <v>1.4854000000000001</v>
      </c>
      <c r="E78" s="8">
        <v>0</v>
      </c>
      <c r="F78" s="10">
        <f t="shared" si="2"/>
        <v>1.4854000000000001</v>
      </c>
      <c r="G78" s="8">
        <f t="shared" si="4"/>
        <v>312.52816000000001</v>
      </c>
      <c r="H78" s="12"/>
    </row>
    <row r="80" spans="1:8" ht="15" thickBot="1" x14ac:dyDescent="0.35">
      <c r="A80" s="25" t="s">
        <v>21</v>
      </c>
      <c r="G80" s="24">
        <f>SUM(G7:G78)</f>
        <v>150112.82428199996</v>
      </c>
    </row>
  </sheetData>
  <mergeCells count="9">
    <mergeCell ref="A67:A78"/>
    <mergeCell ref="A43:A54"/>
    <mergeCell ref="A55:A66"/>
    <mergeCell ref="A1:G1"/>
    <mergeCell ref="A2:G2"/>
    <mergeCell ref="A3:G3"/>
    <mergeCell ref="A7:A18"/>
    <mergeCell ref="A19:A30"/>
    <mergeCell ref="A31:A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Appendix E1</vt:lpstr>
      <vt:lpstr>Appendix E2</vt:lpstr>
      <vt:lpstr>Appendix E3</vt:lpstr>
      <vt:lpstr>Appendix E4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Roy</dc:creator>
  <cp:lastModifiedBy>Jeffrey Roy</cp:lastModifiedBy>
  <dcterms:created xsi:type="dcterms:W3CDTF">2020-09-22T18:27:28Z</dcterms:created>
  <dcterms:modified xsi:type="dcterms:W3CDTF">2021-10-05T16:09:16Z</dcterms:modified>
</cp:coreProperties>
</file>