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2022\IRM 2022\"/>
    </mc:Choice>
  </mc:AlternateContent>
  <bookViews>
    <workbookView xWindow="0" yWindow="0" windowWidth="28800" windowHeight="12435" tabRatio="789"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2" i="45" l="1"/>
  <c r="N305" i="79" l="1"/>
  <c r="P27" i="85" l="1"/>
  <c r="P49" i="85" s="1"/>
  <c r="C28" i="85" s="1"/>
  <c r="K27" i="85"/>
  <c r="K49" i="85" s="1"/>
  <c r="C27" i="85" s="1"/>
  <c r="D28" i="85" l="1"/>
  <c r="F28" i="85" s="1"/>
  <c r="F39" i="85" s="1"/>
  <c r="I50" i="44" l="1"/>
  <c r="H50" i="44"/>
  <c r="G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50" i="44"/>
  <c r="E53" i="44"/>
  <c r="E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180" i="47" l="1"/>
  <c r="K182" i="47"/>
  <c r="O232" i="47"/>
  <c r="P226" i="47"/>
  <c r="R226" i="47"/>
  <c r="N230" i="47"/>
  <c r="R57" i="43"/>
  <c r="J235" i="47"/>
  <c r="J227" i="47"/>
  <c r="J216" i="47"/>
  <c r="J215" i="47"/>
  <c r="J212" i="47"/>
  <c r="J210" i="47"/>
  <c r="E30" i="43"/>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E39" i="43"/>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E37" i="43"/>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E41" i="43"/>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E40" i="43"/>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E29" i="43"/>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E42" i="43"/>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E33" i="43"/>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E32" i="43"/>
  <c r="L197" i="47"/>
  <c r="L176" i="47"/>
  <c r="L215" i="47"/>
  <c r="L205" i="47"/>
  <c r="L186" i="47"/>
  <c r="L167" i="47"/>
  <c r="L221" i="47"/>
  <c r="L233" i="47"/>
  <c r="L200" i="47"/>
  <c r="L165" i="47"/>
  <c r="L235" i="47"/>
  <c r="L201" i="47"/>
  <c r="L181" i="47"/>
  <c r="L175" i="47"/>
  <c r="L227" i="47"/>
  <c r="L199" i="47"/>
  <c r="L195" i="47"/>
  <c r="L170" i="47"/>
  <c r="L216" i="47"/>
  <c r="L196" i="47"/>
  <c r="L182" i="47"/>
  <c r="H20" i="43"/>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E31" i="43"/>
  <c r="S212" i="47"/>
  <c r="U191" i="47"/>
  <c r="R68" i="47"/>
  <c r="R228" i="47"/>
  <c r="R191" i="47"/>
  <c r="R203" i="47"/>
  <c r="R227" i="47"/>
  <c r="R236" i="47"/>
  <c r="R234" i="47"/>
  <c r="R175" i="47"/>
  <c r="R215" i="47"/>
  <c r="R170" i="47"/>
  <c r="R218" i="47"/>
  <c r="R189" i="47"/>
  <c r="R176" i="47"/>
  <c r="R202" i="47"/>
  <c r="R210" i="47"/>
  <c r="R220" i="47"/>
  <c r="R233" i="47"/>
  <c r="R216" i="47"/>
  <c r="R200" i="47"/>
  <c r="R235" i="47"/>
  <c r="E38" i="43"/>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E36" i="43"/>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E34" i="43"/>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E35" i="43"/>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28" i="47" l="1"/>
  <c r="H19" i="43"/>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E43" i="43"/>
  <c r="W230" i="47"/>
  <c r="W167" i="47"/>
  <c r="W183" i="47"/>
  <c r="W176" i="47"/>
  <c r="W186" i="47"/>
  <c r="W185" i="47"/>
  <c r="W234"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L164" i="47"/>
  <c r="L177" i="47" s="1"/>
  <c r="L179" i="47" s="1"/>
  <c r="L192" i="47" s="1"/>
  <c r="L194" i="47" s="1"/>
  <c r="L207" i="47" s="1"/>
  <c r="L209" i="47" s="1"/>
  <c r="L222" i="47" s="1"/>
  <c r="L224" i="47" s="1"/>
  <c r="L237" i="47" s="1"/>
  <c r="G84" i="43" s="1"/>
  <c r="G85" i="43" s="1"/>
  <c r="F34" i="43"/>
  <c r="G34" i="43" s="1"/>
  <c r="E85" i="43"/>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<sst xmlns="http://schemas.openxmlformats.org/spreadsheetml/2006/main" count="3128" uniqueCount="780">
  <si>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</si>
  <si>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</si>
  <si>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</si>
  <si>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</si>
  <si>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</si>
  <si>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</si>
  <si>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</si>
  <si>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</si>
  <si>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</si>
  <si>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</si>
  <si>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</si>
  <si>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</si>
  <si>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</si>
  <si>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</si>
  <si>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</si>
  <si>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</si>
  <si>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</si>
  <si>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</si>
  <si>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</si>
  <si>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</si>
  <si>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</si>
  <si>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</si>
  <si>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</si>
  <si>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</si>
  <si>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</si>
  <si>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</si>
  <si>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</si>
  <si>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</si>
  <si>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</si>
  <si>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</si>
  <si>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</si>
  <si>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</si>
  <si>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</si>
  <si>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</si>
  <si>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</si>
  <si>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</si>
  <si>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</si>
  <si>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</si>
  <si>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</si>
  <si>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</si>
  <si>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</si>
  <si>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</si>
  <si>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</si>
  <si>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</si>
  <si>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</si>
  <si>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</si>
  <si>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</si>
  <si>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</si>
  <si>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</si>
  <si>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</si>
  <si>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</si>
  <si>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</si>
  <si>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</si>
  <si>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</si>
  <si>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</si>
  <si>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</si>
  <si>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</si>
  <si>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</si>
  <si>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</si>
  <si>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</si>
  <si>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</si>
  <si>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</si>
  <si>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</si>
  <si>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</si>
  <si>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</si>
  <si>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</si>
  <si>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</si>
  <si>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</si>
  <si>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</si>
  <si>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</si>
  <si>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</si>
  <si>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</si>
  <si>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</si>
  <si>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</si>
  <si>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</si>
  <si>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</si>
  <si>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</si>
  <si>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</si>
  <si>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</si>
  <si>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</si>
  <si>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</si>
  <si>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</si>
  <si>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</si>
  <si>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</si>
  <si>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</si>
  <si>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</si>
  <si>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</si>
  <si>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</si>
  <si>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</si>
  <si>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</si>
  <si>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</si>
  <si>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</si>
  <si>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</si>
  <si>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</si>
  <si>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</si>
  <si>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</si>
  <si>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</si>
  <si>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</si>
  <si>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</si>
  <si>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</si>
  <si>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</si>
  <si>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</si>
  <si>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</si>
  <si>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</si>
  <si>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</si>
  <si>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</si>
  <si>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</si>
  <si>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</si>
  <si>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</si>
  <si>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</si>
  <si>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</si>
  <si>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</si>
  <si>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</si>
  <si>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</si>
  <si>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</si>
  <si>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</si>
  <si>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</si>
  <si>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</si>
  <si>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</si>
  <si>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</si>
  <si>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</si>
  <si>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</si>
  <si>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</si>
  <si>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</si>
  <si>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</si>
  <si>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</si>
  <si>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</si>
  <si>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</si>
  <si>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</si>
  <si>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</si>
  <si>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</si>
  <si>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</si>
  <si>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</si>
  <si>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</si>
  <si>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</si>
  <si>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</si>
  <si>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</si>
  <si>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</si>
  <si>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</si>
  <si>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</si>
  <si>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</si>
  <si>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</si>
  <si>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</si>
  <si>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</si>
  <si>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</si>
  <si>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</si>
  <si>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</si>
  <si>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</si>
  <si>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</si>
  <si>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</si>
  <si>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</si>
  <si>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</si>
  <si>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</si>
  <si>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</si>
  <si>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</si>
  <si>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</si>
  <si>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</si>
  <si>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</si>
  <si>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</si>
  <si>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</si>
  <si>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</si>
  <si>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</si>
  <si>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</si>
  <si>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</si>
  <si>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</si>
  <si>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</si>
  <si>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</si>
  <si>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</si>
  <si>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</si>
  <si>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</si>
  <si>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</si>
  <si>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</si>
  <si>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</si>
  <si>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</si>
  <si>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</si>
  <si>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</si>
  <si>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</si>
  <si>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</si>
  <si>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</si>
  <si>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</si>
  <si>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</si>
  <si>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</si>
  <si>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</si>
  <si>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</si>
  <si>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</si>
  <si>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</si>
  <si>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</si>
  <si>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</si>
  <si>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</si>
  <si>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</si>
  <si>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</si>
  <si>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</si>
  <si>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</si>
  <si>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</si>
  <si>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</si>
  <si>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</si>
  <si>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</si>
  <si>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</si>
  <si>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</si>
  <si>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</si>
  <si>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</si>
  <si>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</si>
  <si>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</si>
  <si>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</si>
  <si>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</si>
  <si>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</si>
  <si>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</si>
  <si>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</si>
  <si>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</si>
  <si>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</si>
  <si>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</si>
  <si>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</si>
  <si>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</si>
  <si>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</si>
  <si>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</si>
  <si>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</si>
  <si>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</si>
  <si>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</si>
  <si>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</si>
  <si>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</si>
  <si>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</si>
  <si>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</si>
  <si>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</si>
  <si>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</si>
  <si>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</si>
  <si>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</si>
  <si>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</si>
  <si>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</si>
  <si>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</si>
  <si>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</si>
  <si>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</si>
  <si>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</si>
  <si>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</si>
  <si>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</si>
  <si>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</si>
  <si>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</si>
  <si>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</si>
  <si>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</si>
  <si>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</si>
  <si>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</si>
  <si>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</si>
  <si>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</si>
  <si>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</si>
  <si>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</si>
  <si>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</si>
  <si>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</si>
  <si>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</si>
  <si>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</si>
  <si>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</si>
  <si>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</si>
  <si>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</si>
  <si>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</si>
  <si>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</si>
  <si>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</si>
  <si>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</si>
  <si>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</si>
  <si>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</si>
  <si>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</si>
  <si>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</si>
  <si>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</si>
  <si>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</si>
  <si>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</si>
  <si>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</si>
  <si>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</si>
  <si>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</si>
  <si>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</si>
  <si>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</si>
  <si>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</si>
  <si>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</si>
  <si>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</si>
  <si>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</si>
  <si>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</si>
  <si>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</si>
  <si>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</si>
  <si>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</si>
  <si>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</si>
  <si>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</si>
  <si>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</si>
  <si>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</si>
  <si>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</si>
  <si>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</si>
  <si>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</si>
  <si>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</si>
  <si>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</si>
  <si>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</si>
  <si>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</si>
  <si>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</si>
  <si>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</si>
  <si>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</si>
  <si>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</si>
  <si>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</si>
  <si>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</si>
  <si>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</si>
  <si>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</si>
  <si>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</si>
  <si>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</si>
  <si>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</si>
  <si>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</si>
  <si>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</si>
  <si>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</si>
  <si>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</si>
  <si>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</si>
  <si>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</si>
  <si>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</si>
  <si>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</si>
  <si>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</si>
  <si>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</si>
  <si>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</si>
  <si>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</si>
  <si>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</si>
  <si>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</si>
  <si>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</si>
  <si>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</si>
  <si>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</si>
  <si>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</si>
  <si>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</si>
  <si>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</si>
  <si>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</si>
  <si>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</si>
  <si>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</si>
  <si>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</si>
  <si>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</si>
  <si>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</si>
  <si>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</si>
  <si>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</si>
  <si>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</si>
  <si>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</si>
  <si>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</si>
  <si>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</si>
  <si>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</si>
  <si>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</si>
  <si>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</si>
  <si>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</si>
  <si>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</si>
  <si>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</si>
  <si>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</si>
  <si>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</si>
  <si>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</si>
  <si>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</si>
  <si>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</si>
  <si>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</si>
  <si>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</si>
  <si>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</si>
  <si>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</si>
  <si>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</si>
  <si>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</si>
  <si>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</si>
  <si>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</si>
  <si>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</si>
  <si>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</si>
  <si>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</si>
  <si>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</si>
  <si>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</si>
  <si>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</si>
  <si>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</si>
  <si>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</si>
  <si>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</si>
  <si>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</si>
  <si>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</si>
  <si>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</si>
  <si>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</si>
  <si>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</si>
  <si>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</si>
  <si>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</si>
  <si>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</si>
  <si>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</si>
  <si>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</si>
  <si>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</si>
  <si>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</si>
  <si>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</si>
  <si>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</si>
  <si>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</si>
  <si>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</si>
  <si>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</si>
  <si>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</si>
  <si>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</si>
  <si>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</si>
  <si>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</si>
  <si>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</si>
  <si>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</si>
  <si>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</si>
  <si>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</si>
  <si>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</si>
  <si>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</si>
  <si>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</si>
  <si>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</si>
  <si>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</si>
  <si>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</si>
  <si>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</si>
  <si>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</si>
  <si>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</si>
  <si>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</si>
  <si>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</si>
  <si>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</si>
  <si>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</si>
  <si>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</si>
  <si>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</si>
  <si>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</si>
  <si>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</si>
  <si>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</si>
  <si>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</si>
  <si>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</si>
  <si>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</si>
  <si>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</si>
  <si>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</si>
  <si>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</si>
  <si>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</si>
  <si>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</si>
  <si>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</si>
  <si>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</si>
  <si>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</si>
  <si>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</si>
  <si>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</si>
  <si>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</si>
  <si>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</si>
  <si>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</si>
  <si>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</si>
  <si>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</si>
  <si>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</si>
  <si>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</si>
  <si>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</si>
  <si>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</si>
  <si>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</si>
  <si>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</si>
  <si>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</si>
  <si>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</si>
  <si>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</si>
  <si>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</si>
  <si>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</si>
  <si>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</si>
  <si>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</si>
  <si>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</si>
  <si>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</si>
  <si>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</si>
  <si>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</si>
  <si>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</si>
  <si>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</si>
  <si>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</si>
  <si>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</si>
  <si>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</si>
  <si>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</si>
  <si>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</si>
  <si>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</si>
  <si>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</si>
  <si>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</si>
  <si>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</si>
  <si>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</si>
  <si>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</si>
  <si>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</si>
  <si>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</si>
  <si>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</si>
  <si>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</si>
  <si>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</si>
  <si>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</si>
  <si>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</si>
  <si>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</si>
  <si>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</si>
  <si>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</si>
  <si>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</si>
  <si>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</si>
  <si>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</si>
  <si>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</si>
  <si>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</si>
  <si>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</si>
  <si>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</si>
  <si>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</si>
  <si>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</si>
  <si>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</si>
  <si>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</si>
  <si>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</si>
  <si>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</si>
  <si>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</si>
  <si>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</si>
  <si>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</si>
  <si>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</si>
  <si>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</si>
  <si>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</si>
  <si>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</si>
  <si>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</si>
  <si>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</si>
  <si>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</si>
  <si>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</si>
  <si>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</si>
  <si>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</si>
  <si>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</si>
  <si>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</si>
  <si>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</si>
  <si>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</si>
  <si>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</si>
  <si>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</si>
  <si>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</si>
  <si>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</si>
  <si>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</si>
  <si>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</si>
  <si>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</si>
  <si>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</si>
  <si>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</si>
  <si>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</si>
  <si>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</si>
  <si>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</si>
  <si>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</si>
  <si>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</si>
  <si>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</si>
  <si>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</si>
  <si>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</si>
  <si>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</si>
  <si>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</si>
  <si>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</si>
  <si>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</si>
  <si>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</si>
  <si>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</si>
  <si>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</si>
  <si>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</si>
  <si>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</si>
  <si>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</si>
  <si>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</si>
  <si>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</si>
  <si>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</si>
  <si>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</si>
  <si>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</si>
  <si>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</si>
  <si>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</si>
  <si>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</si>
  <si>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</si>
  <si>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</si>
  <si>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</si>
  <si>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</si>
  <si>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</si>
  <si>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</si>
  <si>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</si>
  <si>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</si>
  <si>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</si>
  <si>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</si>
  <si>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</si>
  <si>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</si>
  <si>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</si>
  <si>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</si>
  <si>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</si>
  <si>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</si>
  <si>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</si>
  <si>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</si>
  <si>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</si>
  <si>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</si>
  <si>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</si>
  <si>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</si>
  <si>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</si>
  <si>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</si>
  <si>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</si>
  <si>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</si>
  <si>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</si>
  <si>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</si>
  <si>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</si>
  <si>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</si>
  <si>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</si>
  <si>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</si>
  <si>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</si>
  <si>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</si>
  <si>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</si>
  <si>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</si>
  <si>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</si>
  <si>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</si>
  <si>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</si>
  <si>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</si>
  <si>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</si>
  <si>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</si>
  <si>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</si>
  <si>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</si>
  <si>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</si>
  <si>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</si>
  <si>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</si>
  <si>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</si>
  <si>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</si>
  <si>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</si>
  <si>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</si>
  <si>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</si>
  <si>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</si>
  <si>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</si>
  <si>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</si>
  <si>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</si>
  <si>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</si>
  <si>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</si>
  <si>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</si>
  <si>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</si>
  <si>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</si>
  <si>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</si>
  <si>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</si>
  <si>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</si>
  <si>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</si>
  <si>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</si>
  <si>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</si>
  <si>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</si>
  <si>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</si>
  <si>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</si>
  <si>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</si>
  <si>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</si>
  <si>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</si>
  <si>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</si>
  <si>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</si>
  <si>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</si>
  <si>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</si>
  <si>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</si>
  <si>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</si>
  <si>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</si>
  <si>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</si>
  <si>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</si>
  <si>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</si>
  <si>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</si>
  <si>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</si>
  <si>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</si>
  <si>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</si>
  <si>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</si>
  <si>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</si>
  <si>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</si>
  <si>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</si>
  <si>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</si>
  <si>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</si>
  <si>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</si>
  <si>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</si>
  <si>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</si>
  <si>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</si>
  <si>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</si>
  <si>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</si>
  <si>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</si>
  <si>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</si>
  <si>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</si>
  <si>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</si>
  <si>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</si>
  <si>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</si>
  <si>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</si>
  <si>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</si>
  <si>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</si>
  <si>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</si>
  <si>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</si>
  <si>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</si>
  <si>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</si>
  <si>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</si>
  <si>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</si>
  <si>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</si>
  <si>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</si>
  <si>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</si>
  <si>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</si>
  <si>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</si>
  <si>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</si>
  <si>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</si>
  <si>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</si>
  <si>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</si>
  <si>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</si>
  <si>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</si>
  <si>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</si>
  <si>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</si>
  <si>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</si>
  <si>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</si>
  <si>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</si>
  <si>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</si>
  <si>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</si>
  <si>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</si>
  <si>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</si>
  <si>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</si>
  <si>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</si>
  <si>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</si>
  <si>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</si>
  <si>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</si>
  <si>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</si>
  <si>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</si>
  <si>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</si>
  <si>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</si>
  <si>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</si>
  <si>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</si>
  <si>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</si>
  <si>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</si>
  <si>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</si>
  <si>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</si>
  <si>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</si>
  <si>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</si>
  <si>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</si>
  <si>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</si>
  <si>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</si>
  <si>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</si>
  <si>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</si>
  <si>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</si>
  <si>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</si>
  <si>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</si>
  <si>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</si>
  <si>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</si>
  <si>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</si>
  <si>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</si>
  <si>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</si>
  <si>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</si>
  <si>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</si>
  <si>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</si>
  <si>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</si>
  <si>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</si>
  <si>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</si>
  <si>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</si>
  <si>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</si>
  <si>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</si>
  <si>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</si>
  <si>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</si>
  <si>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</si>
  <si>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</si>
  <si>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</si>
  <si>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</si>
  <si>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</si>
  <si>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</si>
  <si>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</si>
  <si>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</si>
  <si>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</si>
  <si>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</si>
  <si>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</si>
  <si>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</si>
  <si>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</si>
  <si>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</si>
  <si>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</si>
  <si>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</si>
  <si>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</si>
  <si>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</si>
  <si>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</si>
  <si>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</si>
  <si>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</si>
  <si>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</si>
  <si>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</si>
  <si>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</si>
  <si>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</si>
  <si>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</si>
  <si>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</si>
  <si>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</si>
  <si>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</si>
  <si>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</si>
  <si>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</si>
  <si>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</si>
  <si>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</si>
  <si>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</si>
  <si>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</si>
  <si>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</si>
  <si>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</si>
  <si>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</si>
  <si>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</si>
  <si>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</si>
  <si>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</si>
  <si>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</si>
  <si>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</si>
  <si>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</si>
  <si>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</si>
  <si>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</si>
  <si>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</si>
  <si>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</si>
  <si>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</si>
  <si>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</si>
  <si>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</si>
  <si>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</si>
  <si>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</si>
  <si>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</si>
  <si>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</si>
  <si>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</si>
  <si>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</si>
  <si>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</si>
  <si>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</si>
  <si>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</si>
  <si>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</si>
  <si>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</si>
  <si>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Atikokan</t>
  </si>
  <si>
    <t xml:space="preserve"> </t>
  </si>
  <si>
    <t>Save on Energy Instant Discount Program</t>
  </si>
  <si>
    <t>Block Heater Timer LDC Innovation Fund Pilot Program</t>
  </si>
  <si>
    <t>Whole Home Pilot Program</t>
  </si>
  <si>
    <t xml:space="preserve">kWh </t>
  </si>
  <si>
    <t>EB-2014-0055</t>
  </si>
  <si>
    <t xml:space="preserve">Street Lighting </t>
  </si>
  <si>
    <t xml:space="preserve">Residential  </t>
  </si>
  <si>
    <t>GS&lt;50</t>
  </si>
  <si>
    <t>GS 50 to 4999</t>
  </si>
  <si>
    <t>EB-2017-0026</t>
  </si>
  <si>
    <t>EB-2019-0020</t>
  </si>
  <si>
    <t>EB-2018-0018</t>
  </si>
  <si>
    <t>EB-2015-0052</t>
  </si>
  <si>
    <t>EB-2016-0056</t>
  </si>
  <si>
    <t>2017 Settlement Agreement, p. 30/83</t>
  </si>
  <si>
    <t>2017 COS</t>
  </si>
  <si>
    <t>2022 IRM Application</t>
  </si>
  <si>
    <t>2016-2019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</si>
</sst>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0" fontId="91" fillId="94" borderId="0" xfId="0" applyFont="1" applyFill="1" applyBorder="1" applyAlignment="1" applyProtection="1">
      <alignment vertical="top" wrapText="1"/>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8" fillId="28" borderId="0" xfId="0" applyNumberFormat="1" applyFont="1" applyFill="1" applyBorder="1" applyAlignment="1" applyProtection="1">
      <alignment vertical="center" wrapText="1"/>
      <protection locked="0"/>
    </xf>
    <xf numFmtId="3" fontId="210" fillId="28" borderId="35" xfId="0" applyNumberFormat="1" applyFont="1" applyFill="1" applyBorder="1" applyAlignment="1" applyProtection="1">
      <alignment horizontal="center" vertical="center"/>
      <protection locked="0"/>
    </xf>
    <xf numFmtId="3" fontId="56" fillId="28" borderId="0" xfId="0" applyNumberFormat="1" applyFont="1" applyFill="1" applyBorder="1" applyAlignment="1" applyProtection="1">
      <alignment vertical="center" wrapText="1"/>
      <protection locked="0"/>
    </xf>
    <xf numFmtId="3" fontId="210" fillId="2" borderId="0" xfId="0" applyNumberFormat="1" applyFont="1" applyFill="1" applyBorder="1" applyAlignment="1" applyProtection="1">
      <alignment vertical="center"/>
      <protection locked="0"/>
    </xf>
    <xf numFmtId="3" fontId="56" fillId="2" borderId="0" xfId="0" applyNumberFormat="1" applyFont="1" applyFill="1" applyBorder="1" applyAlignment="1" applyProtection="1">
      <alignment vertical="center" wrapText="1"/>
      <protection locked="0"/>
    </xf>
    <xf numFmtId="3" fontId="56" fillId="2" borderId="0" xfId="0" applyNumberFormat="1" applyFont="1" applyFill="1" applyBorder="1" applyAlignment="1" applyProtection="1">
      <alignment vertical="center"/>
      <protection locked="0"/>
    </xf>
    <xf numFmtId="3" fontId="210" fillId="2" borderId="0" xfId="0" applyNumberFormat="1" applyFont="1" applyFill="1" applyBorder="1" applyAlignment="1" applyProtection="1">
      <alignment horizontal="left" vertical="center"/>
      <protection locked="0"/>
    </xf>
    <xf numFmtId="3" fontId="56" fillId="2" borderId="0" xfId="0" applyNumberFormat="1" applyFont="1" applyFill="1" applyBorder="1" applyAlignment="1" applyProtection="1">
      <alignment horizontal="center" vertical="center"/>
      <protection locked="0"/>
    </xf>
    <xf numFmtId="3" fontId="56" fillId="2" borderId="40" xfId="0" applyNumberFormat="1" applyFont="1" applyFill="1" applyBorder="1" applyAlignment="1" applyProtection="1">
      <alignment horizontal="center" vertical="center"/>
      <protection locked="0"/>
    </xf>
    <xf numFmtId="3" fontId="56" fillId="2" borderId="53"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06918" y="134471"/>
          <a:ext cx="18277415" cy="2098123"/>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xmlns=""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0" t="s">
        <v>174</v>
      </c>
      <c r="C3" s="770"/>
    </row>
    <row r="4" spans="1:3" ht="11.25" customHeight="1"/>
    <row r="5" spans="1:3" s="30" customFormat="1" ht="25.5" customHeight="1">
      <c r="B5" s="60" t="s">
        <v>420</v>
      </c>
      <c r="C5" s="60" t="s">
        <v>173</v>
      </c>
    </row>
    <row r="6" spans="1:3" s="176" customFormat="1" ht="48" customHeight="1">
      <c r="A6" s="241"/>
      <c r="B6" s="617" t="s">
        <v>170</v>
      </c>
      <c r="C6" s="670" t="s">
        <v>601</v>
      </c>
    </row>
    <row r="7" spans="1:3" s="176" customFormat="1" ht="21" customHeight="1">
      <c r="A7" s="241"/>
      <c r="B7" s="611" t="s">
        <v>553</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670</v>
      </c>
      <c r="C15" s="671" t="s">
        <v>668</v>
      </c>
    </row>
    <row r="16" spans="1:3" s="176" customFormat="1" ht="8.25" customHeight="1">
      <c r="B16" s="611"/>
      <c r="C16" s="673"/>
    </row>
    <row r="17" spans="2:3" s="176" customFormat="1" ht="33" customHeight="1">
      <c r="B17" s="675" t="s">
        <v>600</v>
      </c>
      <c r="C17" s="676"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zoomScale="90" zoomScaleNormal="90" zoomScaleSheetLayoutView="80" zoomScalePageLayoutView="85" workbookViewId="0">
      <selection activeCell="D521" sqref="D521"/>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4"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15" t="s">
        <v>552</v>
      </c>
      <c r="D5" s="81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4" t="s">
        <v>505</v>
      </c>
      <c r="C7" s="833" t="s">
        <v>633</v>
      </c>
      <c r="D7" s="833"/>
      <c r="E7" s="833"/>
      <c r="F7" s="833"/>
      <c r="G7" s="833"/>
      <c r="H7" s="833"/>
      <c r="I7" s="833"/>
      <c r="J7" s="833"/>
      <c r="K7" s="833"/>
      <c r="L7" s="833"/>
      <c r="M7" s="833"/>
      <c r="N7" s="833"/>
      <c r="O7" s="833"/>
      <c r="P7" s="833"/>
      <c r="Q7" s="833"/>
      <c r="R7" s="833"/>
      <c r="S7" s="833"/>
      <c r="T7" s="833"/>
      <c r="U7" s="833"/>
      <c r="V7" s="833"/>
      <c r="W7" s="833"/>
      <c r="X7" s="833"/>
      <c r="Y7" s="605"/>
      <c r="Z7" s="605"/>
      <c r="AA7" s="605"/>
      <c r="AB7" s="605"/>
      <c r="AC7" s="605"/>
      <c r="AD7" s="605"/>
      <c r="AE7" s="270"/>
      <c r="AF7" s="270"/>
      <c r="AG7" s="270"/>
      <c r="AH7" s="270"/>
      <c r="AI7" s="270"/>
      <c r="AJ7" s="270"/>
      <c r="AK7" s="270"/>
      <c r="AL7" s="270"/>
    </row>
    <row r="8" spans="1:39" s="271" customFormat="1" ht="58.5" customHeight="1">
      <c r="A8" s="508"/>
      <c r="B8" s="834"/>
      <c r="C8" s="833" t="s">
        <v>571</v>
      </c>
      <c r="D8" s="833"/>
      <c r="E8" s="833"/>
      <c r="F8" s="833"/>
      <c r="G8" s="833"/>
      <c r="H8" s="833"/>
      <c r="I8" s="833"/>
      <c r="J8" s="833"/>
      <c r="K8" s="833"/>
      <c r="L8" s="833"/>
      <c r="M8" s="833"/>
      <c r="N8" s="833"/>
      <c r="O8" s="833"/>
      <c r="P8" s="833"/>
      <c r="Q8" s="833"/>
      <c r="R8" s="833"/>
      <c r="S8" s="833"/>
      <c r="T8" s="833"/>
      <c r="U8" s="833"/>
      <c r="V8" s="833"/>
      <c r="W8" s="833"/>
      <c r="X8" s="833"/>
      <c r="Y8" s="605"/>
      <c r="Z8" s="605"/>
      <c r="AA8" s="605"/>
      <c r="AB8" s="605"/>
      <c r="AC8" s="605"/>
      <c r="AD8" s="605"/>
      <c r="AE8" s="272"/>
      <c r="AF8" s="255"/>
      <c r="AG8" s="255"/>
      <c r="AH8" s="255"/>
      <c r="AI8" s="255"/>
      <c r="AJ8" s="255"/>
      <c r="AK8" s="255"/>
      <c r="AL8" s="255"/>
      <c r="AM8" s="256"/>
    </row>
    <row r="9" spans="1:39" s="271" customFormat="1" ht="57.75" customHeight="1">
      <c r="A9" s="508"/>
      <c r="B9" s="273"/>
      <c r="C9" s="833" t="s">
        <v>570</v>
      </c>
      <c r="D9" s="833"/>
      <c r="E9" s="833"/>
      <c r="F9" s="833"/>
      <c r="G9" s="833"/>
      <c r="H9" s="833"/>
      <c r="I9" s="833"/>
      <c r="J9" s="833"/>
      <c r="K9" s="833"/>
      <c r="L9" s="833"/>
      <c r="M9" s="833"/>
      <c r="N9" s="833"/>
      <c r="O9" s="833"/>
      <c r="P9" s="833"/>
      <c r="Q9" s="833"/>
      <c r="R9" s="833"/>
      <c r="S9" s="833"/>
      <c r="T9" s="833"/>
      <c r="U9" s="833"/>
      <c r="V9" s="833"/>
      <c r="W9" s="833"/>
      <c r="X9" s="833"/>
      <c r="Y9" s="605"/>
      <c r="Z9" s="605"/>
      <c r="AA9" s="605"/>
      <c r="AB9" s="605"/>
      <c r="AC9" s="605"/>
      <c r="AD9" s="605"/>
      <c r="AE9" s="272"/>
      <c r="AF9" s="255"/>
      <c r="AG9" s="255"/>
      <c r="AH9" s="255"/>
      <c r="AI9" s="255"/>
      <c r="AJ9" s="255"/>
      <c r="AK9" s="255"/>
      <c r="AL9" s="255"/>
      <c r="AM9" s="256"/>
    </row>
    <row r="10" spans="1:39" ht="41.25" customHeight="1">
      <c r="B10" s="275"/>
      <c r="C10" s="833" t="s">
        <v>636</v>
      </c>
      <c r="D10" s="833"/>
      <c r="E10" s="833"/>
      <c r="F10" s="833"/>
      <c r="G10" s="833"/>
      <c r="H10" s="833"/>
      <c r="I10" s="833"/>
      <c r="J10" s="833"/>
      <c r="K10" s="833"/>
      <c r="L10" s="833"/>
      <c r="M10" s="833"/>
      <c r="N10" s="833"/>
      <c r="O10" s="833"/>
      <c r="P10" s="833"/>
      <c r="Q10" s="833"/>
      <c r="R10" s="833"/>
      <c r="S10" s="833"/>
      <c r="T10" s="833"/>
      <c r="U10" s="833"/>
      <c r="V10" s="833"/>
      <c r="W10" s="833"/>
      <c r="X10" s="833"/>
      <c r="Y10" s="605"/>
      <c r="Z10" s="605"/>
      <c r="AA10" s="605"/>
      <c r="AB10" s="605"/>
      <c r="AC10" s="605"/>
      <c r="AD10" s="605"/>
      <c r="AE10" s="272"/>
      <c r="AF10" s="276"/>
      <c r="AG10" s="276"/>
      <c r="AH10" s="276"/>
      <c r="AI10" s="276"/>
      <c r="AJ10" s="276"/>
      <c r="AK10" s="276"/>
      <c r="AL10" s="276"/>
    </row>
    <row r="11" spans="1:39" ht="53.25" customHeight="1">
      <c r="C11" s="833" t="s">
        <v>621</v>
      </c>
      <c r="D11" s="833"/>
      <c r="E11" s="833"/>
      <c r="F11" s="833"/>
      <c r="G11" s="833"/>
      <c r="H11" s="833"/>
      <c r="I11" s="833"/>
      <c r="J11" s="833"/>
      <c r="K11" s="833"/>
      <c r="L11" s="833"/>
      <c r="M11" s="833"/>
      <c r="N11" s="833"/>
      <c r="O11" s="833"/>
      <c r="P11" s="833"/>
      <c r="Q11" s="833"/>
      <c r="R11" s="833"/>
      <c r="S11" s="833"/>
      <c r="T11" s="833"/>
      <c r="U11" s="833"/>
      <c r="V11" s="833"/>
      <c r="W11" s="833"/>
      <c r="X11" s="833"/>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4" t="s">
        <v>528</v>
      </c>
      <c r="C13" s="590" t="s">
        <v>523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34"/>
      <c r="C14" s="590" t="s">
        <v>524</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525</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526</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4" t="s">
        <v>211</v>
      </c>
      <c r="C19" s="826" t="s">
        <v>33</v>
      </c>
      <c r="D19" s="284" t="s">
        <v>422</v>
      </c>
      <c r="E19" s="828" t="s">
        <v>209</v>
      </c>
      <c r="F19" s="829"/>
      <c r="G19" s="829"/>
      <c r="H19" s="829"/>
      <c r="I19" s="829"/>
      <c r="J19" s="829"/>
      <c r="K19" s="829"/>
      <c r="L19" s="829"/>
      <c r="M19" s="830"/>
      <c r="N19" s="831" t="s">
        <v>213</v>
      </c>
      <c r="O19" s="284" t="s">
        <v>423</v>
      </c>
      <c r="P19" s="828" t="s">
        <v>212</v>
      </c>
      <c r="Q19" s="829"/>
      <c r="R19" s="829"/>
      <c r="S19" s="829"/>
      <c r="T19" s="829"/>
      <c r="U19" s="829"/>
      <c r="V19" s="829"/>
      <c r="W19" s="829"/>
      <c r="X19" s="830"/>
      <c r="Y19" s="821" t="s">
        <v>243</v>
      </c>
      <c r="Z19" s="822"/>
      <c r="AA19" s="822"/>
      <c r="AB19" s="822"/>
      <c r="AC19" s="822"/>
      <c r="AD19" s="822"/>
      <c r="AE19" s="822"/>
      <c r="AF19" s="822"/>
      <c r="AG19" s="822"/>
      <c r="AH19" s="822"/>
      <c r="AI19" s="822"/>
      <c r="AJ19" s="822"/>
      <c r="AK19" s="822"/>
      <c r="AL19" s="822"/>
      <c r="AM19" s="823"/>
    </row>
    <row r="20" spans="1:39" s="283" customFormat="1" ht="59.25" customHeight="1">
      <c r="A20" s="508"/>
      <c r="B20" s="825"/>
      <c r="C20" s="827"/>
      <c r="D20" s="285">
        <v>2011</v>
      </c>
      <c r="E20" s="285">
        <v>2012</v>
      </c>
      <c r="F20" s="285">
        <v>2013</v>
      </c>
      <c r="G20" s="285">
        <v>2014</v>
      </c>
      <c r="H20" s="285">
        <v>2015</v>
      </c>
      <c r="I20" s="285">
        <v>2016</v>
      </c>
      <c r="J20" s="285">
        <v>2017</v>
      </c>
      <c r="K20" s="285">
        <v>2018</v>
      </c>
      <c r="L20" s="285">
        <v>2019</v>
      </c>
      <c r="M20" s="285">
        <v>2020</v>
      </c>
      <c r="N20" s="832"/>
      <c r="O20" s="285">
        <v>2011</v>
      </c>
      <c r="P20" s="285">
        <v>2012</v>
      </c>
      <c r="Q20" s="285">
        <v>2013</v>
      </c>
      <c r="R20" s="285">
        <v>2014</v>
      </c>
      <c r="S20" s="285">
        <v>2015</v>
      </c>
      <c r="T20" s="285">
        <v>2016</v>
      </c>
      <c r="U20" s="285">
        <v>2017</v>
      </c>
      <c r="V20" s="285">
        <v>2018</v>
      </c>
      <c r="W20" s="285">
        <v>2019</v>
      </c>
      <c r="X20" s="285">
        <v>2020</v>
      </c>
      <c r="Y20" s="285" t="str">
        <f>'1.  LRAMVA Summary'!D52</f>
        <v xml:space="preserve">Residential  </v>
      </c>
      <c r="Z20" s="286" t="str">
        <f>'1.  LRAMVA Summary'!E52</f>
        <v>GS&lt;50</v>
      </c>
      <c r="AA20" s="286" t="str">
        <f>'1.  LRAMVA Summary'!F52</f>
        <v>GS 50 to 4999</v>
      </c>
      <c r="AB20" s="286" t="str">
        <f>'1.  LRAMVA Summary'!G52</f>
        <v xml:space="preserve">Street Lighting </v>
      </c>
      <c r="AC20" s="286" t="str">
        <f>'1.  LRAMVA Summary'!H52</f>
        <v/>
      </c>
      <c r="AD20" s="286" t="str">
        <f>'1.  LRAMVA Summary'!I52</f>
        <v/>
      </c>
      <c r="AE20" s="286" t="str">
        <f>'1.  LRAMVA Summary'!J52</f>
        <v xml:space="preserve">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 xml:space="preserve">kWh </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527</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24" t="s">
        <v>211</v>
      </c>
      <c r="C147" s="826" t="s">
        <v>33</v>
      </c>
      <c r="D147" s="284" t="s">
        <v>422</v>
      </c>
      <c r="E147" s="828" t="s">
        <v>209</v>
      </c>
      <c r="F147" s="829"/>
      <c r="G147" s="829"/>
      <c r="H147" s="829"/>
      <c r="I147" s="829"/>
      <c r="J147" s="829"/>
      <c r="K147" s="829"/>
      <c r="L147" s="829"/>
      <c r="M147" s="830"/>
      <c r="N147" s="831" t="s">
        <v>213</v>
      </c>
      <c r="O147" s="284" t="s">
        <v>423</v>
      </c>
      <c r="P147" s="828" t="s">
        <v>212</v>
      </c>
      <c r="Q147" s="829"/>
      <c r="R147" s="829"/>
      <c r="S147" s="829"/>
      <c r="T147" s="829"/>
      <c r="U147" s="829"/>
      <c r="V147" s="829"/>
      <c r="W147" s="829"/>
      <c r="X147" s="830"/>
      <c r="Y147" s="821" t="s">
        <v>243</v>
      </c>
      <c r="Z147" s="822"/>
      <c r="AA147" s="822"/>
      <c r="AB147" s="822"/>
      <c r="AC147" s="822"/>
      <c r="AD147" s="822"/>
      <c r="AE147" s="822"/>
      <c r="AF147" s="822"/>
      <c r="AG147" s="822"/>
      <c r="AH147" s="822"/>
      <c r="AI147" s="822"/>
      <c r="AJ147" s="822"/>
      <c r="AK147" s="822"/>
      <c r="AL147" s="822"/>
      <c r="AM147" s="823"/>
    </row>
    <row r="148" spans="1:39" ht="60.75" customHeight="1">
      <c r="B148" s="825"/>
      <c r="C148" s="827"/>
      <c r="D148" s="285">
        <v>2012</v>
      </c>
      <c r="E148" s="285">
        <v>2013</v>
      </c>
      <c r="F148" s="285">
        <v>2014</v>
      </c>
      <c r="G148" s="285">
        <v>2015</v>
      </c>
      <c r="H148" s="285">
        <v>2016</v>
      </c>
      <c r="I148" s="285">
        <v>2017</v>
      </c>
      <c r="J148" s="285">
        <v>2018</v>
      </c>
      <c r="K148" s="285">
        <v>2019</v>
      </c>
      <c r="L148" s="285">
        <v>2020</v>
      </c>
      <c r="M148" s="285">
        <v>2021</v>
      </c>
      <c r="N148" s="832"/>
      <c r="O148" s="285">
        <v>2012</v>
      </c>
      <c r="P148" s="285">
        <v>2013</v>
      </c>
      <c r="Q148" s="285">
        <v>2014</v>
      </c>
      <c r="R148" s="285">
        <v>2015</v>
      </c>
      <c r="S148" s="285">
        <v>2016</v>
      </c>
      <c r="T148" s="285">
        <v>2017</v>
      </c>
      <c r="U148" s="285">
        <v>2018</v>
      </c>
      <c r="V148" s="285">
        <v>2019</v>
      </c>
      <c r="W148" s="285">
        <v>2020</v>
      </c>
      <c r="X148" s="285">
        <v>2021</v>
      </c>
      <c r="Y148" s="285" t="str">
        <f>'1.  LRAMVA Summary'!D52</f>
        <v xml:space="preserve">Residential  </v>
      </c>
      <c r="Z148" s="285" t="str">
        <f>'1.  LRAMVA Summary'!E52</f>
        <v>GS&lt;50</v>
      </c>
      <c r="AA148" s="285" t="str">
        <f>'1.  LRAMVA Summary'!F52</f>
        <v>GS 50 to 4999</v>
      </c>
      <c r="AB148" s="285" t="str">
        <f>'1.  LRAMVA Summary'!G52</f>
        <v xml:space="preserve">Street Lighting </v>
      </c>
      <c r="AC148" s="285" t="str">
        <f>'1.  LRAMVA Summary'!H52</f>
        <v/>
      </c>
      <c r="AD148" s="285" t="str">
        <f>'1.  LRAMVA Summary'!I52</f>
        <v/>
      </c>
      <c r="AE148" s="285" t="str">
        <f>'1.  LRAMVA Summary'!J52</f>
        <v xml:space="preserve">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 xml:space="preserve">kWh </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527</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24" t="s">
        <v>211</v>
      </c>
      <c r="C276" s="826" t="s">
        <v>33</v>
      </c>
      <c r="D276" s="284" t="s">
        <v>422</v>
      </c>
      <c r="E276" s="828" t="s">
        <v>209</v>
      </c>
      <c r="F276" s="829"/>
      <c r="G276" s="829"/>
      <c r="H276" s="829"/>
      <c r="I276" s="829"/>
      <c r="J276" s="829"/>
      <c r="K276" s="829"/>
      <c r="L276" s="829"/>
      <c r="M276" s="830"/>
      <c r="N276" s="831" t="s">
        <v>213</v>
      </c>
      <c r="O276" s="284" t="s">
        <v>423</v>
      </c>
      <c r="P276" s="828" t="s">
        <v>212</v>
      </c>
      <c r="Q276" s="829"/>
      <c r="R276" s="829"/>
      <c r="S276" s="829"/>
      <c r="T276" s="829"/>
      <c r="U276" s="829"/>
      <c r="V276" s="829"/>
      <c r="W276" s="829"/>
      <c r="X276" s="830"/>
      <c r="Y276" s="821" t="s">
        <v>243</v>
      </c>
      <c r="Z276" s="822"/>
      <c r="AA276" s="822"/>
      <c r="AB276" s="822"/>
      <c r="AC276" s="822"/>
      <c r="AD276" s="822"/>
      <c r="AE276" s="822"/>
      <c r="AF276" s="822"/>
      <c r="AG276" s="822"/>
      <c r="AH276" s="822"/>
      <c r="AI276" s="822"/>
      <c r="AJ276" s="822"/>
      <c r="AK276" s="822"/>
      <c r="AL276" s="822"/>
      <c r="AM276" s="823"/>
    </row>
    <row r="277" spans="1:39" ht="60.75" customHeight="1">
      <c r="B277" s="825"/>
      <c r="C277" s="827"/>
      <c r="D277" s="285">
        <v>2013</v>
      </c>
      <c r="E277" s="285">
        <v>2014</v>
      </c>
      <c r="F277" s="285">
        <v>2015</v>
      </c>
      <c r="G277" s="285">
        <v>2016</v>
      </c>
      <c r="H277" s="285">
        <v>2017</v>
      </c>
      <c r="I277" s="285">
        <v>2018</v>
      </c>
      <c r="J277" s="285">
        <v>2019</v>
      </c>
      <c r="K277" s="285">
        <v>2020</v>
      </c>
      <c r="L277" s="285">
        <v>2021</v>
      </c>
      <c r="M277" s="285">
        <v>2022</v>
      </c>
      <c r="N277" s="832"/>
      <c r="O277" s="285">
        <v>2013</v>
      </c>
      <c r="P277" s="285">
        <v>2014</v>
      </c>
      <c r="Q277" s="285">
        <v>2015</v>
      </c>
      <c r="R277" s="285">
        <v>2016</v>
      </c>
      <c r="S277" s="285">
        <v>2017</v>
      </c>
      <c r="T277" s="285">
        <v>2018</v>
      </c>
      <c r="U277" s="285">
        <v>2019</v>
      </c>
      <c r="V277" s="285">
        <v>2020</v>
      </c>
      <c r="W277" s="285">
        <v>2021</v>
      </c>
      <c r="X277" s="285">
        <v>2022</v>
      </c>
      <c r="Y277" s="285" t="str">
        <f>'1.  LRAMVA Summary'!D52</f>
        <v xml:space="preserve">Residential  </v>
      </c>
      <c r="Z277" s="285" t="str">
        <f>'1.  LRAMVA Summary'!E52</f>
        <v>GS&lt;50</v>
      </c>
      <c r="AA277" s="285" t="str">
        <f>'1.  LRAMVA Summary'!F52</f>
        <v>GS 50 to 4999</v>
      </c>
      <c r="AB277" s="285" t="str">
        <f>'1.  LRAMVA Summary'!G52</f>
        <v xml:space="preserve">Street Lighting </v>
      </c>
      <c r="AC277" s="285" t="str">
        <f>'1.  LRAMVA Summary'!H52</f>
        <v/>
      </c>
      <c r="AD277" s="285" t="str">
        <f>'1.  LRAMVA Summary'!I52</f>
        <v/>
      </c>
      <c r="AE277" s="285" t="str">
        <f>'1.  LRAMVA Summary'!J52</f>
        <v xml:space="preserve">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 xml:space="preserve">kWh </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2"/>
      <c r="AA307" s="502"/>
      <c r="AB307" s="502"/>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2"/>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522</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24" t="s">
        <v>211</v>
      </c>
      <c r="C405" s="826" t="s">
        <v>33</v>
      </c>
      <c r="D405" s="284" t="s">
        <v>422</v>
      </c>
      <c r="E405" s="828" t="s">
        <v>209</v>
      </c>
      <c r="F405" s="829"/>
      <c r="G405" s="829"/>
      <c r="H405" s="829"/>
      <c r="I405" s="829"/>
      <c r="J405" s="829"/>
      <c r="K405" s="829"/>
      <c r="L405" s="829"/>
      <c r="M405" s="830"/>
      <c r="N405" s="831" t="s">
        <v>213</v>
      </c>
      <c r="O405" s="284" t="s">
        <v>423</v>
      </c>
      <c r="P405" s="828" t="s">
        <v>212</v>
      </c>
      <c r="Q405" s="829"/>
      <c r="R405" s="829"/>
      <c r="S405" s="829"/>
      <c r="T405" s="829"/>
      <c r="U405" s="829"/>
      <c r="V405" s="829"/>
      <c r="W405" s="829"/>
      <c r="X405" s="830"/>
      <c r="Y405" s="821" t="s">
        <v>243</v>
      </c>
      <c r="Z405" s="822"/>
      <c r="AA405" s="822"/>
      <c r="AB405" s="822"/>
      <c r="AC405" s="822"/>
      <c r="AD405" s="822"/>
      <c r="AE405" s="822"/>
      <c r="AF405" s="822"/>
      <c r="AG405" s="822"/>
      <c r="AH405" s="822"/>
      <c r="AI405" s="822"/>
      <c r="AJ405" s="822"/>
      <c r="AK405" s="822"/>
      <c r="AL405" s="822"/>
      <c r="AM405" s="823"/>
    </row>
    <row r="406" spans="1:40" ht="45.75" customHeight="1">
      <c r="B406" s="825"/>
      <c r="C406" s="827"/>
      <c r="D406" s="285">
        <v>2014</v>
      </c>
      <c r="E406" s="285">
        <v>2015</v>
      </c>
      <c r="F406" s="285">
        <v>2016</v>
      </c>
      <c r="G406" s="285">
        <v>2017</v>
      </c>
      <c r="H406" s="285">
        <v>2018</v>
      </c>
      <c r="I406" s="285">
        <v>2019</v>
      </c>
      <c r="J406" s="285">
        <v>2020</v>
      </c>
      <c r="K406" s="285">
        <v>2021</v>
      </c>
      <c r="L406" s="285">
        <v>2022</v>
      </c>
      <c r="M406" s="285">
        <v>2023</v>
      </c>
      <c r="N406" s="832"/>
      <c r="O406" s="285">
        <v>2014</v>
      </c>
      <c r="P406" s="285">
        <v>2015</v>
      </c>
      <c r="Q406" s="285">
        <v>2016</v>
      </c>
      <c r="R406" s="285">
        <v>2017</v>
      </c>
      <c r="S406" s="285">
        <v>2018</v>
      </c>
      <c r="T406" s="285">
        <v>2019</v>
      </c>
      <c r="U406" s="285">
        <v>2020</v>
      </c>
      <c r="V406" s="285">
        <v>2021</v>
      </c>
      <c r="W406" s="285">
        <v>2022</v>
      </c>
      <c r="X406" s="285">
        <v>2023</v>
      </c>
      <c r="Y406" s="285" t="str">
        <f>'1.  LRAMVA Summary'!D52</f>
        <v xml:space="preserve">Residential  </v>
      </c>
      <c r="Z406" s="285" t="str">
        <f>'1.  LRAMVA Summary'!E52</f>
        <v>GS&lt;50</v>
      </c>
      <c r="AA406" s="285" t="str">
        <f>'1.  LRAMVA Summary'!F52</f>
        <v>GS 50 to 4999</v>
      </c>
      <c r="AB406" s="285" t="str">
        <f>'1.  LRAMVA Summary'!G52</f>
        <v xml:space="preserve">Street Lighting </v>
      </c>
      <c r="AC406" s="285" t="str">
        <f>'1.  LRAMVA Summary'!H52</f>
        <v/>
      </c>
      <c r="AD406" s="285" t="str">
        <f>'1.  LRAMVA Summary'!I52</f>
        <v/>
      </c>
      <c r="AE406" s="285" t="str">
        <f>'1.  LRAMVA Summary'!J52</f>
        <v xml:space="preserve">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 xml:space="preserve">kWh </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581" zoomScale="90" zoomScaleNormal="90" workbookViewId="0">
      <pane xSplit="2" topLeftCell="E1" activePane="topRight" state="frozen"/>
      <selection pane="topRight" activeCell="P595" sqref="P595"/>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34"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4"/>
      <c r="C16" s="815" t="s">
        <v>552</v>
      </c>
      <c r="D16" s="81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4" t="s">
        <v>505</v>
      </c>
      <c r="C18" s="833" t="s">
        <v>693</v>
      </c>
      <c r="D18" s="833"/>
      <c r="E18" s="833"/>
      <c r="F18" s="833"/>
      <c r="G18" s="833"/>
      <c r="H18" s="833"/>
      <c r="I18" s="833"/>
      <c r="J18" s="833"/>
      <c r="K18" s="833"/>
      <c r="L18" s="833"/>
      <c r="M18" s="833"/>
      <c r="N18" s="833"/>
      <c r="O18" s="833"/>
      <c r="P18" s="833"/>
      <c r="Q18" s="833"/>
      <c r="R18" s="833"/>
      <c r="S18" s="833"/>
      <c r="T18" s="833"/>
      <c r="U18" s="833"/>
      <c r="V18" s="833"/>
      <c r="W18" s="833"/>
      <c r="X18" s="833"/>
      <c r="Y18" s="605"/>
      <c r="Z18" s="605"/>
      <c r="AA18" s="605"/>
      <c r="AB18" s="605"/>
      <c r="AC18" s="605"/>
      <c r="AD18" s="605"/>
      <c r="AE18" s="270"/>
      <c r="AF18" s="265"/>
      <c r="AG18" s="265"/>
      <c r="AH18" s="265"/>
      <c r="AI18" s="265"/>
      <c r="AJ18" s="265"/>
      <c r="AK18" s="265"/>
      <c r="AL18" s="265"/>
      <c r="AM18" s="265"/>
    </row>
    <row r="19" spans="2:39" ht="45.75" customHeight="1">
      <c r="B19" s="834"/>
      <c r="C19" s="833" t="s">
        <v>572</v>
      </c>
      <c r="D19" s="833"/>
      <c r="E19" s="833"/>
      <c r="F19" s="833"/>
      <c r="G19" s="833"/>
      <c r="H19" s="833"/>
      <c r="I19" s="833"/>
      <c r="J19" s="833"/>
      <c r="K19" s="833"/>
      <c r="L19" s="833"/>
      <c r="M19" s="833"/>
      <c r="N19" s="833"/>
      <c r="O19" s="833"/>
      <c r="P19" s="833"/>
      <c r="Q19" s="833"/>
      <c r="R19" s="833"/>
      <c r="S19" s="833"/>
      <c r="T19" s="833"/>
      <c r="U19" s="833"/>
      <c r="V19" s="833"/>
      <c r="W19" s="833"/>
      <c r="X19" s="833"/>
      <c r="Y19" s="605"/>
      <c r="Z19" s="605"/>
      <c r="AA19" s="605"/>
      <c r="AB19" s="605"/>
      <c r="AC19" s="605"/>
      <c r="AD19" s="605"/>
      <c r="AE19" s="270"/>
      <c r="AF19" s="265"/>
      <c r="AG19" s="265"/>
      <c r="AH19" s="265"/>
      <c r="AI19" s="265"/>
      <c r="AJ19" s="265"/>
      <c r="AK19" s="265"/>
      <c r="AL19" s="265"/>
      <c r="AM19" s="265"/>
    </row>
    <row r="20" spans="2:39" ht="62.25" customHeight="1">
      <c r="B20" s="273"/>
      <c r="C20" s="833" t="s">
        <v>570</v>
      </c>
      <c r="D20" s="833"/>
      <c r="E20" s="833"/>
      <c r="F20" s="833"/>
      <c r="G20" s="833"/>
      <c r="H20" s="833"/>
      <c r="I20" s="833"/>
      <c r="J20" s="833"/>
      <c r="K20" s="833"/>
      <c r="L20" s="833"/>
      <c r="M20" s="833"/>
      <c r="N20" s="833"/>
      <c r="O20" s="833"/>
      <c r="P20" s="833"/>
      <c r="Q20" s="833"/>
      <c r="R20" s="833"/>
      <c r="S20" s="833"/>
      <c r="T20" s="833"/>
      <c r="U20" s="833"/>
      <c r="V20" s="833"/>
      <c r="W20" s="833"/>
      <c r="X20" s="833"/>
      <c r="Y20" s="605"/>
      <c r="Z20" s="605"/>
      <c r="AA20" s="605"/>
      <c r="AB20" s="605"/>
      <c r="AC20" s="605"/>
      <c r="AD20" s="605"/>
      <c r="AE20" s="428"/>
      <c r="AF20" s="265"/>
      <c r="AG20" s="265"/>
      <c r="AH20" s="265"/>
      <c r="AI20" s="265"/>
      <c r="AJ20" s="265"/>
      <c r="AK20" s="265"/>
      <c r="AL20" s="265"/>
      <c r="AM20" s="265"/>
    </row>
    <row r="21" spans="2:39" ht="37.5" customHeight="1">
      <c r="B21" s="273"/>
      <c r="C21" s="833" t="s">
        <v>636</v>
      </c>
      <c r="D21" s="833"/>
      <c r="E21" s="833"/>
      <c r="F21" s="833"/>
      <c r="G21" s="833"/>
      <c r="H21" s="833"/>
      <c r="I21" s="833"/>
      <c r="J21" s="833"/>
      <c r="K21" s="833"/>
      <c r="L21" s="833"/>
      <c r="M21" s="833"/>
      <c r="N21" s="833"/>
      <c r="O21" s="833"/>
      <c r="P21" s="833"/>
      <c r="Q21" s="833"/>
      <c r="R21" s="833"/>
      <c r="S21" s="833"/>
      <c r="T21" s="833"/>
      <c r="U21" s="833"/>
      <c r="V21" s="833"/>
      <c r="W21" s="833"/>
      <c r="X21" s="833"/>
      <c r="Y21" s="605"/>
      <c r="Z21" s="605"/>
      <c r="AA21" s="605"/>
      <c r="AB21" s="605"/>
      <c r="AC21" s="605"/>
      <c r="AD21" s="605"/>
      <c r="AE21" s="276"/>
      <c r="AF21" s="265"/>
      <c r="AG21" s="265"/>
      <c r="AH21" s="265"/>
      <c r="AI21" s="265"/>
      <c r="AJ21" s="265"/>
      <c r="AK21" s="265"/>
      <c r="AL21" s="265"/>
      <c r="AM21" s="265"/>
    </row>
    <row r="22" spans="2:39" ht="54.75" customHeight="1">
      <c r="B22" s="273"/>
      <c r="C22" s="833" t="s">
        <v>620</v>
      </c>
      <c r="D22" s="833"/>
      <c r="E22" s="833"/>
      <c r="F22" s="833"/>
      <c r="G22" s="833"/>
      <c r="H22" s="833"/>
      <c r="I22" s="833"/>
      <c r="J22" s="833"/>
      <c r="K22" s="833"/>
      <c r="L22" s="833"/>
      <c r="M22" s="833"/>
      <c r="N22" s="833"/>
      <c r="O22" s="833"/>
      <c r="P22" s="833"/>
      <c r="Q22" s="833"/>
      <c r="R22" s="833"/>
      <c r="S22" s="833"/>
      <c r="T22" s="833"/>
      <c r="U22" s="833"/>
      <c r="V22" s="833"/>
      <c r="W22" s="833"/>
      <c r="X22" s="833"/>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4" t="s">
        <v>528</v>
      </c>
      <c r="C24" s="595"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4"/>
      <c r="C25" s="595"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4" t="s">
        <v>211</v>
      </c>
      <c r="C34" s="826" t="s">
        <v>33</v>
      </c>
      <c r="D34" s="284" t="s">
        <v>422</v>
      </c>
      <c r="E34" s="828" t="s">
        <v>209</v>
      </c>
      <c r="F34" s="829"/>
      <c r="G34" s="829"/>
      <c r="H34" s="829"/>
      <c r="I34" s="829"/>
      <c r="J34" s="829"/>
      <c r="K34" s="829"/>
      <c r="L34" s="829"/>
      <c r="M34" s="830"/>
      <c r="N34" s="831" t="s">
        <v>213</v>
      </c>
      <c r="O34" s="284" t="s">
        <v>423</v>
      </c>
      <c r="P34" s="828" t="s">
        <v>212</v>
      </c>
      <c r="Q34" s="829"/>
      <c r="R34" s="829"/>
      <c r="S34" s="829"/>
      <c r="T34" s="829"/>
      <c r="U34" s="829"/>
      <c r="V34" s="829"/>
      <c r="W34" s="829"/>
      <c r="X34" s="830"/>
      <c r="Y34" s="821" t="s">
        <v>243</v>
      </c>
      <c r="Z34" s="822"/>
      <c r="AA34" s="822"/>
      <c r="AB34" s="822"/>
      <c r="AC34" s="822"/>
      <c r="AD34" s="822"/>
      <c r="AE34" s="822"/>
      <c r="AF34" s="822"/>
      <c r="AG34" s="822"/>
      <c r="AH34" s="822"/>
      <c r="AI34" s="822"/>
      <c r="AJ34" s="822"/>
      <c r="AK34" s="822"/>
      <c r="AL34" s="822"/>
      <c r="AM34" s="823"/>
    </row>
    <row r="35" spans="1:39" ht="65.25" customHeight="1">
      <c r="B35" s="825"/>
      <c r="C35" s="827"/>
      <c r="D35" s="285">
        <v>2015</v>
      </c>
      <c r="E35" s="285">
        <v>2016</v>
      </c>
      <c r="F35" s="285">
        <v>2017</v>
      </c>
      <c r="G35" s="285">
        <v>2018</v>
      </c>
      <c r="H35" s="285">
        <v>2019</v>
      </c>
      <c r="I35" s="285">
        <v>2020</v>
      </c>
      <c r="J35" s="285">
        <v>2021</v>
      </c>
      <c r="K35" s="285">
        <v>2022</v>
      </c>
      <c r="L35" s="285">
        <v>2023</v>
      </c>
      <c r="M35" s="429">
        <v>2024</v>
      </c>
      <c r="N35" s="832"/>
      <c r="O35" s="285">
        <v>2015</v>
      </c>
      <c r="P35" s="285">
        <v>2016</v>
      </c>
      <c r="Q35" s="285">
        <v>2017</v>
      </c>
      <c r="R35" s="285">
        <v>2018</v>
      </c>
      <c r="S35" s="285">
        <v>2019</v>
      </c>
      <c r="T35" s="285">
        <v>2020</v>
      </c>
      <c r="U35" s="285">
        <v>2021</v>
      </c>
      <c r="V35" s="285">
        <v>2022</v>
      </c>
      <c r="W35" s="285">
        <v>2023</v>
      </c>
      <c r="X35" s="429">
        <v>2024</v>
      </c>
      <c r="Y35" s="285" t="str">
        <f>'1.  LRAMVA Summary'!D52</f>
        <v xml:space="preserve">Residential  </v>
      </c>
      <c r="Z35" s="285" t="str">
        <f>'1.  LRAMVA Summary'!E52</f>
        <v>GS&lt;50</v>
      </c>
      <c r="AA35" s="285" t="str">
        <f>'1.  LRAMVA Summary'!F52</f>
        <v>GS 50 to 4999</v>
      </c>
      <c r="AB35" s="285" t="str">
        <f>'1.  LRAMVA Summary'!G52</f>
        <v xml:space="preserve">Street Lighting </v>
      </c>
      <c r="AC35" s="285" t="str">
        <f>'1.  LRAMVA Summary'!H52</f>
        <v/>
      </c>
      <c r="AD35" s="285" t="str">
        <f>'1.  LRAMVA Summary'!I52</f>
        <v/>
      </c>
      <c r="AE35" s="285" t="str">
        <f>'1.  LRAMVA Summary'!J52</f>
        <v xml:space="preserve">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 xml:space="preserve">kWh </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13317</v>
      </c>
      <c r="E38" s="295">
        <v>13196</v>
      </c>
      <c r="F38" s="295">
        <v>13196</v>
      </c>
      <c r="G38" s="295">
        <v>13196</v>
      </c>
      <c r="H38" s="295">
        <v>13196</v>
      </c>
      <c r="I38" s="761">
        <v>13196</v>
      </c>
      <c r="J38" s="761">
        <v>13196</v>
      </c>
      <c r="K38" s="761">
        <v>13193</v>
      </c>
      <c r="L38" s="761">
        <v>13193</v>
      </c>
      <c r="M38" s="761">
        <v>13193</v>
      </c>
      <c r="N38" s="291"/>
      <c r="O38" s="295">
        <v>1</v>
      </c>
      <c r="P38" s="295">
        <v>1</v>
      </c>
      <c r="Q38" s="295">
        <v>1</v>
      </c>
      <c r="R38" s="295">
        <v>1</v>
      </c>
      <c r="S38" s="295">
        <v>1</v>
      </c>
      <c r="T38" s="761">
        <v>1</v>
      </c>
      <c r="U38" s="761">
        <v>1</v>
      </c>
      <c r="V38" s="761">
        <v>1</v>
      </c>
      <c r="W38" s="761">
        <v>1</v>
      </c>
      <c r="X38" s="761">
        <v>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2224</v>
      </c>
      <c r="E39" s="295">
        <v>2192</v>
      </c>
      <c r="F39" s="295">
        <v>2192</v>
      </c>
      <c r="G39" s="295">
        <v>2192</v>
      </c>
      <c r="H39" s="295">
        <v>2192</v>
      </c>
      <c r="I39" s="761">
        <v>2192</v>
      </c>
      <c r="J39" s="761">
        <v>2192</v>
      </c>
      <c r="K39" s="761">
        <v>2191</v>
      </c>
      <c r="L39" s="761">
        <v>2191</v>
      </c>
      <c r="M39" s="761">
        <v>2191</v>
      </c>
      <c r="N39" s="468"/>
      <c r="O39" s="295"/>
      <c r="P39" s="295"/>
      <c r="Q39" s="295"/>
      <c r="R39" s="295"/>
      <c r="S39" s="295"/>
      <c r="T39" s="761"/>
      <c r="U39" s="761"/>
      <c r="V39" s="761"/>
      <c r="W39" s="761"/>
      <c r="X39" s="761"/>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760"/>
      <c r="E40" s="760"/>
      <c r="F40" s="760"/>
      <c r="G40" s="760"/>
      <c r="H40" s="760"/>
      <c r="I40" s="762"/>
      <c r="J40" s="762"/>
      <c r="K40" s="762"/>
      <c r="L40" s="762"/>
      <c r="M40" s="762"/>
      <c r="N40" s="300"/>
      <c r="O40" s="299"/>
      <c r="P40" s="299"/>
      <c r="Q40" s="299"/>
      <c r="R40" s="299"/>
      <c r="S40" s="299"/>
      <c r="T40" s="764"/>
      <c r="U40" s="764"/>
      <c r="V40" s="764"/>
      <c r="W40" s="764"/>
      <c r="X40" s="764"/>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24602</v>
      </c>
      <c r="E41" s="295">
        <v>24164</v>
      </c>
      <c r="F41" s="295">
        <v>24164</v>
      </c>
      <c r="G41" s="295">
        <v>24164</v>
      </c>
      <c r="H41" s="295">
        <v>24164</v>
      </c>
      <c r="I41" s="761">
        <v>24164</v>
      </c>
      <c r="J41" s="761">
        <v>24164</v>
      </c>
      <c r="K41" s="761">
        <v>24152</v>
      </c>
      <c r="L41" s="761">
        <v>24152</v>
      </c>
      <c r="M41" s="761">
        <v>24152</v>
      </c>
      <c r="N41" s="291"/>
      <c r="O41" s="295">
        <v>2</v>
      </c>
      <c r="P41" s="295">
        <v>2</v>
      </c>
      <c r="Q41" s="295">
        <v>2</v>
      </c>
      <c r="R41" s="295">
        <v>2</v>
      </c>
      <c r="S41" s="295">
        <v>2</v>
      </c>
      <c r="T41" s="761">
        <v>2</v>
      </c>
      <c r="U41" s="761">
        <v>2</v>
      </c>
      <c r="V41" s="761">
        <v>2</v>
      </c>
      <c r="W41" s="761">
        <v>2</v>
      </c>
      <c r="X41" s="761"/>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254</v>
      </c>
      <c r="E42" s="295">
        <v>251</v>
      </c>
      <c r="F42" s="295">
        <v>251</v>
      </c>
      <c r="G42" s="295">
        <v>251</v>
      </c>
      <c r="H42" s="295">
        <v>251</v>
      </c>
      <c r="I42" s="761">
        <v>251</v>
      </c>
      <c r="J42" s="761">
        <v>251</v>
      </c>
      <c r="K42" s="761">
        <v>251</v>
      </c>
      <c r="L42" s="761">
        <v>251</v>
      </c>
      <c r="M42" s="761">
        <v>251</v>
      </c>
      <c r="N42" s="468"/>
      <c r="O42" s="295"/>
      <c r="P42" s="295"/>
      <c r="Q42" s="295"/>
      <c r="R42" s="295"/>
      <c r="S42" s="295"/>
      <c r="T42" s="761"/>
      <c r="U42" s="761"/>
      <c r="V42" s="761"/>
      <c r="W42" s="761"/>
      <c r="X42" s="761"/>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763"/>
      <c r="J43" s="763"/>
      <c r="K43" s="763"/>
      <c r="L43" s="763"/>
      <c r="M43" s="763"/>
      <c r="N43" s="300"/>
      <c r="O43" s="304"/>
      <c r="P43" s="304"/>
      <c r="Q43" s="304"/>
      <c r="R43" s="304"/>
      <c r="S43" s="304"/>
      <c r="T43" s="763"/>
      <c r="U43" s="763"/>
      <c r="V43" s="763"/>
      <c r="W43" s="763"/>
      <c r="X43" s="763"/>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1323</v>
      </c>
      <c r="E44" s="295">
        <v>1323</v>
      </c>
      <c r="F44" s="295">
        <v>1323</v>
      </c>
      <c r="G44" s="295">
        <v>1323</v>
      </c>
      <c r="H44" s="295">
        <v>814</v>
      </c>
      <c r="I44" s="761"/>
      <c r="J44" s="761"/>
      <c r="K44" s="761"/>
      <c r="L44" s="761"/>
      <c r="M44" s="761"/>
      <c r="N44" s="291"/>
      <c r="O44" s="295"/>
      <c r="P44" s="295"/>
      <c r="Q44" s="295"/>
      <c r="R44" s="295"/>
      <c r="S44" s="295"/>
      <c r="T44" s="761"/>
      <c r="U44" s="761"/>
      <c r="V44" s="761"/>
      <c r="W44" s="761"/>
      <c r="X44" s="761"/>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761"/>
      <c r="J45" s="761"/>
      <c r="K45" s="761"/>
      <c r="L45" s="761"/>
      <c r="M45" s="761"/>
      <c r="N45" s="468"/>
      <c r="O45" s="295"/>
      <c r="P45" s="295"/>
      <c r="Q45" s="295"/>
      <c r="R45" s="295"/>
      <c r="S45" s="295"/>
      <c r="T45" s="761"/>
      <c r="U45" s="761"/>
      <c r="V45" s="761"/>
      <c r="W45" s="761"/>
      <c r="X45" s="761"/>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318"/>
      <c r="J46" s="318"/>
      <c r="K46" s="318"/>
      <c r="L46" s="318"/>
      <c r="M46" s="318"/>
      <c r="N46" s="291"/>
      <c r="O46" s="291"/>
      <c r="P46" s="291"/>
      <c r="Q46" s="291"/>
      <c r="R46" s="291"/>
      <c r="S46" s="291"/>
      <c r="T46" s="318"/>
      <c r="U46" s="318"/>
      <c r="V46" s="318"/>
      <c r="W46" s="318"/>
      <c r="X46" s="318"/>
      <c r="Y46" s="412"/>
      <c r="Z46" s="412"/>
      <c r="AA46" s="412"/>
      <c r="AB46" s="412"/>
      <c r="AC46" s="412"/>
      <c r="AD46" s="412"/>
      <c r="AE46" s="412"/>
      <c r="AF46" s="412"/>
      <c r="AG46" s="412"/>
      <c r="AH46" s="412"/>
      <c r="AI46" s="412"/>
      <c r="AJ46" s="412"/>
      <c r="AK46" s="412"/>
      <c r="AL46" s="412"/>
      <c r="AM46" s="306"/>
    </row>
    <row r="47" spans="1:39" outlineLevel="1">
      <c r="A47" s="521">
        <v>4</v>
      </c>
      <c r="B47" s="519" t="s">
        <v>679</v>
      </c>
      <c r="C47" s="291" t="s">
        <v>25</v>
      </c>
      <c r="D47" s="295"/>
      <c r="E47" s="295"/>
      <c r="F47" s="295"/>
      <c r="G47" s="295"/>
      <c r="H47" s="295"/>
      <c r="I47" s="761"/>
      <c r="J47" s="761"/>
      <c r="K47" s="761"/>
      <c r="L47" s="761"/>
      <c r="M47" s="761"/>
      <c r="N47" s="291"/>
      <c r="O47" s="295"/>
      <c r="P47" s="295"/>
      <c r="Q47" s="295"/>
      <c r="R47" s="295"/>
      <c r="S47" s="295"/>
      <c r="T47" s="761"/>
      <c r="U47" s="761"/>
      <c r="V47" s="761"/>
      <c r="W47" s="761"/>
      <c r="X47" s="761"/>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761"/>
      <c r="J48" s="761"/>
      <c r="K48" s="761"/>
      <c r="L48" s="761"/>
      <c r="M48" s="761"/>
      <c r="N48" s="468"/>
      <c r="O48" s="295"/>
      <c r="P48" s="295"/>
      <c r="Q48" s="295"/>
      <c r="R48" s="295"/>
      <c r="S48" s="295"/>
      <c r="T48" s="761"/>
      <c r="U48" s="761"/>
      <c r="V48" s="761"/>
      <c r="W48" s="761"/>
      <c r="X48" s="761"/>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763"/>
      <c r="J49" s="763"/>
      <c r="K49" s="763"/>
      <c r="L49" s="763"/>
      <c r="M49" s="763"/>
      <c r="N49" s="291"/>
      <c r="O49" s="304"/>
      <c r="P49" s="304"/>
      <c r="Q49" s="304"/>
      <c r="R49" s="304"/>
      <c r="S49" s="304"/>
      <c r="T49" s="763"/>
      <c r="U49" s="763"/>
      <c r="V49" s="763"/>
      <c r="W49" s="763"/>
      <c r="X49" s="763"/>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761"/>
      <c r="J50" s="761"/>
      <c r="K50" s="761"/>
      <c r="L50" s="761"/>
      <c r="M50" s="761"/>
      <c r="N50" s="291"/>
      <c r="O50" s="295"/>
      <c r="P50" s="295"/>
      <c r="Q50" s="295"/>
      <c r="R50" s="295"/>
      <c r="S50" s="295"/>
      <c r="T50" s="761"/>
      <c r="U50" s="761"/>
      <c r="V50" s="761"/>
      <c r="W50" s="761"/>
      <c r="X50" s="761"/>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761"/>
      <c r="J51" s="761"/>
      <c r="K51" s="761"/>
      <c r="L51" s="761"/>
      <c r="M51" s="761"/>
      <c r="N51" s="468"/>
      <c r="O51" s="295"/>
      <c r="P51" s="295"/>
      <c r="Q51" s="295"/>
      <c r="R51" s="295"/>
      <c r="S51" s="295"/>
      <c r="T51" s="761"/>
      <c r="U51" s="761"/>
      <c r="V51" s="761"/>
      <c r="W51" s="761"/>
      <c r="X51" s="761"/>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318"/>
      <c r="J52" s="318"/>
      <c r="K52" s="318"/>
      <c r="L52" s="318"/>
      <c r="M52" s="318"/>
      <c r="N52" s="291"/>
      <c r="O52" s="291"/>
      <c r="P52" s="291"/>
      <c r="Q52" s="291"/>
      <c r="R52" s="291"/>
      <c r="S52" s="291"/>
      <c r="T52" s="318"/>
      <c r="U52" s="318"/>
      <c r="V52" s="318"/>
      <c r="W52" s="318"/>
      <c r="X52" s="318"/>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765"/>
      <c r="J53" s="765"/>
      <c r="K53" s="765"/>
      <c r="L53" s="765"/>
      <c r="M53" s="765"/>
      <c r="N53" s="290"/>
      <c r="O53" s="289"/>
      <c r="P53" s="289"/>
      <c r="Q53" s="289"/>
      <c r="R53" s="289"/>
      <c r="S53" s="289"/>
      <c r="T53" s="765"/>
      <c r="U53" s="765"/>
      <c r="V53" s="765"/>
      <c r="W53" s="765"/>
      <c r="X53" s="765"/>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761"/>
      <c r="J54" s="761"/>
      <c r="K54" s="761"/>
      <c r="L54" s="761"/>
      <c r="M54" s="761"/>
      <c r="N54" s="295">
        <v>12</v>
      </c>
      <c r="O54" s="295"/>
      <c r="P54" s="295"/>
      <c r="Q54" s="295"/>
      <c r="R54" s="295"/>
      <c r="S54" s="295"/>
      <c r="T54" s="761"/>
      <c r="U54" s="761"/>
      <c r="V54" s="761"/>
      <c r="W54" s="761"/>
      <c r="X54" s="761"/>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761"/>
      <c r="J55" s="761"/>
      <c r="K55" s="761"/>
      <c r="L55" s="761"/>
      <c r="M55" s="761"/>
      <c r="N55" s="295">
        <f>N54</f>
        <v>12</v>
      </c>
      <c r="O55" s="295"/>
      <c r="P55" s="295"/>
      <c r="Q55" s="295"/>
      <c r="R55" s="295"/>
      <c r="S55" s="295"/>
      <c r="T55" s="761"/>
      <c r="U55" s="761"/>
      <c r="V55" s="761"/>
      <c r="W55" s="761"/>
      <c r="X55" s="761"/>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318"/>
      <c r="J56" s="318"/>
      <c r="K56" s="318"/>
      <c r="L56" s="318"/>
      <c r="M56" s="318"/>
      <c r="N56" s="291"/>
      <c r="O56" s="291"/>
      <c r="P56" s="291"/>
      <c r="Q56" s="291"/>
      <c r="R56" s="291"/>
      <c r="S56" s="291"/>
      <c r="T56" s="318"/>
      <c r="U56" s="318"/>
      <c r="V56" s="318"/>
      <c r="W56" s="318"/>
      <c r="X56" s="318"/>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51253</v>
      </c>
      <c r="E57" s="295">
        <v>51253</v>
      </c>
      <c r="F57" s="295">
        <v>45146</v>
      </c>
      <c r="G57" s="295">
        <v>45146</v>
      </c>
      <c r="H57" s="295">
        <v>45146</v>
      </c>
      <c r="I57" s="761">
        <v>45146</v>
      </c>
      <c r="J57" s="761">
        <v>45146</v>
      </c>
      <c r="K57" s="761">
        <v>45146</v>
      </c>
      <c r="L57" s="761">
        <v>45146</v>
      </c>
      <c r="M57" s="761">
        <v>45146</v>
      </c>
      <c r="N57" s="295">
        <v>12</v>
      </c>
      <c r="O57" s="295">
        <v>10</v>
      </c>
      <c r="P57" s="295">
        <v>10</v>
      </c>
      <c r="Q57" s="295">
        <v>8</v>
      </c>
      <c r="R57" s="295">
        <v>8</v>
      </c>
      <c r="S57" s="295">
        <v>8</v>
      </c>
      <c r="T57" s="761">
        <v>8</v>
      </c>
      <c r="U57" s="761">
        <v>8</v>
      </c>
      <c r="V57" s="761">
        <v>8</v>
      </c>
      <c r="W57" s="761">
        <v>8</v>
      </c>
      <c r="X57" s="761">
        <v>8</v>
      </c>
      <c r="Y57" s="532"/>
      <c r="Z57" s="532">
        <v>1</v>
      </c>
      <c r="AA57" s="532"/>
      <c r="AB57" s="410"/>
      <c r="AC57" s="532"/>
      <c r="AD57" s="410"/>
      <c r="AE57" s="410"/>
      <c r="AF57" s="415"/>
      <c r="AG57" s="415"/>
      <c r="AH57" s="415"/>
      <c r="AI57" s="415"/>
      <c r="AJ57" s="415"/>
      <c r="AK57" s="415"/>
      <c r="AL57" s="415"/>
      <c r="AM57" s="296">
        <f>SUM(Y57:AL57)</f>
        <v>1</v>
      </c>
    </row>
    <row r="58" spans="1:39" outlineLevel="1">
      <c r="B58" s="294" t="s">
        <v>267</v>
      </c>
      <c r="C58" s="291" t="s">
        <v>163</v>
      </c>
      <c r="D58" s="295">
        <v>-4056</v>
      </c>
      <c r="E58" s="295">
        <v>-4056</v>
      </c>
      <c r="F58" s="295">
        <v>2052</v>
      </c>
      <c r="G58" s="295">
        <v>2052</v>
      </c>
      <c r="H58" s="295">
        <v>2052</v>
      </c>
      <c r="I58" s="761">
        <v>2052</v>
      </c>
      <c r="J58" s="761">
        <v>2052</v>
      </c>
      <c r="K58" s="761">
        <v>2052</v>
      </c>
      <c r="L58" s="761">
        <v>2052</v>
      </c>
      <c r="M58" s="761">
        <v>2052</v>
      </c>
      <c r="N58" s="295">
        <f>N57</f>
        <v>12</v>
      </c>
      <c r="O58" s="295">
        <v>-1</v>
      </c>
      <c r="P58" s="295">
        <v>-1</v>
      </c>
      <c r="Q58" s="295">
        <v>1</v>
      </c>
      <c r="R58" s="295">
        <v>1</v>
      </c>
      <c r="S58" s="295">
        <v>1</v>
      </c>
      <c r="T58" s="761">
        <v>1</v>
      </c>
      <c r="U58" s="761">
        <v>1</v>
      </c>
      <c r="V58" s="761">
        <v>1</v>
      </c>
      <c r="W58" s="761">
        <v>1</v>
      </c>
      <c r="X58" s="761">
        <v>1</v>
      </c>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318"/>
      <c r="J59" s="318"/>
      <c r="K59" s="318"/>
      <c r="L59" s="318"/>
      <c r="M59" s="318"/>
      <c r="N59" s="291"/>
      <c r="O59" s="291"/>
      <c r="P59" s="291"/>
      <c r="Q59" s="291"/>
      <c r="R59" s="291"/>
      <c r="S59" s="291"/>
      <c r="T59" s="318"/>
      <c r="U59" s="318"/>
      <c r="V59" s="318"/>
      <c r="W59" s="318"/>
      <c r="X59" s="318"/>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20751</v>
      </c>
      <c r="E60" s="295">
        <v>18474</v>
      </c>
      <c r="F60" s="295">
        <v>14539</v>
      </c>
      <c r="G60" s="295">
        <v>14348</v>
      </c>
      <c r="H60" s="295">
        <v>14348</v>
      </c>
      <c r="I60" s="761">
        <v>14348</v>
      </c>
      <c r="J60" s="761">
        <v>14348</v>
      </c>
      <c r="K60" s="761">
        <v>14348</v>
      </c>
      <c r="L60" s="761">
        <v>14348</v>
      </c>
      <c r="M60" s="761">
        <v>14348</v>
      </c>
      <c r="N60" s="295">
        <v>12</v>
      </c>
      <c r="O60" s="295">
        <v>5</v>
      </c>
      <c r="P60" s="295">
        <v>5</v>
      </c>
      <c r="Q60" s="295">
        <v>4</v>
      </c>
      <c r="R60" s="295">
        <v>4</v>
      </c>
      <c r="S60" s="295">
        <v>4</v>
      </c>
      <c r="T60" s="761">
        <v>4</v>
      </c>
      <c r="U60" s="761">
        <v>4</v>
      </c>
      <c r="V60" s="761">
        <v>4</v>
      </c>
      <c r="W60" s="761">
        <v>4</v>
      </c>
      <c r="X60" s="761">
        <v>4</v>
      </c>
      <c r="Y60" s="415"/>
      <c r="Z60" s="532">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-5918</v>
      </c>
      <c r="E61" s="295">
        <v>-3641</v>
      </c>
      <c r="F61" s="295">
        <v>294</v>
      </c>
      <c r="G61" s="295">
        <v>846</v>
      </c>
      <c r="H61" s="295">
        <v>846</v>
      </c>
      <c r="I61" s="761">
        <v>846</v>
      </c>
      <c r="J61" s="761">
        <v>846</v>
      </c>
      <c r="K61" s="761">
        <v>846</v>
      </c>
      <c r="L61" s="761">
        <v>846</v>
      </c>
      <c r="M61" s="761">
        <v>846</v>
      </c>
      <c r="N61" s="295">
        <f>N60</f>
        <v>12</v>
      </c>
      <c r="O61" s="295">
        <v>-2</v>
      </c>
      <c r="P61" s="295">
        <v>-1</v>
      </c>
      <c r="Q61" s="295">
        <v>0</v>
      </c>
      <c r="R61" s="295">
        <v>0</v>
      </c>
      <c r="S61" s="295">
        <v>0</v>
      </c>
      <c r="T61" s="761">
        <v>0</v>
      </c>
      <c r="U61" s="761">
        <v>0</v>
      </c>
      <c r="V61" s="761">
        <v>0</v>
      </c>
      <c r="W61" s="761">
        <v>0</v>
      </c>
      <c r="X61" s="761">
        <v>0</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766"/>
      <c r="J62" s="766"/>
      <c r="K62" s="766"/>
      <c r="L62" s="766"/>
      <c r="M62" s="766"/>
      <c r="N62" s="291"/>
      <c r="O62" s="316"/>
      <c r="P62" s="316"/>
      <c r="Q62" s="316"/>
      <c r="R62" s="316"/>
      <c r="S62" s="316"/>
      <c r="T62" s="766"/>
      <c r="U62" s="766"/>
      <c r="V62" s="766"/>
      <c r="W62" s="766"/>
      <c r="X62" s="76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761"/>
      <c r="J63" s="761"/>
      <c r="K63" s="761"/>
      <c r="L63" s="761"/>
      <c r="M63" s="761"/>
      <c r="N63" s="295">
        <v>12</v>
      </c>
      <c r="O63" s="295"/>
      <c r="P63" s="295"/>
      <c r="Q63" s="295"/>
      <c r="R63" s="295"/>
      <c r="S63" s="295"/>
      <c r="T63" s="761"/>
      <c r="U63" s="761"/>
      <c r="V63" s="761"/>
      <c r="W63" s="761"/>
      <c r="X63" s="761"/>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761"/>
      <c r="J64" s="761"/>
      <c r="K64" s="761"/>
      <c r="L64" s="761"/>
      <c r="M64" s="761"/>
      <c r="N64" s="295">
        <f>N63</f>
        <v>12</v>
      </c>
      <c r="O64" s="295"/>
      <c r="P64" s="295"/>
      <c r="Q64" s="295"/>
      <c r="R64" s="295"/>
      <c r="S64" s="295"/>
      <c r="T64" s="761"/>
      <c r="U64" s="761"/>
      <c r="V64" s="761"/>
      <c r="W64" s="761"/>
      <c r="X64" s="761"/>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766"/>
      <c r="J65" s="766"/>
      <c r="K65" s="766"/>
      <c r="L65" s="766"/>
      <c r="M65" s="766"/>
      <c r="N65" s="291"/>
      <c r="O65" s="316"/>
      <c r="P65" s="316"/>
      <c r="Q65" s="316"/>
      <c r="R65" s="316"/>
      <c r="S65" s="316"/>
      <c r="T65" s="766"/>
      <c r="U65" s="766"/>
      <c r="V65" s="766"/>
      <c r="W65" s="766"/>
      <c r="X65" s="76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761"/>
      <c r="J66" s="761"/>
      <c r="K66" s="761"/>
      <c r="L66" s="761"/>
      <c r="M66" s="761"/>
      <c r="N66" s="295">
        <v>3</v>
      </c>
      <c r="O66" s="295"/>
      <c r="P66" s="295"/>
      <c r="Q66" s="295"/>
      <c r="R66" s="295"/>
      <c r="S66" s="295"/>
      <c r="T66" s="761"/>
      <c r="U66" s="761"/>
      <c r="V66" s="761"/>
      <c r="W66" s="761"/>
      <c r="X66" s="761"/>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761"/>
      <c r="J67" s="761"/>
      <c r="K67" s="761"/>
      <c r="L67" s="761"/>
      <c r="M67" s="761"/>
      <c r="N67" s="295">
        <f>N66</f>
        <v>3</v>
      </c>
      <c r="O67" s="295"/>
      <c r="P67" s="295"/>
      <c r="Q67" s="295"/>
      <c r="R67" s="295"/>
      <c r="S67" s="295"/>
      <c r="T67" s="761"/>
      <c r="U67" s="761"/>
      <c r="V67" s="761"/>
      <c r="W67" s="761"/>
      <c r="X67" s="761"/>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766"/>
      <c r="J68" s="766"/>
      <c r="K68" s="766"/>
      <c r="L68" s="766"/>
      <c r="M68" s="766"/>
      <c r="N68" s="291"/>
      <c r="O68" s="316"/>
      <c r="P68" s="316"/>
      <c r="Q68" s="316"/>
      <c r="R68" s="316"/>
      <c r="S68" s="316"/>
      <c r="T68" s="766"/>
      <c r="U68" s="766"/>
      <c r="V68" s="766"/>
      <c r="W68" s="766"/>
      <c r="X68" s="76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765"/>
      <c r="J69" s="765"/>
      <c r="K69" s="765"/>
      <c r="L69" s="765"/>
      <c r="M69" s="765"/>
      <c r="N69" s="290"/>
      <c r="O69" s="289"/>
      <c r="P69" s="289"/>
      <c r="Q69" s="289"/>
      <c r="R69" s="289"/>
      <c r="S69" s="289"/>
      <c r="T69" s="765"/>
      <c r="U69" s="765"/>
      <c r="V69" s="765"/>
      <c r="W69" s="765"/>
      <c r="X69" s="765"/>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761"/>
      <c r="J70" s="761"/>
      <c r="K70" s="761"/>
      <c r="L70" s="761"/>
      <c r="M70" s="761"/>
      <c r="N70" s="295">
        <v>12</v>
      </c>
      <c r="O70" s="295"/>
      <c r="P70" s="295"/>
      <c r="Q70" s="295"/>
      <c r="R70" s="295"/>
      <c r="S70" s="295"/>
      <c r="T70" s="761"/>
      <c r="U70" s="761"/>
      <c r="V70" s="761"/>
      <c r="W70" s="761"/>
      <c r="X70" s="761"/>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761"/>
      <c r="J71" s="761"/>
      <c r="K71" s="761"/>
      <c r="L71" s="761"/>
      <c r="M71" s="761"/>
      <c r="N71" s="295">
        <f>N70</f>
        <v>12</v>
      </c>
      <c r="O71" s="295"/>
      <c r="P71" s="295"/>
      <c r="Q71" s="295"/>
      <c r="R71" s="295"/>
      <c r="S71" s="295"/>
      <c r="T71" s="761"/>
      <c r="U71" s="761"/>
      <c r="V71" s="761"/>
      <c r="W71" s="761"/>
      <c r="X71" s="761"/>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318"/>
      <c r="J72" s="318"/>
      <c r="K72" s="318"/>
      <c r="L72" s="318"/>
      <c r="M72" s="318"/>
      <c r="N72" s="291"/>
      <c r="O72" s="291"/>
      <c r="P72" s="291"/>
      <c r="Q72" s="291"/>
      <c r="R72" s="291"/>
      <c r="S72" s="291"/>
      <c r="T72" s="318"/>
      <c r="U72" s="318"/>
      <c r="V72" s="318"/>
      <c r="W72" s="318"/>
      <c r="X72" s="318"/>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761"/>
      <c r="J73" s="761"/>
      <c r="K73" s="761"/>
      <c r="L73" s="761"/>
      <c r="M73" s="761"/>
      <c r="N73" s="295">
        <v>12</v>
      </c>
      <c r="O73" s="295"/>
      <c r="P73" s="295"/>
      <c r="Q73" s="295"/>
      <c r="R73" s="295"/>
      <c r="S73" s="295"/>
      <c r="T73" s="761"/>
      <c r="U73" s="761"/>
      <c r="V73" s="761"/>
      <c r="W73" s="761"/>
      <c r="X73" s="761"/>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761"/>
      <c r="J74" s="761"/>
      <c r="K74" s="761"/>
      <c r="L74" s="761"/>
      <c r="M74" s="761"/>
      <c r="N74" s="295">
        <f>N73</f>
        <v>12</v>
      </c>
      <c r="O74" s="295"/>
      <c r="P74" s="295"/>
      <c r="Q74" s="295"/>
      <c r="R74" s="295"/>
      <c r="S74" s="295"/>
      <c r="T74" s="761"/>
      <c r="U74" s="761"/>
      <c r="V74" s="761"/>
      <c r="W74" s="761"/>
      <c r="X74" s="761"/>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291"/>
      <c r="E75" s="291"/>
      <c r="F75" s="291"/>
      <c r="G75" s="291"/>
      <c r="H75" s="291"/>
      <c r="I75" s="318"/>
      <c r="J75" s="318"/>
      <c r="K75" s="318"/>
      <c r="L75" s="318"/>
      <c r="M75" s="318"/>
      <c r="N75" s="291"/>
      <c r="O75" s="291"/>
      <c r="P75" s="291"/>
      <c r="Q75" s="291"/>
      <c r="R75" s="291"/>
      <c r="S75" s="291"/>
      <c r="T75" s="318"/>
      <c r="U75" s="318"/>
      <c r="V75" s="318"/>
      <c r="W75" s="318"/>
      <c r="X75" s="318"/>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761"/>
      <c r="J76" s="761"/>
      <c r="K76" s="761"/>
      <c r="L76" s="761"/>
      <c r="M76" s="761"/>
      <c r="N76" s="295">
        <v>12</v>
      </c>
      <c r="O76" s="295"/>
      <c r="P76" s="295"/>
      <c r="Q76" s="295"/>
      <c r="R76" s="295"/>
      <c r="S76" s="295"/>
      <c r="T76" s="761"/>
      <c r="U76" s="761"/>
      <c r="V76" s="761"/>
      <c r="W76" s="761"/>
      <c r="X76" s="761"/>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761"/>
      <c r="J77" s="761"/>
      <c r="K77" s="761"/>
      <c r="L77" s="761"/>
      <c r="M77" s="761"/>
      <c r="N77" s="295">
        <f>N76</f>
        <v>12</v>
      </c>
      <c r="O77" s="295"/>
      <c r="P77" s="295"/>
      <c r="Q77" s="295"/>
      <c r="R77" s="295"/>
      <c r="S77" s="295"/>
      <c r="T77" s="761"/>
      <c r="U77" s="761"/>
      <c r="V77" s="761"/>
      <c r="W77" s="761"/>
      <c r="X77" s="761"/>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291"/>
      <c r="E78" s="291"/>
      <c r="F78" s="291"/>
      <c r="G78" s="291"/>
      <c r="H78" s="291"/>
      <c r="I78" s="318"/>
      <c r="J78" s="318"/>
      <c r="K78" s="318"/>
      <c r="L78" s="318"/>
      <c r="M78" s="318"/>
      <c r="N78" s="291"/>
      <c r="O78" s="291"/>
      <c r="P78" s="291"/>
      <c r="Q78" s="291"/>
      <c r="R78" s="291"/>
      <c r="S78" s="291"/>
      <c r="T78" s="318"/>
      <c r="U78" s="318"/>
      <c r="V78" s="318"/>
      <c r="W78" s="318"/>
      <c r="X78" s="318"/>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767"/>
      <c r="J79" s="767"/>
      <c r="K79" s="767"/>
      <c r="L79" s="767"/>
      <c r="M79" s="767"/>
      <c r="N79" s="290"/>
      <c r="O79" s="290"/>
      <c r="P79" s="289"/>
      <c r="Q79" s="289"/>
      <c r="R79" s="289"/>
      <c r="S79" s="289"/>
      <c r="T79" s="765"/>
      <c r="U79" s="765"/>
      <c r="V79" s="765"/>
      <c r="W79" s="765"/>
      <c r="X79" s="765"/>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v>15973</v>
      </c>
      <c r="E80" s="295">
        <v>13719</v>
      </c>
      <c r="F80" s="295">
        <v>13317</v>
      </c>
      <c r="G80" s="295">
        <v>12915</v>
      </c>
      <c r="H80" s="295">
        <v>12915</v>
      </c>
      <c r="I80" s="761">
        <v>12915</v>
      </c>
      <c r="J80" s="761">
        <v>12453</v>
      </c>
      <c r="K80" s="761">
        <v>12353</v>
      </c>
      <c r="L80" s="761">
        <v>9156</v>
      </c>
      <c r="M80" s="761">
        <v>9156</v>
      </c>
      <c r="N80" s="295">
        <v>12</v>
      </c>
      <c r="O80" s="295">
        <v>2</v>
      </c>
      <c r="P80" s="295">
        <v>1</v>
      </c>
      <c r="Q80" s="295">
        <v>1</v>
      </c>
      <c r="R80" s="295">
        <v>1</v>
      </c>
      <c r="S80" s="295">
        <v>1</v>
      </c>
      <c r="T80" s="761">
        <v>1</v>
      </c>
      <c r="U80" s="761">
        <v>1</v>
      </c>
      <c r="V80" s="761">
        <v>1</v>
      </c>
      <c r="W80" s="761">
        <v>1</v>
      </c>
      <c r="X80" s="761">
        <v>1</v>
      </c>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761"/>
      <c r="J81" s="761"/>
      <c r="K81" s="761"/>
      <c r="L81" s="761"/>
      <c r="M81" s="761"/>
      <c r="N81" s="295">
        <f>N80</f>
        <v>12</v>
      </c>
      <c r="O81" s="295"/>
      <c r="P81" s="295"/>
      <c r="Q81" s="295"/>
      <c r="R81" s="295"/>
      <c r="S81" s="295"/>
      <c r="T81" s="761"/>
      <c r="U81" s="761"/>
      <c r="V81" s="761"/>
      <c r="W81" s="761"/>
      <c r="X81" s="761"/>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291"/>
      <c r="E82" s="291"/>
      <c r="F82" s="291"/>
      <c r="G82" s="291"/>
      <c r="H82" s="291"/>
      <c r="I82" s="318"/>
      <c r="J82" s="318"/>
      <c r="K82" s="318"/>
      <c r="L82" s="318"/>
      <c r="M82" s="318"/>
      <c r="N82" s="468"/>
      <c r="O82" s="291"/>
      <c r="P82" s="291"/>
      <c r="Q82" s="291"/>
      <c r="R82" s="291"/>
      <c r="S82" s="291"/>
      <c r="T82" s="318"/>
      <c r="U82" s="318"/>
      <c r="V82" s="318"/>
      <c r="W82" s="318"/>
      <c r="X82" s="318"/>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318"/>
      <c r="J83" s="318"/>
      <c r="K83" s="318"/>
      <c r="L83" s="318"/>
      <c r="M83" s="318"/>
      <c r="N83" s="291"/>
      <c r="O83" s="291"/>
      <c r="P83" s="291"/>
      <c r="Q83" s="291"/>
      <c r="R83" s="291"/>
      <c r="S83" s="291"/>
      <c r="T83" s="318"/>
      <c r="U83" s="318"/>
      <c r="V83" s="318"/>
      <c r="W83" s="318"/>
      <c r="X83" s="318"/>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761"/>
      <c r="J84" s="761"/>
      <c r="K84" s="761"/>
      <c r="L84" s="761"/>
      <c r="M84" s="761"/>
      <c r="N84" s="295">
        <v>0</v>
      </c>
      <c r="O84" s="295"/>
      <c r="P84" s="295"/>
      <c r="Q84" s="295"/>
      <c r="R84" s="295"/>
      <c r="S84" s="295"/>
      <c r="T84" s="761"/>
      <c r="U84" s="761"/>
      <c r="V84" s="761"/>
      <c r="W84" s="761"/>
      <c r="X84" s="761"/>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761"/>
      <c r="J85" s="761"/>
      <c r="K85" s="761"/>
      <c r="L85" s="761"/>
      <c r="M85" s="761"/>
      <c r="N85" s="295">
        <f>N84</f>
        <v>0</v>
      </c>
      <c r="O85" s="295"/>
      <c r="P85" s="295"/>
      <c r="Q85" s="295"/>
      <c r="R85" s="295"/>
      <c r="S85" s="295"/>
      <c r="T85" s="761"/>
      <c r="U85" s="761"/>
      <c r="V85" s="761"/>
      <c r="W85" s="761"/>
      <c r="X85" s="761"/>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318"/>
      <c r="J86" s="318"/>
      <c r="K86" s="318"/>
      <c r="L86" s="318"/>
      <c r="M86" s="318"/>
      <c r="N86" s="291"/>
      <c r="O86" s="291"/>
      <c r="P86" s="291"/>
      <c r="Q86" s="291"/>
      <c r="R86" s="291"/>
      <c r="S86" s="291"/>
      <c r="T86" s="318"/>
      <c r="U86" s="318"/>
      <c r="V86" s="318"/>
      <c r="W86" s="318"/>
      <c r="X86" s="318"/>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761"/>
      <c r="J87" s="761"/>
      <c r="K87" s="761"/>
      <c r="L87" s="761"/>
      <c r="M87" s="761"/>
      <c r="N87" s="295">
        <v>0</v>
      </c>
      <c r="O87" s="295"/>
      <c r="P87" s="295"/>
      <c r="Q87" s="295"/>
      <c r="R87" s="295"/>
      <c r="S87" s="295"/>
      <c r="T87" s="761"/>
      <c r="U87" s="761"/>
      <c r="V87" s="761"/>
      <c r="W87" s="761"/>
      <c r="X87" s="761"/>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761"/>
      <c r="J88" s="761"/>
      <c r="K88" s="761"/>
      <c r="L88" s="761"/>
      <c r="M88" s="761"/>
      <c r="N88" s="295">
        <f>N87</f>
        <v>0</v>
      </c>
      <c r="O88" s="295"/>
      <c r="P88" s="295"/>
      <c r="Q88" s="295"/>
      <c r="R88" s="295"/>
      <c r="S88" s="295"/>
      <c r="T88" s="761"/>
      <c r="U88" s="761"/>
      <c r="V88" s="761"/>
      <c r="W88" s="761"/>
      <c r="X88" s="761"/>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318"/>
      <c r="J89" s="318"/>
      <c r="K89" s="318"/>
      <c r="L89" s="318"/>
      <c r="M89" s="318"/>
      <c r="N89" s="291"/>
      <c r="O89" s="291"/>
      <c r="P89" s="291"/>
      <c r="Q89" s="291"/>
      <c r="R89" s="291"/>
      <c r="S89" s="291"/>
      <c r="T89" s="318"/>
      <c r="U89" s="318"/>
      <c r="V89" s="318"/>
      <c r="W89" s="318"/>
      <c r="X89" s="318"/>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765"/>
      <c r="J90" s="765"/>
      <c r="K90" s="765"/>
      <c r="L90" s="765"/>
      <c r="M90" s="765"/>
      <c r="N90" s="290"/>
      <c r="O90" s="289"/>
      <c r="P90" s="289"/>
      <c r="Q90" s="289"/>
      <c r="R90" s="289"/>
      <c r="S90" s="289"/>
      <c r="T90" s="765"/>
      <c r="U90" s="765"/>
      <c r="V90" s="765"/>
      <c r="W90" s="765"/>
      <c r="X90" s="765"/>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761"/>
      <c r="J91" s="761"/>
      <c r="K91" s="761"/>
      <c r="L91" s="761"/>
      <c r="M91" s="761"/>
      <c r="N91" s="295">
        <v>12</v>
      </c>
      <c r="O91" s="295"/>
      <c r="P91" s="295"/>
      <c r="Q91" s="295"/>
      <c r="R91" s="295"/>
      <c r="S91" s="295"/>
      <c r="T91" s="761"/>
      <c r="U91" s="761"/>
      <c r="V91" s="761"/>
      <c r="W91" s="761"/>
      <c r="X91" s="761"/>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761"/>
      <c r="J92" s="761"/>
      <c r="K92" s="761"/>
      <c r="L92" s="761"/>
      <c r="M92" s="761"/>
      <c r="N92" s="295">
        <f>N91</f>
        <v>12</v>
      </c>
      <c r="O92" s="295"/>
      <c r="P92" s="295"/>
      <c r="Q92" s="295"/>
      <c r="R92" s="295"/>
      <c r="S92" s="295"/>
      <c r="T92" s="761"/>
      <c r="U92" s="761"/>
      <c r="V92" s="761"/>
      <c r="W92" s="761"/>
      <c r="X92" s="761"/>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318"/>
      <c r="J93" s="318"/>
      <c r="K93" s="318"/>
      <c r="L93" s="318"/>
      <c r="M93" s="318"/>
      <c r="N93" s="291"/>
      <c r="O93" s="291"/>
      <c r="P93" s="291"/>
      <c r="Q93" s="291"/>
      <c r="R93" s="291"/>
      <c r="S93" s="291"/>
      <c r="T93" s="318"/>
      <c r="U93" s="318"/>
      <c r="V93" s="318"/>
      <c r="W93" s="318"/>
      <c r="X93" s="318"/>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761"/>
      <c r="J94" s="761"/>
      <c r="K94" s="761"/>
      <c r="L94" s="761"/>
      <c r="M94" s="761"/>
      <c r="N94" s="295">
        <v>12</v>
      </c>
      <c r="O94" s="295"/>
      <c r="P94" s="295"/>
      <c r="Q94" s="295"/>
      <c r="R94" s="295"/>
      <c r="S94" s="295"/>
      <c r="T94" s="761"/>
      <c r="U94" s="761"/>
      <c r="V94" s="761"/>
      <c r="W94" s="761"/>
      <c r="X94" s="761"/>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761"/>
      <c r="J95" s="761"/>
      <c r="K95" s="761"/>
      <c r="L95" s="761"/>
      <c r="M95" s="761"/>
      <c r="N95" s="295">
        <f>N94</f>
        <v>12</v>
      </c>
      <c r="O95" s="295"/>
      <c r="P95" s="295"/>
      <c r="Q95" s="295"/>
      <c r="R95" s="295"/>
      <c r="S95" s="295"/>
      <c r="T95" s="761"/>
      <c r="U95" s="761"/>
      <c r="V95" s="761"/>
      <c r="W95" s="761"/>
      <c r="X95" s="761"/>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318"/>
      <c r="J96" s="318"/>
      <c r="K96" s="318"/>
      <c r="L96" s="318"/>
      <c r="M96" s="318"/>
      <c r="N96" s="291"/>
      <c r="O96" s="291"/>
      <c r="P96" s="291"/>
      <c r="Q96" s="291"/>
      <c r="R96" s="291"/>
      <c r="S96" s="291"/>
      <c r="T96" s="318"/>
      <c r="U96" s="318"/>
      <c r="V96" s="318"/>
      <c r="W96" s="318"/>
      <c r="X96" s="318"/>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761"/>
      <c r="J97" s="761"/>
      <c r="K97" s="761"/>
      <c r="L97" s="761"/>
      <c r="M97" s="761"/>
      <c r="N97" s="295">
        <v>12</v>
      </c>
      <c r="O97" s="295"/>
      <c r="P97" s="295"/>
      <c r="Q97" s="295"/>
      <c r="R97" s="295"/>
      <c r="S97" s="295"/>
      <c r="T97" s="761"/>
      <c r="U97" s="761"/>
      <c r="V97" s="761"/>
      <c r="W97" s="761"/>
      <c r="X97" s="761"/>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761"/>
      <c r="J98" s="761"/>
      <c r="K98" s="761"/>
      <c r="L98" s="761"/>
      <c r="M98" s="761"/>
      <c r="N98" s="295">
        <f>N97</f>
        <v>12</v>
      </c>
      <c r="O98" s="295"/>
      <c r="P98" s="295"/>
      <c r="Q98" s="295"/>
      <c r="R98" s="295"/>
      <c r="S98" s="295"/>
      <c r="T98" s="761"/>
      <c r="U98" s="761"/>
      <c r="V98" s="761"/>
      <c r="W98" s="761"/>
      <c r="X98" s="761"/>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318"/>
      <c r="J99" s="318"/>
      <c r="K99" s="318"/>
      <c r="L99" s="318"/>
      <c r="M99" s="318"/>
      <c r="N99" s="291"/>
      <c r="O99" s="291"/>
      <c r="P99" s="291"/>
      <c r="Q99" s="291"/>
      <c r="R99" s="291"/>
      <c r="S99" s="291"/>
      <c r="T99" s="318"/>
      <c r="U99" s="318"/>
      <c r="V99" s="318"/>
      <c r="W99" s="318"/>
      <c r="X99" s="318"/>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761"/>
      <c r="J100" s="761"/>
      <c r="K100" s="761"/>
      <c r="L100" s="761"/>
      <c r="M100" s="761"/>
      <c r="N100" s="295">
        <v>12</v>
      </c>
      <c r="O100" s="295"/>
      <c r="P100" s="295"/>
      <c r="Q100" s="295"/>
      <c r="R100" s="295"/>
      <c r="S100" s="295"/>
      <c r="T100" s="761"/>
      <c r="U100" s="761"/>
      <c r="V100" s="761"/>
      <c r="W100" s="761"/>
      <c r="X100" s="761"/>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761"/>
      <c r="J101" s="761"/>
      <c r="K101" s="761"/>
      <c r="L101" s="761"/>
      <c r="M101" s="761"/>
      <c r="N101" s="295">
        <f>N100</f>
        <v>12</v>
      </c>
      <c r="O101" s="295"/>
      <c r="P101" s="295"/>
      <c r="Q101" s="295"/>
      <c r="R101" s="295"/>
      <c r="S101" s="295"/>
      <c r="T101" s="761"/>
      <c r="U101" s="761"/>
      <c r="V101" s="761"/>
      <c r="W101" s="761"/>
      <c r="X101" s="761"/>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318"/>
      <c r="J102" s="318"/>
      <c r="K102" s="318"/>
      <c r="L102" s="318"/>
      <c r="M102" s="318"/>
      <c r="N102" s="300"/>
      <c r="O102" s="291"/>
      <c r="P102" s="291"/>
      <c r="Q102" s="291"/>
      <c r="R102" s="291"/>
      <c r="S102" s="291"/>
      <c r="T102" s="318"/>
      <c r="U102" s="318"/>
      <c r="V102" s="318"/>
      <c r="W102" s="318"/>
      <c r="X102" s="318"/>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318"/>
      <c r="J103" s="318"/>
      <c r="K103" s="318"/>
      <c r="L103" s="318"/>
      <c r="M103" s="318"/>
      <c r="N103" s="291"/>
      <c r="O103" s="291"/>
      <c r="P103" s="291"/>
      <c r="Q103" s="291"/>
      <c r="R103" s="291"/>
      <c r="S103" s="291"/>
      <c r="T103" s="318"/>
      <c r="U103" s="318"/>
      <c r="V103" s="318"/>
      <c r="W103" s="318"/>
      <c r="X103" s="318"/>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318"/>
      <c r="J104" s="318"/>
      <c r="K104" s="318"/>
      <c r="L104" s="318"/>
      <c r="M104" s="318"/>
      <c r="N104" s="291"/>
      <c r="O104" s="291"/>
      <c r="P104" s="291"/>
      <c r="Q104" s="291"/>
      <c r="R104" s="291"/>
      <c r="S104" s="291"/>
      <c r="T104" s="318"/>
      <c r="U104" s="318"/>
      <c r="V104" s="318"/>
      <c r="W104" s="318"/>
      <c r="X104" s="318"/>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761"/>
      <c r="J105" s="761"/>
      <c r="K105" s="761"/>
      <c r="L105" s="761"/>
      <c r="M105" s="761"/>
      <c r="N105" s="291"/>
      <c r="O105" s="295"/>
      <c r="P105" s="295"/>
      <c r="Q105" s="295"/>
      <c r="R105" s="295"/>
      <c r="S105" s="295"/>
      <c r="T105" s="761"/>
      <c r="U105" s="761"/>
      <c r="V105" s="761"/>
      <c r="W105" s="761"/>
      <c r="X105" s="761"/>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761"/>
      <c r="J106" s="761"/>
      <c r="K106" s="761"/>
      <c r="L106" s="761"/>
      <c r="M106" s="761"/>
      <c r="N106" s="291"/>
      <c r="O106" s="295"/>
      <c r="P106" s="295"/>
      <c r="Q106" s="295"/>
      <c r="R106" s="295"/>
      <c r="S106" s="295"/>
      <c r="T106" s="761"/>
      <c r="U106" s="761"/>
      <c r="V106" s="761"/>
      <c r="W106" s="761"/>
      <c r="X106" s="761"/>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318"/>
      <c r="J107" s="318"/>
      <c r="K107" s="318"/>
      <c r="L107" s="318"/>
      <c r="M107" s="318"/>
      <c r="N107" s="291"/>
      <c r="O107" s="291"/>
      <c r="P107" s="291"/>
      <c r="Q107" s="291"/>
      <c r="R107" s="291"/>
      <c r="S107" s="291"/>
      <c r="T107" s="318"/>
      <c r="U107" s="318"/>
      <c r="V107" s="318"/>
      <c r="W107" s="318"/>
      <c r="X107" s="318"/>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761"/>
      <c r="J108" s="761"/>
      <c r="K108" s="761"/>
      <c r="L108" s="761"/>
      <c r="M108" s="761"/>
      <c r="N108" s="291"/>
      <c r="O108" s="295"/>
      <c r="P108" s="295"/>
      <c r="Q108" s="295"/>
      <c r="R108" s="295"/>
      <c r="S108" s="295"/>
      <c r="T108" s="761"/>
      <c r="U108" s="761"/>
      <c r="V108" s="761"/>
      <c r="W108" s="761"/>
      <c r="X108" s="761"/>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761"/>
      <c r="J109" s="761"/>
      <c r="K109" s="761"/>
      <c r="L109" s="761"/>
      <c r="M109" s="761"/>
      <c r="N109" s="291"/>
      <c r="O109" s="295"/>
      <c r="P109" s="295"/>
      <c r="Q109" s="295"/>
      <c r="R109" s="295"/>
      <c r="S109" s="295"/>
      <c r="T109" s="761"/>
      <c r="U109" s="761"/>
      <c r="V109" s="761"/>
      <c r="W109" s="761"/>
      <c r="X109" s="761"/>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318"/>
      <c r="J110" s="318"/>
      <c r="K110" s="318"/>
      <c r="L110" s="318"/>
      <c r="M110" s="318"/>
      <c r="N110" s="291"/>
      <c r="O110" s="291"/>
      <c r="P110" s="291"/>
      <c r="Q110" s="291"/>
      <c r="R110" s="291"/>
      <c r="S110" s="291"/>
      <c r="T110" s="318"/>
      <c r="U110" s="318"/>
      <c r="V110" s="318"/>
      <c r="W110" s="318"/>
      <c r="X110" s="318"/>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761"/>
      <c r="J111" s="761"/>
      <c r="K111" s="761"/>
      <c r="L111" s="761"/>
      <c r="M111" s="761"/>
      <c r="N111" s="291"/>
      <c r="O111" s="295"/>
      <c r="P111" s="295"/>
      <c r="Q111" s="295"/>
      <c r="R111" s="295"/>
      <c r="S111" s="295"/>
      <c r="T111" s="761"/>
      <c r="U111" s="761"/>
      <c r="V111" s="761"/>
      <c r="W111" s="761"/>
      <c r="X111" s="761"/>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761"/>
      <c r="J112" s="761"/>
      <c r="K112" s="761"/>
      <c r="L112" s="761"/>
      <c r="M112" s="761"/>
      <c r="N112" s="291"/>
      <c r="O112" s="295"/>
      <c r="P112" s="295"/>
      <c r="Q112" s="295"/>
      <c r="R112" s="295"/>
      <c r="S112" s="295"/>
      <c r="T112" s="761"/>
      <c r="U112" s="761"/>
      <c r="V112" s="761"/>
      <c r="W112" s="761"/>
      <c r="X112" s="761"/>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318"/>
      <c r="J113" s="318"/>
      <c r="K113" s="318"/>
      <c r="L113" s="318"/>
      <c r="M113" s="318"/>
      <c r="N113" s="291"/>
      <c r="O113" s="291"/>
      <c r="P113" s="291"/>
      <c r="Q113" s="291"/>
      <c r="R113" s="291"/>
      <c r="S113" s="291"/>
      <c r="T113" s="318"/>
      <c r="U113" s="318"/>
      <c r="V113" s="318"/>
      <c r="W113" s="318"/>
      <c r="X113" s="318"/>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761"/>
      <c r="J114" s="761"/>
      <c r="K114" s="761"/>
      <c r="L114" s="761"/>
      <c r="M114" s="761"/>
      <c r="N114" s="291"/>
      <c r="O114" s="295"/>
      <c r="P114" s="295"/>
      <c r="Q114" s="295"/>
      <c r="R114" s="295"/>
      <c r="S114" s="295"/>
      <c r="T114" s="761"/>
      <c r="U114" s="761"/>
      <c r="V114" s="761"/>
      <c r="W114" s="761"/>
      <c r="X114" s="761"/>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761"/>
      <c r="J115" s="761"/>
      <c r="K115" s="761"/>
      <c r="L115" s="761"/>
      <c r="M115" s="761"/>
      <c r="N115" s="291"/>
      <c r="O115" s="295"/>
      <c r="P115" s="295"/>
      <c r="Q115" s="295"/>
      <c r="R115" s="295"/>
      <c r="S115" s="295"/>
      <c r="T115" s="761"/>
      <c r="U115" s="761"/>
      <c r="V115" s="761"/>
      <c r="W115" s="761"/>
      <c r="X115" s="761"/>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318"/>
      <c r="J116" s="318"/>
      <c r="K116" s="318"/>
      <c r="L116" s="318"/>
      <c r="M116" s="318"/>
      <c r="N116" s="291"/>
      <c r="O116" s="291"/>
      <c r="P116" s="291"/>
      <c r="Q116" s="291"/>
      <c r="R116" s="291"/>
      <c r="S116" s="291"/>
      <c r="T116" s="318"/>
      <c r="U116" s="318"/>
      <c r="V116" s="318"/>
      <c r="W116" s="318"/>
      <c r="X116" s="318"/>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318"/>
      <c r="J117" s="318"/>
      <c r="K117" s="318"/>
      <c r="L117" s="318"/>
      <c r="M117" s="318"/>
      <c r="N117" s="291"/>
      <c r="O117" s="291"/>
      <c r="P117" s="291"/>
      <c r="Q117" s="291"/>
      <c r="R117" s="291"/>
      <c r="S117" s="291"/>
      <c r="T117" s="318"/>
      <c r="U117" s="318"/>
      <c r="V117" s="318"/>
      <c r="W117" s="318"/>
      <c r="X117" s="318"/>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761"/>
      <c r="J118" s="761"/>
      <c r="K118" s="761"/>
      <c r="L118" s="761"/>
      <c r="M118" s="761"/>
      <c r="N118" s="295">
        <v>12</v>
      </c>
      <c r="O118" s="295"/>
      <c r="P118" s="295"/>
      <c r="Q118" s="295"/>
      <c r="R118" s="295"/>
      <c r="S118" s="295"/>
      <c r="T118" s="761"/>
      <c r="U118" s="761"/>
      <c r="V118" s="761"/>
      <c r="W118" s="761"/>
      <c r="X118" s="761"/>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761"/>
      <c r="J119" s="761"/>
      <c r="K119" s="761"/>
      <c r="L119" s="761"/>
      <c r="M119" s="761"/>
      <c r="N119" s="295">
        <f>N118</f>
        <v>12</v>
      </c>
      <c r="O119" s="295"/>
      <c r="P119" s="295"/>
      <c r="Q119" s="295"/>
      <c r="R119" s="295"/>
      <c r="S119" s="295"/>
      <c r="T119" s="761"/>
      <c r="U119" s="761"/>
      <c r="V119" s="761"/>
      <c r="W119" s="761"/>
      <c r="X119" s="761"/>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318"/>
      <c r="J120" s="318"/>
      <c r="K120" s="318"/>
      <c r="L120" s="318"/>
      <c r="M120" s="318"/>
      <c r="N120" s="291"/>
      <c r="O120" s="291"/>
      <c r="P120" s="291"/>
      <c r="Q120" s="291"/>
      <c r="R120" s="291"/>
      <c r="S120" s="291"/>
      <c r="T120" s="318"/>
      <c r="U120" s="318"/>
      <c r="V120" s="318"/>
      <c r="W120" s="318"/>
      <c r="X120" s="318"/>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761"/>
      <c r="J121" s="761"/>
      <c r="K121" s="761"/>
      <c r="L121" s="761"/>
      <c r="M121" s="761"/>
      <c r="N121" s="295">
        <v>12</v>
      </c>
      <c r="O121" s="295"/>
      <c r="P121" s="295"/>
      <c r="Q121" s="295"/>
      <c r="R121" s="295"/>
      <c r="S121" s="295"/>
      <c r="T121" s="761"/>
      <c r="U121" s="761"/>
      <c r="V121" s="761"/>
      <c r="W121" s="761"/>
      <c r="X121" s="761"/>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761"/>
      <c r="J122" s="761"/>
      <c r="K122" s="761"/>
      <c r="L122" s="761"/>
      <c r="M122" s="761"/>
      <c r="N122" s="295">
        <f>N121</f>
        <v>12</v>
      </c>
      <c r="O122" s="295"/>
      <c r="P122" s="295"/>
      <c r="Q122" s="295"/>
      <c r="R122" s="295"/>
      <c r="S122" s="295"/>
      <c r="T122" s="761"/>
      <c r="U122" s="761"/>
      <c r="V122" s="761"/>
      <c r="W122" s="761"/>
      <c r="X122" s="761"/>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318"/>
      <c r="J123" s="318"/>
      <c r="K123" s="318"/>
      <c r="L123" s="318"/>
      <c r="M123" s="318"/>
      <c r="N123" s="291"/>
      <c r="O123" s="291"/>
      <c r="P123" s="291"/>
      <c r="Q123" s="291"/>
      <c r="R123" s="291"/>
      <c r="S123" s="291"/>
      <c r="T123" s="318"/>
      <c r="U123" s="318"/>
      <c r="V123" s="318"/>
      <c r="W123" s="318"/>
      <c r="X123" s="318"/>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761"/>
      <c r="J124" s="761"/>
      <c r="K124" s="761"/>
      <c r="L124" s="761"/>
      <c r="M124" s="761"/>
      <c r="N124" s="295">
        <v>12</v>
      </c>
      <c r="O124" s="295"/>
      <c r="P124" s="295"/>
      <c r="Q124" s="295"/>
      <c r="R124" s="295"/>
      <c r="S124" s="295"/>
      <c r="T124" s="761"/>
      <c r="U124" s="761"/>
      <c r="V124" s="761"/>
      <c r="W124" s="761"/>
      <c r="X124" s="761"/>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761"/>
      <c r="J125" s="761"/>
      <c r="K125" s="761"/>
      <c r="L125" s="761"/>
      <c r="M125" s="761"/>
      <c r="N125" s="295">
        <f>N124</f>
        <v>12</v>
      </c>
      <c r="O125" s="295"/>
      <c r="P125" s="295"/>
      <c r="Q125" s="295"/>
      <c r="R125" s="295"/>
      <c r="S125" s="295"/>
      <c r="T125" s="761"/>
      <c r="U125" s="761"/>
      <c r="V125" s="761"/>
      <c r="W125" s="761"/>
      <c r="X125" s="761"/>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318"/>
      <c r="J126" s="318"/>
      <c r="K126" s="318"/>
      <c r="L126" s="318"/>
      <c r="M126" s="318"/>
      <c r="N126" s="291"/>
      <c r="O126" s="291"/>
      <c r="P126" s="291"/>
      <c r="Q126" s="291"/>
      <c r="R126" s="291"/>
      <c r="S126" s="291"/>
      <c r="T126" s="318"/>
      <c r="U126" s="318"/>
      <c r="V126" s="318"/>
      <c r="W126" s="318"/>
      <c r="X126" s="318"/>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761"/>
      <c r="J127" s="761"/>
      <c r="K127" s="761"/>
      <c r="L127" s="761"/>
      <c r="M127" s="761"/>
      <c r="N127" s="295">
        <v>12</v>
      </c>
      <c r="O127" s="295"/>
      <c r="P127" s="295"/>
      <c r="Q127" s="295"/>
      <c r="R127" s="295"/>
      <c r="S127" s="295"/>
      <c r="T127" s="761"/>
      <c r="U127" s="761"/>
      <c r="V127" s="761"/>
      <c r="W127" s="761"/>
      <c r="X127" s="761"/>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761"/>
      <c r="J128" s="761"/>
      <c r="K128" s="761"/>
      <c r="L128" s="761"/>
      <c r="M128" s="761"/>
      <c r="N128" s="295">
        <f>N127</f>
        <v>12</v>
      </c>
      <c r="O128" s="295"/>
      <c r="P128" s="295"/>
      <c r="Q128" s="295"/>
      <c r="R128" s="295"/>
      <c r="S128" s="295"/>
      <c r="T128" s="761"/>
      <c r="U128" s="761"/>
      <c r="V128" s="761"/>
      <c r="W128" s="761"/>
      <c r="X128" s="761"/>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318"/>
      <c r="J129" s="318"/>
      <c r="K129" s="318"/>
      <c r="L129" s="318"/>
      <c r="M129" s="318"/>
      <c r="N129" s="291"/>
      <c r="O129" s="291"/>
      <c r="P129" s="291"/>
      <c r="Q129" s="291"/>
      <c r="R129" s="291"/>
      <c r="S129" s="291"/>
      <c r="T129" s="318"/>
      <c r="U129" s="318"/>
      <c r="V129" s="318"/>
      <c r="W129" s="318"/>
      <c r="X129" s="318"/>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761"/>
      <c r="J130" s="761"/>
      <c r="K130" s="761"/>
      <c r="L130" s="761"/>
      <c r="M130" s="761"/>
      <c r="N130" s="295">
        <v>3</v>
      </c>
      <c r="O130" s="295"/>
      <c r="P130" s="295"/>
      <c r="Q130" s="295"/>
      <c r="R130" s="295"/>
      <c r="S130" s="295"/>
      <c r="T130" s="761"/>
      <c r="U130" s="761"/>
      <c r="V130" s="761"/>
      <c r="W130" s="761"/>
      <c r="X130" s="761"/>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761"/>
      <c r="J131" s="761"/>
      <c r="K131" s="761"/>
      <c r="L131" s="761"/>
      <c r="M131" s="761"/>
      <c r="N131" s="295">
        <f>N130</f>
        <v>3</v>
      </c>
      <c r="O131" s="295"/>
      <c r="P131" s="295"/>
      <c r="Q131" s="295"/>
      <c r="R131" s="295"/>
      <c r="S131" s="295"/>
      <c r="T131" s="761"/>
      <c r="U131" s="761"/>
      <c r="V131" s="761"/>
      <c r="W131" s="761"/>
      <c r="X131" s="761"/>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318"/>
      <c r="J132" s="318"/>
      <c r="K132" s="318"/>
      <c r="L132" s="318"/>
      <c r="M132" s="318"/>
      <c r="N132" s="291"/>
      <c r="O132" s="291"/>
      <c r="P132" s="291"/>
      <c r="Q132" s="291"/>
      <c r="R132" s="291"/>
      <c r="S132" s="291"/>
      <c r="T132" s="318"/>
      <c r="U132" s="318"/>
      <c r="V132" s="318"/>
      <c r="W132" s="318"/>
      <c r="X132" s="318"/>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761"/>
      <c r="J133" s="761"/>
      <c r="K133" s="761"/>
      <c r="L133" s="761"/>
      <c r="M133" s="761"/>
      <c r="N133" s="295">
        <v>12</v>
      </c>
      <c r="O133" s="295"/>
      <c r="P133" s="295"/>
      <c r="Q133" s="295"/>
      <c r="R133" s="295"/>
      <c r="S133" s="295"/>
      <c r="T133" s="761"/>
      <c r="U133" s="761"/>
      <c r="V133" s="761"/>
      <c r="W133" s="761"/>
      <c r="X133" s="761"/>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761"/>
      <c r="J134" s="761"/>
      <c r="K134" s="761"/>
      <c r="L134" s="761"/>
      <c r="M134" s="761"/>
      <c r="N134" s="295">
        <f>N133</f>
        <v>12</v>
      </c>
      <c r="O134" s="295"/>
      <c r="P134" s="295"/>
      <c r="Q134" s="295"/>
      <c r="R134" s="295"/>
      <c r="S134" s="295"/>
      <c r="T134" s="761"/>
      <c r="U134" s="761"/>
      <c r="V134" s="761"/>
      <c r="W134" s="761"/>
      <c r="X134" s="761"/>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318"/>
      <c r="J135" s="318"/>
      <c r="K135" s="318"/>
      <c r="L135" s="318"/>
      <c r="M135" s="318"/>
      <c r="N135" s="291"/>
      <c r="O135" s="291"/>
      <c r="P135" s="291"/>
      <c r="Q135" s="291"/>
      <c r="R135" s="291"/>
      <c r="S135" s="291"/>
      <c r="T135" s="318"/>
      <c r="U135" s="318"/>
      <c r="V135" s="318"/>
      <c r="W135" s="318"/>
      <c r="X135" s="318"/>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761"/>
      <c r="J136" s="761"/>
      <c r="K136" s="761"/>
      <c r="L136" s="761"/>
      <c r="M136" s="761"/>
      <c r="N136" s="295">
        <v>12</v>
      </c>
      <c r="O136" s="295"/>
      <c r="P136" s="295"/>
      <c r="Q136" s="295"/>
      <c r="R136" s="295"/>
      <c r="S136" s="295"/>
      <c r="T136" s="761"/>
      <c r="U136" s="761"/>
      <c r="V136" s="761"/>
      <c r="W136" s="761"/>
      <c r="X136" s="761"/>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761"/>
      <c r="J137" s="761"/>
      <c r="K137" s="761"/>
      <c r="L137" s="761"/>
      <c r="M137" s="761"/>
      <c r="N137" s="295">
        <f>N136</f>
        <v>12</v>
      </c>
      <c r="O137" s="295"/>
      <c r="P137" s="295"/>
      <c r="Q137" s="295"/>
      <c r="R137" s="295"/>
      <c r="S137" s="295"/>
      <c r="T137" s="761"/>
      <c r="U137" s="761"/>
      <c r="V137" s="761"/>
      <c r="W137" s="761"/>
      <c r="X137" s="761"/>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318"/>
      <c r="J138" s="318"/>
      <c r="K138" s="318"/>
      <c r="L138" s="318"/>
      <c r="M138" s="318"/>
      <c r="N138" s="291"/>
      <c r="O138" s="291"/>
      <c r="P138" s="291"/>
      <c r="Q138" s="291"/>
      <c r="R138" s="291"/>
      <c r="S138" s="291"/>
      <c r="T138" s="318"/>
      <c r="U138" s="318"/>
      <c r="V138" s="318"/>
      <c r="W138" s="318"/>
      <c r="X138" s="318"/>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761"/>
      <c r="J139" s="761"/>
      <c r="K139" s="761"/>
      <c r="L139" s="761"/>
      <c r="M139" s="761"/>
      <c r="N139" s="295">
        <v>12</v>
      </c>
      <c r="O139" s="295"/>
      <c r="P139" s="295"/>
      <c r="Q139" s="295"/>
      <c r="R139" s="295"/>
      <c r="S139" s="295"/>
      <c r="T139" s="761"/>
      <c r="U139" s="761"/>
      <c r="V139" s="761"/>
      <c r="W139" s="761"/>
      <c r="X139" s="761"/>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761"/>
      <c r="J140" s="761"/>
      <c r="K140" s="761"/>
      <c r="L140" s="761"/>
      <c r="M140" s="761"/>
      <c r="N140" s="295">
        <f>N139</f>
        <v>12</v>
      </c>
      <c r="O140" s="295"/>
      <c r="P140" s="295"/>
      <c r="Q140" s="295"/>
      <c r="R140" s="295"/>
      <c r="S140" s="295"/>
      <c r="T140" s="761"/>
      <c r="U140" s="761"/>
      <c r="V140" s="761"/>
      <c r="W140" s="761"/>
      <c r="X140" s="761"/>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318"/>
      <c r="J141" s="318"/>
      <c r="K141" s="318"/>
      <c r="L141" s="318"/>
      <c r="M141" s="318"/>
      <c r="N141" s="291"/>
      <c r="O141" s="291"/>
      <c r="P141" s="291"/>
      <c r="Q141" s="291"/>
      <c r="R141" s="291"/>
      <c r="S141" s="291"/>
      <c r="T141" s="318"/>
      <c r="U141" s="318"/>
      <c r="V141" s="318"/>
      <c r="W141" s="318"/>
      <c r="X141" s="318"/>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318"/>
      <c r="J142" s="318"/>
      <c r="K142" s="318"/>
      <c r="L142" s="318"/>
      <c r="M142" s="318"/>
      <c r="N142" s="291"/>
      <c r="O142" s="291"/>
      <c r="P142" s="291"/>
      <c r="Q142" s="291"/>
      <c r="R142" s="291"/>
      <c r="S142" s="291"/>
      <c r="T142" s="318"/>
      <c r="U142" s="318"/>
      <c r="V142" s="318"/>
      <c r="W142" s="318"/>
      <c r="X142" s="318"/>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761"/>
      <c r="J143" s="761"/>
      <c r="K143" s="761"/>
      <c r="L143" s="761"/>
      <c r="M143" s="761"/>
      <c r="N143" s="295">
        <v>0</v>
      </c>
      <c r="O143" s="295"/>
      <c r="P143" s="295"/>
      <c r="Q143" s="295"/>
      <c r="R143" s="295"/>
      <c r="S143" s="295"/>
      <c r="T143" s="761"/>
      <c r="U143" s="761"/>
      <c r="V143" s="761"/>
      <c r="W143" s="761"/>
      <c r="X143" s="761"/>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761"/>
      <c r="J144" s="761"/>
      <c r="K144" s="761"/>
      <c r="L144" s="761"/>
      <c r="M144" s="761"/>
      <c r="N144" s="295">
        <f>N143</f>
        <v>0</v>
      </c>
      <c r="O144" s="295"/>
      <c r="P144" s="295"/>
      <c r="Q144" s="295"/>
      <c r="R144" s="295"/>
      <c r="S144" s="295"/>
      <c r="T144" s="761"/>
      <c r="U144" s="761"/>
      <c r="V144" s="761"/>
      <c r="W144" s="761"/>
      <c r="X144" s="761"/>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318"/>
      <c r="J145" s="318"/>
      <c r="K145" s="318"/>
      <c r="L145" s="318"/>
      <c r="M145" s="318"/>
      <c r="N145" s="291"/>
      <c r="O145" s="291"/>
      <c r="P145" s="291"/>
      <c r="Q145" s="291"/>
      <c r="R145" s="291"/>
      <c r="S145" s="291"/>
      <c r="T145" s="318"/>
      <c r="U145" s="318"/>
      <c r="V145" s="318"/>
      <c r="W145" s="318"/>
      <c r="X145" s="318"/>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761"/>
      <c r="J146" s="761"/>
      <c r="K146" s="761"/>
      <c r="L146" s="761"/>
      <c r="M146" s="761"/>
      <c r="N146" s="295">
        <v>0</v>
      </c>
      <c r="O146" s="295"/>
      <c r="P146" s="295"/>
      <c r="Q146" s="295"/>
      <c r="R146" s="295"/>
      <c r="S146" s="295"/>
      <c r="T146" s="761"/>
      <c r="U146" s="761"/>
      <c r="V146" s="761"/>
      <c r="W146" s="761"/>
      <c r="X146" s="761"/>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761"/>
      <c r="J147" s="761"/>
      <c r="K147" s="761"/>
      <c r="L147" s="761"/>
      <c r="M147" s="761"/>
      <c r="N147" s="295">
        <f>N146</f>
        <v>0</v>
      </c>
      <c r="O147" s="295"/>
      <c r="P147" s="295"/>
      <c r="Q147" s="295"/>
      <c r="R147" s="295"/>
      <c r="S147" s="295"/>
      <c r="T147" s="761"/>
      <c r="U147" s="761"/>
      <c r="V147" s="761"/>
      <c r="W147" s="761"/>
      <c r="X147" s="761"/>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318"/>
      <c r="J148" s="318"/>
      <c r="K148" s="318"/>
      <c r="L148" s="318"/>
      <c r="M148" s="318"/>
      <c r="N148" s="291"/>
      <c r="O148" s="291"/>
      <c r="P148" s="291"/>
      <c r="Q148" s="291"/>
      <c r="R148" s="291"/>
      <c r="S148" s="291"/>
      <c r="T148" s="318"/>
      <c r="U148" s="318"/>
      <c r="V148" s="318"/>
      <c r="W148" s="318"/>
      <c r="X148" s="318"/>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761"/>
      <c r="J149" s="761"/>
      <c r="K149" s="761"/>
      <c r="L149" s="761"/>
      <c r="M149" s="761"/>
      <c r="N149" s="295">
        <v>0</v>
      </c>
      <c r="O149" s="295"/>
      <c r="P149" s="295"/>
      <c r="Q149" s="295"/>
      <c r="R149" s="295"/>
      <c r="S149" s="295"/>
      <c r="T149" s="761"/>
      <c r="U149" s="761"/>
      <c r="V149" s="761"/>
      <c r="W149" s="761"/>
      <c r="X149" s="761"/>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761"/>
      <c r="J150" s="761"/>
      <c r="K150" s="761"/>
      <c r="L150" s="761"/>
      <c r="M150" s="761"/>
      <c r="N150" s="295">
        <f>N149</f>
        <v>0</v>
      </c>
      <c r="O150" s="295"/>
      <c r="P150" s="295"/>
      <c r="Q150" s="295"/>
      <c r="R150" s="295"/>
      <c r="S150" s="295"/>
      <c r="T150" s="761"/>
      <c r="U150" s="761"/>
      <c r="V150" s="761"/>
      <c r="W150" s="761"/>
      <c r="X150" s="761"/>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318"/>
      <c r="J151" s="318"/>
      <c r="K151" s="318"/>
      <c r="L151" s="318"/>
      <c r="M151" s="318"/>
      <c r="N151" s="291"/>
      <c r="O151" s="291"/>
      <c r="P151" s="291"/>
      <c r="Q151" s="291"/>
      <c r="R151" s="291"/>
      <c r="S151" s="291"/>
      <c r="T151" s="318"/>
      <c r="U151" s="318"/>
      <c r="V151" s="318"/>
      <c r="W151" s="318"/>
      <c r="X151" s="318"/>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318"/>
      <c r="J152" s="318"/>
      <c r="K152" s="318"/>
      <c r="L152" s="318"/>
      <c r="M152" s="318"/>
      <c r="N152" s="291"/>
      <c r="O152" s="291"/>
      <c r="P152" s="291"/>
      <c r="Q152" s="291"/>
      <c r="R152" s="291"/>
      <c r="S152" s="291"/>
      <c r="T152" s="318"/>
      <c r="U152" s="318"/>
      <c r="V152" s="318"/>
      <c r="W152" s="318"/>
      <c r="X152" s="318"/>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761"/>
      <c r="J153" s="761"/>
      <c r="K153" s="761"/>
      <c r="L153" s="761"/>
      <c r="M153" s="761"/>
      <c r="N153" s="295">
        <v>12</v>
      </c>
      <c r="O153" s="295"/>
      <c r="P153" s="295"/>
      <c r="Q153" s="295"/>
      <c r="R153" s="295"/>
      <c r="S153" s="295"/>
      <c r="T153" s="761"/>
      <c r="U153" s="761"/>
      <c r="V153" s="761"/>
      <c r="W153" s="761"/>
      <c r="X153" s="761"/>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761"/>
      <c r="J154" s="761"/>
      <c r="K154" s="761"/>
      <c r="L154" s="761"/>
      <c r="M154" s="761"/>
      <c r="N154" s="295">
        <f>N153</f>
        <v>12</v>
      </c>
      <c r="O154" s="295"/>
      <c r="P154" s="295"/>
      <c r="Q154" s="295"/>
      <c r="R154" s="295"/>
      <c r="S154" s="295"/>
      <c r="T154" s="761"/>
      <c r="U154" s="761"/>
      <c r="V154" s="761"/>
      <c r="W154" s="761"/>
      <c r="X154" s="761"/>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318"/>
      <c r="J155" s="318"/>
      <c r="K155" s="318"/>
      <c r="L155" s="318"/>
      <c r="M155" s="318"/>
      <c r="N155" s="291"/>
      <c r="O155" s="291"/>
      <c r="P155" s="291"/>
      <c r="Q155" s="291"/>
      <c r="R155" s="291"/>
      <c r="S155" s="291"/>
      <c r="T155" s="318"/>
      <c r="U155" s="318"/>
      <c r="V155" s="318"/>
      <c r="W155" s="318"/>
      <c r="X155" s="318"/>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761"/>
      <c r="J156" s="761"/>
      <c r="K156" s="761"/>
      <c r="L156" s="761"/>
      <c r="M156" s="761"/>
      <c r="N156" s="295">
        <v>12</v>
      </c>
      <c r="O156" s="295"/>
      <c r="P156" s="295"/>
      <c r="Q156" s="295"/>
      <c r="R156" s="295"/>
      <c r="S156" s="295"/>
      <c r="T156" s="761"/>
      <c r="U156" s="761"/>
      <c r="V156" s="761"/>
      <c r="W156" s="761"/>
      <c r="X156" s="761"/>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761"/>
      <c r="J157" s="761"/>
      <c r="K157" s="761"/>
      <c r="L157" s="761"/>
      <c r="M157" s="761"/>
      <c r="N157" s="295">
        <f>N156</f>
        <v>12</v>
      </c>
      <c r="O157" s="295"/>
      <c r="P157" s="295"/>
      <c r="Q157" s="295"/>
      <c r="R157" s="295"/>
      <c r="S157" s="295"/>
      <c r="T157" s="761"/>
      <c r="U157" s="761"/>
      <c r="V157" s="761"/>
      <c r="W157" s="761"/>
      <c r="X157" s="761"/>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318"/>
      <c r="J158" s="318"/>
      <c r="K158" s="318"/>
      <c r="L158" s="318"/>
      <c r="M158" s="318"/>
      <c r="N158" s="291"/>
      <c r="O158" s="291"/>
      <c r="P158" s="291"/>
      <c r="Q158" s="291"/>
      <c r="R158" s="291"/>
      <c r="S158" s="291"/>
      <c r="T158" s="318"/>
      <c r="U158" s="318"/>
      <c r="V158" s="318"/>
      <c r="W158" s="318"/>
      <c r="X158" s="318"/>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761"/>
      <c r="J159" s="761"/>
      <c r="K159" s="761"/>
      <c r="L159" s="761"/>
      <c r="M159" s="761"/>
      <c r="N159" s="295">
        <v>12</v>
      </c>
      <c r="O159" s="295"/>
      <c r="P159" s="295"/>
      <c r="Q159" s="295"/>
      <c r="R159" s="295"/>
      <c r="S159" s="295"/>
      <c r="T159" s="761"/>
      <c r="U159" s="761"/>
      <c r="V159" s="761"/>
      <c r="W159" s="761"/>
      <c r="X159" s="761"/>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761"/>
      <c r="J160" s="761"/>
      <c r="K160" s="761"/>
      <c r="L160" s="761"/>
      <c r="M160" s="761"/>
      <c r="N160" s="295">
        <f>N159</f>
        <v>12</v>
      </c>
      <c r="O160" s="295"/>
      <c r="P160" s="295"/>
      <c r="Q160" s="295"/>
      <c r="R160" s="295"/>
      <c r="S160" s="295"/>
      <c r="T160" s="761"/>
      <c r="U160" s="761"/>
      <c r="V160" s="761"/>
      <c r="W160" s="761"/>
      <c r="X160" s="761"/>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318"/>
      <c r="J161" s="318"/>
      <c r="K161" s="318"/>
      <c r="L161" s="318"/>
      <c r="M161" s="318"/>
      <c r="N161" s="291"/>
      <c r="O161" s="291"/>
      <c r="P161" s="291"/>
      <c r="Q161" s="291"/>
      <c r="R161" s="291"/>
      <c r="S161" s="291"/>
      <c r="T161" s="318"/>
      <c r="U161" s="318"/>
      <c r="V161" s="318"/>
      <c r="W161" s="318"/>
      <c r="X161" s="318"/>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761"/>
      <c r="J162" s="761"/>
      <c r="K162" s="761"/>
      <c r="L162" s="761"/>
      <c r="M162" s="761"/>
      <c r="N162" s="295">
        <v>12</v>
      </c>
      <c r="O162" s="295"/>
      <c r="P162" s="295"/>
      <c r="Q162" s="295"/>
      <c r="R162" s="295"/>
      <c r="S162" s="295"/>
      <c r="T162" s="761"/>
      <c r="U162" s="761"/>
      <c r="V162" s="761"/>
      <c r="W162" s="761"/>
      <c r="X162" s="761"/>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761"/>
      <c r="J163" s="761"/>
      <c r="K163" s="761"/>
      <c r="L163" s="761"/>
      <c r="M163" s="761"/>
      <c r="N163" s="295">
        <f>N162</f>
        <v>12</v>
      </c>
      <c r="O163" s="295"/>
      <c r="P163" s="295"/>
      <c r="Q163" s="295"/>
      <c r="R163" s="295"/>
      <c r="S163" s="295"/>
      <c r="T163" s="761"/>
      <c r="U163" s="761"/>
      <c r="V163" s="761"/>
      <c r="W163" s="761"/>
      <c r="X163" s="761"/>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318"/>
      <c r="J164" s="318"/>
      <c r="K164" s="318"/>
      <c r="L164" s="318"/>
      <c r="M164" s="318"/>
      <c r="N164" s="291"/>
      <c r="O164" s="291"/>
      <c r="P164" s="291"/>
      <c r="Q164" s="291"/>
      <c r="R164" s="291"/>
      <c r="S164" s="291"/>
      <c r="T164" s="318"/>
      <c r="U164" s="318"/>
      <c r="V164" s="318"/>
      <c r="W164" s="318"/>
      <c r="X164" s="318"/>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761"/>
      <c r="J165" s="761"/>
      <c r="K165" s="761"/>
      <c r="L165" s="761"/>
      <c r="M165" s="761"/>
      <c r="N165" s="295">
        <v>12</v>
      </c>
      <c r="O165" s="295"/>
      <c r="P165" s="295"/>
      <c r="Q165" s="295"/>
      <c r="R165" s="295"/>
      <c r="S165" s="295"/>
      <c r="T165" s="761"/>
      <c r="U165" s="761"/>
      <c r="V165" s="761"/>
      <c r="W165" s="761"/>
      <c r="X165" s="761"/>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761"/>
      <c r="J166" s="761"/>
      <c r="K166" s="761"/>
      <c r="L166" s="761"/>
      <c r="M166" s="761"/>
      <c r="N166" s="295">
        <f>N165</f>
        <v>12</v>
      </c>
      <c r="O166" s="295"/>
      <c r="P166" s="295"/>
      <c r="Q166" s="295"/>
      <c r="R166" s="295"/>
      <c r="S166" s="295"/>
      <c r="T166" s="761"/>
      <c r="U166" s="761"/>
      <c r="V166" s="761"/>
      <c r="W166" s="761"/>
      <c r="X166" s="761"/>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318"/>
      <c r="J167" s="318"/>
      <c r="K167" s="318"/>
      <c r="L167" s="318"/>
      <c r="M167" s="318"/>
      <c r="N167" s="291"/>
      <c r="O167" s="291"/>
      <c r="P167" s="291"/>
      <c r="Q167" s="291"/>
      <c r="R167" s="291"/>
      <c r="S167" s="291"/>
      <c r="T167" s="318"/>
      <c r="U167" s="318"/>
      <c r="V167" s="318"/>
      <c r="W167" s="318"/>
      <c r="X167" s="318"/>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761"/>
      <c r="J168" s="761"/>
      <c r="K168" s="761"/>
      <c r="L168" s="761"/>
      <c r="M168" s="761"/>
      <c r="N168" s="295">
        <v>12</v>
      </c>
      <c r="O168" s="295"/>
      <c r="P168" s="295"/>
      <c r="Q168" s="295"/>
      <c r="R168" s="295"/>
      <c r="S168" s="295"/>
      <c r="T168" s="761"/>
      <c r="U168" s="761"/>
      <c r="V168" s="761"/>
      <c r="W168" s="761"/>
      <c r="X168" s="761"/>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761"/>
      <c r="J169" s="761"/>
      <c r="K169" s="761"/>
      <c r="L169" s="761"/>
      <c r="M169" s="761"/>
      <c r="N169" s="295">
        <f>N168</f>
        <v>12</v>
      </c>
      <c r="O169" s="295"/>
      <c r="P169" s="295"/>
      <c r="Q169" s="295"/>
      <c r="R169" s="295"/>
      <c r="S169" s="295"/>
      <c r="T169" s="761"/>
      <c r="U169" s="761"/>
      <c r="V169" s="761"/>
      <c r="W169" s="761"/>
      <c r="X169" s="761"/>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318"/>
      <c r="J170" s="318"/>
      <c r="K170" s="318"/>
      <c r="L170" s="318"/>
      <c r="M170" s="318"/>
      <c r="N170" s="291"/>
      <c r="O170" s="291"/>
      <c r="P170" s="291"/>
      <c r="Q170" s="291"/>
      <c r="R170" s="291"/>
      <c r="S170" s="291"/>
      <c r="T170" s="318"/>
      <c r="U170" s="318"/>
      <c r="V170" s="318"/>
      <c r="W170" s="318"/>
      <c r="X170" s="318"/>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761"/>
      <c r="J171" s="761"/>
      <c r="K171" s="761"/>
      <c r="L171" s="761"/>
      <c r="M171" s="761"/>
      <c r="N171" s="291"/>
      <c r="O171" s="295"/>
      <c r="P171" s="295"/>
      <c r="Q171" s="295"/>
      <c r="R171" s="295"/>
      <c r="S171" s="295"/>
      <c r="T171" s="761"/>
      <c r="U171" s="761"/>
      <c r="V171" s="761"/>
      <c r="W171" s="761"/>
      <c r="X171" s="761"/>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761"/>
      <c r="J172" s="761"/>
      <c r="K172" s="761"/>
      <c r="L172" s="761"/>
      <c r="M172" s="761"/>
      <c r="N172" s="468"/>
      <c r="O172" s="295"/>
      <c r="P172" s="295"/>
      <c r="Q172" s="295"/>
      <c r="R172" s="295"/>
      <c r="S172" s="295"/>
      <c r="T172" s="761"/>
      <c r="U172" s="761"/>
      <c r="V172" s="761"/>
      <c r="W172" s="761"/>
      <c r="X172" s="761"/>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318"/>
      <c r="J173" s="318"/>
      <c r="K173" s="318"/>
      <c r="L173" s="318"/>
      <c r="M173" s="318"/>
      <c r="N173" s="291"/>
      <c r="O173" s="291"/>
      <c r="P173" s="291"/>
      <c r="Q173" s="291"/>
      <c r="R173" s="291"/>
      <c r="S173" s="291"/>
      <c r="T173" s="318"/>
      <c r="U173" s="318"/>
      <c r="V173" s="318"/>
      <c r="W173" s="318"/>
      <c r="X173" s="318"/>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761"/>
      <c r="J174" s="761"/>
      <c r="K174" s="761"/>
      <c r="L174" s="761"/>
      <c r="M174" s="761"/>
      <c r="N174" s="295">
        <v>12</v>
      </c>
      <c r="O174" s="295"/>
      <c r="P174" s="295"/>
      <c r="Q174" s="295"/>
      <c r="R174" s="295"/>
      <c r="S174" s="295"/>
      <c r="T174" s="761"/>
      <c r="U174" s="761"/>
      <c r="V174" s="761"/>
      <c r="W174" s="761"/>
      <c r="X174" s="761"/>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761"/>
      <c r="J175" s="761"/>
      <c r="K175" s="761"/>
      <c r="L175" s="761"/>
      <c r="M175" s="761"/>
      <c r="N175" s="295">
        <f>N174</f>
        <v>12</v>
      </c>
      <c r="O175" s="295"/>
      <c r="P175" s="295"/>
      <c r="Q175" s="295"/>
      <c r="R175" s="295"/>
      <c r="S175" s="295"/>
      <c r="T175" s="761"/>
      <c r="U175" s="761"/>
      <c r="V175" s="761"/>
      <c r="W175" s="761"/>
      <c r="X175" s="761"/>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318"/>
      <c r="J176" s="318"/>
      <c r="K176" s="318"/>
      <c r="L176" s="318"/>
      <c r="M176" s="318"/>
      <c r="N176" s="291"/>
      <c r="O176" s="291"/>
      <c r="P176" s="291"/>
      <c r="Q176" s="291"/>
      <c r="R176" s="291"/>
      <c r="S176" s="291"/>
      <c r="T176" s="318"/>
      <c r="U176" s="318"/>
      <c r="V176" s="318"/>
      <c r="W176" s="318"/>
      <c r="X176" s="318"/>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761"/>
      <c r="J177" s="761"/>
      <c r="K177" s="761"/>
      <c r="L177" s="761"/>
      <c r="M177" s="761"/>
      <c r="N177" s="295">
        <v>12</v>
      </c>
      <c r="O177" s="295"/>
      <c r="P177" s="295"/>
      <c r="Q177" s="295"/>
      <c r="R177" s="295"/>
      <c r="S177" s="295"/>
      <c r="T177" s="761"/>
      <c r="U177" s="761"/>
      <c r="V177" s="761"/>
      <c r="W177" s="761"/>
      <c r="X177" s="761"/>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761"/>
      <c r="J178" s="761"/>
      <c r="K178" s="761"/>
      <c r="L178" s="761"/>
      <c r="M178" s="761"/>
      <c r="N178" s="295">
        <f>N177</f>
        <v>12</v>
      </c>
      <c r="O178" s="295"/>
      <c r="P178" s="295"/>
      <c r="Q178" s="295"/>
      <c r="R178" s="295"/>
      <c r="S178" s="295"/>
      <c r="T178" s="761"/>
      <c r="U178" s="761"/>
      <c r="V178" s="761"/>
      <c r="W178" s="761"/>
      <c r="X178" s="761"/>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318"/>
      <c r="J179" s="318"/>
      <c r="K179" s="318"/>
      <c r="L179" s="318"/>
      <c r="M179" s="318"/>
      <c r="N179" s="291"/>
      <c r="O179" s="291"/>
      <c r="P179" s="291"/>
      <c r="Q179" s="291"/>
      <c r="R179" s="291"/>
      <c r="S179" s="291"/>
      <c r="T179" s="318"/>
      <c r="U179" s="318"/>
      <c r="V179" s="318"/>
      <c r="W179" s="318"/>
      <c r="X179" s="318"/>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761"/>
      <c r="J180" s="761"/>
      <c r="K180" s="761"/>
      <c r="L180" s="761"/>
      <c r="M180" s="761"/>
      <c r="N180" s="295">
        <v>12</v>
      </c>
      <c r="O180" s="295"/>
      <c r="P180" s="295"/>
      <c r="Q180" s="295"/>
      <c r="R180" s="295"/>
      <c r="S180" s="295"/>
      <c r="T180" s="761"/>
      <c r="U180" s="761"/>
      <c r="V180" s="761"/>
      <c r="W180" s="761"/>
      <c r="X180" s="761"/>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761"/>
      <c r="J181" s="761"/>
      <c r="K181" s="761"/>
      <c r="L181" s="761"/>
      <c r="M181" s="761"/>
      <c r="N181" s="295">
        <f>N180</f>
        <v>12</v>
      </c>
      <c r="O181" s="295"/>
      <c r="P181" s="295"/>
      <c r="Q181" s="295"/>
      <c r="R181" s="295"/>
      <c r="S181" s="295"/>
      <c r="T181" s="761"/>
      <c r="U181" s="761"/>
      <c r="V181" s="761"/>
      <c r="W181" s="761"/>
      <c r="X181" s="761"/>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318"/>
      <c r="J182" s="318"/>
      <c r="K182" s="318"/>
      <c r="L182" s="318"/>
      <c r="M182" s="318"/>
      <c r="N182" s="291"/>
      <c r="O182" s="291"/>
      <c r="P182" s="291"/>
      <c r="Q182" s="291"/>
      <c r="R182" s="291"/>
      <c r="S182" s="291"/>
      <c r="T182" s="318"/>
      <c r="U182" s="318"/>
      <c r="V182" s="318"/>
      <c r="W182" s="318"/>
      <c r="X182" s="318"/>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761"/>
      <c r="J183" s="761"/>
      <c r="K183" s="761"/>
      <c r="L183" s="761"/>
      <c r="M183" s="761"/>
      <c r="N183" s="295">
        <v>12</v>
      </c>
      <c r="O183" s="295"/>
      <c r="P183" s="295"/>
      <c r="Q183" s="295"/>
      <c r="R183" s="295"/>
      <c r="S183" s="295"/>
      <c r="T183" s="761"/>
      <c r="U183" s="761"/>
      <c r="V183" s="761"/>
      <c r="W183" s="761"/>
      <c r="X183" s="761"/>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761"/>
      <c r="J184" s="761"/>
      <c r="K184" s="761"/>
      <c r="L184" s="761"/>
      <c r="M184" s="761"/>
      <c r="N184" s="295">
        <f>N183</f>
        <v>12</v>
      </c>
      <c r="O184" s="295"/>
      <c r="P184" s="295"/>
      <c r="Q184" s="295"/>
      <c r="R184" s="295"/>
      <c r="S184" s="295"/>
      <c r="T184" s="761"/>
      <c r="U184" s="761"/>
      <c r="V184" s="761"/>
      <c r="W184" s="761"/>
      <c r="X184" s="761"/>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318"/>
      <c r="J185" s="318"/>
      <c r="K185" s="318"/>
      <c r="L185" s="318"/>
      <c r="M185" s="318"/>
      <c r="N185" s="291"/>
      <c r="O185" s="291"/>
      <c r="P185" s="291"/>
      <c r="Q185" s="291"/>
      <c r="R185" s="291"/>
      <c r="S185" s="291"/>
      <c r="T185" s="318"/>
      <c r="U185" s="318"/>
      <c r="V185" s="318"/>
      <c r="W185" s="318"/>
      <c r="X185" s="318"/>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761"/>
      <c r="J186" s="761"/>
      <c r="K186" s="761"/>
      <c r="L186" s="761"/>
      <c r="M186" s="761"/>
      <c r="N186" s="295">
        <v>12</v>
      </c>
      <c r="O186" s="295"/>
      <c r="P186" s="295"/>
      <c r="Q186" s="295"/>
      <c r="R186" s="295"/>
      <c r="S186" s="295"/>
      <c r="T186" s="761"/>
      <c r="U186" s="761"/>
      <c r="V186" s="761"/>
      <c r="W186" s="761"/>
      <c r="X186" s="761"/>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761"/>
      <c r="J187" s="761"/>
      <c r="K187" s="761"/>
      <c r="L187" s="761"/>
      <c r="M187" s="761"/>
      <c r="N187" s="295">
        <f>N186</f>
        <v>12</v>
      </c>
      <c r="O187" s="295"/>
      <c r="P187" s="295"/>
      <c r="Q187" s="295"/>
      <c r="R187" s="295"/>
      <c r="S187" s="295"/>
      <c r="T187" s="761"/>
      <c r="U187" s="761"/>
      <c r="V187" s="761"/>
      <c r="W187" s="761"/>
      <c r="X187" s="761"/>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318"/>
      <c r="J188" s="318"/>
      <c r="K188" s="318"/>
      <c r="L188" s="318"/>
      <c r="M188" s="318"/>
      <c r="N188" s="291"/>
      <c r="O188" s="291"/>
      <c r="P188" s="291"/>
      <c r="Q188" s="291"/>
      <c r="R188" s="291"/>
      <c r="S188" s="291"/>
      <c r="T188" s="318"/>
      <c r="U188" s="318"/>
      <c r="V188" s="318"/>
      <c r="W188" s="318"/>
      <c r="X188" s="318"/>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761"/>
      <c r="J189" s="761"/>
      <c r="K189" s="761"/>
      <c r="L189" s="761"/>
      <c r="M189" s="761"/>
      <c r="N189" s="295">
        <v>12</v>
      </c>
      <c r="O189" s="295"/>
      <c r="P189" s="295"/>
      <c r="Q189" s="295"/>
      <c r="R189" s="295"/>
      <c r="S189" s="295"/>
      <c r="T189" s="761"/>
      <c r="U189" s="761"/>
      <c r="V189" s="761"/>
      <c r="W189" s="761"/>
      <c r="X189" s="761"/>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761"/>
      <c r="J190" s="761"/>
      <c r="K190" s="761"/>
      <c r="L190" s="761"/>
      <c r="M190" s="761"/>
      <c r="N190" s="295">
        <f>N189</f>
        <v>12</v>
      </c>
      <c r="O190" s="295"/>
      <c r="P190" s="295"/>
      <c r="Q190" s="295"/>
      <c r="R190" s="295"/>
      <c r="S190" s="295"/>
      <c r="T190" s="761"/>
      <c r="U190" s="761"/>
      <c r="V190" s="761"/>
      <c r="W190" s="761"/>
      <c r="X190" s="761"/>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318"/>
      <c r="J191" s="318"/>
      <c r="K191" s="318"/>
      <c r="L191" s="318"/>
      <c r="M191" s="318"/>
      <c r="N191" s="291"/>
      <c r="O191" s="291"/>
      <c r="P191" s="291"/>
      <c r="Q191" s="291"/>
      <c r="R191" s="291"/>
      <c r="S191" s="291"/>
      <c r="T191" s="318"/>
      <c r="U191" s="318"/>
      <c r="V191" s="318"/>
      <c r="W191" s="318"/>
      <c r="X191" s="318"/>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761"/>
      <c r="J192" s="761"/>
      <c r="K192" s="761"/>
      <c r="L192" s="761"/>
      <c r="M192" s="761"/>
      <c r="N192" s="295">
        <v>12</v>
      </c>
      <c r="O192" s="295"/>
      <c r="P192" s="295"/>
      <c r="Q192" s="295"/>
      <c r="R192" s="295"/>
      <c r="S192" s="295"/>
      <c r="T192" s="761"/>
      <c r="U192" s="761"/>
      <c r="V192" s="761"/>
      <c r="W192" s="761"/>
      <c r="X192" s="761"/>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761"/>
      <c r="J193" s="761"/>
      <c r="K193" s="761"/>
      <c r="L193" s="761"/>
      <c r="M193" s="761"/>
      <c r="N193" s="295">
        <f>N192</f>
        <v>12</v>
      </c>
      <c r="O193" s="295"/>
      <c r="P193" s="295"/>
      <c r="Q193" s="295"/>
      <c r="R193" s="295"/>
      <c r="S193" s="295"/>
      <c r="T193" s="761"/>
      <c r="U193" s="761"/>
      <c r="V193" s="761"/>
      <c r="W193" s="761"/>
      <c r="X193" s="761"/>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119723</v>
      </c>
      <c r="E195" s="329"/>
      <c r="F195" s="329"/>
      <c r="G195" s="329"/>
      <c r="H195" s="329"/>
      <c r="I195" s="329"/>
      <c r="J195" s="329"/>
      <c r="K195" s="329"/>
      <c r="L195" s="329"/>
      <c r="M195" s="329"/>
      <c r="N195" s="329"/>
      <c r="O195" s="329">
        <f>SUM(O38:O193)</f>
        <v>17</v>
      </c>
      <c r="P195" s="329"/>
      <c r="Q195" s="329"/>
      <c r="R195" s="329"/>
      <c r="S195" s="329"/>
      <c r="T195" s="329"/>
      <c r="U195" s="329"/>
      <c r="V195" s="329"/>
      <c r="W195" s="329"/>
      <c r="X195" s="329"/>
      <c r="Y195" s="329">
        <f>IF(Y36="kWh",SUMPRODUCT(D38:D193,Y38:Y193))</f>
        <v>57693</v>
      </c>
      <c r="Z195" s="329">
        <f>IF(Z36="kWh",SUMPRODUCT(D38:D193,Z38:Z193))</f>
        <v>62030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110787</v>
      </c>
      <c r="Z196" s="392">
        <f>HLOOKUP(Z35,'2. LRAMVA Threshold'!$B$42:$Q$53,7,FALSE)</f>
        <v>55193</v>
      </c>
      <c r="AA196" s="392">
        <f>HLOOKUP(AA35,'2. LRAMVA Threshold'!$B$42:$Q$53,7,FALSE)</f>
        <v>161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2.4979</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54845</v>
      </c>
      <c r="Z208" s="291">
        <f>SUMPRODUCT(E38:E193,Z38:Z193)</f>
        <v>62030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54443</v>
      </c>
      <c r="Z209" s="291">
        <f>SUMPRODUCT(F38:F193,Z38:Z193)</f>
        <v>62031</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54041</v>
      </c>
      <c r="Z210" s="291">
        <f>SUMPRODUCT(G38:G193,Z38:Z193)</f>
        <v>62392</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53532</v>
      </c>
      <c r="Z211" s="291">
        <f>SUMPRODUCT(H38:H193,Z38:Z193)</f>
        <v>62392</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52718</v>
      </c>
      <c r="Z212" s="326">
        <f>SUMPRODUCT(I38:I193,Z38:Z193)</f>
        <v>62392</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527</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4" t="s">
        <v>211</v>
      </c>
      <c r="C217" s="826" t="s">
        <v>33</v>
      </c>
      <c r="D217" s="284" t="s">
        <v>422</v>
      </c>
      <c r="E217" s="828" t="s">
        <v>209</v>
      </c>
      <c r="F217" s="829"/>
      <c r="G217" s="829"/>
      <c r="H217" s="829"/>
      <c r="I217" s="829"/>
      <c r="J217" s="829"/>
      <c r="K217" s="829"/>
      <c r="L217" s="829"/>
      <c r="M217" s="830"/>
      <c r="N217" s="831" t="s">
        <v>213</v>
      </c>
      <c r="O217" s="284" t="s">
        <v>423</v>
      </c>
      <c r="P217" s="828" t="s">
        <v>212</v>
      </c>
      <c r="Q217" s="829"/>
      <c r="R217" s="829"/>
      <c r="S217" s="829"/>
      <c r="T217" s="829"/>
      <c r="U217" s="829"/>
      <c r="V217" s="829"/>
      <c r="W217" s="829"/>
      <c r="X217" s="830"/>
      <c r="Y217" s="821" t="s">
        <v>243</v>
      </c>
      <c r="Z217" s="822"/>
      <c r="AA217" s="822"/>
      <c r="AB217" s="822"/>
      <c r="AC217" s="822"/>
      <c r="AD217" s="822"/>
      <c r="AE217" s="822"/>
      <c r="AF217" s="822"/>
      <c r="AG217" s="822"/>
      <c r="AH217" s="822"/>
      <c r="AI217" s="822"/>
      <c r="AJ217" s="822"/>
      <c r="AK217" s="822"/>
      <c r="AL217" s="822"/>
      <c r="AM217" s="823"/>
    </row>
    <row r="218" spans="1:39" ht="60.75" customHeight="1">
      <c r="B218" s="825"/>
      <c r="C218" s="827"/>
      <c r="D218" s="285">
        <v>2016</v>
      </c>
      <c r="E218" s="285">
        <v>2017</v>
      </c>
      <c r="F218" s="285">
        <v>2018</v>
      </c>
      <c r="G218" s="285">
        <v>2019</v>
      </c>
      <c r="H218" s="285">
        <v>2020</v>
      </c>
      <c r="I218" s="285">
        <v>2021</v>
      </c>
      <c r="J218" s="285">
        <v>2022</v>
      </c>
      <c r="K218" s="285">
        <v>2023</v>
      </c>
      <c r="L218" s="285">
        <v>2024</v>
      </c>
      <c r="M218" s="285">
        <v>2025</v>
      </c>
      <c r="N218" s="832"/>
      <c r="O218" s="285">
        <v>2016</v>
      </c>
      <c r="P218" s="285">
        <v>2017</v>
      </c>
      <c r="Q218" s="285">
        <v>2018</v>
      </c>
      <c r="R218" s="285">
        <v>2019</v>
      </c>
      <c r="S218" s="285">
        <v>2020</v>
      </c>
      <c r="T218" s="285">
        <v>2021</v>
      </c>
      <c r="U218" s="285">
        <v>2022</v>
      </c>
      <c r="V218" s="285">
        <v>2023</v>
      </c>
      <c r="W218" s="285">
        <v>2024</v>
      </c>
      <c r="X218" s="285">
        <v>2025</v>
      </c>
      <c r="Y218" s="285" t="str">
        <f>'1.  LRAMVA Summary'!D52</f>
        <v xml:space="preserve">Residential  </v>
      </c>
      <c r="Z218" s="285" t="str">
        <f>'1.  LRAMVA Summary'!E52</f>
        <v>GS&lt;50</v>
      </c>
      <c r="AA218" s="285" t="str">
        <f>'1.  LRAMVA Summary'!F52</f>
        <v>GS 50 to 4999</v>
      </c>
      <c r="AB218" s="285" t="str">
        <f>'1.  LRAMVA Summary'!G52</f>
        <v xml:space="preserve">Street Lighting </v>
      </c>
      <c r="AC218" s="285" t="str">
        <f>'1.  LRAMVA Summary'!H52</f>
        <v/>
      </c>
      <c r="AD218" s="285" t="str">
        <f>'1.  LRAMVA Summary'!I52</f>
        <v/>
      </c>
      <c r="AE218" s="285" t="str">
        <f>'1.  LRAMVA Summary'!J52</f>
        <v xml:space="preserve">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 xml:space="preserve">kWh </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761"/>
      <c r="I221" s="761"/>
      <c r="J221" s="761"/>
      <c r="K221" s="761"/>
      <c r="L221" s="761"/>
      <c r="M221" s="761"/>
      <c r="N221" s="291"/>
      <c r="O221" s="295"/>
      <c r="P221" s="295"/>
      <c r="Q221" s="295"/>
      <c r="R221" s="295"/>
      <c r="S221" s="761"/>
      <c r="T221" s="761"/>
      <c r="U221" s="761"/>
      <c r="V221" s="761"/>
      <c r="W221" s="761"/>
      <c r="X221" s="761"/>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761"/>
      <c r="I222" s="761"/>
      <c r="J222" s="761"/>
      <c r="K222" s="761"/>
      <c r="L222" s="761"/>
      <c r="M222" s="761"/>
      <c r="N222" s="468"/>
      <c r="O222" s="295"/>
      <c r="P222" s="295"/>
      <c r="Q222" s="295"/>
      <c r="R222" s="295"/>
      <c r="S222" s="761"/>
      <c r="T222" s="761"/>
      <c r="U222" s="761"/>
      <c r="V222" s="761"/>
      <c r="W222" s="761"/>
      <c r="X222" s="761"/>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764"/>
      <c r="I223" s="764"/>
      <c r="J223" s="764"/>
      <c r="K223" s="764"/>
      <c r="L223" s="764"/>
      <c r="M223" s="764"/>
      <c r="N223" s="300"/>
      <c r="O223" s="299"/>
      <c r="P223" s="299"/>
      <c r="Q223" s="299"/>
      <c r="R223" s="299"/>
      <c r="S223" s="764"/>
      <c r="T223" s="764"/>
      <c r="U223" s="764"/>
      <c r="V223" s="764"/>
      <c r="W223" s="764"/>
      <c r="X223" s="764"/>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761"/>
      <c r="I224" s="761"/>
      <c r="J224" s="761"/>
      <c r="K224" s="761"/>
      <c r="L224" s="761"/>
      <c r="M224" s="761"/>
      <c r="N224" s="291"/>
      <c r="O224" s="295"/>
      <c r="P224" s="295"/>
      <c r="Q224" s="295"/>
      <c r="R224" s="295"/>
      <c r="S224" s="761"/>
      <c r="T224" s="761"/>
      <c r="U224" s="761"/>
      <c r="V224" s="761"/>
      <c r="W224" s="761"/>
      <c r="X224" s="761"/>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761"/>
      <c r="I225" s="761"/>
      <c r="J225" s="761"/>
      <c r="K225" s="761"/>
      <c r="L225" s="761"/>
      <c r="M225" s="761"/>
      <c r="N225" s="468"/>
      <c r="O225" s="295"/>
      <c r="P225" s="295"/>
      <c r="Q225" s="295"/>
      <c r="R225" s="295"/>
      <c r="S225" s="761"/>
      <c r="T225" s="761"/>
      <c r="U225" s="761"/>
      <c r="V225" s="761"/>
      <c r="W225" s="761"/>
      <c r="X225" s="761"/>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763"/>
      <c r="I226" s="763"/>
      <c r="J226" s="763"/>
      <c r="K226" s="763"/>
      <c r="L226" s="763"/>
      <c r="M226" s="763"/>
      <c r="N226" s="300"/>
      <c r="O226" s="304"/>
      <c r="P226" s="304"/>
      <c r="Q226" s="304"/>
      <c r="R226" s="304"/>
      <c r="S226" s="763"/>
      <c r="T226" s="763"/>
      <c r="U226" s="763"/>
      <c r="V226" s="763"/>
      <c r="W226" s="763"/>
      <c r="X226" s="763"/>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761"/>
      <c r="I227" s="761"/>
      <c r="J227" s="761"/>
      <c r="K227" s="761"/>
      <c r="L227" s="761"/>
      <c r="M227" s="761"/>
      <c r="N227" s="291"/>
      <c r="O227" s="295"/>
      <c r="P227" s="295"/>
      <c r="Q227" s="295"/>
      <c r="R227" s="295"/>
      <c r="S227" s="761"/>
      <c r="T227" s="761"/>
      <c r="U227" s="761"/>
      <c r="V227" s="761"/>
      <c r="W227" s="761"/>
      <c r="X227" s="761"/>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761"/>
      <c r="I228" s="761"/>
      <c r="J228" s="761"/>
      <c r="K228" s="761"/>
      <c r="L228" s="761"/>
      <c r="M228" s="761"/>
      <c r="N228" s="468"/>
      <c r="O228" s="295"/>
      <c r="P228" s="295"/>
      <c r="Q228" s="295"/>
      <c r="R228" s="295"/>
      <c r="S228" s="761"/>
      <c r="T228" s="761"/>
      <c r="U228" s="761"/>
      <c r="V228" s="761"/>
      <c r="W228" s="761"/>
      <c r="X228" s="761"/>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318"/>
      <c r="I229" s="318"/>
      <c r="J229" s="318"/>
      <c r="K229" s="318"/>
      <c r="L229" s="318"/>
      <c r="M229" s="318"/>
      <c r="N229" s="291"/>
      <c r="O229" s="291"/>
      <c r="P229" s="291"/>
      <c r="Q229" s="291"/>
      <c r="R229" s="291"/>
      <c r="S229" s="318"/>
      <c r="T229" s="318"/>
      <c r="U229" s="318"/>
      <c r="V229" s="318"/>
      <c r="W229" s="318"/>
      <c r="X229" s="318"/>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679</v>
      </c>
      <c r="C230" s="291" t="s">
        <v>25</v>
      </c>
      <c r="D230" s="295"/>
      <c r="E230" s="295"/>
      <c r="F230" s="295"/>
      <c r="G230" s="295"/>
      <c r="H230" s="761"/>
      <c r="I230" s="761"/>
      <c r="J230" s="761"/>
      <c r="K230" s="761"/>
      <c r="L230" s="761"/>
      <c r="M230" s="761"/>
      <c r="N230" s="291"/>
      <c r="O230" s="295"/>
      <c r="P230" s="295"/>
      <c r="Q230" s="295"/>
      <c r="R230" s="295"/>
      <c r="S230" s="761"/>
      <c r="T230" s="761"/>
      <c r="U230" s="761"/>
      <c r="V230" s="761"/>
      <c r="W230" s="761"/>
      <c r="X230" s="761"/>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761"/>
      <c r="I231" s="761"/>
      <c r="J231" s="761"/>
      <c r="K231" s="761"/>
      <c r="L231" s="761"/>
      <c r="M231" s="761"/>
      <c r="N231" s="468"/>
      <c r="O231" s="295"/>
      <c r="P231" s="295"/>
      <c r="Q231" s="295"/>
      <c r="R231" s="295"/>
      <c r="S231" s="761"/>
      <c r="T231" s="761"/>
      <c r="U231" s="761"/>
      <c r="V231" s="761"/>
      <c r="W231" s="761"/>
      <c r="X231" s="761"/>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763"/>
      <c r="I232" s="763"/>
      <c r="J232" s="763"/>
      <c r="K232" s="763"/>
      <c r="L232" s="763"/>
      <c r="M232" s="763"/>
      <c r="N232" s="291"/>
      <c r="O232" s="304"/>
      <c r="P232" s="304"/>
      <c r="Q232" s="304"/>
      <c r="R232" s="304"/>
      <c r="S232" s="763"/>
      <c r="T232" s="763"/>
      <c r="U232" s="763"/>
      <c r="V232" s="763"/>
      <c r="W232" s="763"/>
      <c r="X232" s="763"/>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761"/>
      <c r="I233" s="761"/>
      <c r="J233" s="761"/>
      <c r="K233" s="761"/>
      <c r="L233" s="761"/>
      <c r="M233" s="761"/>
      <c r="N233" s="291"/>
      <c r="O233" s="295"/>
      <c r="P233" s="295"/>
      <c r="Q233" s="295"/>
      <c r="R233" s="295"/>
      <c r="S233" s="761"/>
      <c r="T233" s="761"/>
      <c r="U233" s="761"/>
      <c r="V233" s="761"/>
      <c r="W233" s="761"/>
      <c r="X233" s="761"/>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761"/>
      <c r="I234" s="761"/>
      <c r="J234" s="761"/>
      <c r="K234" s="761"/>
      <c r="L234" s="761"/>
      <c r="M234" s="761"/>
      <c r="N234" s="468"/>
      <c r="O234" s="295"/>
      <c r="P234" s="295"/>
      <c r="Q234" s="295"/>
      <c r="R234" s="295"/>
      <c r="S234" s="761"/>
      <c r="T234" s="761"/>
      <c r="U234" s="761"/>
      <c r="V234" s="761"/>
      <c r="W234" s="761"/>
      <c r="X234" s="761"/>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318"/>
      <c r="I235" s="318"/>
      <c r="J235" s="318"/>
      <c r="K235" s="318"/>
      <c r="L235" s="318"/>
      <c r="M235" s="318"/>
      <c r="N235" s="291"/>
      <c r="O235" s="291"/>
      <c r="P235" s="291"/>
      <c r="Q235" s="291"/>
      <c r="R235" s="291"/>
      <c r="S235" s="318"/>
      <c r="T235" s="318"/>
      <c r="U235" s="318"/>
      <c r="V235" s="318"/>
      <c r="W235" s="318"/>
      <c r="X235" s="318"/>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765"/>
      <c r="I236" s="765"/>
      <c r="J236" s="765"/>
      <c r="K236" s="765"/>
      <c r="L236" s="765"/>
      <c r="M236" s="765"/>
      <c r="N236" s="290"/>
      <c r="O236" s="289"/>
      <c r="P236" s="289"/>
      <c r="Q236" s="289"/>
      <c r="R236" s="289"/>
      <c r="S236" s="765"/>
      <c r="T236" s="765"/>
      <c r="U236" s="765"/>
      <c r="V236" s="765"/>
      <c r="W236" s="765"/>
      <c r="X236" s="765"/>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761"/>
      <c r="I237" s="761"/>
      <c r="J237" s="761"/>
      <c r="K237" s="761"/>
      <c r="L237" s="761"/>
      <c r="M237" s="761"/>
      <c r="N237" s="295">
        <v>12</v>
      </c>
      <c r="O237" s="295"/>
      <c r="P237" s="295"/>
      <c r="Q237" s="295"/>
      <c r="R237" s="295"/>
      <c r="S237" s="761"/>
      <c r="T237" s="761"/>
      <c r="U237" s="761"/>
      <c r="V237" s="761"/>
      <c r="W237" s="761"/>
      <c r="X237" s="761"/>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761"/>
      <c r="I238" s="761"/>
      <c r="J238" s="761"/>
      <c r="K238" s="761"/>
      <c r="L238" s="761"/>
      <c r="M238" s="761"/>
      <c r="N238" s="295">
        <f>N237</f>
        <v>12</v>
      </c>
      <c r="O238" s="295"/>
      <c r="P238" s="295"/>
      <c r="Q238" s="295"/>
      <c r="R238" s="295"/>
      <c r="S238" s="761"/>
      <c r="T238" s="761"/>
      <c r="U238" s="761"/>
      <c r="V238" s="761"/>
      <c r="W238" s="761"/>
      <c r="X238" s="761"/>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318"/>
      <c r="I239" s="318"/>
      <c r="J239" s="318"/>
      <c r="K239" s="318"/>
      <c r="L239" s="318"/>
      <c r="M239" s="318"/>
      <c r="N239" s="291"/>
      <c r="O239" s="291"/>
      <c r="P239" s="291"/>
      <c r="Q239" s="291"/>
      <c r="R239" s="291"/>
      <c r="S239" s="318"/>
      <c r="T239" s="318"/>
      <c r="U239" s="318"/>
      <c r="V239" s="318"/>
      <c r="W239" s="318"/>
      <c r="X239" s="318"/>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761"/>
      <c r="I240" s="761"/>
      <c r="J240" s="761"/>
      <c r="K240" s="761"/>
      <c r="L240" s="761"/>
      <c r="M240" s="761"/>
      <c r="N240" s="295">
        <v>12</v>
      </c>
      <c r="O240" s="295"/>
      <c r="P240" s="295"/>
      <c r="Q240" s="295"/>
      <c r="R240" s="295"/>
      <c r="S240" s="761"/>
      <c r="T240" s="761"/>
      <c r="U240" s="761"/>
      <c r="V240" s="761"/>
      <c r="W240" s="761"/>
      <c r="X240" s="761"/>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761"/>
      <c r="I241" s="761"/>
      <c r="J241" s="761"/>
      <c r="K241" s="761"/>
      <c r="L241" s="761"/>
      <c r="M241" s="761"/>
      <c r="N241" s="295">
        <f>N240</f>
        <v>12</v>
      </c>
      <c r="O241" s="295"/>
      <c r="P241" s="295"/>
      <c r="Q241" s="295"/>
      <c r="R241" s="295"/>
      <c r="S241" s="761"/>
      <c r="T241" s="761"/>
      <c r="U241" s="761"/>
      <c r="V241" s="761"/>
      <c r="W241" s="761"/>
      <c r="X241" s="761"/>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318"/>
      <c r="I242" s="318"/>
      <c r="J242" s="318"/>
      <c r="K242" s="318"/>
      <c r="L242" s="318"/>
      <c r="M242" s="318"/>
      <c r="N242" s="291"/>
      <c r="O242" s="291"/>
      <c r="P242" s="291"/>
      <c r="Q242" s="291"/>
      <c r="R242" s="291"/>
      <c r="S242" s="318"/>
      <c r="T242" s="318"/>
      <c r="U242" s="318"/>
      <c r="V242" s="318"/>
      <c r="W242" s="318"/>
      <c r="X242" s="318"/>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761"/>
      <c r="I243" s="761"/>
      <c r="J243" s="761"/>
      <c r="K243" s="761"/>
      <c r="L243" s="761"/>
      <c r="M243" s="761"/>
      <c r="N243" s="295">
        <v>12</v>
      </c>
      <c r="O243" s="295"/>
      <c r="P243" s="295"/>
      <c r="Q243" s="295"/>
      <c r="R243" s="295"/>
      <c r="S243" s="761"/>
      <c r="T243" s="761"/>
      <c r="U243" s="761"/>
      <c r="V243" s="761"/>
      <c r="W243" s="761"/>
      <c r="X243" s="761"/>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761"/>
      <c r="I244" s="761"/>
      <c r="J244" s="761"/>
      <c r="K244" s="761"/>
      <c r="L244" s="761"/>
      <c r="M244" s="761"/>
      <c r="N244" s="295">
        <f>N243</f>
        <v>12</v>
      </c>
      <c r="O244" s="295"/>
      <c r="P244" s="295"/>
      <c r="Q244" s="295"/>
      <c r="R244" s="295"/>
      <c r="S244" s="761"/>
      <c r="T244" s="761"/>
      <c r="U244" s="761"/>
      <c r="V244" s="761"/>
      <c r="W244" s="761"/>
      <c r="X244" s="761"/>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766"/>
      <c r="I245" s="766"/>
      <c r="J245" s="766"/>
      <c r="K245" s="766"/>
      <c r="L245" s="766"/>
      <c r="M245" s="766"/>
      <c r="N245" s="291"/>
      <c r="O245" s="316"/>
      <c r="P245" s="316"/>
      <c r="Q245" s="316"/>
      <c r="R245" s="316"/>
      <c r="S245" s="766"/>
      <c r="T245" s="766"/>
      <c r="U245" s="766"/>
      <c r="V245" s="766"/>
      <c r="W245" s="766"/>
      <c r="X245" s="76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761"/>
      <c r="I246" s="761"/>
      <c r="J246" s="761"/>
      <c r="K246" s="761"/>
      <c r="L246" s="761"/>
      <c r="M246" s="761"/>
      <c r="N246" s="295">
        <v>12</v>
      </c>
      <c r="O246" s="295"/>
      <c r="P246" s="295"/>
      <c r="Q246" s="295"/>
      <c r="R246" s="295"/>
      <c r="S246" s="761"/>
      <c r="T246" s="761"/>
      <c r="U246" s="761"/>
      <c r="V246" s="761"/>
      <c r="W246" s="761"/>
      <c r="X246" s="761"/>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761"/>
      <c r="I247" s="761"/>
      <c r="J247" s="761"/>
      <c r="K247" s="761"/>
      <c r="L247" s="761"/>
      <c r="M247" s="761"/>
      <c r="N247" s="295">
        <f>N246</f>
        <v>12</v>
      </c>
      <c r="O247" s="295"/>
      <c r="P247" s="295"/>
      <c r="Q247" s="295"/>
      <c r="R247" s="295"/>
      <c r="S247" s="761"/>
      <c r="T247" s="761"/>
      <c r="U247" s="761"/>
      <c r="V247" s="761"/>
      <c r="W247" s="761"/>
      <c r="X247" s="761"/>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766"/>
      <c r="I248" s="766"/>
      <c r="J248" s="766"/>
      <c r="K248" s="766"/>
      <c r="L248" s="766"/>
      <c r="M248" s="766"/>
      <c r="N248" s="291"/>
      <c r="O248" s="316"/>
      <c r="P248" s="316"/>
      <c r="Q248" s="316"/>
      <c r="R248" s="316"/>
      <c r="S248" s="766"/>
      <c r="T248" s="766"/>
      <c r="U248" s="766"/>
      <c r="V248" s="766"/>
      <c r="W248" s="766"/>
      <c r="X248" s="76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761"/>
      <c r="I249" s="761"/>
      <c r="J249" s="761"/>
      <c r="K249" s="761"/>
      <c r="L249" s="761"/>
      <c r="M249" s="761"/>
      <c r="N249" s="295">
        <v>3</v>
      </c>
      <c r="O249" s="295"/>
      <c r="P249" s="295"/>
      <c r="Q249" s="295"/>
      <c r="R249" s="295"/>
      <c r="S249" s="761"/>
      <c r="T249" s="761"/>
      <c r="U249" s="761"/>
      <c r="V249" s="761"/>
      <c r="W249" s="761"/>
      <c r="X249" s="761"/>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761"/>
      <c r="I250" s="761"/>
      <c r="J250" s="761"/>
      <c r="K250" s="761"/>
      <c r="L250" s="761"/>
      <c r="M250" s="761"/>
      <c r="N250" s="295">
        <f>N249</f>
        <v>3</v>
      </c>
      <c r="O250" s="295"/>
      <c r="P250" s="295"/>
      <c r="Q250" s="295"/>
      <c r="R250" s="295"/>
      <c r="S250" s="761"/>
      <c r="T250" s="761"/>
      <c r="U250" s="761"/>
      <c r="V250" s="761"/>
      <c r="W250" s="761"/>
      <c r="X250" s="761"/>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766"/>
      <c r="I251" s="766"/>
      <c r="J251" s="766"/>
      <c r="K251" s="766"/>
      <c r="L251" s="766"/>
      <c r="M251" s="766"/>
      <c r="N251" s="291"/>
      <c r="O251" s="316"/>
      <c r="P251" s="316"/>
      <c r="Q251" s="316"/>
      <c r="R251" s="316"/>
      <c r="S251" s="766"/>
      <c r="T251" s="766"/>
      <c r="U251" s="766"/>
      <c r="V251" s="766"/>
      <c r="W251" s="766"/>
      <c r="X251" s="76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765"/>
      <c r="I252" s="765"/>
      <c r="J252" s="765"/>
      <c r="K252" s="765"/>
      <c r="L252" s="765"/>
      <c r="M252" s="765"/>
      <c r="N252" s="290"/>
      <c r="O252" s="289"/>
      <c r="P252" s="289"/>
      <c r="Q252" s="289"/>
      <c r="R252" s="289"/>
      <c r="S252" s="765"/>
      <c r="T252" s="765"/>
      <c r="U252" s="765"/>
      <c r="V252" s="765"/>
      <c r="W252" s="765"/>
      <c r="X252" s="765"/>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761"/>
      <c r="I253" s="761"/>
      <c r="J253" s="761"/>
      <c r="K253" s="761"/>
      <c r="L253" s="761"/>
      <c r="M253" s="761"/>
      <c r="N253" s="295">
        <v>12</v>
      </c>
      <c r="O253" s="295"/>
      <c r="P253" s="295"/>
      <c r="Q253" s="295"/>
      <c r="R253" s="295"/>
      <c r="S253" s="761"/>
      <c r="T253" s="761"/>
      <c r="U253" s="761"/>
      <c r="V253" s="761"/>
      <c r="W253" s="761"/>
      <c r="X253" s="761"/>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761"/>
      <c r="I254" s="761"/>
      <c r="J254" s="761"/>
      <c r="K254" s="761"/>
      <c r="L254" s="761"/>
      <c r="M254" s="761"/>
      <c r="N254" s="295">
        <f>N253</f>
        <v>12</v>
      </c>
      <c r="O254" s="295"/>
      <c r="P254" s="295"/>
      <c r="Q254" s="295"/>
      <c r="R254" s="295"/>
      <c r="S254" s="761"/>
      <c r="T254" s="761"/>
      <c r="U254" s="761"/>
      <c r="V254" s="761"/>
      <c r="W254" s="761"/>
      <c r="X254" s="761"/>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318"/>
      <c r="I255" s="318"/>
      <c r="J255" s="318"/>
      <c r="K255" s="318"/>
      <c r="L255" s="318"/>
      <c r="M255" s="318"/>
      <c r="N255" s="291"/>
      <c r="O255" s="291"/>
      <c r="P255" s="291"/>
      <c r="Q255" s="291"/>
      <c r="R255" s="291"/>
      <c r="S255" s="318"/>
      <c r="T255" s="318"/>
      <c r="U255" s="318"/>
      <c r="V255" s="318"/>
      <c r="W255" s="318"/>
      <c r="X255" s="318"/>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761"/>
      <c r="I256" s="761"/>
      <c r="J256" s="761"/>
      <c r="K256" s="761"/>
      <c r="L256" s="761"/>
      <c r="M256" s="761"/>
      <c r="N256" s="295">
        <v>12</v>
      </c>
      <c r="O256" s="295"/>
      <c r="P256" s="295"/>
      <c r="Q256" s="295"/>
      <c r="R256" s="295"/>
      <c r="S256" s="761"/>
      <c r="T256" s="761"/>
      <c r="U256" s="761"/>
      <c r="V256" s="761"/>
      <c r="W256" s="761"/>
      <c r="X256" s="761"/>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761"/>
      <c r="I257" s="761"/>
      <c r="J257" s="761"/>
      <c r="K257" s="761"/>
      <c r="L257" s="761"/>
      <c r="M257" s="761"/>
      <c r="N257" s="295">
        <f>N256</f>
        <v>12</v>
      </c>
      <c r="O257" s="295"/>
      <c r="P257" s="295"/>
      <c r="Q257" s="295"/>
      <c r="R257" s="295"/>
      <c r="S257" s="761"/>
      <c r="T257" s="761"/>
      <c r="U257" s="761"/>
      <c r="V257" s="761"/>
      <c r="W257" s="761"/>
      <c r="X257" s="761"/>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318"/>
      <c r="I258" s="318"/>
      <c r="J258" s="318"/>
      <c r="K258" s="318"/>
      <c r="L258" s="318"/>
      <c r="M258" s="318"/>
      <c r="N258" s="291"/>
      <c r="O258" s="291"/>
      <c r="P258" s="291"/>
      <c r="Q258" s="291"/>
      <c r="R258" s="291"/>
      <c r="S258" s="318"/>
      <c r="T258" s="318"/>
      <c r="U258" s="318"/>
      <c r="V258" s="318"/>
      <c r="W258" s="318"/>
      <c r="X258" s="318"/>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761"/>
      <c r="I259" s="761"/>
      <c r="J259" s="761"/>
      <c r="K259" s="761"/>
      <c r="L259" s="761"/>
      <c r="M259" s="761"/>
      <c r="N259" s="295">
        <v>12</v>
      </c>
      <c r="O259" s="295"/>
      <c r="P259" s="295"/>
      <c r="Q259" s="295"/>
      <c r="R259" s="295"/>
      <c r="S259" s="761"/>
      <c r="T259" s="761"/>
      <c r="U259" s="761"/>
      <c r="V259" s="761"/>
      <c r="W259" s="761"/>
      <c r="X259" s="761"/>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761"/>
      <c r="I260" s="761"/>
      <c r="J260" s="761"/>
      <c r="K260" s="761"/>
      <c r="L260" s="761"/>
      <c r="M260" s="761"/>
      <c r="N260" s="295">
        <f>N259</f>
        <v>12</v>
      </c>
      <c r="O260" s="295"/>
      <c r="P260" s="295"/>
      <c r="Q260" s="295"/>
      <c r="R260" s="295"/>
      <c r="S260" s="761"/>
      <c r="T260" s="761"/>
      <c r="U260" s="761"/>
      <c r="V260" s="761"/>
      <c r="W260" s="761"/>
      <c r="X260" s="761"/>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318"/>
      <c r="I261" s="318"/>
      <c r="J261" s="318"/>
      <c r="K261" s="318"/>
      <c r="L261" s="318"/>
      <c r="M261" s="318"/>
      <c r="N261" s="291"/>
      <c r="O261" s="291"/>
      <c r="P261" s="291"/>
      <c r="Q261" s="291"/>
      <c r="R261" s="291"/>
      <c r="S261" s="318"/>
      <c r="T261" s="318"/>
      <c r="U261" s="318"/>
      <c r="V261" s="318"/>
      <c r="W261" s="318"/>
      <c r="X261" s="318"/>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767"/>
      <c r="I262" s="767"/>
      <c r="J262" s="767"/>
      <c r="K262" s="767"/>
      <c r="L262" s="767"/>
      <c r="M262" s="767"/>
      <c r="N262" s="290"/>
      <c r="O262" s="290"/>
      <c r="P262" s="289"/>
      <c r="Q262" s="289"/>
      <c r="R262" s="289"/>
      <c r="S262" s="765"/>
      <c r="T262" s="765"/>
      <c r="U262" s="765"/>
      <c r="V262" s="765"/>
      <c r="W262" s="765"/>
      <c r="X262" s="765"/>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761"/>
      <c r="I263" s="761"/>
      <c r="J263" s="761"/>
      <c r="K263" s="761"/>
      <c r="L263" s="761"/>
      <c r="M263" s="761"/>
      <c r="N263" s="295">
        <v>12</v>
      </c>
      <c r="O263" s="295"/>
      <c r="P263" s="295"/>
      <c r="Q263" s="295"/>
      <c r="R263" s="295"/>
      <c r="S263" s="761"/>
      <c r="T263" s="761"/>
      <c r="U263" s="761"/>
      <c r="V263" s="761"/>
      <c r="W263" s="761"/>
      <c r="X263" s="761"/>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761"/>
      <c r="I264" s="761"/>
      <c r="J264" s="761"/>
      <c r="K264" s="761"/>
      <c r="L264" s="761"/>
      <c r="M264" s="761"/>
      <c r="N264" s="295">
        <f>N263</f>
        <v>12</v>
      </c>
      <c r="O264" s="295"/>
      <c r="P264" s="295"/>
      <c r="Q264" s="295"/>
      <c r="R264" s="295"/>
      <c r="S264" s="761"/>
      <c r="T264" s="761"/>
      <c r="U264" s="761"/>
      <c r="V264" s="761"/>
      <c r="W264" s="761"/>
      <c r="X264" s="761"/>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2"/>
      <c r="B265" s="315"/>
      <c r="C265" s="305"/>
      <c r="D265" s="291"/>
      <c r="E265" s="291"/>
      <c r="F265" s="291"/>
      <c r="G265" s="291"/>
      <c r="H265" s="318"/>
      <c r="I265" s="318"/>
      <c r="J265" s="318"/>
      <c r="K265" s="318"/>
      <c r="L265" s="318"/>
      <c r="M265" s="318"/>
      <c r="N265" s="468"/>
      <c r="O265" s="291"/>
      <c r="P265" s="291"/>
      <c r="Q265" s="291"/>
      <c r="R265" s="291"/>
      <c r="S265" s="318"/>
      <c r="T265" s="318"/>
      <c r="U265" s="318"/>
      <c r="V265" s="318"/>
      <c r="W265" s="318"/>
      <c r="X265" s="318"/>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318"/>
      <c r="I266" s="318"/>
      <c r="J266" s="318"/>
      <c r="K266" s="318"/>
      <c r="L266" s="318"/>
      <c r="M266" s="318"/>
      <c r="N266" s="291"/>
      <c r="O266" s="291"/>
      <c r="P266" s="291"/>
      <c r="Q266" s="291"/>
      <c r="R266" s="291"/>
      <c r="S266" s="318"/>
      <c r="T266" s="318"/>
      <c r="U266" s="318"/>
      <c r="V266" s="318"/>
      <c r="W266" s="318"/>
      <c r="X266" s="318"/>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761"/>
      <c r="I267" s="761"/>
      <c r="J267" s="761"/>
      <c r="K267" s="761"/>
      <c r="L267" s="761"/>
      <c r="M267" s="761"/>
      <c r="N267" s="295">
        <v>0</v>
      </c>
      <c r="O267" s="295"/>
      <c r="P267" s="295"/>
      <c r="Q267" s="295"/>
      <c r="R267" s="295"/>
      <c r="S267" s="761"/>
      <c r="T267" s="761"/>
      <c r="U267" s="761"/>
      <c r="V267" s="761"/>
      <c r="W267" s="761"/>
      <c r="X267" s="761"/>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761"/>
      <c r="I268" s="761"/>
      <c r="J268" s="761"/>
      <c r="K268" s="761"/>
      <c r="L268" s="761"/>
      <c r="M268" s="761"/>
      <c r="N268" s="295">
        <f>N267</f>
        <v>0</v>
      </c>
      <c r="O268" s="295"/>
      <c r="P268" s="295"/>
      <c r="Q268" s="295"/>
      <c r="R268" s="295"/>
      <c r="S268" s="761"/>
      <c r="T268" s="761"/>
      <c r="U268" s="761"/>
      <c r="V268" s="761"/>
      <c r="W268" s="761"/>
      <c r="X268" s="761"/>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318"/>
      <c r="I269" s="318"/>
      <c r="J269" s="318"/>
      <c r="K269" s="318"/>
      <c r="L269" s="318"/>
      <c r="M269" s="318"/>
      <c r="N269" s="291"/>
      <c r="O269" s="291"/>
      <c r="P269" s="291"/>
      <c r="Q269" s="291"/>
      <c r="R269" s="291"/>
      <c r="S269" s="318"/>
      <c r="T269" s="318"/>
      <c r="U269" s="318"/>
      <c r="V269" s="318"/>
      <c r="W269" s="318"/>
      <c r="X269" s="318"/>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761"/>
      <c r="I270" s="761"/>
      <c r="J270" s="761"/>
      <c r="K270" s="761"/>
      <c r="L270" s="761"/>
      <c r="M270" s="761"/>
      <c r="N270" s="295">
        <v>0</v>
      </c>
      <c r="O270" s="295"/>
      <c r="P270" s="295"/>
      <c r="Q270" s="295"/>
      <c r="R270" s="295"/>
      <c r="S270" s="761"/>
      <c r="T270" s="761"/>
      <c r="U270" s="761"/>
      <c r="V270" s="761"/>
      <c r="W270" s="761"/>
      <c r="X270" s="761"/>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761"/>
      <c r="I271" s="761"/>
      <c r="J271" s="761"/>
      <c r="K271" s="761"/>
      <c r="L271" s="761"/>
      <c r="M271" s="761"/>
      <c r="N271" s="295">
        <f>N270</f>
        <v>0</v>
      </c>
      <c r="O271" s="295"/>
      <c r="P271" s="295"/>
      <c r="Q271" s="295"/>
      <c r="R271" s="295"/>
      <c r="S271" s="761"/>
      <c r="T271" s="761"/>
      <c r="U271" s="761"/>
      <c r="V271" s="761"/>
      <c r="W271" s="761"/>
      <c r="X271" s="761"/>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1"/>
      <c r="B272" s="324"/>
      <c r="C272" s="291"/>
      <c r="D272" s="291"/>
      <c r="E272" s="291"/>
      <c r="F272" s="291"/>
      <c r="G272" s="291"/>
      <c r="H272" s="318"/>
      <c r="I272" s="318"/>
      <c r="J272" s="318"/>
      <c r="K272" s="318"/>
      <c r="L272" s="318"/>
      <c r="M272" s="318"/>
      <c r="N272" s="291"/>
      <c r="O272" s="291"/>
      <c r="P272" s="291"/>
      <c r="Q272" s="291"/>
      <c r="R272" s="291"/>
      <c r="S272" s="318"/>
      <c r="T272" s="318"/>
      <c r="U272" s="318"/>
      <c r="V272" s="318"/>
      <c r="W272" s="318"/>
      <c r="X272" s="318"/>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765"/>
      <c r="I273" s="765"/>
      <c r="J273" s="765"/>
      <c r="K273" s="765"/>
      <c r="L273" s="765"/>
      <c r="M273" s="765"/>
      <c r="N273" s="290"/>
      <c r="O273" s="289"/>
      <c r="P273" s="289"/>
      <c r="Q273" s="289"/>
      <c r="R273" s="289"/>
      <c r="S273" s="765"/>
      <c r="T273" s="765"/>
      <c r="U273" s="765"/>
      <c r="V273" s="765"/>
      <c r="W273" s="765"/>
      <c r="X273" s="765"/>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761"/>
      <c r="I274" s="761"/>
      <c r="J274" s="761"/>
      <c r="K274" s="761"/>
      <c r="L274" s="761"/>
      <c r="M274" s="761"/>
      <c r="N274" s="295">
        <v>12</v>
      </c>
      <c r="O274" s="295"/>
      <c r="P274" s="295"/>
      <c r="Q274" s="295"/>
      <c r="R274" s="295"/>
      <c r="S274" s="761"/>
      <c r="T274" s="761"/>
      <c r="U274" s="761"/>
      <c r="V274" s="761"/>
      <c r="W274" s="761"/>
      <c r="X274" s="761"/>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761"/>
      <c r="I275" s="761"/>
      <c r="J275" s="761"/>
      <c r="K275" s="761"/>
      <c r="L275" s="761"/>
      <c r="M275" s="761"/>
      <c r="N275" s="295">
        <f>N274</f>
        <v>12</v>
      </c>
      <c r="O275" s="295"/>
      <c r="P275" s="295"/>
      <c r="Q275" s="295"/>
      <c r="R275" s="295"/>
      <c r="S275" s="761"/>
      <c r="T275" s="761"/>
      <c r="U275" s="761"/>
      <c r="V275" s="761"/>
      <c r="W275" s="761"/>
      <c r="X275" s="761"/>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318"/>
      <c r="I276" s="318"/>
      <c r="J276" s="318"/>
      <c r="K276" s="318"/>
      <c r="L276" s="318"/>
      <c r="M276" s="318"/>
      <c r="N276" s="291"/>
      <c r="O276" s="291"/>
      <c r="P276" s="291"/>
      <c r="Q276" s="291"/>
      <c r="R276" s="291"/>
      <c r="S276" s="318"/>
      <c r="T276" s="318"/>
      <c r="U276" s="318"/>
      <c r="V276" s="318"/>
      <c r="W276" s="318"/>
      <c r="X276" s="318"/>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761"/>
      <c r="I277" s="761"/>
      <c r="J277" s="761"/>
      <c r="K277" s="761"/>
      <c r="L277" s="761"/>
      <c r="M277" s="761"/>
      <c r="N277" s="295">
        <v>12</v>
      </c>
      <c r="O277" s="295"/>
      <c r="P277" s="295"/>
      <c r="Q277" s="295"/>
      <c r="R277" s="295"/>
      <c r="S277" s="761"/>
      <c r="T277" s="761"/>
      <c r="U277" s="761"/>
      <c r="V277" s="761"/>
      <c r="W277" s="761"/>
      <c r="X277" s="761"/>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761"/>
      <c r="I278" s="761"/>
      <c r="J278" s="761"/>
      <c r="K278" s="761"/>
      <c r="L278" s="761"/>
      <c r="M278" s="761"/>
      <c r="N278" s="295">
        <f>N277</f>
        <v>12</v>
      </c>
      <c r="O278" s="295"/>
      <c r="P278" s="295"/>
      <c r="Q278" s="295"/>
      <c r="R278" s="295"/>
      <c r="S278" s="761"/>
      <c r="T278" s="761"/>
      <c r="U278" s="761"/>
      <c r="V278" s="761"/>
      <c r="W278" s="761"/>
      <c r="X278" s="761"/>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318"/>
      <c r="I279" s="318"/>
      <c r="J279" s="318"/>
      <c r="K279" s="318"/>
      <c r="L279" s="318"/>
      <c r="M279" s="318"/>
      <c r="N279" s="291"/>
      <c r="O279" s="291"/>
      <c r="P279" s="291"/>
      <c r="Q279" s="291"/>
      <c r="R279" s="291"/>
      <c r="S279" s="318"/>
      <c r="T279" s="318"/>
      <c r="U279" s="318"/>
      <c r="V279" s="318"/>
      <c r="W279" s="318"/>
      <c r="X279" s="318"/>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761"/>
      <c r="I280" s="761"/>
      <c r="J280" s="761"/>
      <c r="K280" s="761"/>
      <c r="L280" s="761"/>
      <c r="M280" s="761"/>
      <c r="N280" s="295">
        <v>12</v>
      </c>
      <c r="O280" s="295"/>
      <c r="P280" s="295"/>
      <c r="Q280" s="295"/>
      <c r="R280" s="295"/>
      <c r="S280" s="761"/>
      <c r="T280" s="761"/>
      <c r="U280" s="761"/>
      <c r="V280" s="761"/>
      <c r="W280" s="761"/>
      <c r="X280" s="761"/>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761"/>
      <c r="I281" s="761"/>
      <c r="J281" s="761"/>
      <c r="K281" s="761"/>
      <c r="L281" s="761"/>
      <c r="M281" s="761"/>
      <c r="N281" s="295">
        <f>N280</f>
        <v>12</v>
      </c>
      <c r="O281" s="295"/>
      <c r="P281" s="295"/>
      <c r="Q281" s="295"/>
      <c r="R281" s="295"/>
      <c r="S281" s="761"/>
      <c r="T281" s="761"/>
      <c r="U281" s="761"/>
      <c r="V281" s="761"/>
      <c r="W281" s="761"/>
      <c r="X281" s="761"/>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318"/>
      <c r="I282" s="318"/>
      <c r="J282" s="318"/>
      <c r="K282" s="318"/>
      <c r="L282" s="318"/>
      <c r="M282" s="318"/>
      <c r="N282" s="291"/>
      <c r="O282" s="291"/>
      <c r="P282" s="291"/>
      <c r="Q282" s="291"/>
      <c r="R282" s="291"/>
      <c r="S282" s="318"/>
      <c r="T282" s="318"/>
      <c r="U282" s="318"/>
      <c r="V282" s="318"/>
      <c r="W282" s="318"/>
      <c r="X282" s="318"/>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761"/>
      <c r="I283" s="761"/>
      <c r="J283" s="761"/>
      <c r="K283" s="761"/>
      <c r="L283" s="761"/>
      <c r="M283" s="761"/>
      <c r="N283" s="295">
        <v>12</v>
      </c>
      <c r="O283" s="295"/>
      <c r="P283" s="295"/>
      <c r="Q283" s="295"/>
      <c r="R283" s="295"/>
      <c r="S283" s="761"/>
      <c r="T283" s="761"/>
      <c r="U283" s="761"/>
      <c r="V283" s="761"/>
      <c r="W283" s="761"/>
      <c r="X283" s="761"/>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761"/>
      <c r="I284" s="761"/>
      <c r="J284" s="761"/>
      <c r="K284" s="761"/>
      <c r="L284" s="761"/>
      <c r="M284" s="761"/>
      <c r="N284" s="295">
        <f>N283</f>
        <v>12</v>
      </c>
      <c r="O284" s="295"/>
      <c r="P284" s="295"/>
      <c r="Q284" s="295"/>
      <c r="R284" s="295"/>
      <c r="S284" s="761"/>
      <c r="T284" s="761"/>
      <c r="U284" s="761"/>
      <c r="V284" s="761"/>
      <c r="W284" s="761"/>
      <c r="X284" s="761"/>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318"/>
      <c r="I285" s="318"/>
      <c r="J285" s="318"/>
      <c r="K285" s="318"/>
      <c r="L285" s="318"/>
      <c r="M285" s="318"/>
      <c r="N285" s="300"/>
      <c r="O285" s="291"/>
      <c r="P285" s="291"/>
      <c r="Q285" s="291"/>
      <c r="R285" s="291"/>
      <c r="S285" s="318"/>
      <c r="T285" s="318"/>
      <c r="U285" s="318"/>
      <c r="V285" s="318"/>
      <c r="W285" s="318"/>
      <c r="X285" s="318"/>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318"/>
      <c r="I286" s="318"/>
      <c r="J286" s="318"/>
      <c r="K286" s="318"/>
      <c r="L286" s="318"/>
      <c r="M286" s="318"/>
      <c r="N286" s="291"/>
      <c r="O286" s="291"/>
      <c r="P286" s="291"/>
      <c r="Q286" s="291"/>
      <c r="R286" s="291"/>
      <c r="S286" s="318"/>
      <c r="T286" s="318"/>
      <c r="U286" s="318"/>
      <c r="V286" s="318"/>
      <c r="W286" s="318"/>
      <c r="X286" s="318"/>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318"/>
      <c r="I287" s="318"/>
      <c r="J287" s="318"/>
      <c r="K287" s="318"/>
      <c r="L287" s="318"/>
      <c r="M287" s="318"/>
      <c r="N287" s="291"/>
      <c r="O287" s="291"/>
      <c r="P287" s="291"/>
      <c r="Q287" s="291"/>
      <c r="R287" s="291"/>
      <c r="S287" s="318"/>
      <c r="T287" s="318"/>
      <c r="U287" s="318"/>
      <c r="V287" s="318"/>
      <c r="W287" s="318"/>
      <c r="X287" s="318"/>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v>108199</v>
      </c>
      <c r="E288" s="295">
        <v>108199</v>
      </c>
      <c r="F288" s="295">
        <v>108199</v>
      </c>
      <c r="G288" s="295">
        <v>108199</v>
      </c>
      <c r="H288" s="761">
        <v>108199</v>
      </c>
      <c r="I288" s="761">
        <v>108199</v>
      </c>
      <c r="J288" s="761">
        <v>108199</v>
      </c>
      <c r="K288" s="761">
        <v>108182</v>
      </c>
      <c r="L288" s="761">
        <v>108182</v>
      </c>
      <c r="M288" s="761">
        <v>107695</v>
      </c>
      <c r="N288" s="291"/>
      <c r="O288" s="295">
        <v>7</v>
      </c>
      <c r="P288" s="295">
        <v>7</v>
      </c>
      <c r="Q288" s="295">
        <v>7</v>
      </c>
      <c r="R288" s="295">
        <v>7</v>
      </c>
      <c r="S288" s="761">
        <v>7</v>
      </c>
      <c r="T288" s="761">
        <v>7</v>
      </c>
      <c r="U288" s="761">
        <v>7</v>
      </c>
      <c r="V288" s="761">
        <v>7</v>
      </c>
      <c r="W288" s="761">
        <v>7</v>
      </c>
      <c r="X288" s="761">
        <v>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12031</v>
      </c>
      <c r="E289" s="295">
        <v>12031</v>
      </c>
      <c r="F289" s="295">
        <v>12031</v>
      </c>
      <c r="G289" s="295">
        <v>12031</v>
      </c>
      <c r="H289" s="761">
        <v>12031</v>
      </c>
      <c r="I289" s="761">
        <v>12031</v>
      </c>
      <c r="J289" s="761">
        <v>12031</v>
      </c>
      <c r="K289" s="761">
        <v>12029</v>
      </c>
      <c r="L289" s="761">
        <v>12029</v>
      </c>
      <c r="M289" s="761">
        <v>12048</v>
      </c>
      <c r="N289" s="291"/>
      <c r="O289" s="295"/>
      <c r="P289" s="295"/>
      <c r="Q289" s="295"/>
      <c r="R289" s="295"/>
      <c r="S289" s="761"/>
      <c r="T289" s="761"/>
      <c r="U289" s="761"/>
      <c r="V289" s="761"/>
      <c r="W289" s="761"/>
      <c r="X289" s="761"/>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318"/>
      <c r="I290" s="318"/>
      <c r="J290" s="318"/>
      <c r="K290" s="318"/>
      <c r="L290" s="318"/>
      <c r="M290" s="318"/>
      <c r="N290" s="291"/>
      <c r="O290" s="291"/>
      <c r="P290" s="291"/>
      <c r="Q290" s="291"/>
      <c r="R290" s="291"/>
      <c r="S290" s="318"/>
      <c r="T290" s="318"/>
      <c r="U290" s="318"/>
      <c r="V290" s="318"/>
      <c r="W290" s="318"/>
      <c r="X290" s="318"/>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v>1945</v>
      </c>
      <c r="E291" s="295">
        <v>1945</v>
      </c>
      <c r="F291" s="295">
        <v>1945</v>
      </c>
      <c r="G291" s="295">
        <v>1945</v>
      </c>
      <c r="H291" s="761">
        <v>1945</v>
      </c>
      <c r="I291" s="761">
        <v>1945</v>
      </c>
      <c r="J291" s="761">
        <v>1945</v>
      </c>
      <c r="K291" s="761">
        <v>1945</v>
      </c>
      <c r="L291" s="761">
        <v>1945</v>
      </c>
      <c r="M291" s="761">
        <v>1945</v>
      </c>
      <c r="N291" s="291"/>
      <c r="O291" s="295">
        <v>1</v>
      </c>
      <c r="P291" s="295">
        <v>1</v>
      </c>
      <c r="Q291" s="295">
        <v>1</v>
      </c>
      <c r="R291" s="295">
        <v>1</v>
      </c>
      <c r="S291" s="761">
        <v>1</v>
      </c>
      <c r="T291" s="761">
        <v>1</v>
      </c>
      <c r="U291" s="761">
        <v>1</v>
      </c>
      <c r="V291" s="761">
        <v>1</v>
      </c>
      <c r="W291" s="761">
        <v>1</v>
      </c>
      <c r="X291" s="761">
        <v>1</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761"/>
      <c r="I292" s="761"/>
      <c r="J292" s="761"/>
      <c r="K292" s="761"/>
      <c r="L292" s="761"/>
      <c r="M292" s="761"/>
      <c r="N292" s="291"/>
      <c r="O292" s="295"/>
      <c r="P292" s="295"/>
      <c r="Q292" s="295"/>
      <c r="R292" s="295"/>
      <c r="S292" s="761"/>
      <c r="T292" s="761"/>
      <c r="U292" s="761"/>
      <c r="V292" s="761"/>
      <c r="W292" s="761"/>
      <c r="X292" s="761"/>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318"/>
      <c r="I293" s="318"/>
      <c r="J293" s="318"/>
      <c r="K293" s="318"/>
      <c r="L293" s="318"/>
      <c r="M293" s="318"/>
      <c r="N293" s="291"/>
      <c r="O293" s="291"/>
      <c r="P293" s="291"/>
      <c r="Q293" s="291"/>
      <c r="R293" s="291"/>
      <c r="S293" s="318"/>
      <c r="T293" s="318"/>
      <c r="U293" s="318"/>
      <c r="V293" s="318"/>
      <c r="W293" s="318"/>
      <c r="X293" s="318"/>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761"/>
      <c r="I294" s="761"/>
      <c r="J294" s="761"/>
      <c r="K294" s="761"/>
      <c r="L294" s="761"/>
      <c r="M294" s="761"/>
      <c r="N294" s="291"/>
      <c r="O294" s="295"/>
      <c r="P294" s="295"/>
      <c r="Q294" s="295"/>
      <c r="R294" s="295"/>
      <c r="S294" s="761"/>
      <c r="T294" s="761"/>
      <c r="U294" s="761"/>
      <c r="V294" s="761"/>
      <c r="W294" s="761"/>
      <c r="X294" s="761"/>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761"/>
      <c r="I295" s="761"/>
      <c r="J295" s="761"/>
      <c r="K295" s="761"/>
      <c r="L295" s="761"/>
      <c r="M295" s="761"/>
      <c r="N295" s="291"/>
      <c r="O295" s="295"/>
      <c r="P295" s="295"/>
      <c r="Q295" s="295"/>
      <c r="R295" s="295"/>
      <c r="S295" s="761"/>
      <c r="T295" s="761"/>
      <c r="U295" s="761"/>
      <c r="V295" s="761"/>
      <c r="W295" s="761"/>
      <c r="X295" s="761"/>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318"/>
      <c r="I296" s="318"/>
      <c r="J296" s="318"/>
      <c r="K296" s="318"/>
      <c r="L296" s="318"/>
      <c r="M296" s="318"/>
      <c r="N296" s="291"/>
      <c r="O296" s="291"/>
      <c r="P296" s="291"/>
      <c r="Q296" s="291"/>
      <c r="R296" s="291"/>
      <c r="S296" s="318"/>
      <c r="T296" s="318"/>
      <c r="U296" s="318"/>
      <c r="V296" s="318"/>
      <c r="W296" s="318"/>
      <c r="X296" s="318"/>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v>3644</v>
      </c>
      <c r="E297" s="295">
        <v>3644</v>
      </c>
      <c r="F297" s="295">
        <v>3644</v>
      </c>
      <c r="G297" s="295">
        <v>3644</v>
      </c>
      <c r="H297" s="761">
        <v>3644</v>
      </c>
      <c r="I297" s="761">
        <v>3644</v>
      </c>
      <c r="J297" s="761">
        <v>3644</v>
      </c>
      <c r="K297" s="761">
        <v>3644</v>
      </c>
      <c r="L297" s="761">
        <v>3644</v>
      </c>
      <c r="M297" s="761">
        <v>3644</v>
      </c>
      <c r="N297" s="291"/>
      <c r="O297" s="295"/>
      <c r="P297" s="295"/>
      <c r="Q297" s="295"/>
      <c r="R297" s="295"/>
      <c r="S297" s="761"/>
      <c r="T297" s="761"/>
      <c r="U297" s="761"/>
      <c r="V297" s="761"/>
      <c r="W297" s="761"/>
      <c r="X297" s="761"/>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761"/>
      <c r="I298" s="761"/>
      <c r="J298" s="761"/>
      <c r="K298" s="761"/>
      <c r="L298" s="761"/>
      <c r="M298" s="761"/>
      <c r="N298" s="291"/>
      <c r="O298" s="295"/>
      <c r="P298" s="295"/>
      <c r="Q298" s="295"/>
      <c r="R298" s="295"/>
      <c r="S298" s="761"/>
      <c r="T298" s="761"/>
      <c r="U298" s="761"/>
      <c r="V298" s="761"/>
      <c r="W298" s="761"/>
      <c r="X298" s="761"/>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318"/>
      <c r="I299" s="318"/>
      <c r="J299" s="318"/>
      <c r="K299" s="318"/>
      <c r="L299" s="318"/>
      <c r="M299" s="318"/>
      <c r="N299" s="291"/>
      <c r="O299" s="291"/>
      <c r="P299" s="291"/>
      <c r="Q299" s="291"/>
      <c r="R299" s="291"/>
      <c r="S299" s="318"/>
      <c r="T299" s="318"/>
      <c r="U299" s="318"/>
      <c r="V299" s="318"/>
      <c r="W299" s="318"/>
      <c r="X299" s="318"/>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318"/>
      <c r="I300" s="318"/>
      <c r="J300" s="318"/>
      <c r="K300" s="318"/>
      <c r="L300" s="318"/>
      <c r="M300" s="318"/>
      <c r="N300" s="291"/>
      <c r="O300" s="291"/>
      <c r="P300" s="291"/>
      <c r="Q300" s="291"/>
      <c r="R300" s="291"/>
      <c r="S300" s="318"/>
      <c r="T300" s="318"/>
      <c r="U300" s="318"/>
      <c r="V300" s="318"/>
      <c r="W300" s="318"/>
      <c r="X300" s="318"/>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761"/>
      <c r="I301" s="761"/>
      <c r="J301" s="761"/>
      <c r="K301" s="761"/>
      <c r="L301" s="761"/>
      <c r="M301" s="761"/>
      <c r="N301" s="295">
        <v>12</v>
      </c>
      <c r="O301" s="295"/>
      <c r="P301" s="295"/>
      <c r="Q301" s="295"/>
      <c r="R301" s="295"/>
      <c r="S301" s="761"/>
      <c r="T301" s="761"/>
      <c r="U301" s="761"/>
      <c r="V301" s="761"/>
      <c r="W301" s="761"/>
      <c r="X301" s="761"/>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761"/>
      <c r="I302" s="761"/>
      <c r="J302" s="761"/>
      <c r="K302" s="761"/>
      <c r="L302" s="761"/>
      <c r="M302" s="761"/>
      <c r="N302" s="295">
        <f>N301</f>
        <v>12</v>
      </c>
      <c r="O302" s="295"/>
      <c r="P302" s="295"/>
      <c r="Q302" s="295"/>
      <c r="R302" s="295"/>
      <c r="S302" s="761"/>
      <c r="T302" s="761"/>
      <c r="U302" s="761"/>
      <c r="V302" s="761"/>
      <c r="W302" s="761"/>
      <c r="X302" s="761"/>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318"/>
      <c r="I303" s="318"/>
      <c r="J303" s="318"/>
      <c r="K303" s="318"/>
      <c r="L303" s="318"/>
      <c r="M303" s="318"/>
      <c r="N303" s="291"/>
      <c r="O303" s="291"/>
      <c r="P303" s="291"/>
      <c r="Q303" s="291"/>
      <c r="R303" s="291"/>
      <c r="S303" s="318"/>
      <c r="T303" s="318"/>
      <c r="U303" s="318"/>
      <c r="V303" s="318"/>
      <c r="W303" s="318"/>
      <c r="X303" s="318"/>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295">
        <v>74984</v>
      </c>
      <c r="E304" s="295">
        <v>70586</v>
      </c>
      <c r="F304" s="295">
        <v>70586</v>
      </c>
      <c r="G304" s="295">
        <v>70586</v>
      </c>
      <c r="H304" s="761">
        <v>70586</v>
      </c>
      <c r="I304" s="761">
        <v>70586</v>
      </c>
      <c r="J304" s="761">
        <v>70586</v>
      </c>
      <c r="K304" s="761">
        <v>70586</v>
      </c>
      <c r="L304" s="761">
        <v>70586</v>
      </c>
      <c r="M304" s="761">
        <v>70586</v>
      </c>
      <c r="N304" s="295">
        <v>12</v>
      </c>
      <c r="O304" s="295">
        <v>13</v>
      </c>
      <c r="P304" s="295">
        <v>13</v>
      </c>
      <c r="Q304" s="295">
        <v>13</v>
      </c>
      <c r="R304" s="295">
        <v>13</v>
      </c>
      <c r="S304" s="761">
        <v>13</v>
      </c>
      <c r="T304" s="761">
        <v>13</v>
      </c>
      <c r="U304" s="761">
        <v>13</v>
      </c>
      <c r="V304" s="761">
        <v>13</v>
      </c>
      <c r="W304" s="761">
        <v>13</v>
      </c>
      <c r="X304" s="761">
        <v>13</v>
      </c>
      <c r="Y304" s="426"/>
      <c r="Z304" s="410">
        <v>1</v>
      </c>
      <c r="AA304" s="410"/>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7932</v>
      </c>
      <c r="E305" s="295">
        <v>12330</v>
      </c>
      <c r="F305" s="295">
        <v>12330</v>
      </c>
      <c r="G305" s="295">
        <v>12330</v>
      </c>
      <c r="H305" s="761">
        <v>12330</v>
      </c>
      <c r="I305" s="761">
        <v>12330</v>
      </c>
      <c r="J305" s="761">
        <v>12330</v>
      </c>
      <c r="K305" s="761">
        <v>12330</v>
      </c>
      <c r="L305" s="761">
        <v>12330</v>
      </c>
      <c r="M305" s="761">
        <v>12330</v>
      </c>
      <c r="N305" s="295">
        <f>N304</f>
        <v>12</v>
      </c>
      <c r="O305" s="295">
        <v>0</v>
      </c>
      <c r="P305" s="295">
        <v>1</v>
      </c>
      <c r="Q305" s="295">
        <v>1</v>
      </c>
      <c r="R305" s="295">
        <v>1</v>
      </c>
      <c r="S305" s="761">
        <v>1</v>
      </c>
      <c r="T305" s="761">
        <v>1</v>
      </c>
      <c r="U305" s="761">
        <v>1</v>
      </c>
      <c r="V305" s="761">
        <v>1</v>
      </c>
      <c r="W305" s="761">
        <v>1</v>
      </c>
      <c r="X305" s="761">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318"/>
      <c r="I306" s="318"/>
      <c r="J306" s="318"/>
      <c r="K306" s="318"/>
      <c r="L306" s="318"/>
      <c r="M306" s="318"/>
      <c r="N306" s="291"/>
      <c r="O306" s="291"/>
      <c r="P306" s="291"/>
      <c r="Q306" s="291"/>
      <c r="R306" s="291"/>
      <c r="S306" s="318"/>
      <c r="T306" s="318"/>
      <c r="U306" s="318"/>
      <c r="V306" s="318"/>
      <c r="W306" s="318"/>
      <c r="X306" s="318"/>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v>4983</v>
      </c>
      <c r="E307" s="295">
        <v>4983</v>
      </c>
      <c r="F307" s="295">
        <v>4983</v>
      </c>
      <c r="G307" s="295">
        <v>4983</v>
      </c>
      <c r="H307" s="761">
        <v>4983</v>
      </c>
      <c r="I307" s="761">
        <v>4983</v>
      </c>
      <c r="J307" s="761">
        <v>4983</v>
      </c>
      <c r="K307" s="761">
        <v>4983</v>
      </c>
      <c r="L307" s="761">
        <v>4983</v>
      </c>
      <c r="M307" s="761">
        <v>4983</v>
      </c>
      <c r="N307" s="295">
        <v>12</v>
      </c>
      <c r="O307" s="295">
        <v>2</v>
      </c>
      <c r="P307" s="295">
        <v>2</v>
      </c>
      <c r="Q307" s="295">
        <v>2</v>
      </c>
      <c r="R307" s="295">
        <v>2</v>
      </c>
      <c r="S307" s="761">
        <v>2</v>
      </c>
      <c r="T307" s="761">
        <v>2</v>
      </c>
      <c r="U307" s="761">
        <v>2</v>
      </c>
      <c r="V307" s="761">
        <v>2</v>
      </c>
      <c r="W307" s="761">
        <v>2</v>
      </c>
      <c r="X307" s="761">
        <v>2</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2430</v>
      </c>
      <c r="E308" s="295">
        <v>2430</v>
      </c>
      <c r="F308" s="295">
        <v>2430</v>
      </c>
      <c r="G308" s="295">
        <v>2430</v>
      </c>
      <c r="H308" s="761">
        <v>2430</v>
      </c>
      <c r="I308" s="761">
        <v>2430</v>
      </c>
      <c r="J308" s="761">
        <v>2430</v>
      </c>
      <c r="K308" s="761">
        <v>2430</v>
      </c>
      <c r="L308" s="761">
        <v>2430</v>
      </c>
      <c r="M308" s="761">
        <v>2430</v>
      </c>
      <c r="N308" s="295">
        <f>N307</f>
        <v>12</v>
      </c>
      <c r="O308" s="295">
        <v>1</v>
      </c>
      <c r="P308" s="295">
        <v>1</v>
      </c>
      <c r="Q308" s="295">
        <v>1</v>
      </c>
      <c r="R308" s="295">
        <v>1</v>
      </c>
      <c r="S308" s="761">
        <v>1</v>
      </c>
      <c r="T308" s="761">
        <v>1</v>
      </c>
      <c r="U308" s="761">
        <v>1</v>
      </c>
      <c r="V308" s="761">
        <v>1</v>
      </c>
      <c r="W308" s="761">
        <v>1</v>
      </c>
      <c r="X308" s="761">
        <v>1</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318"/>
      <c r="I309" s="318"/>
      <c r="J309" s="318"/>
      <c r="K309" s="318"/>
      <c r="L309" s="318"/>
      <c r="M309" s="318"/>
      <c r="N309" s="291"/>
      <c r="O309" s="291"/>
      <c r="P309" s="291"/>
      <c r="Q309" s="291"/>
      <c r="R309" s="291"/>
      <c r="S309" s="318"/>
      <c r="T309" s="318"/>
      <c r="U309" s="318"/>
      <c r="V309" s="318"/>
      <c r="W309" s="318"/>
      <c r="X309" s="318"/>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761"/>
      <c r="I310" s="761"/>
      <c r="J310" s="761"/>
      <c r="K310" s="761"/>
      <c r="L310" s="761"/>
      <c r="M310" s="761"/>
      <c r="N310" s="295">
        <v>12</v>
      </c>
      <c r="O310" s="295"/>
      <c r="P310" s="295"/>
      <c r="Q310" s="295"/>
      <c r="R310" s="295"/>
      <c r="S310" s="761"/>
      <c r="T310" s="761"/>
      <c r="U310" s="761"/>
      <c r="V310" s="761"/>
      <c r="W310" s="761"/>
      <c r="X310" s="761"/>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761"/>
      <c r="I311" s="761"/>
      <c r="J311" s="761"/>
      <c r="K311" s="761"/>
      <c r="L311" s="761"/>
      <c r="M311" s="761"/>
      <c r="N311" s="295">
        <f>N310</f>
        <v>12</v>
      </c>
      <c r="O311" s="295"/>
      <c r="P311" s="295"/>
      <c r="Q311" s="295"/>
      <c r="R311" s="295"/>
      <c r="S311" s="761"/>
      <c r="T311" s="761"/>
      <c r="U311" s="761"/>
      <c r="V311" s="761"/>
      <c r="W311" s="761"/>
      <c r="X311" s="761"/>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318"/>
      <c r="I312" s="318"/>
      <c r="J312" s="318"/>
      <c r="K312" s="318"/>
      <c r="L312" s="318"/>
      <c r="M312" s="318"/>
      <c r="N312" s="291"/>
      <c r="O312" s="291"/>
      <c r="P312" s="291"/>
      <c r="Q312" s="291"/>
      <c r="R312" s="291"/>
      <c r="S312" s="318"/>
      <c r="T312" s="318"/>
      <c r="U312" s="318"/>
      <c r="V312" s="318"/>
      <c r="W312" s="318"/>
      <c r="X312" s="318"/>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761"/>
      <c r="I313" s="761"/>
      <c r="J313" s="761"/>
      <c r="K313" s="761"/>
      <c r="L313" s="761"/>
      <c r="M313" s="761"/>
      <c r="N313" s="295">
        <v>3</v>
      </c>
      <c r="O313" s="295"/>
      <c r="P313" s="295"/>
      <c r="Q313" s="295"/>
      <c r="R313" s="295"/>
      <c r="S313" s="761"/>
      <c r="T313" s="761"/>
      <c r="U313" s="761"/>
      <c r="V313" s="761"/>
      <c r="W313" s="761"/>
      <c r="X313" s="761"/>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761"/>
      <c r="I314" s="761"/>
      <c r="J314" s="761"/>
      <c r="K314" s="761"/>
      <c r="L314" s="761"/>
      <c r="M314" s="761"/>
      <c r="N314" s="295">
        <f>N313</f>
        <v>3</v>
      </c>
      <c r="O314" s="295"/>
      <c r="P314" s="295"/>
      <c r="Q314" s="295"/>
      <c r="R314" s="295"/>
      <c r="S314" s="761"/>
      <c r="T314" s="761"/>
      <c r="U314" s="761"/>
      <c r="V314" s="761"/>
      <c r="W314" s="761"/>
      <c r="X314" s="761"/>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318"/>
      <c r="I315" s="318"/>
      <c r="J315" s="318"/>
      <c r="K315" s="318"/>
      <c r="L315" s="318"/>
      <c r="M315" s="318"/>
      <c r="N315" s="291"/>
      <c r="O315" s="291"/>
      <c r="P315" s="291"/>
      <c r="Q315" s="291"/>
      <c r="R315" s="291"/>
      <c r="S315" s="318"/>
      <c r="T315" s="318"/>
      <c r="U315" s="318"/>
      <c r="V315" s="318"/>
      <c r="W315" s="318"/>
      <c r="X315" s="318"/>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761"/>
      <c r="I316" s="761"/>
      <c r="J316" s="761"/>
      <c r="K316" s="761"/>
      <c r="L316" s="761"/>
      <c r="M316" s="761"/>
      <c r="N316" s="295">
        <v>12</v>
      </c>
      <c r="O316" s="295"/>
      <c r="P316" s="295"/>
      <c r="Q316" s="295"/>
      <c r="R316" s="295"/>
      <c r="S316" s="761"/>
      <c r="T316" s="761"/>
      <c r="U316" s="761"/>
      <c r="V316" s="761"/>
      <c r="W316" s="761"/>
      <c r="X316" s="761"/>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761"/>
      <c r="I317" s="761"/>
      <c r="J317" s="761"/>
      <c r="K317" s="761"/>
      <c r="L317" s="761"/>
      <c r="M317" s="761"/>
      <c r="N317" s="295">
        <f>N316</f>
        <v>12</v>
      </c>
      <c r="O317" s="295"/>
      <c r="P317" s="295"/>
      <c r="Q317" s="295"/>
      <c r="R317" s="295"/>
      <c r="S317" s="761"/>
      <c r="T317" s="761"/>
      <c r="U317" s="761"/>
      <c r="V317" s="761"/>
      <c r="W317" s="761"/>
      <c r="X317" s="761"/>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318"/>
      <c r="I318" s="318"/>
      <c r="J318" s="318"/>
      <c r="K318" s="318"/>
      <c r="L318" s="318"/>
      <c r="M318" s="318"/>
      <c r="N318" s="291"/>
      <c r="O318" s="291"/>
      <c r="P318" s="291"/>
      <c r="Q318" s="291"/>
      <c r="R318" s="291"/>
      <c r="S318" s="318"/>
      <c r="T318" s="318"/>
      <c r="U318" s="318"/>
      <c r="V318" s="318"/>
      <c r="W318" s="318"/>
      <c r="X318" s="318"/>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761"/>
      <c r="I319" s="761"/>
      <c r="J319" s="761"/>
      <c r="K319" s="761"/>
      <c r="L319" s="761"/>
      <c r="M319" s="761"/>
      <c r="N319" s="295">
        <v>12</v>
      </c>
      <c r="O319" s="295"/>
      <c r="P319" s="295"/>
      <c r="Q319" s="295"/>
      <c r="R319" s="295"/>
      <c r="S319" s="761"/>
      <c r="T319" s="761"/>
      <c r="U319" s="761"/>
      <c r="V319" s="761"/>
      <c r="W319" s="761"/>
      <c r="X319" s="761"/>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761"/>
      <c r="I320" s="761"/>
      <c r="J320" s="761"/>
      <c r="K320" s="761"/>
      <c r="L320" s="761"/>
      <c r="M320" s="761"/>
      <c r="N320" s="295">
        <f>N319</f>
        <v>12</v>
      </c>
      <c r="O320" s="295"/>
      <c r="P320" s="295"/>
      <c r="Q320" s="295"/>
      <c r="R320" s="295"/>
      <c r="S320" s="761"/>
      <c r="T320" s="761"/>
      <c r="U320" s="761"/>
      <c r="V320" s="761"/>
      <c r="W320" s="761"/>
      <c r="X320" s="761"/>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19"/>
      <c r="C321" s="291"/>
      <c r="D321" s="291"/>
      <c r="E321" s="291"/>
      <c r="F321" s="291"/>
      <c r="G321" s="291"/>
      <c r="H321" s="318"/>
      <c r="I321" s="318"/>
      <c r="J321" s="318"/>
      <c r="K321" s="318"/>
      <c r="L321" s="318"/>
      <c r="M321" s="318"/>
      <c r="N321" s="291"/>
      <c r="O321" s="291"/>
      <c r="P321" s="291"/>
      <c r="Q321" s="291"/>
      <c r="R321" s="291"/>
      <c r="S321" s="318"/>
      <c r="T321" s="318"/>
      <c r="U321" s="318"/>
      <c r="V321" s="318"/>
      <c r="W321" s="318"/>
      <c r="X321" s="318"/>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761"/>
      <c r="I322" s="761"/>
      <c r="J322" s="761"/>
      <c r="K322" s="761"/>
      <c r="L322" s="761"/>
      <c r="M322" s="761"/>
      <c r="N322" s="295">
        <v>12</v>
      </c>
      <c r="O322" s="295"/>
      <c r="P322" s="295"/>
      <c r="Q322" s="295"/>
      <c r="R322" s="295"/>
      <c r="S322" s="761"/>
      <c r="T322" s="761"/>
      <c r="U322" s="761"/>
      <c r="V322" s="761"/>
      <c r="W322" s="761"/>
      <c r="X322" s="761"/>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761"/>
      <c r="I323" s="761"/>
      <c r="J323" s="761"/>
      <c r="K323" s="761"/>
      <c r="L323" s="761"/>
      <c r="M323" s="761"/>
      <c r="N323" s="295">
        <f>N322</f>
        <v>12</v>
      </c>
      <c r="O323" s="295"/>
      <c r="P323" s="295"/>
      <c r="Q323" s="295"/>
      <c r="R323" s="295"/>
      <c r="S323" s="761"/>
      <c r="T323" s="761"/>
      <c r="U323" s="761"/>
      <c r="V323" s="761"/>
      <c r="W323" s="761"/>
      <c r="X323" s="761"/>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19"/>
      <c r="C324" s="291"/>
      <c r="D324" s="291"/>
      <c r="E324" s="291"/>
      <c r="F324" s="291"/>
      <c r="G324" s="291"/>
      <c r="H324" s="318"/>
      <c r="I324" s="318"/>
      <c r="J324" s="318"/>
      <c r="K324" s="318"/>
      <c r="L324" s="318"/>
      <c r="M324" s="318"/>
      <c r="N324" s="291"/>
      <c r="O324" s="291"/>
      <c r="P324" s="291"/>
      <c r="Q324" s="291"/>
      <c r="R324" s="291"/>
      <c r="S324" s="318"/>
      <c r="T324" s="318"/>
      <c r="U324" s="318"/>
      <c r="V324" s="318"/>
      <c r="W324" s="318"/>
      <c r="X324" s="318"/>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318"/>
      <c r="I325" s="318"/>
      <c r="J325" s="318"/>
      <c r="K325" s="318"/>
      <c r="L325" s="318"/>
      <c r="M325" s="318"/>
      <c r="N325" s="291"/>
      <c r="O325" s="291"/>
      <c r="P325" s="291"/>
      <c r="Q325" s="291"/>
      <c r="R325" s="291"/>
      <c r="S325" s="318"/>
      <c r="T325" s="318"/>
      <c r="U325" s="318"/>
      <c r="V325" s="318"/>
      <c r="W325" s="318"/>
      <c r="X325" s="318"/>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761"/>
      <c r="I326" s="761"/>
      <c r="J326" s="761"/>
      <c r="K326" s="761"/>
      <c r="L326" s="761"/>
      <c r="M326" s="761"/>
      <c r="N326" s="295">
        <v>0</v>
      </c>
      <c r="O326" s="295"/>
      <c r="P326" s="295"/>
      <c r="Q326" s="295"/>
      <c r="R326" s="295"/>
      <c r="S326" s="761"/>
      <c r="T326" s="761"/>
      <c r="U326" s="761"/>
      <c r="V326" s="761"/>
      <c r="W326" s="761"/>
      <c r="X326" s="761"/>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761"/>
      <c r="I327" s="761"/>
      <c r="J327" s="761"/>
      <c r="K327" s="761"/>
      <c r="L327" s="761"/>
      <c r="M327" s="761"/>
      <c r="N327" s="295">
        <f>N326</f>
        <v>0</v>
      </c>
      <c r="O327" s="295"/>
      <c r="P327" s="295"/>
      <c r="Q327" s="295"/>
      <c r="R327" s="295"/>
      <c r="S327" s="761"/>
      <c r="T327" s="761"/>
      <c r="U327" s="761"/>
      <c r="V327" s="761"/>
      <c r="W327" s="761"/>
      <c r="X327" s="761"/>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19"/>
      <c r="C328" s="291"/>
      <c r="D328" s="291"/>
      <c r="E328" s="291"/>
      <c r="F328" s="291"/>
      <c r="G328" s="291"/>
      <c r="H328" s="318"/>
      <c r="I328" s="318"/>
      <c r="J328" s="318"/>
      <c r="K328" s="318"/>
      <c r="L328" s="318"/>
      <c r="M328" s="318"/>
      <c r="N328" s="291"/>
      <c r="O328" s="291"/>
      <c r="P328" s="291"/>
      <c r="Q328" s="291"/>
      <c r="R328" s="291"/>
      <c r="S328" s="318"/>
      <c r="T328" s="318"/>
      <c r="U328" s="318"/>
      <c r="V328" s="318"/>
      <c r="W328" s="318"/>
      <c r="X328" s="318"/>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761"/>
      <c r="I329" s="761"/>
      <c r="J329" s="761"/>
      <c r="K329" s="761"/>
      <c r="L329" s="761"/>
      <c r="M329" s="761"/>
      <c r="N329" s="295">
        <v>0</v>
      </c>
      <c r="O329" s="295"/>
      <c r="P329" s="295"/>
      <c r="Q329" s="295"/>
      <c r="R329" s="295"/>
      <c r="S329" s="761"/>
      <c r="T329" s="761"/>
      <c r="U329" s="761"/>
      <c r="V329" s="761"/>
      <c r="W329" s="761"/>
      <c r="X329" s="761"/>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761"/>
      <c r="I330" s="761"/>
      <c r="J330" s="761"/>
      <c r="K330" s="761"/>
      <c r="L330" s="761"/>
      <c r="M330" s="761"/>
      <c r="N330" s="295">
        <f>N329</f>
        <v>0</v>
      </c>
      <c r="O330" s="295"/>
      <c r="P330" s="295"/>
      <c r="Q330" s="295"/>
      <c r="R330" s="295"/>
      <c r="S330" s="761"/>
      <c r="T330" s="761"/>
      <c r="U330" s="761"/>
      <c r="V330" s="761"/>
      <c r="W330" s="761"/>
      <c r="X330" s="761"/>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19"/>
      <c r="C331" s="291"/>
      <c r="D331" s="291"/>
      <c r="E331" s="291"/>
      <c r="F331" s="291"/>
      <c r="G331" s="291"/>
      <c r="H331" s="318"/>
      <c r="I331" s="318"/>
      <c r="J331" s="318"/>
      <c r="K331" s="318"/>
      <c r="L331" s="318"/>
      <c r="M331" s="318"/>
      <c r="N331" s="291"/>
      <c r="O331" s="291"/>
      <c r="P331" s="291"/>
      <c r="Q331" s="291"/>
      <c r="R331" s="291"/>
      <c r="S331" s="318"/>
      <c r="T331" s="318"/>
      <c r="U331" s="318"/>
      <c r="V331" s="318"/>
      <c r="W331" s="318"/>
      <c r="X331" s="318"/>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761"/>
      <c r="I332" s="761"/>
      <c r="J332" s="761"/>
      <c r="K332" s="761"/>
      <c r="L332" s="761"/>
      <c r="M332" s="761"/>
      <c r="N332" s="295">
        <v>0</v>
      </c>
      <c r="O332" s="295"/>
      <c r="P332" s="295"/>
      <c r="Q332" s="295"/>
      <c r="R332" s="295"/>
      <c r="S332" s="761"/>
      <c r="T332" s="761"/>
      <c r="U332" s="761"/>
      <c r="V332" s="761"/>
      <c r="W332" s="761"/>
      <c r="X332" s="761"/>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761"/>
      <c r="I333" s="761"/>
      <c r="J333" s="761"/>
      <c r="K333" s="761"/>
      <c r="L333" s="761"/>
      <c r="M333" s="761"/>
      <c r="N333" s="295">
        <f>N332</f>
        <v>0</v>
      </c>
      <c r="O333" s="295"/>
      <c r="P333" s="295"/>
      <c r="Q333" s="295"/>
      <c r="R333" s="295"/>
      <c r="S333" s="761"/>
      <c r="T333" s="761"/>
      <c r="U333" s="761"/>
      <c r="V333" s="761"/>
      <c r="W333" s="761"/>
      <c r="X333" s="761"/>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318"/>
      <c r="I334" s="318"/>
      <c r="J334" s="318"/>
      <c r="K334" s="318"/>
      <c r="L334" s="318"/>
      <c r="M334" s="318"/>
      <c r="N334" s="291"/>
      <c r="O334" s="291"/>
      <c r="P334" s="291"/>
      <c r="Q334" s="291"/>
      <c r="R334" s="291"/>
      <c r="S334" s="318"/>
      <c r="T334" s="318"/>
      <c r="U334" s="318"/>
      <c r="V334" s="318"/>
      <c r="W334" s="318"/>
      <c r="X334" s="318"/>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318"/>
      <c r="I335" s="318"/>
      <c r="J335" s="318"/>
      <c r="K335" s="318"/>
      <c r="L335" s="318"/>
      <c r="M335" s="318"/>
      <c r="N335" s="291"/>
      <c r="O335" s="291"/>
      <c r="P335" s="291"/>
      <c r="Q335" s="291"/>
      <c r="R335" s="291"/>
      <c r="S335" s="318"/>
      <c r="T335" s="318"/>
      <c r="U335" s="318"/>
      <c r="V335" s="318"/>
      <c r="W335" s="318"/>
      <c r="X335" s="318"/>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761"/>
      <c r="I336" s="761"/>
      <c r="J336" s="761"/>
      <c r="K336" s="761"/>
      <c r="L336" s="761"/>
      <c r="M336" s="761"/>
      <c r="N336" s="295">
        <v>12</v>
      </c>
      <c r="O336" s="295"/>
      <c r="P336" s="295"/>
      <c r="Q336" s="295"/>
      <c r="R336" s="295"/>
      <c r="S336" s="761"/>
      <c r="T336" s="761"/>
      <c r="U336" s="761"/>
      <c r="V336" s="761"/>
      <c r="W336" s="761"/>
      <c r="X336" s="761"/>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761"/>
      <c r="I337" s="761"/>
      <c r="J337" s="761"/>
      <c r="K337" s="761"/>
      <c r="L337" s="761"/>
      <c r="M337" s="761"/>
      <c r="N337" s="295">
        <f>N336</f>
        <v>12</v>
      </c>
      <c r="O337" s="295"/>
      <c r="P337" s="295"/>
      <c r="Q337" s="295"/>
      <c r="R337" s="295"/>
      <c r="S337" s="761"/>
      <c r="T337" s="761"/>
      <c r="U337" s="761"/>
      <c r="V337" s="761"/>
      <c r="W337" s="761"/>
      <c r="X337" s="761"/>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19"/>
      <c r="C338" s="291"/>
      <c r="D338" s="291"/>
      <c r="E338" s="291"/>
      <c r="F338" s="291"/>
      <c r="G338" s="291"/>
      <c r="H338" s="318"/>
      <c r="I338" s="318"/>
      <c r="J338" s="318"/>
      <c r="K338" s="318"/>
      <c r="L338" s="318"/>
      <c r="M338" s="318"/>
      <c r="N338" s="291"/>
      <c r="O338" s="291"/>
      <c r="P338" s="291"/>
      <c r="Q338" s="291"/>
      <c r="R338" s="291"/>
      <c r="S338" s="318"/>
      <c r="T338" s="318"/>
      <c r="U338" s="318"/>
      <c r="V338" s="318"/>
      <c r="W338" s="318"/>
      <c r="X338" s="318"/>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761"/>
      <c r="I339" s="761"/>
      <c r="J339" s="761"/>
      <c r="K339" s="761"/>
      <c r="L339" s="761"/>
      <c r="M339" s="761"/>
      <c r="N339" s="295">
        <v>12</v>
      </c>
      <c r="O339" s="295"/>
      <c r="P339" s="295"/>
      <c r="Q339" s="295"/>
      <c r="R339" s="295"/>
      <c r="S339" s="761"/>
      <c r="T339" s="761"/>
      <c r="U339" s="761"/>
      <c r="V339" s="761"/>
      <c r="W339" s="761"/>
      <c r="X339" s="761"/>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761"/>
      <c r="I340" s="761"/>
      <c r="J340" s="761"/>
      <c r="K340" s="761"/>
      <c r="L340" s="761"/>
      <c r="M340" s="761"/>
      <c r="N340" s="295">
        <f>N339</f>
        <v>12</v>
      </c>
      <c r="O340" s="295"/>
      <c r="P340" s="295"/>
      <c r="Q340" s="295"/>
      <c r="R340" s="295"/>
      <c r="S340" s="761"/>
      <c r="T340" s="761"/>
      <c r="U340" s="761"/>
      <c r="V340" s="761"/>
      <c r="W340" s="761"/>
      <c r="X340" s="761"/>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19"/>
      <c r="C341" s="291"/>
      <c r="D341" s="291"/>
      <c r="E341" s="291"/>
      <c r="F341" s="291"/>
      <c r="G341" s="291"/>
      <c r="H341" s="318"/>
      <c r="I341" s="318"/>
      <c r="J341" s="318"/>
      <c r="K341" s="318"/>
      <c r="L341" s="318"/>
      <c r="M341" s="318"/>
      <c r="N341" s="291"/>
      <c r="O341" s="291"/>
      <c r="P341" s="291"/>
      <c r="Q341" s="291"/>
      <c r="R341" s="291"/>
      <c r="S341" s="318"/>
      <c r="T341" s="318"/>
      <c r="U341" s="318"/>
      <c r="V341" s="318"/>
      <c r="W341" s="318"/>
      <c r="X341" s="318"/>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761"/>
      <c r="I342" s="761"/>
      <c r="J342" s="761"/>
      <c r="K342" s="761"/>
      <c r="L342" s="761"/>
      <c r="M342" s="761"/>
      <c r="N342" s="295">
        <v>12</v>
      </c>
      <c r="O342" s="295"/>
      <c r="P342" s="295"/>
      <c r="Q342" s="295"/>
      <c r="R342" s="295"/>
      <c r="S342" s="761"/>
      <c r="T342" s="761"/>
      <c r="U342" s="761"/>
      <c r="V342" s="761"/>
      <c r="W342" s="761"/>
      <c r="X342" s="761"/>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761"/>
      <c r="I343" s="761"/>
      <c r="J343" s="761"/>
      <c r="K343" s="761"/>
      <c r="L343" s="761"/>
      <c r="M343" s="761"/>
      <c r="N343" s="295">
        <f>N342</f>
        <v>12</v>
      </c>
      <c r="O343" s="295"/>
      <c r="P343" s="295"/>
      <c r="Q343" s="295"/>
      <c r="R343" s="295"/>
      <c r="S343" s="761"/>
      <c r="T343" s="761"/>
      <c r="U343" s="761"/>
      <c r="V343" s="761"/>
      <c r="W343" s="761"/>
      <c r="X343" s="761"/>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19"/>
      <c r="C344" s="291"/>
      <c r="D344" s="291"/>
      <c r="E344" s="291"/>
      <c r="F344" s="291"/>
      <c r="G344" s="291"/>
      <c r="H344" s="318"/>
      <c r="I344" s="318"/>
      <c r="J344" s="318"/>
      <c r="K344" s="318"/>
      <c r="L344" s="318"/>
      <c r="M344" s="318"/>
      <c r="N344" s="291"/>
      <c r="O344" s="291"/>
      <c r="P344" s="291"/>
      <c r="Q344" s="291"/>
      <c r="R344" s="291"/>
      <c r="S344" s="318"/>
      <c r="T344" s="318"/>
      <c r="U344" s="318"/>
      <c r="V344" s="318"/>
      <c r="W344" s="318"/>
      <c r="X344" s="318"/>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761"/>
      <c r="I345" s="761"/>
      <c r="J345" s="761"/>
      <c r="K345" s="761"/>
      <c r="L345" s="761"/>
      <c r="M345" s="761"/>
      <c r="N345" s="295">
        <v>12</v>
      </c>
      <c r="O345" s="295"/>
      <c r="P345" s="295"/>
      <c r="Q345" s="295"/>
      <c r="R345" s="295"/>
      <c r="S345" s="761"/>
      <c r="T345" s="761"/>
      <c r="U345" s="761"/>
      <c r="V345" s="761"/>
      <c r="W345" s="761"/>
      <c r="X345" s="761"/>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761"/>
      <c r="I346" s="761"/>
      <c r="J346" s="761"/>
      <c r="K346" s="761"/>
      <c r="L346" s="761"/>
      <c r="M346" s="761"/>
      <c r="N346" s="295">
        <f>N345</f>
        <v>12</v>
      </c>
      <c r="O346" s="295"/>
      <c r="P346" s="295"/>
      <c r="Q346" s="295"/>
      <c r="R346" s="295"/>
      <c r="S346" s="761"/>
      <c r="T346" s="761"/>
      <c r="U346" s="761"/>
      <c r="V346" s="761"/>
      <c r="W346" s="761"/>
      <c r="X346" s="761"/>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19"/>
      <c r="C347" s="291"/>
      <c r="D347" s="291"/>
      <c r="E347" s="291"/>
      <c r="F347" s="291"/>
      <c r="G347" s="291"/>
      <c r="H347" s="318"/>
      <c r="I347" s="318"/>
      <c r="J347" s="318"/>
      <c r="K347" s="318"/>
      <c r="L347" s="318"/>
      <c r="M347" s="318"/>
      <c r="N347" s="291"/>
      <c r="O347" s="291"/>
      <c r="P347" s="291"/>
      <c r="Q347" s="291"/>
      <c r="R347" s="291"/>
      <c r="S347" s="318"/>
      <c r="T347" s="318"/>
      <c r="U347" s="318"/>
      <c r="V347" s="318"/>
      <c r="W347" s="318"/>
      <c r="X347" s="318"/>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761"/>
      <c r="I348" s="761"/>
      <c r="J348" s="761"/>
      <c r="K348" s="761"/>
      <c r="L348" s="761"/>
      <c r="M348" s="761"/>
      <c r="N348" s="295">
        <v>12</v>
      </c>
      <c r="O348" s="295"/>
      <c r="P348" s="295"/>
      <c r="Q348" s="295"/>
      <c r="R348" s="295"/>
      <c r="S348" s="761"/>
      <c r="T348" s="761"/>
      <c r="U348" s="761"/>
      <c r="V348" s="761"/>
      <c r="W348" s="761"/>
      <c r="X348" s="761"/>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761"/>
      <c r="I349" s="761"/>
      <c r="J349" s="761"/>
      <c r="K349" s="761"/>
      <c r="L349" s="761"/>
      <c r="M349" s="761"/>
      <c r="N349" s="295">
        <f>N348</f>
        <v>12</v>
      </c>
      <c r="O349" s="295"/>
      <c r="P349" s="295"/>
      <c r="Q349" s="295"/>
      <c r="R349" s="295"/>
      <c r="S349" s="761"/>
      <c r="T349" s="761"/>
      <c r="U349" s="761"/>
      <c r="V349" s="761"/>
      <c r="W349" s="761"/>
      <c r="X349" s="761"/>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19"/>
      <c r="C350" s="291"/>
      <c r="D350" s="291"/>
      <c r="E350" s="291"/>
      <c r="F350" s="291"/>
      <c r="G350" s="291"/>
      <c r="H350" s="318"/>
      <c r="I350" s="318"/>
      <c r="J350" s="318"/>
      <c r="K350" s="318"/>
      <c r="L350" s="318"/>
      <c r="M350" s="318"/>
      <c r="N350" s="291"/>
      <c r="O350" s="291"/>
      <c r="P350" s="291"/>
      <c r="Q350" s="291"/>
      <c r="R350" s="291"/>
      <c r="S350" s="318"/>
      <c r="T350" s="318"/>
      <c r="U350" s="318"/>
      <c r="V350" s="318"/>
      <c r="W350" s="318"/>
      <c r="X350" s="318"/>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761"/>
      <c r="I351" s="761"/>
      <c r="J351" s="761"/>
      <c r="K351" s="761"/>
      <c r="L351" s="761"/>
      <c r="M351" s="761"/>
      <c r="N351" s="295">
        <v>12</v>
      </c>
      <c r="O351" s="295"/>
      <c r="P351" s="295"/>
      <c r="Q351" s="295"/>
      <c r="R351" s="295"/>
      <c r="S351" s="761"/>
      <c r="T351" s="761"/>
      <c r="U351" s="761"/>
      <c r="V351" s="761"/>
      <c r="W351" s="761"/>
      <c r="X351" s="761"/>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761"/>
      <c r="I352" s="761"/>
      <c r="J352" s="761"/>
      <c r="K352" s="761"/>
      <c r="L352" s="761"/>
      <c r="M352" s="761"/>
      <c r="N352" s="295">
        <f>N351</f>
        <v>12</v>
      </c>
      <c r="O352" s="295"/>
      <c r="P352" s="295"/>
      <c r="Q352" s="295"/>
      <c r="R352" s="295"/>
      <c r="S352" s="761"/>
      <c r="T352" s="761"/>
      <c r="U352" s="761"/>
      <c r="V352" s="761"/>
      <c r="W352" s="761"/>
      <c r="X352" s="761"/>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19"/>
      <c r="C353" s="291"/>
      <c r="D353" s="291"/>
      <c r="E353" s="291"/>
      <c r="F353" s="291"/>
      <c r="G353" s="291"/>
      <c r="H353" s="318"/>
      <c r="I353" s="318"/>
      <c r="J353" s="318"/>
      <c r="K353" s="318"/>
      <c r="L353" s="318"/>
      <c r="M353" s="318"/>
      <c r="N353" s="291"/>
      <c r="O353" s="291"/>
      <c r="P353" s="291"/>
      <c r="Q353" s="291"/>
      <c r="R353" s="291"/>
      <c r="S353" s="318"/>
      <c r="T353" s="318"/>
      <c r="U353" s="318"/>
      <c r="V353" s="318"/>
      <c r="W353" s="318"/>
      <c r="X353" s="318"/>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761"/>
      <c r="I354" s="761"/>
      <c r="J354" s="761"/>
      <c r="K354" s="761"/>
      <c r="L354" s="761"/>
      <c r="M354" s="761"/>
      <c r="N354" s="291"/>
      <c r="O354" s="295"/>
      <c r="P354" s="295"/>
      <c r="Q354" s="295"/>
      <c r="R354" s="295"/>
      <c r="S354" s="761"/>
      <c r="T354" s="761"/>
      <c r="U354" s="761"/>
      <c r="V354" s="761"/>
      <c r="W354" s="761"/>
      <c r="X354" s="761"/>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761"/>
      <c r="I355" s="761"/>
      <c r="J355" s="761"/>
      <c r="K355" s="761"/>
      <c r="L355" s="761"/>
      <c r="M355" s="761"/>
      <c r="N355" s="468"/>
      <c r="O355" s="295"/>
      <c r="P355" s="295"/>
      <c r="Q355" s="295"/>
      <c r="R355" s="295"/>
      <c r="S355" s="761"/>
      <c r="T355" s="761"/>
      <c r="U355" s="761"/>
      <c r="V355" s="761"/>
      <c r="W355" s="761"/>
      <c r="X355" s="761"/>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19"/>
      <c r="C356" s="291"/>
      <c r="D356" s="291"/>
      <c r="E356" s="291"/>
      <c r="F356" s="291"/>
      <c r="G356" s="291"/>
      <c r="H356" s="318"/>
      <c r="I356" s="318"/>
      <c r="J356" s="318"/>
      <c r="K356" s="318"/>
      <c r="L356" s="318"/>
      <c r="M356" s="318"/>
      <c r="N356" s="291"/>
      <c r="O356" s="291"/>
      <c r="P356" s="291"/>
      <c r="Q356" s="291"/>
      <c r="R356" s="291"/>
      <c r="S356" s="318"/>
      <c r="T356" s="318"/>
      <c r="U356" s="318"/>
      <c r="V356" s="318"/>
      <c r="W356" s="318"/>
      <c r="X356" s="318"/>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761"/>
      <c r="I357" s="761"/>
      <c r="J357" s="761"/>
      <c r="K357" s="761"/>
      <c r="L357" s="761"/>
      <c r="M357" s="761"/>
      <c r="N357" s="295">
        <v>12</v>
      </c>
      <c r="O357" s="295"/>
      <c r="P357" s="295"/>
      <c r="Q357" s="295"/>
      <c r="R357" s="295"/>
      <c r="S357" s="761"/>
      <c r="T357" s="761"/>
      <c r="U357" s="761"/>
      <c r="V357" s="761"/>
      <c r="W357" s="761"/>
      <c r="X357" s="761"/>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761"/>
      <c r="I358" s="761"/>
      <c r="J358" s="761"/>
      <c r="K358" s="761"/>
      <c r="L358" s="761"/>
      <c r="M358" s="761"/>
      <c r="N358" s="295">
        <f>N357</f>
        <v>12</v>
      </c>
      <c r="O358" s="295"/>
      <c r="P358" s="295"/>
      <c r="Q358" s="295"/>
      <c r="R358" s="295"/>
      <c r="S358" s="761"/>
      <c r="T358" s="761"/>
      <c r="U358" s="761"/>
      <c r="V358" s="761"/>
      <c r="W358" s="761"/>
      <c r="X358" s="761"/>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19"/>
      <c r="C359" s="291"/>
      <c r="D359" s="291"/>
      <c r="E359" s="291"/>
      <c r="F359" s="291"/>
      <c r="G359" s="291"/>
      <c r="H359" s="318"/>
      <c r="I359" s="318"/>
      <c r="J359" s="318"/>
      <c r="K359" s="318"/>
      <c r="L359" s="318"/>
      <c r="M359" s="318"/>
      <c r="N359" s="291"/>
      <c r="O359" s="291"/>
      <c r="P359" s="291"/>
      <c r="Q359" s="291"/>
      <c r="R359" s="291"/>
      <c r="S359" s="318"/>
      <c r="T359" s="318"/>
      <c r="U359" s="318"/>
      <c r="V359" s="318"/>
      <c r="W359" s="318"/>
      <c r="X359" s="318"/>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761"/>
      <c r="I360" s="761"/>
      <c r="J360" s="761"/>
      <c r="K360" s="761"/>
      <c r="L360" s="761"/>
      <c r="M360" s="761"/>
      <c r="N360" s="295">
        <v>12</v>
      </c>
      <c r="O360" s="295"/>
      <c r="P360" s="295"/>
      <c r="Q360" s="295"/>
      <c r="R360" s="295"/>
      <c r="S360" s="761"/>
      <c r="T360" s="761"/>
      <c r="U360" s="761"/>
      <c r="V360" s="761"/>
      <c r="W360" s="761"/>
      <c r="X360" s="761"/>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761"/>
      <c r="I361" s="761"/>
      <c r="J361" s="761"/>
      <c r="K361" s="761"/>
      <c r="L361" s="761"/>
      <c r="M361" s="761"/>
      <c r="N361" s="295">
        <f>N360</f>
        <v>12</v>
      </c>
      <c r="O361" s="295"/>
      <c r="P361" s="295"/>
      <c r="Q361" s="295"/>
      <c r="R361" s="295"/>
      <c r="S361" s="761"/>
      <c r="T361" s="761"/>
      <c r="U361" s="761"/>
      <c r="V361" s="761"/>
      <c r="W361" s="761"/>
      <c r="X361" s="761"/>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19"/>
      <c r="C362" s="291"/>
      <c r="D362" s="291"/>
      <c r="E362" s="291"/>
      <c r="F362" s="291"/>
      <c r="G362" s="291"/>
      <c r="H362" s="318"/>
      <c r="I362" s="318"/>
      <c r="J362" s="318"/>
      <c r="K362" s="318"/>
      <c r="L362" s="318"/>
      <c r="M362" s="318"/>
      <c r="N362" s="291"/>
      <c r="O362" s="291"/>
      <c r="P362" s="291"/>
      <c r="Q362" s="291"/>
      <c r="R362" s="291"/>
      <c r="S362" s="318"/>
      <c r="T362" s="318"/>
      <c r="U362" s="318"/>
      <c r="V362" s="318"/>
      <c r="W362" s="318"/>
      <c r="X362" s="318"/>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761"/>
      <c r="I363" s="761"/>
      <c r="J363" s="761"/>
      <c r="K363" s="761"/>
      <c r="L363" s="761"/>
      <c r="M363" s="761"/>
      <c r="N363" s="295">
        <v>12</v>
      </c>
      <c r="O363" s="295"/>
      <c r="P363" s="295"/>
      <c r="Q363" s="295"/>
      <c r="R363" s="295"/>
      <c r="S363" s="761"/>
      <c r="T363" s="761"/>
      <c r="U363" s="761"/>
      <c r="V363" s="761"/>
      <c r="W363" s="761"/>
      <c r="X363" s="761"/>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761"/>
      <c r="I364" s="761"/>
      <c r="J364" s="761"/>
      <c r="K364" s="761"/>
      <c r="L364" s="761"/>
      <c r="M364" s="761"/>
      <c r="N364" s="295">
        <f>N363</f>
        <v>12</v>
      </c>
      <c r="O364" s="295"/>
      <c r="P364" s="295"/>
      <c r="Q364" s="295"/>
      <c r="R364" s="295"/>
      <c r="S364" s="761"/>
      <c r="T364" s="761"/>
      <c r="U364" s="761"/>
      <c r="V364" s="761"/>
      <c r="W364" s="761"/>
      <c r="X364" s="761"/>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19"/>
      <c r="C365" s="291"/>
      <c r="D365" s="291"/>
      <c r="E365" s="291"/>
      <c r="F365" s="291"/>
      <c r="G365" s="291"/>
      <c r="H365" s="318"/>
      <c r="I365" s="318"/>
      <c r="J365" s="318"/>
      <c r="K365" s="318"/>
      <c r="L365" s="318"/>
      <c r="M365" s="318"/>
      <c r="N365" s="291"/>
      <c r="O365" s="291"/>
      <c r="P365" s="291"/>
      <c r="Q365" s="291"/>
      <c r="R365" s="291"/>
      <c r="S365" s="318"/>
      <c r="T365" s="318"/>
      <c r="U365" s="318"/>
      <c r="V365" s="318"/>
      <c r="W365" s="318"/>
      <c r="X365" s="318"/>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761"/>
      <c r="I366" s="761"/>
      <c r="J366" s="761"/>
      <c r="K366" s="761"/>
      <c r="L366" s="761"/>
      <c r="M366" s="761"/>
      <c r="N366" s="295">
        <v>12</v>
      </c>
      <c r="O366" s="295"/>
      <c r="P366" s="295"/>
      <c r="Q366" s="295"/>
      <c r="R366" s="295"/>
      <c r="S366" s="761"/>
      <c r="T366" s="761"/>
      <c r="U366" s="761"/>
      <c r="V366" s="761"/>
      <c r="W366" s="761"/>
      <c r="X366" s="761"/>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761"/>
      <c r="I367" s="761"/>
      <c r="J367" s="761"/>
      <c r="K367" s="761"/>
      <c r="L367" s="761"/>
      <c r="M367" s="761"/>
      <c r="N367" s="295">
        <f>N366</f>
        <v>12</v>
      </c>
      <c r="O367" s="295"/>
      <c r="P367" s="295"/>
      <c r="Q367" s="295"/>
      <c r="R367" s="295"/>
      <c r="S367" s="761"/>
      <c r="T367" s="761"/>
      <c r="U367" s="761"/>
      <c r="V367" s="761"/>
      <c r="W367" s="761"/>
      <c r="X367" s="761"/>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19"/>
      <c r="C368" s="291"/>
      <c r="D368" s="291"/>
      <c r="E368" s="291"/>
      <c r="F368" s="291"/>
      <c r="G368" s="291"/>
      <c r="H368" s="318"/>
      <c r="I368" s="318"/>
      <c r="J368" s="318"/>
      <c r="K368" s="318"/>
      <c r="L368" s="318"/>
      <c r="M368" s="318"/>
      <c r="N368" s="291"/>
      <c r="O368" s="291"/>
      <c r="P368" s="291"/>
      <c r="Q368" s="291"/>
      <c r="R368" s="291"/>
      <c r="S368" s="318"/>
      <c r="T368" s="318"/>
      <c r="U368" s="318"/>
      <c r="V368" s="318"/>
      <c r="W368" s="318"/>
      <c r="X368" s="318"/>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761"/>
      <c r="I369" s="761"/>
      <c r="J369" s="761"/>
      <c r="K369" s="761"/>
      <c r="L369" s="761"/>
      <c r="M369" s="761"/>
      <c r="N369" s="295">
        <v>12</v>
      </c>
      <c r="O369" s="295"/>
      <c r="P369" s="295"/>
      <c r="Q369" s="295"/>
      <c r="R369" s="295"/>
      <c r="S369" s="761"/>
      <c r="T369" s="761"/>
      <c r="U369" s="761"/>
      <c r="V369" s="761"/>
      <c r="W369" s="761"/>
      <c r="X369" s="761"/>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761"/>
      <c r="I370" s="761"/>
      <c r="J370" s="761"/>
      <c r="K370" s="761"/>
      <c r="L370" s="761"/>
      <c r="M370" s="761"/>
      <c r="N370" s="295">
        <f>N369</f>
        <v>12</v>
      </c>
      <c r="O370" s="295"/>
      <c r="P370" s="295"/>
      <c r="Q370" s="295"/>
      <c r="R370" s="295"/>
      <c r="S370" s="761"/>
      <c r="T370" s="761"/>
      <c r="U370" s="761"/>
      <c r="V370" s="761"/>
      <c r="W370" s="761"/>
      <c r="X370" s="761"/>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19"/>
      <c r="C371" s="291"/>
      <c r="D371" s="291"/>
      <c r="E371" s="291"/>
      <c r="F371" s="291"/>
      <c r="G371" s="291"/>
      <c r="H371" s="318"/>
      <c r="I371" s="318"/>
      <c r="J371" s="318"/>
      <c r="K371" s="318"/>
      <c r="L371" s="318"/>
      <c r="M371" s="318"/>
      <c r="N371" s="291"/>
      <c r="O371" s="291"/>
      <c r="P371" s="291"/>
      <c r="Q371" s="291"/>
      <c r="R371" s="291"/>
      <c r="S371" s="318"/>
      <c r="T371" s="318"/>
      <c r="U371" s="318"/>
      <c r="V371" s="318"/>
      <c r="W371" s="318"/>
      <c r="X371" s="318"/>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761"/>
      <c r="I372" s="761"/>
      <c r="J372" s="761"/>
      <c r="K372" s="761"/>
      <c r="L372" s="761"/>
      <c r="M372" s="761"/>
      <c r="N372" s="295">
        <v>12</v>
      </c>
      <c r="O372" s="295"/>
      <c r="P372" s="295"/>
      <c r="Q372" s="295"/>
      <c r="R372" s="295"/>
      <c r="S372" s="761"/>
      <c r="T372" s="761"/>
      <c r="U372" s="761"/>
      <c r="V372" s="761"/>
      <c r="W372" s="761"/>
      <c r="X372" s="761"/>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761"/>
      <c r="I373" s="761"/>
      <c r="J373" s="761"/>
      <c r="K373" s="761"/>
      <c r="L373" s="761"/>
      <c r="M373" s="761"/>
      <c r="N373" s="295">
        <f>N372</f>
        <v>12</v>
      </c>
      <c r="O373" s="295"/>
      <c r="P373" s="295"/>
      <c r="Q373" s="295"/>
      <c r="R373" s="295"/>
      <c r="S373" s="761"/>
      <c r="T373" s="761"/>
      <c r="U373" s="761"/>
      <c r="V373" s="761"/>
      <c r="W373" s="761"/>
      <c r="X373" s="761"/>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19"/>
      <c r="C374" s="291"/>
      <c r="D374" s="291"/>
      <c r="E374" s="291"/>
      <c r="F374" s="291"/>
      <c r="G374" s="291"/>
      <c r="H374" s="318"/>
      <c r="I374" s="318"/>
      <c r="J374" s="318"/>
      <c r="K374" s="318"/>
      <c r="L374" s="318"/>
      <c r="M374" s="318"/>
      <c r="N374" s="291"/>
      <c r="O374" s="291"/>
      <c r="P374" s="291"/>
      <c r="Q374" s="291"/>
      <c r="R374" s="291"/>
      <c r="S374" s="318"/>
      <c r="T374" s="318"/>
      <c r="U374" s="318"/>
      <c r="V374" s="318"/>
      <c r="W374" s="318"/>
      <c r="X374" s="318"/>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761"/>
      <c r="I375" s="761"/>
      <c r="J375" s="761"/>
      <c r="K375" s="761"/>
      <c r="L375" s="761"/>
      <c r="M375" s="761"/>
      <c r="N375" s="295">
        <v>12</v>
      </c>
      <c r="O375" s="295"/>
      <c r="P375" s="295"/>
      <c r="Q375" s="295"/>
      <c r="R375" s="295"/>
      <c r="S375" s="761"/>
      <c r="T375" s="761"/>
      <c r="U375" s="761"/>
      <c r="V375" s="761"/>
      <c r="W375" s="761"/>
      <c r="X375" s="761"/>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761"/>
      <c r="I376" s="761"/>
      <c r="J376" s="761"/>
      <c r="K376" s="761"/>
      <c r="L376" s="761"/>
      <c r="M376" s="761"/>
      <c r="N376" s="295">
        <f>N375</f>
        <v>12</v>
      </c>
      <c r="O376" s="295"/>
      <c r="P376" s="295"/>
      <c r="Q376" s="295"/>
      <c r="R376" s="295"/>
      <c r="S376" s="761"/>
      <c r="T376" s="761"/>
      <c r="U376" s="761"/>
      <c r="V376" s="761"/>
      <c r="W376" s="761"/>
      <c r="X376" s="761"/>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318"/>
      <c r="I377" s="318"/>
      <c r="J377" s="318"/>
      <c r="K377" s="318"/>
      <c r="L377" s="318"/>
      <c r="M377" s="318"/>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216148</v>
      </c>
      <c r="E378" s="329"/>
      <c r="F378" s="329"/>
      <c r="G378" s="329"/>
      <c r="H378" s="768"/>
      <c r="I378" s="768"/>
      <c r="J378" s="768"/>
      <c r="K378" s="768"/>
      <c r="L378" s="768"/>
      <c r="M378" s="768"/>
      <c r="N378" s="329"/>
      <c r="O378" s="329">
        <f>SUM(O221:O376)</f>
        <v>24</v>
      </c>
      <c r="P378" s="329"/>
      <c r="Q378" s="329"/>
      <c r="R378" s="329"/>
      <c r="S378" s="329"/>
      <c r="T378" s="329"/>
      <c r="U378" s="329"/>
      <c r="V378" s="329"/>
      <c r="W378" s="329"/>
      <c r="X378" s="329"/>
      <c r="Y378" s="329">
        <f>IF(Y219="kWh",SUMPRODUCT(D221:D376,Y221:Y376))</f>
        <v>125819</v>
      </c>
      <c r="Z378" s="329">
        <f>IF(Z219="kWh",SUMPRODUCT(D221:D376,Z221:Z376))</f>
        <v>90329</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769"/>
      <c r="I379" s="769"/>
      <c r="J379" s="769"/>
      <c r="K379" s="769"/>
      <c r="L379" s="769"/>
      <c r="M379" s="769"/>
      <c r="N379" s="392"/>
      <c r="O379" s="392"/>
      <c r="P379" s="392"/>
      <c r="Q379" s="392"/>
      <c r="R379" s="392"/>
      <c r="S379" s="392"/>
      <c r="T379" s="392"/>
      <c r="U379" s="392"/>
      <c r="V379" s="392"/>
      <c r="W379" s="392"/>
      <c r="X379" s="392"/>
      <c r="Y379" s="392">
        <f>HLOOKUP(Y218,'2. LRAMVA Threshold'!$B$42:$Q$53,8,FALSE)</f>
        <v>110787</v>
      </c>
      <c r="Z379" s="392">
        <f>HLOOKUP(Z218,'2. LRAMVA Threshold'!$B$42:$Q$53,8,FALSE)</f>
        <v>55193</v>
      </c>
      <c r="AA379" s="392">
        <f>HLOOKUP(AA218,'2. LRAMVA Threshold'!$B$42:$Q$53,8,FALSE)</f>
        <v>161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6.8999999999999999E-3</v>
      </c>
      <c r="Z381" s="341">
        <f>HLOOKUP(Z$35,'3.  Distribution Rates'!$C$122:$P$133,8,FALSE)</f>
        <v>6.4000000000000003E-3</v>
      </c>
      <c r="AA381" s="341">
        <f>HLOOKUP(AA$35,'3.  Distribution Rates'!$C$122:$P$133,8,FALSE)</f>
        <v>1.4885999999999999</v>
      </c>
      <c r="AB381" s="341">
        <f>HLOOKUP(AB$35,'3.  Distribution Rates'!$C$122:$P$133,8,FALSE)</f>
        <v>11.289899999999999</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378.43049999999999</v>
      </c>
      <c r="Z386" s="378">
        <f t="shared" si="1124"/>
        <v>396.99200000000002</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775.42250000000001</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868.15110000000004</v>
      </c>
      <c r="Z387" s="378">
        <f t="shared" ref="Z387:AL387" si="1125">Z378*Z381</f>
        <v>578.10559999999998</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1446.2566999999999</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1246.5816</v>
      </c>
      <c r="Z388" s="346">
        <f t="shared" ref="Z388:AE388" si="1126">SUM(Z382:Z387)</f>
        <v>975.09760000000006</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2221.6792</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764.43029999999999</v>
      </c>
      <c r="Z389" s="347">
        <f t="shared" ref="Z389:AE389" si="1128">Z379*Z381</f>
        <v>353.23520000000002</v>
      </c>
      <c r="AA389" s="347">
        <f t="shared" si="1128"/>
        <v>239.66459999999998</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1357.3301000000001</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864.34909999999991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125819</v>
      </c>
      <c r="Z392" s="291">
        <f>SUMPRODUCT(E221:E376,Z221:Z376)</f>
        <v>90329</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125819</v>
      </c>
      <c r="Z393" s="291">
        <f>SUMPRODUCT(F221:F376,Z221:Z376)</f>
        <v>90329</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125819</v>
      </c>
      <c r="Z394" s="291">
        <f>SUMPRODUCT(G221:G376,Z221:Z376)</f>
        <v>90329</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125819</v>
      </c>
      <c r="Z395" s="326">
        <f>SUMPRODUCT(H221:H376,Z221:Z376)</f>
        <v>90329</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527</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4" t="s">
        <v>211</v>
      </c>
      <c r="C400" s="826" t="s">
        <v>33</v>
      </c>
      <c r="D400" s="284" t="s">
        <v>422</v>
      </c>
      <c r="E400" s="828" t="s">
        <v>209</v>
      </c>
      <c r="F400" s="829"/>
      <c r="G400" s="829"/>
      <c r="H400" s="829"/>
      <c r="I400" s="829"/>
      <c r="J400" s="829"/>
      <c r="K400" s="829"/>
      <c r="L400" s="829"/>
      <c r="M400" s="830"/>
      <c r="N400" s="831" t="s">
        <v>213</v>
      </c>
      <c r="O400" s="284" t="s">
        <v>423</v>
      </c>
      <c r="P400" s="828" t="s">
        <v>212</v>
      </c>
      <c r="Q400" s="829"/>
      <c r="R400" s="829"/>
      <c r="S400" s="829"/>
      <c r="T400" s="829"/>
      <c r="U400" s="829"/>
      <c r="V400" s="829"/>
      <c r="W400" s="829"/>
      <c r="X400" s="830"/>
      <c r="Y400" s="821" t="s">
        <v>243</v>
      </c>
      <c r="Z400" s="822"/>
      <c r="AA400" s="822"/>
      <c r="AB400" s="822"/>
      <c r="AC400" s="822"/>
      <c r="AD400" s="822"/>
      <c r="AE400" s="822"/>
      <c r="AF400" s="822"/>
      <c r="AG400" s="822"/>
      <c r="AH400" s="822"/>
      <c r="AI400" s="822"/>
      <c r="AJ400" s="822"/>
      <c r="AK400" s="822"/>
      <c r="AL400" s="822"/>
      <c r="AM400" s="823"/>
    </row>
    <row r="401" spans="1:39" ht="61.5" customHeight="1">
      <c r="B401" s="825"/>
      <c r="C401" s="827"/>
      <c r="D401" s="285">
        <v>2017</v>
      </c>
      <c r="E401" s="285">
        <v>2018</v>
      </c>
      <c r="F401" s="285">
        <v>2019</v>
      </c>
      <c r="G401" s="285">
        <v>2020</v>
      </c>
      <c r="H401" s="285">
        <v>2021</v>
      </c>
      <c r="I401" s="285">
        <v>2022</v>
      </c>
      <c r="J401" s="285">
        <v>2023</v>
      </c>
      <c r="K401" s="285">
        <v>2024</v>
      </c>
      <c r="L401" s="285">
        <v>2025</v>
      </c>
      <c r="M401" s="285">
        <v>2026</v>
      </c>
      <c r="N401" s="832"/>
      <c r="O401" s="285">
        <v>2017</v>
      </c>
      <c r="P401" s="285">
        <v>2018</v>
      </c>
      <c r="Q401" s="285">
        <v>2019</v>
      </c>
      <c r="R401" s="285">
        <v>2020</v>
      </c>
      <c r="S401" s="285">
        <v>2021</v>
      </c>
      <c r="T401" s="285">
        <v>2022</v>
      </c>
      <c r="U401" s="285">
        <v>2023</v>
      </c>
      <c r="V401" s="285">
        <v>2024</v>
      </c>
      <c r="W401" s="285">
        <v>2025</v>
      </c>
      <c r="X401" s="285">
        <v>2026</v>
      </c>
      <c r="Y401" s="285" t="str">
        <f>'1.  LRAMVA Summary'!D52</f>
        <v xml:space="preserve">Residential  </v>
      </c>
      <c r="Z401" s="285" t="str">
        <f>'1.  LRAMVA Summary'!E52</f>
        <v>GS&lt;50</v>
      </c>
      <c r="AA401" s="285" t="str">
        <f>'1.  LRAMVA Summary'!F52</f>
        <v>GS 50 to 4999</v>
      </c>
      <c r="AB401" s="285" t="str">
        <f>'1.  LRAMVA Summary'!G52</f>
        <v xml:space="preserve">Street Lighting </v>
      </c>
      <c r="AC401" s="285" t="str">
        <f>'1.  LRAMVA Summary'!H52</f>
        <v/>
      </c>
      <c r="AD401" s="285" t="str">
        <f>'1.  LRAMVA Summary'!I52</f>
        <v/>
      </c>
      <c r="AE401" s="285" t="str">
        <f>'1.  LRAMVA Summary'!J52</f>
        <v xml:space="preserve">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765"/>
      <c r="T402" s="765"/>
      <c r="U402" s="765"/>
      <c r="V402" s="765"/>
      <c r="W402" s="765"/>
      <c r="X402" s="765"/>
      <c r="Y402" s="291" t="str">
        <f>'1.  LRAMVA Summary'!D53</f>
        <v>kWh</v>
      </c>
      <c r="Z402" s="291" t="str">
        <f>'1.  LRAMVA Summary'!E53</f>
        <v>kWh</v>
      </c>
      <c r="AA402" s="291" t="str">
        <f>'1.  LRAMVA Summary'!F53</f>
        <v>kW</v>
      </c>
      <c r="AB402" s="291" t="str">
        <f>'1.  LRAMVA Summary'!G53</f>
        <v xml:space="preserve">kWh </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765"/>
      <c r="T403" s="765"/>
      <c r="U403" s="765"/>
      <c r="V403" s="765"/>
      <c r="W403" s="765"/>
      <c r="X403" s="765"/>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761"/>
      <c r="H404" s="761"/>
      <c r="I404" s="761"/>
      <c r="J404" s="761"/>
      <c r="K404" s="761"/>
      <c r="L404" s="761"/>
      <c r="M404" s="761"/>
      <c r="N404" s="291"/>
      <c r="O404" s="295"/>
      <c r="P404" s="295"/>
      <c r="Q404" s="295"/>
      <c r="R404" s="295"/>
      <c r="S404" s="761"/>
      <c r="T404" s="761"/>
      <c r="U404" s="761"/>
      <c r="V404" s="761"/>
      <c r="W404" s="761"/>
      <c r="X404" s="761"/>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761"/>
      <c r="H405" s="761"/>
      <c r="I405" s="761"/>
      <c r="J405" s="761"/>
      <c r="K405" s="761"/>
      <c r="L405" s="761"/>
      <c r="M405" s="761"/>
      <c r="N405" s="468"/>
      <c r="O405" s="295"/>
      <c r="P405" s="295"/>
      <c r="Q405" s="295"/>
      <c r="R405" s="295"/>
      <c r="S405" s="761"/>
      <c r="T405" s="761"/>
      <c r="U405" s="761"/>
      <c r="V405" s="761"/>
      <c r="W405" s="761"/>
      <c r="X405" s="761"/>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1"/>
      <c r="B406" s="524"/>
      <c r="C406" s="299"/>
      <c r="D406" s="299"/>
      <c r="E406" s="299"/>
      <c r="F406" s="299"/>
      <c r="G406" s="764"/>
      <c r="H406" s="764"/>
      <c r="I406" s="764"/>
      <c r="J406" s="764"/>
      <c r="K406" s="764"/>
      <c r="L406" s="764"/>
      <c r="M406" s="764"/>
      <c r="N406" s="300"/>
      <c r="O406" s="299"/>
      <c r="P406" s="299"/>
      <c r="Q406" s="299"/>
      <c r="R406" s="299"/>
      <c r="S406" s="764"/>
      <c r="T406" s="764"/>
      <c r="U406" s="764"/>
      <c r="V406" s="764"/>
      <c r="W406" s="764"/>
      <c r="X406" s="764"/>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761"/>
      <c r="H407" s="761"/>
      <c r="I407" s="761"/>
      <c r="J407" s="761"/>
      <c r="K407" s="761"/>
      <c r="L407" s="761"/>
      <c r="M407" s="761"/>
      <c r="N407" s="291"/>
      <c r="O407" s="295"/>
      <c r="P407" s="295"/>
      <c r="Q407" s="295"/>
      <c r="R407" s="295"/>
      <c r="S407" s="761"/>
      <c r="T407" s="761"/>
      <c r="U407" s="761"/>
      <c r="V407" s="761"/>
      <c r="W407" s="761"/>
      <c r="X407" s="761"/>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761"/>
      <c r="H408" s="761"/>
      <c r="I408" s="761"/>
      <c r="J408" s="761"/>
      <c r="K408" s="761"/>
      <c r="L408" s="761"/>
      <c r="M408" s="761"/>
      <c r="N408" s="468"/>
      <c r="O408" s="295"/>
      <c r="P408" s="295"/>
      <c r="Q408" s="295"/>
      <c r="R408" s="295"/>
      <c r="S408" s="761"/>
      <c r="T408" s="761"/>
      <c r="U408" s="761"/>
      <c r="V408" s="761"/>
      <c r="W408" s="761"/>
      <c r="X408" s="761"/>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1"/>
      <c r="B409" s="524"/>
      <c r="C409" s="299"/>
      <c r="D409" s="304"/>
      <c r="E409" s="304"/>
      <c r="F409" s="304"/>
      <c r="G409" s="763"/>
      <c r="H409" s="763"/>
      <c r="I409" s="763"/>
      <c r="J409" s="763"/>
      <c r="K409" s="763"/>
      <c r="L409" s="763"/>
      <c r="M409" s="763"/>
      <c r="N409" s="300"/>
      <c r="O409" s="304"/>
      <c r="P409" s="304"/>
      <c r="Q409" s="304"/>
      <c r="R409" s="304"/>
      <c r="S409" s="763"/>
      <c r="T409" s="763"/>
      <c r="U409" s="763"/>
      <c r="V409" s="763"/>
      <c r="W409" s="763"/>
      <c r="X409" s="763"/>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761"/>
      <c r="H410" s="761"/>
      <c r="I410" s="761"/>
      <c r="J410" s="761"/>
      <c r="K410" s="761"/>
      <c r="L410" s="761"/>
      <c r="M410" s="761"/>
      <c r="N410" s="291"/>
      <c r="O410" s="295"/>
      <c r="P410" s="295"/>
      <c r="Q410" s="295"/>
      <c r="R410" s="295"/>
      <c r="S410" s="761"/>
      <c r="T410" s="761"/>
      <c r="U410" s="761"/>
      <c r="V410" s="761"/>
      <c r="W410" s="761"/>
      <c r="X410" s="761"/>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761"/>
      <c r="H411" s="761"/>
      <c r="I411" s="761"/>
      <c r="J411" s="761"/>
      <c r="K411" s="761"/>
      <c r="L411" s="761"/>
      <c r="M411" s="761"/>
      <c r="N411" s="468"/>
      <c r="O411" s="295"/>
      <c r="P411" s="295"/>
      <c r="Q411" s="295"/>
      <c r="R411" s="295"/>
      <c r="S411" s="761"/>
      <c r="T411" s="761"/>
      <c r="U411" s="761"/>
      <c r="V411" s="761"/>
      <c r="W411" s="761"/>
      <c r="X411" s="761"/>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1"/>
      <c r="B412" s="431"/>
      <c r="C412" s="305"/>
      <c r="D412" s="291"/>
      <c r="E412" s="291"/>
      <c r="F412" s="291"/>
      <c r="G412" s="318"/>
      <c r="H412" s="318"/>
      <c r="I412" s="318"/>
      <c r="J412" s="318"/>
      <c r="K412" s="318"/>
      <c r="L412" s="318"/>
      <c r="M412" s="318"/>
      <c r="N412" s="291"/>
      <c r="O412" s="291"/>
      <c r="P412" s="291"/>
      <c r="Q412" s="291"/>
      <c r="R412" s="291"/>
      <c r="S412" s="318"/>
      <c r="T412" s="318"/>
      <c r="U412" s="318"/>
      <c r="V412" s="318"/>
      <c r="W412" s="318"/>
      <c r="X412" s="318"/>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679</v>
      </c>
      <c r="C413" s="291" t="s">
        <v>25</v>
      </c>
      <c r="D413" s="295"/>
      <c r="E413" s="295"/>
      <c r="F413" s="295"/>
      <c r="G413" s="761"/>
      <c r="H413" s="761"/>
      <c r="I413" s="761"/>
      <c r="J413" s="761"/>
      <c r="K413" s="761"/>
      <c r="L413" s="761"/>
      <c r="M413" s="761"/>
      <c r="N413" s="291"/>
      <c r="O413" s="295"/>
      <c r="P413" s="295"/>
      <c r="Q413" s="295"/>
      <c r="R413" s="295"/>
      <c r="S413" s="761"/>
      <c r="T413" s="761"/>
      <c r="U413" s="761"/>
      <c r="V413" s="761"/>
      <c r="W413" s="761"/>
      <c r="X413" s="761"/>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761"/>
      <c r="H414" s="761"/>
      <c r="I414" s="761"/>
      <c r="J414" s="761"/>
      <c r="K414" s="761"/>
      <c r="L414" s="761"/>
      <c r="M414" s="761"/>
      <c r="N414" s="468"/>
      <c r="O414" s="295"/>
      <c r="P414" s="295"/>
      <c r="Q414" s="295"/>
      <c r="R414" s="295"/>
      <c r="S414" s="761"/>
      <c r="T414" s="761"/>
      <c r="U414" s="761"/>
      <c r="V414" s="761"/>
      <c r="W414" s="761"/>
      <c r="X414" s="761"/>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1"/>
      <c r="B415" s="431"/>
      <c r="C415" s="305"/>
      <c r="D415" s="304"/>
      <c r="E415" s="304"/>
      <c r="F415" s="304"/>
      <c r="G415" s="763"/>
      <c r="H415" s="763"/>
      <c r="I415" s="763"/>
      <c r="J415" s="763"/>
      <c r="K415" s="763"/>
      <c r="L415" s="763"/>
      <c r="M415" s="763"/>
      <c r="N415" s="291"/>
      <c r="O415" s="304"/>
      <c r="P415" s="304"/>
      <c r="Q415" s="304"/>
      <c r="R415" s="304"/>
      <c r="S415" s="763"/>
      <c r="T415" s="763"/>
      <c r="U415" s="763"/>
      <c r="V415" s="763"/>
      <c r="W415" s="763"/>
      <c r="X415" s="763"/>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761"/>
      <c r="H416" s="761"/>
      <c r="I416" s="761"/>
      <c r="J416" s="761"/>
      <c r="K416" s="761"/>
      <c r="L416" s="761"/>
      <c r="M416" s="761"/>
      <c r="N416" s="291"/>
      <c r="O416" s="295"/>
      <c r="P416" s="295"/>
      <c r="Q416" s="295"/>
      <c r="R416" s="295"/>
      <c r="S416" s="761"/>
      <c r="T416" s="761"/>
      <c r="U416" s="761"/>
      <c r="V416" s="761"/>
      <c r="W416" s="761"/>
      <c r="X416" s="761"/>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761"/>
      <c r="H417" s="761"/>
      <c r="I417" s="761"/>
      <c r="J417" s="761"/>
      <c r="K417" s="761"/>
      <c r="L417" s="761"/>
      <c r="M417" s="761"/>
      <c r="N417" s="468"/>
      <c r="O417" s="295"/>
      <c r="P417" s="295"/>
      <c r="Q417" s="295"/>
      <c r="R417" s="295"/>
      <c r="S417" s="761"/>
      <c r="T417" s="761"/>
      <c r="U417" s="761"/>
      <c r="V417" s="761"/>
      <c r="W417" s="761"/>
      <c r="X417" s="761"/>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1"/>
      <c r="B418" s="431"/>
      <c r="C418" s="291"/>
      <c r="D418" s="291"/>
      <c r="E418" s="291"/>
      <c r="F418" s="291"/>
      <c r="G418" s="318"/>
      <c r="H418" s="318"/>
      <c r="I418" s="318"/>
      <c r="J418" s="318"/>
      <c r="K418" s="318"/>
      <c r="L418" s="318"/>
      <c r="M418" s="318"/>
      <c r="N418" s="291"/>
      <c r="O418" s="291"/>
      <c r="P418" s="291"/>
      <c r="Q418" s="291"/>
      <c r="R418" s="291"/>
      <c r="S418" s="318"/>
      <c r="T418" s="318"/>
      <c r="U418" s="318"/>
      <c r="V418" s="318"/>
      <c r="W418" s="318"/>
      <c r="X418" s="318"/>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765"/>
      <c r="H419" s="765"/>
      <c r="I419" s="765"/>
      <c r="J419" s="765"/>
      <c r="K419" s="765"/>
      <c r="L419" s="765"/>
      <c r="M419" s="765"/>
      <c r="N419" s="290"/>
      <c r="O419" s="289"/>
      <c r="P419" s="289"/>
      <c r="Q419" s="289"/>
      <c r="R419" s="289"/>
      <c r="S419" s="765"/>
      <c r="T419" s="765"/>
      <c r="U419" s="765"/>
      <c r="V419" s="765"/>
      <c r="W419" s="765"/>
      <c r="X419" s="765"/>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761"/>
      <c r="H420" s="761"/>
      <c r="I420" s="761"/>
      <c r="J420" s="761"/>
      <c r="K420" s="761"/>
      <c r="L420" s="761"/>
      <c r="M420" s="761"/>
      <c r="N420" s="295">
        <v>12</v>
      </c>
      <c r="O420" s="295"/>
      <c r="P420" s="295"/>
      <c r="Q420" s="295"/>
      <c r="R420" s="295"/>
      <c r="S420" s="761"/>
      <c r="T420" s="761"/>
      <c r="U420" s="761"/>
      <c r="V420" s="761"/>
      <c r="W420" s="761"/>
      <c r="X420" s="761"/>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761"/>
      <c r="H421" s="761"/>
      <c r="I421" s="761"/>
      <c r="J421" s="761"/>
      <c r="K421" s="761"/>
      <c r="L421" s="761"/>
      <c r="M421" s="761"/>
      <c r="N421" s="295">
        <f>N420</f>
        <v>12</v>
      </c>
      <c r="O421" s="295"/>
      <c r="P421" s="295"/>
      <c r="Q421" s="295"/>
      <c r="R421" s="295"/>
      <c r="S421" s="761"/>
      <c r="T421" s="761"/>
      <c r="U421" s="761"/>
      <c r="V421" s="761"/>
      <c r="W421" s="761"/>
      <c r="X421" s="761"/>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1"/>
      <c r="B422" s="525"/>
      <c r="C422" s="312"/>
      <c r="D422" s="291"/>
      <c r="E422" s="291"/>
      <c r="F422" s="291"/>
      <c r="G422" s="318"/>
      <c r="H422" s="318"/>
      <c r="I422" s="318"/>
      <c r="J422" s="318"/>
      <c r="K422" s="318"/>
      <c r="L422" s="318"/>
      <c r="M422" s="318"/>
      <c r="N422" s="291"/>
      <c r="O422" s="291"/>
      <c r="P422" s="291"/>
      <c r="Q422" s="291"/>
      <c r="R422" s="291"/>
      <c r="S422" s="318"/>
      <c r="T422" s="318"/>
      <c r="U422" s="318"/>
      <c r="V422" s="318"/>
      <c r="W422" s="318"/>
      <c r="X422" s="318"/>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761"/>
      <c r="H423" s="761"/>
      <c r="I423" s="761"/>
      <c r="J423" s="761"/>
      <c r="K423" s="761"/>
      <c r="L423" s="761"/>
      <c r="M423" s="761"/>
      <c r="N423" s="295">
        <v>12</v>
      </c>
      <c r="O423" s="295"/>
      <c r="P423" s="295"/>
      <c r="Q423" s="295"/>
      <c r="R423" s="295"/>
      <c r="S423" s="761"/>
      <c r="T423" s="761"/>
      <c r="U423" s="761"/>
      <c r="V423" s="761"/>
      <c r="W423" s="761"/>
      <c r="X423" s="761"/>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761"/>
      <c r="H424" s="761"/>
      <c r="I424" s="761"/>
      <c r="J424" s="761"/>
      <c r="K424" s="761"/>
      <c r="L424" s="761"/>
      <c r="M424" s="761"/>
      <c r="N424" s="295">
        <f>N423</f>
        <v>12</v>
      </c>
      <c r="O424" s="295"/>
      <c r="P424" s="295"/>
      <c r="Q424" s="295"/>
      <c r="R424" s="295"/>
      <c r="S424" s="761"/>
      <c r="T424" s="761"/>
      <c r="U424" s="761"/>
      <c r="V424" s="761"/>
      <c r="W424" s="761"/>
      <c r="X424" s="761"/>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1"/>
      <c r="B425" s="526"/>
      <c r="C425" s="312"/>
      <c r="D425" s="291"/>
      <c r="E425" s="291"/>
      <c r="F425" s="291"/>
      <c r="G425" s="318"/>
      <c r="H425" s="318"/>
      <c r="I425" s="318"/>
      <c r="J425" s="318"/>
      <c r="K425" s="318"/>
      <c r="L425" s="318"/>
      <c r="M425" s="318"/>
      <c r="N425" s="291"/>
      <c r="O425" s="291"/>
      <c r="P425" s="291"/>
      <c r="Q425" s="291"/>
      <c r="R425" s="291"/>
      <c r="S425" s="318"/>
      <c r="T425" s="318"/>
      <c r="U425" s="318"/>
      <c r="V425" s="318"/>
      <c r="W425" s="318"/>
      <c r="X425" s="318"/>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761"/>
      <c r="H426" s="761"/>
      <c r="I426" s="761"/>
      <c r="J426" s="761"/>
      <c r="K426" s="761"/>
      <c r="L426" s="761"/>
      <c r="M426" s="761"/>
      <c r="N426" s="295">
        <v>12</v>
      </c>
      <c r="O426" s="295"/>
      <c r="P426" s="295"/>
      <c r="Q426" s="295"/>
      <c r="R426" s="295"/>
      <c r="S426" s="761"/>
      <c r="T426" s="761"/>
      <c r="U426" s="761"/>
      <c r="V426" s="761"/>
      <c r="W426" s="761"/>
      <c r="X426" s="761"/>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761"/>
      <c r="H427" s="761"/>
      <c r="I427" s="761"/>
      <c r="J427" s="761"/>
      <c r="K427" s="761"/>
      <c r="L427" s="761"/>
      <c r="M427" s="761"/>
      <c r="N427" s="295">
        <f>N426</f>
        <v>12</v>
      </c>
      <c r="O427" s="295"/>
      <c r="P427" s="295"/>
      <c r="Q427" s="295"/>
      <c r="R427" s="295"/>
      <c r="S427" s="761"/>
      <c r="T427" s="761"/>
      <c r="U427" s="761"/>
      <c r="V427" s="761"/>
      <c r="W427" s="761"/>
      <c r="X427" s="761"/>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1"/>
      <c r="B428" s="526"/>
      <c r="C428" s="312"/>
      <c r="D428" s="316"/>
      <c r="E428" s="316"/>
      <c r="F428" s="316"/>
      <c r="G428" s="766"/>
      <c r="H428" s="766"/>
      <c r="I428" s="766"/>
      <c r="J428" s="766"/>
      <c r="K428" s="766"/>
      <c r="L428" s="766"/>
      <c r="M428" s="766"/>
      <c r="N428" s="291"/>
      <c r="O428" s="316"/>
      <c r="P428" s="316"/>
      <c r="Q428" s="316"/>
      <c r="R428" s="316"/>
      <c r="S428" s="766"/>
      <c r="T428" s="766"/>
      <c r="U428" s="766"/>
      <c r="V428" s="766"/>
      <c r="W428" s="766"/>
      <c r="X428" s="76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761"/>
      <c r="H429" s="761"/>
      <c r="I429" s="761"/>
      <c r="J429" s="761"/>
      <c r="K429" s="761"/>
      <c r="L429" s="761"/>
      <c r="M429" s="761"/>
      <c r="N429" s="295">
        <v>12</v>
      </c>
      <c r="O429" s="295"/>
      <c r="P429" s="295"/>
      <c r="Q429" s="295"/>
      <c r="R429" s="295"/>
      <c r="S429" s="761"/>
      <c r="T429" s="761"/>
      <c r="U429" s="761"/>
      <c r="V429" s="761"/>
      <c r="W429" s="761"/>
      <c r="X429" s="761"/>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761"/>
      <c r="H430" s="761"/>
      <c r="I430" s="761"/>
      <c r="J430" s="761"/>
      <c r="K430" s="761"/>
      <c r="L430" s="761"/>
      <c r="M430" s="761"/>
      <c r="N430" s="295">
        <f>N429</f>
        <v>12</v>
      </c>
      <c r="O430" s="295"/>
      <c r="P430" s="295"/>
      <c r="Q430" s="295"/>
      <c r="R430" s="295"/>
      <c r="S430" s="761"/>
      <c r="T430" s="761"/>
      <c r="U430" s="761"/>
      <c r="V430" s="761"/>
      <c r="W430" s="761"/>
      <c r="X430" s="761"/>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1"/>
      <c r="B431" s="526"/>
      <c r="C431" s="312"/>
      <c r="D431" s="316"/>
      <c r="E431" s="316"/>
      <c r="F431" s="316"/>
      <c r="G431" s="766"/>
      <c r="H431" s="766"/>
      <c r="I431" s="766"/>
      <c r="J431" s="766"/>
      <c r="K431" s="766"/>
      <c r="L431" s="766"/>
      <c r="M431" s="766"/>
      <c r="N431" s="291"/>
      <c r="O431" s="316"/>
      <c r="P431" s="316"/>
      <c r="Q431" s="316"/>
      <c r="R431" s="316"/>
      <c r="S431" s="766"/>
      <c r="T431" s="766"/>
      <c r="U431" s="766"/>
      <c r="V431" s="766"/>
      <c r="W431" s="766"/>
      <c r="X431" s="76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761"/>
      <c r="H432" s="761"/>
      <c r="I432" s="761"/>
      <c r="J432" s="761"/>
      <c r="K432" s="761"/>
      <c r="L432" s="761"/>
      <c r="M432" s="761"/>
      <c r="N432" s="295">
        <v>3</v>
      </c>
      <c r="O432" s="295"/>
      <c r="P432" s="295"/>
      <c r="Q432" s="295"/>
      <c r="R432" s="295"/>
      <c r="S432" s="761"/>
      <c r="T432" s="761"/>
      <c r="U432" s="761"/>
      <c r="V432" s="761"/>
      <c r="W432" s="761"/>
      <c r="X432" s="761"/>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761"/>
      <c r="H433" s="761"/>
      <c r="I433" s="761"/>
      <c r="J433" s="761"/>
      <c r="K433" s="761"/>
      <c r="L433" s="761"/>
      <c r="M433" s="761"/>
      <c r="N433" s="295">
        <f>N432</f>
        <v>3</v>
      </c>
      <c r="O433" s="295"/>
      <c r="P433" s="295"/>
      <c r="Q433" s="295"/>
      <c r="R433" s="295"/>
      <c r="S433" s="761"/>
      <c r="T433" s="761"/>
      <c r="U433" s="761"/>
      <c r="V433" s="761"/>
      <c r="W433" s="761"/>
      <c r="X433" s="761"/>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1"/>
      <c r="B434" s="526"/>
      <c r="C434" s="312"/>
      <c r="D434" s="316"/>
      <c r="E434" s="316"/>
      <c r="F434" s="316"/>
      <c r="G434" s="766"/>
      <c r="H434" s="766"/>
      <c r="I434" s="766"/>
      <c r="J434" s="766"/>
      <c r="K434" s="766"/>
      <c r="L434" s="766"/>
      <c r="M434" s="766"/>
      <c r="N434" s="291"/>
      <c r="O434" s="316"/>
      <c r="P434" s="316"/>
      <c r="Q434" s="316"/>
      <c r="R434" s="316"/>
      <c r="S434" s="766"/>
      <c r="T434" s="766"/>
      <c r="U434" s="766"/>
      <c r="V434" s="766"/>
      <c r="W434" s="766"/>
      <c r="X434" s="76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765"/>
      <c r="H435" s="765"/>
      <c r="I435" s="765"/>
      <c r="J435" s="765"/>
      <c r="K435" s="765"/>
      <c r="L435" s="765"/>
      <c r="M435" s="765"/>
      <c r="N435" s="290"/>
      <c r="O435" s="289"/>
      <c r="P435" s="289"/>
      <c r="Q435" s="289"/>
      <c r="R435" s="289"/>
      <c r="S435" s="765"/>
      <c r="T435" s="765"/>
      <c r="U435" s="765"/>
      <c r="V435" s="765"/>
      <c r="W435" s="765"/>
      <c r="X435" s="765"/>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761"/>
      <c r="H436" s="761"/>
      <c r="I436" s="761"/>
      <c r="J436" s="761"/>
      <c r="K436" s="761"/>
      <c r="L436" s="761"/>
      <c r="M436" s="761"/>
      <c r="N436" s="295">
        <v>12</v>
      </c>
      <c r="O436" s="295"/>
      <c r="P436" s="295"/>
      <c r="Q436" s="295"/>
      <c r="R436" s="295"/>
      <c r="S436" s="761"/>
      <c r="T436" s="761"/>
      <c r="U436" s="761"/>
      <c r="V436" s="761"/>
      <c r="W436" s="761"/>
      <c r="X436" s="761"/>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761"/>
      <c r="H437" s="761"/>
      <c r="I437" s="761"/>
      <c r="J437" s="761"/>
      <c r="K437" s="761"/>
      <c r="L437" s="761"/>
      <c r="M437" s="761"/>
      <c r="N437" s="295">
        <f>N436</f>
        <v>12</v>
      </c>
      <c r="O437" s="295"/>
      <c r="P437" s="295"/>
      <c r="Q437" s="295"/>
      <c r="R437" s="295"/>
      <c r="S437" s="761"/>
      <c r="T437" s="761"/>
      <c r="U437" s="761"/>
      <c r="V437" s="761"/>
      <c r="W437" s="761"/>
      <c r="X437" s="761"/>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1"/>
      <c r="B438" s="527"/>
      <c r="C438" s="305"/>
      <c r="D438" s="291"/>
      <c r="E438" s="291"/>
      <c r="F438" s="291"/>
      <c r="G438" s="318"/>
      <c r="H438" s="318"/>
      <c r="I438" s="318"/>
      <c r="J438" s="318"/>
      <c r="K438" s="318"/>
      <c r="L438" s="318"/>
      <c r="M438" s="318"/>
      <c r="N438" s="291"/>
      <c r="O438" s="291"/>
      <c r="P438" s="291"/>
      <c r="Q438" s="291"/>
      <c r="R438" s="291"/>
      <c r="S438" s="318"/>
      <c r="T438" s="318"/>
      <c r="U438" s="318"/>
      <c r="V438" s="318"/>
      <c r="W438" s="318"/>
      <c r="X438" s="318"/>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761"/>
      <c r="H439" s="761"/>
      <c r="I439" s="761"/>
      <c r="J439" s="761"/>
      <c r="K439" s="761"/>
      <c r="L439" s="761"/>
      <c r="M439" s="761"/>
      <c r="N439" s="295">
        <v>12</v>
      </c>
      <c r="O439" s="295"/>
      <c r="P439" s="295"/>
      <c r="Q439" s="295"/>
      <c r="R439" s="295"/>
      <c r="S439" s="761"/>
      <c r="T439" s="761"/>
      <c r="U439" s="761"/>
      <c r="V439" s="761"/>
      <c r="W439" s="761"/>
      <c r="X439" s="761"/>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761"/>
      <c r="H440" s="761"/>
      <c r="I440" s="761"/>
      <c r="J440" s="761"/>
      <c r="K440" s="761"/>
      <c r="L440" s="761"/>
      <c r="M440" s="761"/>
      <c r="N440" s="295">
        <f>N439</f>
        <v>12</v>
      </c>
      <c r="O440" s="295"/>
      <c r="P440" s="295"/>
      <c r="Q440" s="295"/>
      <c r="R440" s="295"/>
      <c r="S440" s="761"/>
      <c r="T440" s="761"/>
      <c r="U440" s="761"/>
      <c r="V440" s="761"/>
      <c r="W440" s="761"/>
      <c r="X440" s="761"/>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1"/>
      <c r="B441" s="527"/>
      <c r="C441" s="305"/>
      <c r="D441" s="291"/>
      <c r="E441" s="291"/>
      <c r="F441" s="291"/>
      <c r="G441" s="318"/>
      <c r="H441" s="318"/>
      <c r="I441" s="318"/>
      <c r="J441" s="318"/>
      <c r="K441" s="318"/>
      <c r="L441" s="318"/>
      <c r="M441" s="318"/>
      <c r="N441" s="291"/>
      <c r="O441" s="291"/>
      <c r="P441" s="291"/>
      <c r="Q441" s="291"/>
      <c r="R441" s="291"/>
      <c r="S441" s="318"/>
      <c r="T441" s="318"/>
      <c r="U441" s="318"/>
      <c r="V441" s="318"/>
      <c r="W441" s="318"/>
      <c r="X441" s="318"/>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761"/>
      <c r="H442" s="761"/>
      <c r="I442" s="761"/>
      <c r="J442" s="761"/>
      <c r="K442" s="761"/>
      <c r="L442" s="761"/>
      <c r="M442" s="761"/>
      <c r="N442" s="295">
        <v>12</v>
      </c>
      <c r="O442" s="295"/>
      <c r="P442" s="295"/>
      <c r="Q442" s="295"/>
      <c r="R442" s="295"/>
      <c r="S442" s="761"/>
      <c r="T442" s="761"/>
      <c r="U442" s="761"/>
      <c r="V442" s="761"/>
      <c r="W442" s="761"/>
      <c r="X442" s="761"/>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761"/>
      <c r="H443" s="761"/>
      <c r="I443" s="761"/>
      <c r="J443" s="761"/>
      <c r="K443" s="761"/>
      <c r="L443" s="761"/>
      <c r="M443" s="761"/>
      <c r="N443" s="295">
        <f>N442</f>
        <v>12</v>
      </c>
      <c r="O443" s="295"/>
      <c r="P443" s="295"/>
      <c r="Q443" s="295"/>
      <c r="R443" s="295"/>
      <c r="S443" s="761"/>
      <c r="T443" s="761"/>
      <c r="U443" s="761"/>
      <c r="V443" s="761"/>
      <c r="W443" s="761"/>
      <c r="X443" s="761"/>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1"/>
      <c r="B444" s="527"/>
      <c r="C444" s="305"/>
      <c r="D444" s="291"/>
      <c r="E444" s="291"/>
      <c r="F444" s="291"/>
      <c r="G444" s="318"/>
      <c r="H444" s="318"/>
      <c r="I444" s="318"/>
      <c r="J444" s="318"/>
      <c r="K444" s="318"/>
      <c r="L444" s="318"/>
      <c r="M444" s="318"/>
      <c r="N444" s="291"/>
      <c r="O444" s="291"/>
      <c r="P444" s="291"/>
      <c r="Q444" s="291"/>
      <c r="R444" s="291"/>
      <c r="S444" s="318"/>
      <c r="T444" s="318"/>
      <c r="U444" s="318"/>
      <c r="V444" s="318"/>
      <c r="W444" s="318"/>
      <c r="X444" s="318"/>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767"/>
      <c r="H445" s="767"/>
      <c r="I445" s="767"/>
      <c r="J445" s="767"/>
      <c r="K445" s="767"/>
      <c r="L445" s="767"/>
      <c r="M445" s="767"/>
      <c r="N445" s="290"/>
      <c r="O445" s="290"/>
      <c r="P445" s="289"/>
      <c r="Q445" s="289"/>
      <c r="R445" s="289"/>
      <c r="S445" s="765"/>
      <c r="T445" s="765"/>
      <c r="U445" s="765"/>
      <c r="V445" s="765"/>
      <c r="W445" s="765"/>
      <c r="X445" s="765"/>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761"/>
      <c r="H446" s="761"/>
      <c r="I446" s="761"/>
      <c r="J446" s="761"/>
      <c r="K446" s="761"/>
      <c r="L446" s="761"/>
      <c r="M446" s="761"/>
      <c r="N446" s="295">
        <v>12</v>
      </c>
      <c r="O446" s="295"/>
      <c r="P446" s="295"/>
      <c r="Q446" s="295"/>
      <c r="R446" s="295"/>
      <c r="S446" s="761"/>
      <c r="T446" s="761"/>
      <c r="U446" s="761"/>
      <c r="V446" s="761"/>
      <c r="W446" s="761"/>
      <c r="X446" s="761"/>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761"/>
      <c r="H447" s="761"/>
      <c r="I447" s="761"/>
      <c r="J447" s="761"/>
      <c r="K447" s="761"/>
      <c r="L447" s="761"/>
      <c r="M447" s="761"/>
      <c r="N447" s="295">
        <f>N446</f>
        <v>12</v>
      </c>
      <c r="O447" s="295"/>
      <c r="P447" s="295"/>
      <c r="Q447" s="295"/>
      <c r="R447" s="295"/>
      <c r="S447" s="761"/>
      <c r="T447" s="761"/>
      <c r="U447" s="761"/>
      <c r="V447" s="761"/>
      <c r="W447" s="761"/>
      <c r="X447" s="761"/>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1"/>
      <c r="B448" s="527"/>
      <c r="C448" s="305"/>
      <c r="D448" s="291"/>
      <c r="E448" s="291"/>
      <c r="F448" s="291"/>
      <c r="G448" s="318"/>
      <c r="H448" s="318"/>
      <c r="I448" s="318"/>
      <c r="J448" s="318"/>
      <c r="K448" s="318"/>
      <c r="L448" s="318"/>
      <c r="M448" s="318"/>
      <c r="N448" s="468"/>
      <c r="O448" s="291"/>
      <c r="P448" s="291"/>
      <c r="Q448" s="291"/>
      <c r="R448" s="291"/>
      <c r="S448" s="318"/>
      <c r="T448" s="318"/>
      <c r="U448" s="318"/>
      <c r="V448" s="318"/>
      <c r="W448" s="318"/>
      <c r="X448" s="318"/>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318"/>
      <c r="H449" s="318"/>
      <c r="I449" s="318"/>
      <c r="J449" s="318"/>
      <c r="K449" s="318"/>
      <c r="L449" s="318"/>
      <c r="M449" s="318"/>
      <c r="N449" s="291"/>
      <c r="O449" s="291"/>
      <c r="P449" s="291"/>
      <c r="Q449" s="291"/>
      <c r="R449" s="291"/>
      <c r="S449" s="318"/>
      <c r="T449" s="318"/>
      <c r="U449" s="318"/>
      <c r="V449" s="318"/>
      <c r="W449" s="318"/>
      <c r="X449" s="318"/>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761"/>
      <c r="H450" s="761"/>
      <c r="I450" s="761"/>
      <c r="J450" s="761"/>
      <c r="K450" s="761"/>
      <c r="L450" s="761"/>
      <c r="M450" s="761"/>
      <c r="N450" s="295">
        <v>0</v>
      </c>
      <c r="O450" s="295"/>
      <c r="P450" s="295"/>
      <c r="Q450" s="295"/>
      <c r="R450" s="295"/>
      <c r="S450" s="761"/>
      <c r="T450" s="761"/>
      <c r="U450" s="761"/>
      <c r="V450" s="761"/>
      <c r="W450" s="761"/>
      <c r="X450" s="761"/>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761"/>
      <c r="H451" s="761"/>
      <c r="I451" s="761"/>
      <c r="J451" s="761"/>
      <c r="K451" s="761"/>
      <c r="L451" s="761"/>
      <c r="M451" s="761"/>
      <c r="N451" s="295">
        <f>N450</f>
        <v>0</v>
      </c>
      <c r="O451" s="295"/>
      <c r="P451" s="295"/>
      <c r="Q451" s="295"/>
      <c r="R451" s="295"/>
      <c r="S451" s="761"/>
      <c r="T451" s="761"/>
      <c r="U451" s="761"/>
      <c r="V451" s="761"/>
      <c r="W451" s="761"/>
      <c r="X451" s="761"/>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1"/>
      <c r="B452" s="527"/>
      <c r="C452" s="305"/>
      <c r="D452" s="291"/>
      <c r="E452" s="291"/>
      <c r="F452" s="291"/>
      <c r="G452" s="318"/>
      <c r="H452" s="318"/>
      <c r="I452" s="318"/>
      <c r="J452" s="318"/>
      <c r="K452" s="318"/>
      <c r="L452" s="318"/>
      <c r="M452" s="318"/>
      <c r="N452" s="291"/>
      <c r="O452" s="291"/>
      <c r="P452" s="291"/>
      <c r="Q452" s="291"/>
      <c r="R452" s="291"/>
      <c r="S452" s="318"/>
      <c r="T452" s="318"/>
      <c r="U452" s="318"/>
      <c r="V452" s="318"/>
      <c r="W452" s="318"/>
      <c r="X452" s="318"/>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761"/>
      <c r="H453" s="761"/>
      <c r="I453" s="761"/>
      <c r="J453" s="761"/>
      <c r="K453" s="761"/>
      <c r="L453" s="761"/>
      <c r="M453" s="761"/>
      <c r="N453" s="295">
        <v>0</v>
      </c>
      <c r="O453" s="295"/>
      <c r="P453" s="295"/>
      <c r="Q453" s="295"/>
      <c r="R453" s="295"/>
      <c r="S453" s="761"/>
      <c r="T453" s="761"/>
      <c r="U453" s="761"/>
      <c r="V453" s="761"/>
      <c r="W453" s="761"/>
      <c r="X453" s="761"/>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761"/>
      <c r="H454" s="761"/>
      <c r="I454" s="761"/>
      <c r="J454" s="761"/>
      <c r="K454" s="761"/>
      <c r="L454" s="761"/>
      <c r="M454" s="761"/>
      <c r="N454" s="295">
        <f>N453</f>
        <v>0</v>
      </c>
      <c r="O454" s="295"/>
      <c r="P454" s="295"/>
      <c r="Q454" s="295"/>
      <c r="R454" s="295"/>
      <c r="S454" s="761"/>
      <c r="T454" s="761"/>
      <c r="U454" s="761"/>
      <c r="V454" s="761"/>
      <c r="W454" s="761"/>
      <c r="X454" s="761"/>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1"/>
      <c r="B455" s="528"/>
      <c r="C455" s="291"/>
      <c r="D455" s="291"/>
      <c r="E455" s="291"/>
      <c r="F455" s="291"/>
      <c r="G455" s="318"/>
      <c r="H455" s="318"/>
      <c r="I455" s="318"/>
      <c r="J455" s="318"/>
      <c r="K455" s="318"/>
      <c r="L455" s="318"/>
      <c r="M455" s="318"/>
      <c r="N455" s="291"/>
      <c r="O455" s="291"/>
      <c r="P455" s="291"/>
      <c r="Q455" s="291"/>
      <c r="R455" s="291"/>
      <c r="S455" s="318"/>
      <c r="T455" s="318"/>
      <c r="U455" s="318"/>
      <c r="V455" s="318"/>
      <c r="W455" s="318"/>
      <c r="X455" s="318"/>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765"/>
      <c r="H456" s="765"/>
      <c r="I456" s="765"/>
      <c r="J456" s="765"/>
      <c r="K456" s="765"/>
      <c r="L456" s="765"/>
      <c r="M456" s="765"/>
      <c r="N456" s="290"/>
      <c r="O456" s="289"/>
      <c r="P456" s="289"/>
      <c r="Q456" s="289"/>
      <c r="R456" s="289"/>
      <c r="S456" s="765"/>
      <c r="T456" s="765"/>
      <c r="U456" s="765"/>
      <c r="V456" s="765"/>
      <c r="W456" s="765"/>
      <c r="X456" s="765"/>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761"/>
      <c r="H457" s="761"/>
      <c r="I457" s="761"/>
      <c r="J457" s="761"/>
      <c r="K457" s="761"/>
      <c r="L457" s="761"/>
      <c r="M457" s="761"/>
      <c r="N457" s="295">
        <v>12</v>
      </c>
      <c r="O457" s="295"/>
      <c r="P457" s="295"/>
      <c r="Q457" s="295"/>
      <c r="R457" s="295"/>
      <c r="S457" s="761"/>
      <c r="T457" s="761"/>
      <c r="U457" s="761"/>
      <c r="V457" s="761"/>
      <c r="W457" s="761"/>
      <c r="X457" s="761"/>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761"/>
      <c r="H458" s="761"/>
      <c r="I458" s="761"/>
      <c r="J458" s="761"/>
      <c r="K458" s="761"/>
      <c r="L458" s="761"/>
      <c r="M458" s="761"/>
      <c r="N458" s="295">
        <f>N457</f>
        <v>12</v>
      </c>
      <c r="O458" s="295"/>
      <c r="P458" s="295"/>
      <c r="Q458" s="295"/>
      <c r="R458" s="295"/>
      <c r="S458" s="761"/>
      <c r="T458" s="761"/>
      <c r="U458" s="761"/>
      <c r="V458" s="761"/>
      <c r="W458" s="761"/>
      <c r="X458" s="761"/>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1"/>
      <c r="B459" s="431"/>
      <c r="C459" s="291"/>
      <c r="D459" s="291"/>
      <c r="E459" s="291"/>
      <c r="F459" s="291"/>
      <c r="G459" s="318"/>
      <c r="H459" s="318"/>
      <c r="I459" s="318"/>
      <c r="J459" s="318"/>
      <c r="K459" s="318"/>
      <c r="L459" s="318"/>
      <c r="M459" s="318"/>
      <c r="N459" s="291"/>
      <c r="O459" s="291"/>
      <c r="P459" s="291"/>
      <c r="Q459" s="291"/>
      <c r="R459" s="291"/>
      <c r="S459" s="318"/>
      <c r="T459" s="318"/>
      <c r="U459" s="318"/>
      <c r="V459" s="318"/>
      <c r="W459" s="318"/>
      <c r="X459" s="318"/>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761"/>
      <c r="H460" s="761"/>
      <c r="I460" s="761"/>
      <c r="J460" s="761"/>
      <c r="K460" s="761"/>
      <c r="L460" s="761"/>
      <c r="M460" s="761"/>
      <c r="N460" s="295">
        <v>12</v>
      </c>
      <c r="O460" s="295"/>
      <c r="P460" s="295"/>
      <c r="Q460" s="295"/>
      <c r="R460" s="295"/>
      <c r="S460" s="761"/>
      <c r="T460" s="761"/>
      <c r="U460" s="761"/>
      <c r="V460" s="761"/>
      <c r="W460" s="761"/>
      <c r="X460" s="761"/>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761"/>
      <c r="H461" s="761"/>
      <c r="I461" s="761"/>
      <c r="J461" s="761"/>
      <c r="K461" s="761"/>
      <c r="L461" s="761"/>
      <c r="M461" s="761"/>
      <c r="N461" s="295">
        <f>N460</f>
        <v>12</v>
      </c>
      <c r="O461" s="295"/>
      <c r="P461" s="295"/>
      <c r="Q461" s="295"/>
      <c r="R461" s="295"/>
      <c r="S461" s="761"/>
      <c r="T461" s="761"/>
      <c r="U461" s="761"/>
      <c r="V461" s="761"/>
      <c r="W461" s="761"/>
      <c r="X461" s="761"/>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1"/>
      <c r="B462" s="430"/>
      <c r="C462" s="291"/>
      <c r="D462" s="291"/>
      <c r="E462" s="291"/>
      <c r="F462" s="291"/>
      <c r="G462" s="318"/>
      <c r="H462" s="318"/>
      <c r="I462" s="318"/>
      <c r="J462" s="318"/>
      <c r="K462" s="318"/>
      <c r="L462" s="318"/>
      <c r="M462" s="318"/>
      <c r="N462" s="291"/>
      <c r="O462" s="291"/>
      <c r="P462" s="291"/>
      <c r="Q462" s="291"/>
      <c r="R462" s="291"/>
      <c r="S462" s="318"/>
      <c r="T462" s="318"/>
      <c r="U462" s="318"/>
      <c r="V462" s="318"/>
      <c r="W462" s="318"/>
      <c r="X462" s="318"/>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761"/>
      <c r="H463" s="761"/>
      <c r="I463" s="761"/>
      <c r="J463" s="761"/>
      <c r="K463" s="761"/>
      <c r="L463" s="761"/>
      <c r="M463" s="761"/>
      <c r="N463" s="295">
        <v>12</v>
      </c>
      <c r="O463" s="295"/>
      <c r="P463" s="295"/>
      <c r="Q463" s="295"/>
      <c r="R463" s="295"/>
      <c r="S463" s="761"/>
      <c r="T463" s="761"/>
      <c r="U463" s="761"/>
      <c r="V463" s="761"/>
      <c r="W463" s="761"/>
      <c r="X463" s="761"/>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761"/>
      <c r="H464" s="761"/>
      <c r="I464" s="761"/>
      <c r="J464" s="761"/>
      <c r="K464" s="761"/>
      <c r="L464" s="761"/>
      <c r="M464" s="761"/>
      <c r="N464" s="295">
        <f>N463</f>
        <v>12</v>
      </c>
      <c r="O464" s="295"/>
      <c r="P464" s="295"/>
      <c r="Q464" s="295"/>
      <c r="R464" s="295"/>
      <c r="S464" s="761"/>
      <c r="T464" s="761"/>
      <c r="U464" s="761"/>
      <c r="V464" s="761"/>
      <c r="W464" s="761"/>
      <c r="X464" s="761"/>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1"/>
      <c r="B465" s="430"/>
      <c r="C465" s="291"/>
      <c r="D465" s="291"/>
      <c r="E465" s="291"/>
      <c r="F465" s="291"/>
      <c r="G465" s="318"/>
      <c r="H465" s="318"/>
      <c r="I465" s="318"/>
      <c r="J465" s="318"/>
      <c r="K465" s="318"/>
      <c r="L465" s="318"/>
      <c r="M465" s="318"/>
      <c r="N465" s="291"/>
      <c r="O465" s="291"/>
      <c r="P465" s="291"/>
      <c r="Q465" s="291"/>
      <c r="R465" s="291"/>
      <c r="S465" s="318"/>
      <c r="T465" s="318"/>
      <c r="U465" s="318"/>
      <c r="V465" s="318"/>
      <c r="W465" s="318"/>
      <c r="X465" s="318"/>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761"/>
      <c r="H466" s="761"/>
      <c r="I466" s="761"/>
      <c r="J466" s="761"/>
      <c r="K466" s="761"/>
      <c r="L466" s="761"/>
      <c r="M466" s="761"/>
      <c r="N466" s="295">
        <v>12</v>
      </c>
      <c r="O466" s="295"/>
      <c r="P466" s="295"/>
      <c r="Q466" s="295"/>
      <c r="R466" s="295"/>
      <c r="S466" s="761"/>
      <c r="T466" s="761"/>
      <c r="U466" s="761"/>
      <c r="V466" s="761"/>
      <c r="W466" s="761"/>
      <c r="X466" s="761"/>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761"/>
      <c r="H467" s="761"/>
      <c r="I467" s="761"/>
      <c r="J467" s="761"/>
      <c r="K467" s="761"/>
      <c r="L467" s="761"/>
      <c r="M467" s="761"/>
      <c r="N467" s="295">
        <f>N466</f>
        <v>12</v>
      </c>
      <c r="O467" s="295"/>
      <c r="P467" s="295"/>
      <c r="Q467" s="295"/>
      <c r="R467" s="295"/>
      <c r="S467" s="761"/>
      <c r="T467" s="761"/>
      <c r="U467" s="761"/>
      <c r="V467" s="761"/>
      <c r="W467" s="761"/>
      <c r="X467" s="761"/>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1"/>
      <c r="B468" s="530"/>
      <c r="C468" s="300"/>
      <c r="D468" s="291"/>
      <c r="E468" s="291"/>
      <c r="F468" s="291"/>
      <c r="G468" s="318"/>
      <c r="H468" s="318"/>
      <c r="I468" s="318"/>
      <c r="J468" s="318"/>
      <c r="K468" s="318"/>
      <c r="L468" s="318"/>
      <c r="M468" s="318"/>
      <c r="N468" s="300"/>
      <c r="O468" s="291"/>
      <c r="P468" s="291"/>
      <c r="Q468" s="291"/>
      <c r="R468" s="291"/>
      <c r="S468" s="318"/>
      <c r="T468" s="318"/>
      <c r="U468" s="318"/>
      <c r="V468" s="318"/>
      <c r="W468" s="318"/>
      <c r="X468" s="318"/>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318"/>
      <c r="H469" s="318"/>
      <c r="I469" s="318"/>
      <c r="J469" s="318"/>
      <c r="K469" s="318"/>
      <c r="L469" s="318"/>
      <c r="M469" s="318"/>
      <c r="N469" s="291"/>
      <c r="O469" s="291"/>
      <c r="P469" s="291"/>
      <c r="Q469" s="291"/>
      <c r="R469" s="291"/>
      <c r="S469" s="318"/>
      <c r="T469" s="318"/>
      <c r="U469" s="318"/>
      <c r="V469" s="318"/>
      <c r="W469" s="318"/>
      <c r="X469" s="318"/>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318"/>
      <c r="H470" s="318"/>
      <c r="I470" s="318"/>
      <c r="J470" s="318"/>
      <c r="K470" s="318"/>
      <c r="L470" s="318"/>
      <c r="M470" s="318"/>
      <c r="N470" s="291"/>
      <c r="O470" s="291"/>
      <c r="P470" s="291"/>
      <c r="Q470" s="291"/>
      <c r="R470" s="291"/>
      <c r="S470" s="318"/>
      <c r="T470" s="318"/>
      <c r="U470" s="318"/>
      <c r="V470" s="318"/>
      <c r="W470" s="318"/>
      <c r="X470" s="318"/>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107589</v>
      </c>
      <c r="E471" s="295">
        <v>86594</v>
      </c>
      <c r="F471" s="295">
        <v>86594</v>
      </c>
      <c r="G471" s="761">
        <v>86594</v>
      </c>
      <c r="H471" s="761">
        <v>86594</v>
      </c>
      <c r="I471" s="761">
        <v>86594</v>
      </c>
      <c r="J471" s="761">
        <v>86594</v>
      </c>
      <c r="K471" s="761">
        <v>86593</v>
      </c>
      <c r="L471" s="761">
        <v>86593</v>
      </c>
      <c r="M471" s="761">
        <v>86378</v>
      </c>
      <c r="N471" s="291"/>
      <c r="O471" s="295">
        <v>7</v>
      </c>
      <c r="P471" s="295">
        <v>6</v>
      </c>
      <c r="Q471" s="295">
        <v>6</v>
      </c>
      <c r="R471" s="295">
        <v>6</v>
      </c>
      <c r="S471" s="761">
        <v>6</v>
      </c>
      <c r="T471" s="761">
        <v>6</v>
      </c>
      <c r="U471" s="761">
        <v>6</v>
      </c>
      <c r="V471" s="761">
        <v>6</v>
      </c>
      <c r="W471" s="761">
        <v>6</v>
      </c>
      <c r="X471" s="761">
        <v>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c r="E472" s="295"/>
      <c r="F472" s="295"/>
      <c r="G472" s="761"/>
      <c r="H472" s="761"/>
      <c r="I472" s="761"/>
      <c r="J472" s="761"/>
      <c r="K472" s="761"/>
      <c r="L472" s="761"/>
      <c r="M472" s="761"/>
      <c r="N472" s="291"/>
      <c r="O472" s="295"/>
      <c r="P472" s="295"/>
      <c r="Q472" s="295"/>
      <c r="R472" s="295"/>
      <c r="S472" s="761"/>
      <c r="T472" s="761"/>
      <c r="U472" s="761"/>
      <c r="V472" s="761"/>
      <c r="W472" s="761"/>
      <c r="X472" s="761"/>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1"/>
      <c r="B473" s="431"/>
      <c r="C473" s="291"/>
      <c r="D473" s="291"/>
      <c r="E473" s="291"/>
      <c r="F473" s="291"/>
      <c r="G473" s="318"/>
      <c r="H473" s="318"/>
      <c r="I473" s="318"/>
      <c r="J473" s="318"/>
      <c r="K473" s="318"/>
      <c r="L473" s="318"/>
      <c r="M473" s="318"/>
      <c r="N473" s="291"/>
      <c r="O473" s="291"/>
      <c r="P473" s="291"/>
      <c r="Q473" s="291"/>
      <c r="R473" s="291"/>
      <c r="S473" s="318"/>
      <c r="T473" s="318"/>
      <c r="U473" s="318"/>
      <c r="V473" s="318"/>
      <c r="W473" s="318"/>
      <c r="X473" s="318"/>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2113</v>
      </c>
      <c r="E474" s="295">
        <v>2113</v>
      </c>
      <c r="F474" s="295">
        <v>2113</v>
      </c>
      <c r="G474" s="761">
        <v>2113</v>
      </c>
      <c r="H474" s="761">
        <v>2113</v>
      </c>
      <c r="I474" s="761">
        <v>2113</v>
      </c>
      <c r="J474" s="761">
        <v>2113</v>
      </c>
      <c r="K474" s="761">
        <v>2113</v>
      </c>
      <c r="L474" s="761">
        <v>2113</v>
      </c>
      <c r="M474" s="761">
        <v>2113</v>
      </c>
      <c r="N474" s="291"/>
      <c r="O474" s="295">
        <v>1</v>
      </c>
      <c r="P474" s="295">
        <v>1</v>
      </c>
      <c r="Q474" s="295">
        <v>1</v>
      </c>
      <c r="R474" s="295">
        <v>1</v>
      </c>
      <c r="S474" s="761">
        <v>1</v>
      </c>
      <c r="T474" s="761">
        <v>1</v>
      </c>
      <c r="U474" s="761">
        <v>1</v>
      </c>
      <c r="V474" s="761">
        <v>1</v>
      </c>
      <c r="W474" s="761">
        <v>1</v>
      </c>
      <c r="X474" s="761">
        <v>1</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c r="E475" s="295"/>
      <c r="F475" s="295"/>
      <c r="G475" s="761"/>
      <c r="H475" s="761"/>
      <c r="I475" s="761"/>
      <c r="J475" s="761"/>
      <c r="K475" s="761"/>
      <c r="L475" s="761"/>
      <c r="M475" s="761"/>
      <c r="N475" s="291"/>
      <c r="O475" s="295"/>
      <c r="P475" s="295"/>
      <c r="Q475" s="295"/>
      <c r="R475" s="295"/>
      <c r="S475" s="761"/>
      <c r="T475" s="761"/>
      <c r="U475" s="761"/>
      <c r="V475" s="761"/>
      <c r="W475" s="761"/>
      <c r="X475" s="761"/>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1"/>
      <c r="B476" s="431"/>
      <c r="C476" s="291"/>
      <c r="D476" s="291"/>
      <c r="E476" s="291"/>
      <c r="F476" s="291"/>
      <c r="G476" s="318"/>
      <c r="H476" s="318"/>
      <c r="I476" s="318"/>
      <c r="J476" s="318"/>
      <c r="K476" s="318"/>
      <c r="L476" s="318"/>
      <c r="M476" s="318"/>
      <c r="N476" s="291"/>
      <c r="O476" s="291"/>
      <c r="P476" s="291"/>
      <c r="Q476" s="291"/>
      <c r="R476" s="291"/>
      <c r="S476" s="318"/>
      <c r="T476" s="318"/>
      <c r="U476" s="318"/>
      <c r="V476" s="318"/>
      <c r="W476" s="318"/>
      <c r="X476" s="318"/>
      <c r="Y476" s="422"/>
      <c r="Z476" s="425"/>
      <c r="AA476" s="425"/>
      <c r="AB476" s="425"/>
      <c r="AC476" s="425"/>
      <c r="AD476" s="425"/>
      <c r="AE476" s="425"/>
      <c r="AF476" s="425"/>
      <c r="AG476" s="425"/>
      <c r="AH476" s="425"/>
      <c r="AI476" s="425"/>
      <c r="AJ476" s="425"/>
      <c r="AK476" s="425"/>
      <c r="AL476" s="425"/>
      <c r="AM476" s="306"/>
    </row>
    <row r="477" spans="1:39" outlineLevel="1">
      <c r="A477" s="531">
        <v>23</v>
      </c>
      <c r="B477" s="757" t="s">
        <v>762</v>
      </c>
      <c r="C477" s="291" t="s">
        <v>25</v>
      </c>
      <c r="D477" s="295">
        <v>101384</v>
      </c>
      <c r="E477" s="295">
        <v>73421</v>
      </c>
      <c r="F477" s="295">
        <v>73421</v>
      </c>
      <c r="G477" s="761">
        <v>73421</v>
      </c>
      <c r="H477" s="761">
        <v>73421</v>
      </c>
      <c r="I477" s="761">
        <v>73421</v>
      </c>
      <c r="J477" s="761">
        <v>73421</v>
      </c>
      <c r="K477" s="761">
        <v>73419</v>
      </c>
      <c r="L477" s="761">
        <v>73419</v>
      </c>
      <c r="M477" s="761">
        <v>73419</v>
      </c>
      <c r="N477" s="291"/>
      <c r="O477" s="295">
        <v>7</v>
      </c>
      <c r="P477" s="295">
        <v>5</v>
      </c>
      <c r="Q477" s="295">
        <v>5</v>
      </c>
      <c r="R477" s="295">
        <v>5</v>
      </c>
      <c r="S477" s="761">
        <v>5</v>
      </c>
      <c r="T477" s="761">
        <v>5</v>
      </c>
      <c r="U477" s="761">
        <v>5</v>
      </c>
      <c r="V477" s="761">
        <v>5</v>
      </c>
      <c r="W477" s="761">
        <v>5</v>
      </c>
      <c r="X477" s="761">
        <v>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1"/>
      <c r="B478" s="431" t="s">
        <v>308</v>
      </c>
      <c r="C478" s="291" t="s">
        <v>163</v>
      </c>
      <c r="D478" s="295"/>
      <c r="E478" s="295"/>
      <c r="F478" s="295"/>
      <c r="G478" s="761"/>
      <c r="H478" s="761"/>
      <c r="I478" s="761"/>
      <c r="J478" s="761"/>
      <c r="K478" s="761"/>
      <c r="L478" s="761"/>
      <c r="M478" s="761"/>
      <c r="N478" s="291"/>
      <c r="O478" s="295"/>
      <c r="P478" s="295"/>
      <c r="Q478" s="295"/>
      <c r="R478" s="295"/>
      <c r="S478" s="761"/>
      <c r="T478" s="761"/>
      <c r="U478" s="761"/>
      <c r="V478" s="761"/>
      <c r="W478" s="761"/>
      <c r="X478" s="761"/>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1"/>
      <c r="B479" s="430"/>
      <c r="C479" s="291"/>
      <c r="D479" s="291"/>
      <c r="E479" s="291"/>
      <c r="F479" s="291"/>
      <c r="G479" s="318"/>
      <c r="H479" s="318"/>
      <c r="I479" s="318"/>
      <c r="J479" s="318"/>
      <c r="K479" s="318"/>
      <c r="L479" s="318"/>
      <c r="M479" s="318"/>
      <c r="N479" s="291"/>
      <c r="O479" s="291"/>
      <c r="P479" s="291"/>
      <c r="Q479" s="291"/>
      <c r="R479" s="291"/>
      <c r="S479" s="318"/>
      <c r="T479" s="318"/>
      <c r="U479" s="318"/>
      <c r="V479" s="318"/>
      <c r="W479" s="318"/>
      <c r="X479" s="318"/>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9374</v>
      </c>
      <c r="E480" s="295">
        <v>9374</v>
      </c>
      <c r="F480" s="295">
        <v>9374</v>
      </c>
      <c r="G480" s="761">
        <v>9374</v>
      </c>
      <c r="H480" s="761">
        <v>9374</v>
      </c>
      <c r="I480" s="761">
        <v>9374</v>
      </c>
      <c r="J480" s="761">
        <v>9374</v>
      </c>
      <c r="K480" s="761">
        <v>9374</v>
      </c>
      <c r="L480" s="761">
        <v>9374</v>
      </c>
      <c r="M480" s="761">
        <v>9374</v>
      </c>
      <c r="N480" s="291"/>
      <c r="O480" s="295">
        <v>2</v>
      </c>
      <c r="P480" s="295">
        <v>2</v>
      </c>
      <c r="Q480" s="295">
        <v>2</v>
      </c>
      <c r="R480" s="295">
        <v>2</v>
      </c>
      <c r="S480" s="761">
        <v>2</v>
      </c>
      <c r="T480" s="761">
        <v>2</v>
      </c>
      <c r="U480" s="761">
        <v>2</v>
      </c>
      <c r="V480" s="761">
        <v>2</v>
      </c>
      <c r="W480" s="761">
        <v>2</v>
      </c>
      <c r="X480" s="761">
        <v>2</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761"/>
      <c r="H481" s="761"/>
      <c r="I481" s="761"/>
      <c r="J481" s="761"/>
      <c r="K481" s="761"/>
      <c r="L481" s="761"/>
      <c r="M481" s="761"/>
      <c r="N481" s="291"/>
      <c r="O481" s="295"/>
      <c r="P481" s="295"/>
      <c r="Q481" s="295"/>
      <c r="R481" s="295"/>
      <c r="S481" s="761"/>
      <c r="T481" s="761"/>
      <c r="U481" s="761"/>
      <c r="V481" s="761"/>
      <c r="W481" s="761"/>
      <c r="X481" s="761"/>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1"/>
      <c r="B482" s="431"/>
      <c r="C482" s="291"/>
      <c r="D482" s="291"/>
      <c r="E482" s="291"/>
      <c r="F482" s="291"/>
      <c r="G482" s="318"/>
      <c r="H482" s="318"/>
      <c r="I482" s="318"/>
      <c r="J482" s="318"/>
      <c r="K482" s="318"/>
      <c r="L482" s="318"/>
      <c r="M482" s="318"/>
      <c r="N482" s="291"/>
      <c r="O482" s="291"/>
      <c r="P482" s="291"/>
      <c r="Q482" s="291"/>
      <c r="R482" s="291"/>
      <c r="S482" s="318"/>
      <c r="T482" s="318"/>
      <c r="U482" s="318"/>
      <c r="V482" s="318"/>
      <c r="W482" s="318"/>
      <c r="X482" s="318"/>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318"/>
      <c r="H483" s="318"/>
      <c r="I483" s="318"/>
      <c r="J483" s="318"/>
      <c r="K483" s="318"/>
      <c r="L483" s="318"/>
      <c r="M483" s="318"/>
      <c r="N483" s="291"/>
      <c r="O483" s="291"/>
      <c r="P483" s="291"/>
      <c r="Q483" s="291"/>
      <c r="R483" s="291"/>
      <c r="S483" s="318"/>
      <c r="T483" s="318"/>
      <c r="U483" s="318"/>
      <c r="V483" s="318"/>
      <c r="W483" s="318"/>
      <c r="X483" s="318"/>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761"/>
      <c r="H484" s="761"/>
      <c r="I484" s="761"/>
      <c r="J484" s="761"/>
      <c r="K484" s="761"/>
      <c r="L484" s="761"/>
      <c r="M484" s="761"/>
      <c r="N484" s="295">
        <v>12</v>
      </c>
      <c r="O484" s="295"/>
      <c r="P484" s="295"/>
      <c r="Q484" s="295"/>
      <c r="R484" s="295"/>
      <c r="S484" s="761"/>
      <c r="T484" s="761"/>
      <c r="U484" s="761"/>
      <c r="V484" s="761"/>
      <c r="W484" s="761"/>
      <c r="X484" s="761"/>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761"/>
      <c r="H485" s="761"/>
      <c r="I485" s="761"/>
      <c r="J485" s="761"/>
      <c r="K485" s="761"/>
      <c r="L485" s="761"/>
      <c r="M485" s="761"/>
      <c r="N485" s="295">
        <f>N484</f>
        <v>12</v>
      </c>
      <c r="O485" s="295"/>
      <c r="P485" s="295"/>
      <c r="Q485" s="295"/>
      <c r="R485" s="295"/>
      <c r="S485" s="761"/>
      <c r="T485" s="761"/>
      <c r="U485" s="761"/>
      <c r="V485" s="761"/>
      <c r="W485" s="761"/>
      <c r="X485" s="761"/>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1"/>
      <c r="B486" s="431"/>
      <c r="C486" s="291"/>
      <c r="D486" s="291"/>
      <c r="E486" s="291"/>
      <c r="F486" s="291"/>
      <c r="G486" s="318"/>
      <c r="H486" s="318"/>
      <c r="I486" s="318"/>
      <c r="J486" s="318"/>
      <c r="K486" s="318"/>
      <c r="L486" s="318"/>
      <c r="M486" s="318"/>
      <c r="N486" s="291"/>
      <c r="O486" s="291"/>
      <c r="P486" s="291"/>
      <c r="Q486" s="291"/>
      <c r="R486" s="291"/>
      <c r="S486" s="318"/>
      <c r="T486" s="318"/>
      <c r="U486" s="318"/>
      <c r="V486" s="318"/>
      <c r="W486" s="318"/>
      <c r="X486" s="318"/>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v>107226</v>
      </c>
      <c r="E487" s="295">
        <v>107226</v>
      </c>
      <c r="F487" s="295">
        <v>107226</v>
      </c>
      <c r="G487" s="761">
        <v>107226</v>
      </c>
      <c r="H487" s="761">
        <v>107226</v>
      </c>
      <c r="I487" s="761">
        <v>107226</v>
      </c>
      <c r="J487" s="761">
        <v>107226</v>
      </c>
      <c r="K487" s="761">
        <v>107226</v>
      </c>
      <c r="L487" s="761">
        <v>107226</v>
      </c>
      <c r="M487" s="761">
        <v>107226</v>
      </c>
      <c r="N487" s="295">
        <v>12</v>
      </c>
      <c r="O487" s="295">
        <v>31</v>
      </c>
      <c r="P487" s="295">
        <v>31</v>
      </c>
      <c r="Q487" s="295">
        <v>31</v>
      </c>
      <c r="R487" s="295">
        <v>31</v>
      </c>
      <c r="S487" s="761">
        <v>31</v>
      </c>
      <c r="T487" s="761">
        <v>31</v>
      </c>
      <c r="U487" s="761">
        <v>31</v>
      </c>
      <c r="V487" s="761">
        <v>31</v>
      </c>
      <c r="W487" s="761">
        <v>31</v>
      </c>
      <c r="X487" s="761">
        <v>31</v>
      </c>
      <c r="Y487" s="426"/>
      <c r="Z487" s="410">
        <v>1</v>
      </c>
      <c r="AA487" s="410"/>
      <c r="AB487" s="410"/>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c r="E488" s="295"/>
      <c r="F488" s="295"/>
      <c r="G488" s="761"/>
      <c r="H488" s="761"/>
      <c r="I488" s="761"/>
      <c r="J488" s="761"/>
      <c r="K488" s="761"/>
      <c r="L488" s="761"/>
      <c r="M488" s="761"/>
      <c r="N488" s="295">
        <f>N487</f>
        <v>12</v>
      </c>
      <c r="O488" s="295"/>
      <c r="P488" s="295"/>
      <c r="Q488" s="295"/>
      <c r="R488" s="295"/>
      <c r="S488" s="761"/>
      <c r="T488" s="761"/>
      <c r="U488" s="761"/>
      <c r="V488" s="761"/>
      <c r="W488" s="761"/>
      <c r="X488" s="761"/>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291"/>
      <c r="E489" s="291"/>
      <c r="F489" s="291"/>
      <c r="G489" s="318"/>
      <c r="H489" s="318"/>
      <c r="I489" s="318"/>
      <c r="J489" s="318"/>
      <c r="K489" s="318"/>
      <c r="L489" s="318"/>
      <c r="M489" s="318"/>
      <c r="N489" s="291"/>
      <c r="O489" s="291"/>
      <c r="P489" s="291"/>
      <c r="Q489" s="291"/>
      <c r="R489" s="291"/>
      <c r="S489" s="318"/>
      <c r="T489" s="318"/>
      <c r="U489" s="318"/>
      <c r="V489" s="318"/>
      <c r="W489" s="318"/>
      <c r="X489" s="318"/>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v>57390</v>
      </c>
      <c r="E490" s="295">
        <v>57390</v>
      </c>
      <c r="F490" s="295">
        <v>57390</v>
      </c>
      <c r="G490" s="761">
        <v>57390</v>
      </c>
      <c r="H490" s="761">
        <v>57390</v>
      </c>
      <c r="I490" s="761">
        <v>32463</v>
      </c>
      <c r="J490" s="761">
        <v>25330</v>
      </c>
      <c r="K490" s="761">
        <v>25330</v>
      </c>
      <c r="L490" s="761">
        <v>25330</v>
      </c>
      <c r="M490" s="761">
        <v>25330</v>
      </c>
      <c r="N490" s="295">
        <v>12</v>
      </c>
      <c r="O490" s="295">
        <v>12</v>
      </c>
      <c r="P490" s="295">
        <v>12</v>
      </c>
      <c r="Q490" s="295">
        <v>12</v>
      </c>
      <c r="R490" s="295">
        <v>12</v>
      </c>
      <c r="S490" s="761">
        <v>12</v>
      </c>
      <c r="T490" s="761">
        <v>9</v>
      </c>
      <c r="U490" s="761">
        <v>8</v>
      </c>
      <c r="V490" s="761">
        <v>8</v>
      </c>
      <c r="W490" s="761">
        <v>8</v>
      </c>
      <c r="X490" s="761">
        <v>8</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1"/>
      <c r="B491" s="431" t="s">
        <v>308</v>
      </c>
      <c r="C491" s="291" t="s">
        <v>163</v>
      </c>
      <c r="D491" s="295"/>
      <c r="E491" s="295"/>
      <c r="F491" s="295"/>
      <c r="G491" s="761"/>
      <c r="H491" s="761"/>
      <c r="I491" s="761"/>
      <c r="J491" s="761"/>
      <c r="K491" s="761"/>
      <c r="L491" s="761"/>
      <c r="M491" s="761"/>
      <c r="N491" s="295">
        <f>N490</f>
        <v>12</v>
      </c>
      <c r="O491" s="295"/>
      <c r="P491" s="295"/>
      <c r="Q491" s="295"/>
      <c r="R491" s="295"/>
      <c r="S491" s="761"/>
      <c r="T491" s="761"/>
      <c r="U491" s="761"/>
      <c r="V491" s="761"/>
      <c r="W491" s="761"/>
      <c r="X491" s="761"/>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1"/>
      <c r="B492" s="431"/>
      <c r="C492" s="291"/>
      <c r="D492" s="291"/>
      <c r="E492" s="291"/>
      <c r="F492" s="291"/>
      <c r="G492" s="318"/>
      <c r="H492" s="318"/>
      <c r="I492" s="318"/>
      <c r="J492" s="318"/>
      <c r="K492" s="318"/>
      <c r="L492" s="318"/>
      <c r="M492" s="318"/>
      <c r="N492" s="291"/>
      <c r="O492" s="291"/>
      <c r="P492" s="291"/>
      <c r="Q492" s="291"/>
      <c r="R492" s="291"/>
      <c r="S492" s="318"/>
      <c r="T492" s="318"/>
      <c r="U492" s="318"/>
      <c r="V492" s="318"/>
      <c r="W492" s="318"/>
      <c r="X492" s="318"/>
      <c r="Y492" s="412"/>
      <c r="Z492" s="425"/>
      <c r="AA492" s="425"/>
      <c r="AB492" s="425"/>
      <c r="AC492" s="425"/>
      <c r="AD492" s="425"/>
      <c r="AE492" s="425"/>
      <c r="AF492" s="425"/>
      <c r="AG492" s="425"/>
      <c r="AH492" s="425"/>
      <c r="AI492" s="425"/>
      <c r="AJ492" s="425"/>
      <c r="AK492" s="425"/>
      <c r="AL492" s="425"/>
      <c r="AM492" s="306"/>
    </row>
    <row r="493" spans="1:39" ht="30" outlineLevel="1">
      <c r="A493" s="531">
        <v>28</v>
      </c>
      <c r="B493" s="758" t="s">
        <v>120</v>
      </c>
      <c r="C493" s="291" t="s">
        <v>25</v>
      </c>
      <c r="D493" s="295"/>
      <c r="E493" s="295"/>
      <c r="F493" s="295"/>
      <c r="G493" s="761"/>
      <c r="H493" s="761"/>
      <c r="I493" s="761"/>
      <c r="J493" s="761"/>
      <c r="K493" s="761"/>
      <c r="L493" s="761"/>
      <c r="M493" s="761"/>
      <c r="N493" s="295">
        <v>12</v>
      </c>
      <c r="O493" s="295"/>
      <c r="P493" s="295"/>
      <c r="Q493" s="295"/>
      <c r="R493" s="295"/>
      <c r="S493" s="761"/>
      <c r="T493" s="761"/>
      <c r="U493" s="761"/>
      <c r="V493" s="761"/>
      <c r="W493" s="761"/>
      <c r="X493" s="761"/>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759" t="s">
        <v>308</v>
      </c>
      <c r="C494" s="291" t="s">
        <v>163</v>
      </c>
      <c r="D494" s="295"/>
      <c r="E494" s="295"/>
      <c r="F494" s="295"/>
      <c r="G494" s="761"/>
      <c r="H494" s="761"/>
      <c r="I494" s="761"/>
      <c r="J494" s="761"/>
      <c r="K494" s="761"/>
      <c r="L494" s="761"/>
      <c r="M494" s="761"/>
      <c r="N494" s="295">
        <f>N493</f>
        <v>12</v>
      </c>
      <c r="O494" s="295"/>
      <c r="P494" s="295"/>
      <c r="Q494" s="295"/>
      <c r="R494" s="295"/>
      <c r="S494" s="761"/>
      <c r="T494" s="761"/>
      <c r="U494" s="761"/>
      <c r="V494" s="761"/>
      <c r="W494" s="761"/>
      <c r="X494" s="761"/>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1"/>
      <c r="B495" s="759"/>
      <c r="C495" s="291"/>
      <c r="D495" s="291"/>
      <c r="E495" s="291"/>
      <c r="F495" s="291"/>
      <c r="G495" s="318"/>
      <c r="H495" s="318"/>
      <c r="I495" s="318"/>
      <c r="J495" s="318"/>
      <c r="K495" s="318"/>
      <c r="L495" s="318"/>
      <c r="M495" s="318"/>
      <c r="N495" s="291"/>
      <c r="O495" s="291"/>
      <c r="P495" s="291"/>
      <c r="Q495" s="291"/>
      <c r="R495" s="291"/>
      <c r="S495" s="318"/>
      <c r="T495" s="318"/>
      <c r="U495" s="318"/>
      <c r="V495" s="318"/>
      <c r="W495" s="318"/>
      <c r="X495" s="318"/>
      <c r="Y495" s="412"/>
      <c r="Z495" s="425"/>
      <c r="AA495" s="425"/>
      <c r="AB495" s="425"/>
      <c r="AC495" s="425"/>
      <c r="AD495" s="425"/>
      <c r="AE495" s="425"/>
      <c r="AF495" s="425"/>
      <c r="AG495" s="425"/>
      <c r="AH495" s="425"/>
      <c r="AI495" s="425"/>
      <c r="AJ495" s="425"/>
      <c r="AK495" s="425"/>
      <c r="AL495" s="425"/>
      <c r="AM495" s="306"/>
    </row>
    <row r="496" spans="1:39" ht="30" outlineLevel="1">
      <c r="A496" s="531">
        <v>29</v>
      </c>
      <c r="B496" s="758" t="s">
        <v>121</v>
      </c>
      <c r="C496" s="291" t="s">
        <v>25</v>
      </c>
      <c r="D496" s="295"/>
      <c r="E496" s="295"/>
      <c r="F496" s="295"/>
      <c r="G496" s="761"/>
      <c r="H496" s="761"/>
      <c r="I496" s="761"/>
      <c r="J496" s="761"/>
      <c r="K496" s="761"/>
      <c r="L496" s="761"/>
      <c r="M496" s="761"/>
      <c r="N496" s="295">
        <v>3</v>
      </c>
      <c r="O496" s="295"/>
      <c r="P496" s="295"/>
      <c r="Q496" s="295"/>
      <c r="R496" s="295"/>
      <c r="S496" s="761"/>
      <c r="T496" s="761"/>
      <c r="U496" s="761"/>
      <c r="V496" s="761"/>
      <c r="W496" s="761"/>
      <c r="X496" s="761"/>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759" t="s">
        <v>308</v>
      </c>
      <c r="C497" s="291" t="s">
        <v>163</v>
      </c>
      <c r="D497" s="295"/>
      <c r="E497" s="295"/>
      <c r="F497" s="295"/>
      <c r="G497" s="761"/>
      <c r="H497" s="761"/>
      <c r="I497" s="761"/>
      <c r="J497" s="761"/>
      <c r="K497" s="761"/>
      <c r="L497" s="761"/>
      <c r="M497" s="761"/>
      <c r="N497" s="295">
        <f>N496</f>
        <v>3</v>
      </c>
      <c r="O497" s="295"/>
      <c r="P497" s="295"/>
      <c r="Q497" s="295"/>
      <c r="R497" s="295"/>
      <c r="S497" s="761"/>
      <c r="T497" s="761"/>
      <c r="U497" s="761"/>
      <c r="V497" s="761"/>
      <c r="W497" s="761"/>
      <c r="X497" s="761"/>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1"/>
      <c r="B498" s="759"/>
      <c r="C498" s="291"/>
      <c r="D498" s="291"/>
      <c r="E498" s="291"/>
      <c r="F498" s="291"/>
      <c r="G498" s="318"/>
      <c r="H498" s="318"/>
      <c r="I498" s="318"/>
      <c r="J498" s="318"/>
      <c r="K498" s="318"/>
      <c r="L498" s="318"/>
      <c r="M498" s="318"/>
      <c r="N498" s="291"/>
      <c r="O498" s="291"/>
      <c r="P498" s="291"/>
      <c r="Q498" s="291"/>
      <c r="R498" s="291"/>
      <c r="S498" s="318"/>
      <c r="T498" s="318"/>
      <c r="U498" s="318"/>
      <c r="V498" s="318"/>
      <c r="W498" s="318"/>
      <c r="X498" s="318"/>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761"/>
      <c r="H499" s="761"/>
      <c r="I499" s="761"/>
      <c r="J499" s="761"/>
      <c r="K499" s="761"/>
      <c r="L499" s="761"/>
      <c r="M499" s="761"/>
      <c r="N499" s="295">
        <v>12</v>
      </c>
      <c r="O499" s="295"/>
      <c r="P499" s="295"/>
      <c r="Q499" s="295"/>
      <c r="R499" s="295"/>
      <c r="S499" s="761"/>
      <c r="T499" s="761"/>
      <c r="U499" s="761"/>
      <c r="V499" s="761"/>
      <c r="W499" s="761"/>
      <c r="X499" s="761"/>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761"/>
      <c r="H500" s="761"/>
      <c r="I500" s="761"/>
      <c r="J500" s="761"/>
      <c r="K500" s="761"/>
      <c r="L500" s="761"/>
      <c r="M500" s="761"/>
      <c r="N500" s="295">
        <f>N499</f>
        <v>12</v>
      </c>
      <c r="O500" s="295"/>
      <c r="P500" s="295"/>
      <c r="Q500" s="295"/>
      <c r="R500" s="295"/>
      <c r="S500" s="761"/>
      <c r="T500" s="761"/>
      <c r="U500" s="761"/>
      <c r="V500" s="761"/>
      <c r="W500" s="761"/>
      <c r="X500" s="761"/>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1"/>
      <c r="B501" s="431"/>
      <c r="C501" s="291"/>
      <c r="D501" s="291"/>
      <c r="E501" s="291"/>
      <c r="F501" s="291"/>
      <c r="G501" s="318"/>
      <c r="H501" s="318"/>
      <c r="I501" s="318"/>
      <c r="J501" s="318"/>
      <c r="K501" s="318"/>
      <c r="L501" s="318"/>
      <c r="M501" s="318"/>
      <c r="N501" s="291"/>
      <c r="O501" s="291"/>
      <c r="P501" s="291"/>
      <c r="Q501" s="291"/>
      <c r="R501" s="291"/>
      <c r="S501" s="318"/>
      <c r="T501" s="318"/>
      <c r="U501" s="318"/>
      <c r="V501" s="318"/>
      <c r="W501" s="318"/>
      <c r="X501" s="318"/>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761"/>
      <c r="H502" s="761"/>
      <c r="I502" s="761"/>
      <c r="J502" s="761"/>
      <c r="K502" s="761"/>
      <c r="L502" s="761"/>
      <c r="M502" s="761"/>
      <c r="N502" s="295">
        <v>12</v>
      </c>
      <c r="O502" s="295"/>
      <c r="P502" s="295"/>
      <c r="Q502" s="295"/>
      <c r="R502" s="295"/>
      <c r="S502" s="761"/>
      <c r="T502" s="761"/>
      <c r="U502" s="761"/>
      <c r="V502" s="761"/>
      <c r="W502" s="761"/>
      <c r="X502" s="761"/>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761"/>
      <c r="H503" s="761"/>
      <c r="I503" s="761"/>
      <c r="J503" s="761"/>
      <c r="K503" s="761"/>
      <c r="L503" s="761"/>
      <c r="M503" s="761"/>
      <c r="N503" s="295">
        <f>N502</f>
        <v>12</v>
      </c>
      <c r="O503" s="295"/>
      <c r="P503" s="295"/>
      <c r="Q503" s="295"/>
      <c r="R503" s="295"/>
      <c r="S503" s="761"/>
      <c r="T503" s="761"/>
      <c r="U503" s="761"/>
      <c r="V503" s="761"/>
      <c r="W503" s="761"/>
      <c r="X503" s="761"/>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1"/>
      <c r="B504" s="428"/>
      <c r="C504" s="291"/>
      <c r="D504" s="291"/>
      <c r="E504" s="291"/>
      <c r="F504" s="291"/>
      <c r="G504" s="318"/>
      <c r="H504" s="318"/>
      <c r="I504" s="318"/>
      <c r="J504" s="318"/>
      <c r="K504" s="318"/>
      <c r="L504" s="318"/>
      <c r="M504" s="318"/>
      <c r="N504" s="291"/>
      <c r="O504" s="291"/>
      <c r="P504" s="291"/>
      <c r="Q504" s="291"/>
      <c r="R504" s="291"/>
      <c r="S504" s="318"/>
      <c r="T504" s="318"/>
      <c r="U504" s="318"/>
      <c r="V504" s="318"/>
      <c r="W504" s="318"/>
      <c r="X504" s="318"/>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761"/>
      <c r="H505" s="761"/>
      <c r="I505" s="761"/>
      <c r="J505" s="761"/>
      <c r="K505" s="761"/>
      <c r="L505" s="761"/>
      <c r="M505" s="761"/>
      <c r="N505" s="295">
        <v>12</v>
      </c>
      <c r="O505" s="295"/>
      <c r="P505" s="295"/>
      <c r="Q505" s="295"/>
      <c r="R505" s="295"/>
      <c r="S505" s="761"/>
      <c r="T505" s="761"/>
      <c r="U505" s="761"/>
      <c r="V505" s="761"/>
      <c r="W505" s="761"/>
      <c r="X505" s="761"/>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761"/>
      <c r="H506" s="761"/>
      <c r="I506" s="761"/>
      <c r="J506" s="761"/>
      <c r="K506" s="761"/>
      <c r="L506" s="761"/>
      <c r="M506" s="761"/>
      <c r="N506" s="295">
        <f>N505</f>
        <v>12</v>
      </c>
      <c r="O506" s="295"/>
      <c r="P506" s="295"/>
      <c r="Q506" s="295"/>
      <c r="R506" s="295"/>
      <c r="S506" s="761"/>
      <c r="T506" s="761"/>
      <c r="U506" s="761"/>
      <c r="V506" s="761"/>
      <c r="W506" s="761"/>
      <c r="X506" s="761"/>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1"/>
      <c r="B507" s="428"/>
      <c r="C507" s="291"/>
      <c r="D507" s="291"/>
      <c r="E507" s="291"/>
      <c r="F507" s="291"/>
      <c r="G507" s="318"/>
      <c r="H507" s="318"/>
      <c r="I507" s="318"/>
      <c r="J507" s="318"/>
      <c r="K507" s="318"/>
      <c r="L507" s="318"/>
      <c r="M507" s="318"/>
      <c r="N507" s="291"/>
      <c r="O507" s="291"/>
      <c r="P507" s="291"/>
      <c r="Q507" s="291"/>
      <c r="R507" s="291"/>
      <c r="S507" s="318"/>
      <c r="T507" s="318"/>
      <c r="U507" s="318"/>
      <c r="V507" s="318"/>
      <c r="W507" s="318"/>
      <c r="X507" s="318"/>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318"/>
      <c r="H508" s="318"/>
      <c r="I508" s="318"/>
      <c r="J508" s="318"/>
      <c r="K508" s="318"/>
      <c r="L508" s="318"/>
      <c r="M508" s="318"/>
      <c r="N508" s="291"/>
      <c r="O508" s="291"/>
      <c r="P508" s="291"/>
      <c r="Q508" s="291"/>
      <c r="R508" s="291"/>
      <c r="S508" s="318"/>
      <c r="T508" s="318"/>
      <c r="U508" s="318"/>
      <c r="V508" s="318"/>
      <c r="W508" s="318"/>
      <c r="X508" s="318"/>
      <c r="Y508" s="412"/>
      <c r="Z508" s="425"/>
      <c r="AA508" s="425"/>
      <c r="AB508" s="425"/>
      <c r="AC508" s="425"/>
      <c r="AD508" s="425"/>
      <c r="AE508" s="425"/>
      <c r="AF508" s="425"/>
      <c r="AG508" s="425"/>
      <c r="AH508" s="425"/>
      <c r="AI508" s="425"/>
      <c r="AJ508" s="425"/>
      <c r="AK508" s="425"/>
      <c r="AL508" s="425"/>
      <c r="AM508" s="306"/>
    </row>
    <row r="509" spans="1:39" ht="30" outlineLevel="1">
      <c r="A509" s="531">
        <v>33</v>
      </c>
      <c r="B509" s="757" t="s">
        <v>763</v>
      </c>
      <c r="C509" s="291" t="s">
        <v>25</v>
      </c>
      <c r="D509" s="295">
        <v>25093</v>
      </c>
      <c r="E509" s="295">
        <v>25093</v>
      </c>
      <c r="F509" s="295">
        <v>25093</v>
      </c>
      <c r="G509" s="761">
        <v>25093</v>
      </c>
      <c r="H509" s="761">
        <v>25093</v>
      </c>
      <c r="I509" s="761">
        <v>25093</v>
      </c>
      <c r="J509" s="761">
        <v>25093</v>
      </c>
      <c r="K509" s="761">
        <v>25093</v>
      </c>
      <c r="L509" s="761">
        <v>25093</v>
      </c>
      <c r="M509" s="761">
        <v>25093</v>
      </c>
      <c r="N509" s="295">
        <v>0</v>
      </c>
      <c r="O509" s="295"/>
      <c r="P509" s="295"/>
      <c r="Q509" s="295"/>
      <c r="R509" s="295"/>
      <c r="S509" s="761"/>
      <c r="T509" s="761"/>
      <c r="U509" s="761"/>
      <c r="V509" s="761"/>
      <c r="W509" s="761"/>
      <c r="X509" s="761"/>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1"/>
      <c r="B510" s="431" t="s">
        <v>308</v>
      </c>
      <c r="C510" s="291" t="s">
        <v>163</v>
      </c>
      <c r="D510" s="295"/>
      <c r="E510" s="295"/>
      <c r="F510" s="295"/>
      <c r="G510" s="761"/>
      <c r="H510" s="761"/>
      <c r="I510" s="761"/>
      <c r="J510" s="761"/>
      <c r="K510" s="761"/>
      <c r="L510" s="761"/>
      <c r="M510" s="761"/>
      <c r="N510" s="295">
        <f>N509</f>
        <v>0</v>
      </c>
      <c r="O510" s="295"/>
      <c r="P510" s="295"/>
      <c r="Q510" s="295"/>
      <c r="R510" s="295"/>
      <c r="S510" s="761"/>
      <c r="T510" s="761"/>
      <c r="U510" s="761"/>
      <c r="V510" s="761"/>
      <c r="W510" s="761"/>
      <c r="X510" s="761"/>
      <c r="Y510" s="411">
        <f>Y509</f>
        <v>1</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1"/>
      <c r="B511" s="428"/>
      <c r="C511" s="291"/>
      <c r="D511" s="291"/>
      <c r="E511" s="291"/>
      <c r="F511" s="291"/>
      <c r="G511" s="318"/>
      <c r="H511" s="318"/>
      <c r="I511" s="318"/>
      <c r="J511" s="318"/>
      <c r="K511" s="318"/>
      <c r="L511" s="318"/>
      <c r="M511" s="318"/>
      <c r="N511" s="291"/>
      <c r="O511" s="291"/>
      <c r="P511" s="291"/>
      <c r="Q511" s="291"/>
      <c r="R511" s="291"/>
      <c r="S511" s="318"/>
      <c r="T511" s="318"/>
      <c r="U511" s="318"/>
      <c r="V511" s="318"/>
      <c r="W511" s="318"/>
      <c r="X511" s="318"/>
      <c r="Y511" s="412"/>
      <c r="Z511" s="425"/>
      <c r="AA511" s="425"/>
      <c r="AB511" s="425"/>
      <c r="AC511" s="425"/>
      <c r="AD511" s="425"/>
      <c r="AE511" s="425"/>
      <c r="AF511" s="425"/>
      <c r="AG511" s="425"/>
      <c r="AH511" s="425"/>
      <c r="AI511" s="425"/>
      <c r="AJ511" s="425"/>
      <c r="AK511" s="425"/>
      <c r="AL511" s="425"/>
      <c r="AM511" s="306"/>
    </row>
    <row r="512" spans="1:39" outlineLevel="1">
      <c r="A512" s="531">
        <v>34</v>
      </c>
      <c r="B512" s="757" t="s">
        <v>764</v>
      </c>
      <c r="C512" s="291" t="s">
        <v>25</v>
      </c>
      <c r="D512" s="295">
        <v>8026</v>
      </c>
      <c r="E512" s="295">
        <v>8026</v>
      </c>
      <c r="F512" s="295">
        <v>8026</v>
      </c>
      <c r="G512" s="761">
        <v>8026</v>
      </c>
      <c r="H512" s="761">
        <v>7884</v>
      </c>
      <c r="I512" s="761">
        <v>7884</v>
      </c>
      <c r="J512" s="761">
        <v>7884</v>
      </c>
      <c r="K512" s="761">
        <v>7884</v>
      </c>
      <c r="L512" s="761">
        <v>7884</v>
      </c>
      <c r="M512" s="761">
        <v>7884</v>
      </c>
      <c r="N512" s="295">
        <v>0</v>
      </c>
      <c r="O512" s="295">
        <v>1</v>
      </c>
      <c r="P512" s="295">
        <v>1</v>
      </c>
      <c r="Q512" s="295">
        <v>1</v>
      </c>
      <c r="R512" s="295">
        <v>1</v>
      </c>
      <c r="S512" s="761">
        <v>1</v>
      </c>
      <c r="T512" s="761">
        <v>1</v>
      </c>
      <c r="U512" s="761">
        <v>1</v>
      </c>
      <c r="V512" s="761">
        <v>1</v>
      </c>
      <c r="W512" s="761">
        <v>1</v>
      </c>
      <c r="X512" s="761">
        <v>1</v>
      </c>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1"/>
      <c r="B513" s="431" t="s">
        <v>308</v>
      </c>
      <c r="C513" s="291" t="s">
        <v>163</v>
      </c>
      <c r="D513" s="295"/>
      <c r="E513" s="295"/>
      <c r="F513" s="295"/>
      <c r="G513" s="761"/>
      <c r="H513" s="761"/>
      <c r="I513" s="761"/>
      <c r="J513" s="761"/>
      <c r="K513" s="761"/>
      <c r="L513" s="761"/>
      <c r="M513" s="761"/>
      <c r="N513" s="295">
        <f>N512</f>
        <v>0</v>
      </c>
      <c r="O513" s="295"/>
      <c r="P513" s="295"/>
      <c r="Q513" s="295"/>
      <c r="R513" s="295"/>
      <c r="S513" s="761"/>
      <c r="T513" s="761"/>
      <c r="U513" s="761"/>
      <c r="V513" s="761"/>
      <c r="W513" s="761"/>
      <c r="X513" s="761"/>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1"/>
      <c r="B514" s="428"/>
      <c r="C514" s="291"/>
      <c r="D514" s="291"/>
      <c r="E514" s="291"/>
      <c r="F514" s="291"/>
      <c r="G514" s="318"/>
      <c r="H514" s="318"/>
      <c r="I514" s="318"/>
      <c r="J514" s="318"/>
      <c r="K514" s="318"/>
      <c r="L514" s="318"/>
      <c r="M514" s="318"/>
      <c r="N514" s="291"/>
      <c r="O514" s="291"/>
      <c r="P514" s="291"/>
      <c r="Q514" s="291"/>
      <c r="R514" s="291"/>
      <c r="S514" s="318"/>
      <c r="T514" s="318"/>
      <c r="U514" s="318"/>
      <c r="V514" s="318"/>
      <c r="W514" s="318"/>
      <c r="X514" s="318"/>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761"/>
      <c r="H515" s="761"/>
      <c r="I515" s="761"/>
      <c r="J515" s="761"/>
      <c r="K515" s="761"/>
      <c r="L515" s="761"/>
      <c r="M515" s="761"/>
      <c r="N515" s="295">
        <v>0</v>
      </c>
      <c r="O515" s="295"/>
      <c r="P515" s="295"/>
      <c r="Q515" s="295"/>
      <c r="R515" s="295"/>
      <c r="S515" s="761"/>
      <c r="T515" s="761"/>
      <c r="U515" s="761"/>
      <c r="V515" s="761"/>
      <c r="W515" s="761"/>
      <c r="X515" s="761"/>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761"/>
      <c r="H516" s="761"/>
      <c r="I516" s="761"/>
      <c r="J516" s="761"/>
      <c r="K516" s="761"/>
      <c r="L516" s="761"/>
      <c r="M516" s="761"/>
      <c r="N516" s="295">
        <f>N515</f>
        <v>0</v>
      </c>
      <c r="O516" s="295"/>
      <c r="P516" s="295"/>
      <c r="Q516" s="295"/>
      <c r="R516" s="295"/>
      <c r="S516" s="761"/>
      <c r="T516" s="761"/>
      <c r="U516" s="761"/>
      <c r="V516" s="761"/>
      <c r="W516" s="761"/>
      <c r="X516" s="761"/>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1"/>
      <c r="B517" s="431"/>
      <c r="C517" s="291"/>
      <c r="D517" s="291"/>
      <c r="E517" s="291"/>
      <c r="F517" s="291"/>
      <c r="G517" s="318"/>
      <c r="H517" s="318"/>
      <c r="I517" s="318"/>
      <c r="J517" s="318"/>
      <c r="K517" s="318"/>
      <c r="L517" s="318"/>
      <c r="M517" s="318"/>
      <c r="N517" s="291"/>
      <c r="O517" s="291"/>
      <c r="P517" s="291"/>
      <c r="Q517" s="291"/>
      <c r="R517" s="291"/>
      <c r="S517" s="318"/>
      <c r="T517" s="318"/>
      <c r="U517" s="318"/>
      <c r="V517" s="318"/>
      <c r="W517" s="318"/>
      <c r="X517" s="318"/>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318"/>
      <c r="H518" s="318"/>
      <c r="I518" s="318"/>
      <c r="J518" s="318"/>
      <c r="K518" s="318"/>
      <c r="L518" s="318"/>
      <c r="M518" s="318"/>
      <c r="N518" s="291"/>
      <c r="O518" s="291"/>
      <c r="P518" s="291"/>
      <c r="Q518" s="291"/>
      <c r="R518" s="291"/>
      <c r="S518" s="318"/>
      <c r="T518" s="318"/>
      <c r="U518" s="318"/>
      <c r="V518" s="318"/>
      <c r="W518" s="318"/>
      <c r="X518" s="318"/>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c r="E519" s="295"/>
      <c r="F519" s="295"/>
      <c r="G519" s="761"/>
      <c r="H519" s="761"/>
      <c r="I519" s="761"/>
      <c r="J519" s="761"/>
      <c r="K519" s="761"/>
      <c r="L519" s="761"/>
      <c r="M519" s="761"/>
      <c r="N519" s="295">
        <v>12</v>
      </c>
      <c r="O519" s="295"/>
      <c r="P519" s="295"/>
      <c r="Q519" s="295"/>
      <c r="R519" s="295"/>
      <c r="S519" s="761"/>
      <c r="T519" s="761"/>
      <c r="U519" s="761"/>
      <c r="V519" s="761"/>
      <c r="W519" s="761"/>
      <c r="X519" s="761"/>
      <c r="Y519" s="426"/>
      <c r="Z519" s="410"/>
      <c r="AA519" s="410"/>
      <c r="AB519" s="410"/>
      <c r="AC519" s="410"/>
      <c r="AD519" s="410"/>
      <c r="AE519" s="410"/>
      <c r="AF519" s="415"/>
      <c r="AG519" s="415"/>
      <c r="AH519" s="415"/>
      <c r="AI519" s="415"/>
      <c r="AJ519" s="415"/>
      <c r="AK519" s="415"/>
      <c r="AL519" s="415"/>
      <c r="AM519" s="296">
        <f>SUM(Y519:AL519)</f>
        <v>0</v>
      </c>
    </row>
    <row r="520" spans="1:39" outlineLevel="1">
      <c r="A520" s="531"/>
      <c r="B520" s="431" t="s">
        <v>308</v>
      </c>
      <c r="C520" s="291" t="s">
        <v>163</v>
      </c>
      <c r="D520" s="295"/>
      <c r="E520" s="295"/>
      <c r="F520" s="295"/>
      <c r="G520" s="761"/>
      <c r="H520" s="761"/>
      <c r="I520" s="761"/>
      <c r="J520" s="761"/>
      <c r="K520" s="761"/>
      <c r="L520" s="761"/>
      <c r="M520" s="761"/>
      <c r="N520" s="295">
        <f>N519</f>
        <v>12</v>
      </c>
      <c r="O520" s="295"/>
      <c r="P520" s="295"/>
      <c r="Q520" s="295"/>
      <c r="R520" s="295"/>
      <c r="S520" s="761"/>
      <c r="T520" s="761"/>
      <c r="U520" s="761"/>
      <c r="V520" s="761"/>
      <c r="W520" s="761"/>
      <c r="X520" s="761"/>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1"/>
      <c r="B521" s="428"/>
      <c r="C521" s="291"/>
      <c r="D521" s="291"/>
      <c r="E521" s="291"/>
      <c r="F521" s="291"/>
      <c r="G521" s="318"/>
      <c r="H521" s="318"/>
      <c r="I521" s="318"/>
      <c r="J521" s="318"/>
      <c r="K521" s="318"/>
      <c r="L521" s="318"/>
      <c r="M521" s="318"/>
      <c r="N521" s="291"/>
      <c r="O521" s="291"/>
      <c r="P521" s="291"/>
      <c r="Q521" s="291"/>
      <c r="R521" s="291"/>
      <c r="S521" s="318"/>
      <c r="T521" s="318"/>
      <c r="U521" s="318"/>
      <c r="V521" s="318"/>
      <c r="W521" s="318"/>
      <c r="X521" s="318"/>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761"/>
      <c r="H522" s="761"/>
      <c r="I522" s="761"/>
      <c r="J522" s="761"/>
      <c r="K522" s="761"/>
      <c r="L522" s="761"/>
      <c r="M522" s="761"/>
      <c r="N522" s="295">
        <v>12</v>
      </c>
      <c r="O522" s="295"/>
      <c r="P522" s="295"/>
      <c r="Q522" s="295"/>
      <c r="R522" s="295"/>
      <c r="S522" s="761"/>
      <c r="T522" s="761"/>
      <c r="U522" s="761"/>
      <c r="V522" s="761"/>
      <c r="W522" s="761"/>
      <c r="X522" s="761"/>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761"/>
      <c r="H523" s="761"/>
      <c r="I523" s="761"/>
      <c r="J523" s="761"/>
      <c r="K523" s="761"/>
      <c r="L523" s="761"/>
      <c r="M523" s="761"/>
      <c r="N523" s="295">
        <f>N522</f>
        <v>12</v>
      </c>
      <c r="O523" s="295"/>
      <c r="P523" s="295"/>
      <c r="Q523" s="295"/>
      <c r="R523" s="295"/>
      <c r="S523" s="761"/>
      <c r="T523" s="761"/>
      <c r="U523" s="761"/>
      <c r="V523" s="761"/>
      <c r="W523" s="761"/>
      <c r="X523" s="761"/>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1"/>
      <c r="B524" s="428"/>
      <c r="C524" s="291"/>
      <c r="D524" s="291"/>
      <c r="E524" s="291"/>
      <c r="F524" s="291"/>
      <c r="G524" s="318"/>
      <c r="H524" s="318"/>
      <c r="I524" s="318"/>
      <c r="J524" s="318"/>
      <c r="K524" s="318"/>
      <c r="L524" s="318"/>
      <c r="M524" s="318"/>
      <c r="N524" s="291"/>
      <c r="O524" s="291"/>
      <c r="P524" s="291"/>
      <c r="Q524" s="291"/>
      <c r="R524" s="291"/>
      <c r="S524" s="318"/>
      <c r="T524" s="318"/>
      <c r="U524" s="318"/>
      <c r="V524" s="318"/>
      <c r="W524" s="318"/>
      <c r="X524" s="318"/>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761"/>
      <c r="H525" s="761"/>
      <c r="I525" s="761"/>
      <c r="J525" s="761"/>
      <c r="K525" s="761"/>
      <c r="L525" s="761"/>
      <c r="M525" s="761"/>
      <c r="N525" s="295">
        <v>12</v>
      </c>
      <c r="O525" s="295"/>
      <c r="P525" s="295"/>
      <c r="Q525" s="295"/>
      <c r="R525" s="295"/>
      <c r="S525" s="761"/>
      <c r="T525" s="761"/>
      <c r="U525" s="761"/>
      <c r="V525" s="761"/>
      <c r="W525" s="761"/>
      <c r="X525" s="761"/>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761"/>
      <c r="H526" s="761"/>
      <c r="I526" s="761"/>
      <c r="J526" s="761"/>
      <c r="K526" s="761"/>
      <c r="L526" s="761"/>
      <c r="M526" s="761"/>
      <c r="N526" s="295">
        <f>N525</f>
        <v>12</v>
      </c>
      <c r="O526" s="295"/>
      <c r="P526" s="295"/>
      <c r="Q526" s="295"/>
      <c r="R526" s="295"/>
      <c r="S526" s="761"/>
      <c r="T526" s="761"/>
      <c r="U526" s="761"/>
      <c r="V526" s="761"/>
      <c r="W526" s="761"/>
      <c r="X526" s="761"/>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1"/>
      <c r="B527" s="428"/>
      <c r="C527" s="291"/>
      <c r="D527" s="291"/>
      <c r="E527" s="291"/>
      <c r="F527" s="291"/>
      <c r="G527" s="318"/>
      <c r="H527" s="318"/>
      <c r="I527" s="318"/>
      <c r="J527" s="318"/>
      <c r="K527" s="318"/>
      <c r="L527" s="318"/>
      <c r="M527" s="318"/>
      <c r="N527" s="291"/>
      <c r="O527" s="291"/>
      <c r="P527" s="291"/>
      <c r="Q527" s="291"/>
      <c r="R527" s="291"/>
      <c r="S527" s="318"/>
      <c r="T527" s="318"/>
      <c r="U527" s="318"/>
      <c r="V527" s="318"/>
      <c r="W527" s="318"/>
      <c r="X527" s="318"/>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761"/>
      <c r="H528" s="761"/>
      <c r="I528" s="761"/>
      <c r="J528" s="761"/>
      <c r="K528" s="761"/>
      <c r="L528" s="761"/>
      <c r="M528" s="761"/>
      <c r="N528" s="295">
        <v>12</v>
      </c>
      <c r="O528" s="295"/>
      <c r="P528" s="295"/>
      <c r="Q528" s="295"/>
      <c r="R528" s="295"/>
      <c r="S528" s="761"/>
      <c r="T528" s="761"/>
      <c r="U528" s="761"/>
      <c r="V528" s="761"/>
      <c r="W528" s="761"/>
      <c r="X528" s="761"/>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761"/>
      <c r="H529" s="761"/>
      <c r="I529" s="761"/>
      <c r="J529" s="761"/>
      <c r="K529" s="761"/>
      <c r="L529" s="761"/>
      <c r="M529" s="761"/>
      <c r="N529" s="295">
        <f>N528</f>
        <v>12</v>
      </c>
      <c r="O529" s="295"/>
      <c r="P529" s="295"/>
      <c r="Q529" s="295"/>
      <c r="R529" s="295"/>
      <c r="S529" s="761"/>
      <c r="T529" s="761"/>
      <c r="U529" s="761"/>
      <c r="V529" s="761"/>
      <c r="W529" s="761"/>
      <c r="X529" s="761"/>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1"/>
      <c r="B530" s="428"/>
      <c r="C530" s="291"/>
      <c r="D530" s="291"/>
      <c r="E530" s="291"/>
      <c r="F530" s="291"/>
      <c r="G530" s="318"/>
      <c r="H530" s="318"/>
      <c r="I530" s="318"/>
      <c r="J530" s="318"/>
      <c r="K530" s="318"/>
      <c r="L530" s="318"/>
      <c r="M530" s="318"/>
      <c r="N530" s="291"/>
      <c r="O530" s="291"/>
      <c r="P530" s="291"/>
      <c r="Q530" s="291"/>
      <c r="R530" s="291"/>
      <c r="S530" s="318"/>
      <c r="T530" s="318"/>
      <c r="U530" s="318"/>
      <c r="V530" s="318"/>
      <c r="W530" s="318"/>
      <c r="X530" s="318"/>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761"/>
      <c r="H531" s="761"/>
      <c r="I531" s="761"/>
      <c r="J531" s="761"/>
      <c r="K531" s="761"/>
      <c r="L531" s="761"/>
      <c r="M531" s="761"/>
      <c r="N531" s="295">
        <v>12</v>
      </c>
      <c r="O531" s="295"/>
      <c r="P531" s="295"/>
      <c r="Q531" s="295"/>
      <c r="R531" s="295"/>
      <c r="S531" s="761"/>
      <c r="T531" s="761"/>
      <c r="U531" s="761"/>
      <c r="V531" s="761"/>
      <c r="W531" s="761"/>
      <c r="X531" s="761"/>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761"/>
      <c r="H532" s="761"/>
      <c r="I532" s="761"/>
      <c r="J532" s="761"/>
      <c r="K532" s="761"/>
      <c r="L532" s="761"/>
      <c r="M532" s="761"/>
      <c r="N532" s="295">
        <f>N531</f>
        <v>12</v>
      </c>
      <c r="O532" s="295"/>
      <c r="P532" s="295"/>
      <c r="Q532" s="295"/>
      <c r="R532" s="295"/>
      <c r="S532" s="761"/>
      <c r="T532" s="761"/>
      <c r="U532" s="761"/>
      <c r="V532" s="761"/>
      <c r="W532" s="761"/>
      <c r="X532" s="761"/>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1"/>
      <c r="B533" s="428"/>
      <c r="C533" s="291"/>
      <c r="D533" s="291"/>
      <c r="E533" s="291"/>
      <c r="F533" s="291"/>
      <c r="G533" s="318"/>
      <c r="H533" s="318"/>
      <c r="I533" s="318"/>
      <c r="J533" s="318"/>
      <c r="K533" s="318"/>
      <c r="L533" s="318"/>
      <c r="M533" s="318"/>
      <c r="N533" s="291"/>
      <c r="O533" s="291"/>
      <c r="P533" s="291"/>
      <c r="Q533" s="291"/>
      <c r="R533" s="291"/>
      <c r="S533" s="318"/>
      <c r="T533" s="318"/>
      <c r="U533" s="318"/>
      <c r="V533" s="318"/>
      <c r="W533" s="318"/>
      <c r="X533" s="318"/>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761"/>
      <c r="H534" s="761"/>
      <c r="I534" s="761"/>
      <c r="J534" s="761"/>
      <c r="K534" s="761"/>
      <c r="L534" s="761"/>
      <c r="M534" s="761"/>
      <c r="N534" s="295">
        <v>12</v>
      </c>
      <c r="O534" s="295"/>
      <c r="P534" s="295"/>
      <c r="Q534" s="295"/>
      <c r="R534" s="295"/>
      <c r="S534" s="761"/>
      <c r="T534" s="761"/>
      <c r="U534" s="761"/>
      <c r="V534" s="761"/>
      <c r="W534" s="761"/>
      <c r="X534" s="761"/>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761"/>
      <c r="H535" s="761"/>
      <c r="I535" s="761"/>
      <c r="J535" s="761"/>
      <c r="K535" s="761"/>
      <c r="L535" s="761"/>
      <c r="M535" s="761"/>
      <c r="N535" s="295">
        <f>N534</f>
        <v>12</v>
      </c>
      <c r="O535" s="295"/>
      <c r="P535" s="295"/>
      <c r="Q535" s="295"/>
      <c r="R535" s="295"/>
      <c r="S535" s="761"/>
      <c r="T535" s="761"/>
      <c r="U535" s="761"/>
      <c r="V535" s="761"/>
      <c r="W535" s="761"/>
      <c r="X535" s="761"/>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1"/>
      <c r="B536" s="428"/>
      <c r="C536" s="291"/>
      <c r="D536" s="291"/>
      <c r="E536" s="291"/>
      <c r="F536" s="291"/>
      <c r="G536" s="318"/>
      <c r="H536" s="318"/>
      <c r="I536" s="318"/>
      <c r="J536" s="318"/>
      <c r="K536" s="318"/>
      <c r="L536" s="318"/>
      <c r="M536" s="318"/>
      <c r="N536" s="291"/>
      <c r="O536" s="291"/>
      <c r="P536" s="291"/>
      <c r="Q536" s="291"/>
      <c r="R536" s="291"/>
      <c r="S536" s="318"/>
      <c r="T536" s="318"/>
      <c r="U536" s="318"/>
      <c r="V536" s="318"/>
      <c r="W536" s="318"/>
      <c r="X536" s="318"/>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761"/>
      <c r="H537" s="761"/>
      <c r="I537" s="761"/>
      <c r="J537" s="761"/>
      <c r="K537" s="761"/>
      <c r="L537" s="761"/>
      <c r="M537" s="761"/>
      <c r="N537" s="291"/>
      <c r="O537" s="295"/>
      <c r="P537" s="295"/>
      <c r="Q537" s="295"/>
      <c r="R537" s="295"/>
      <c r="S537" s="761"/>
      <c r="T537" s="761"/>
      <c r="U537" s="761"/>
      <c r="V537" s="761"/>
      <c r="W537" s="761"/>
      <c r="X537" s="761"/>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761"/>
      <c r="H538" s="761"/>
      <c r="I538" s="761"/>
      <c r="J538" s="761"/>
      <c r="K538" s="761"/>
      <c r="L538" s="761"/>
      <c r="M538" s="761"/>
      <c r="N538" s="468"/>
      <c r="O538" s="295"/>
      <c r="P538" s="295"/>
      <c r="Q538" s="295"/>
      <c r="R538" s="295"/>
      <c r="S538" s="761"/>
      <c r="T538" s="761"/>
      <c r="U538" s="761"/>
      <c r="V538" s="761"/>
      <c r="W538" s="761"/>
      <c r="X538" s="761"/>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1"/>
      <c r="B539" s="428"/>
      <c r="C539" s="291"/>
      <c r="D539" s="291"/>
      <c r="E539" s="291"/>
      <c r="F539" s="291"/>
      <c r="G539" s="318"/>
      <c r="H539" s="318"/>
      <c r="I539" s="318"/>
      <c r="J539" s="318"/>
      <c r="K539" s="318"/>
      <c r="L539" s="318"/>
      <c r="M539" s="318"/>
      <c r="N539" s="291"/>
      <c r="O539" s="291"/>
      <c r="P539" s="291"/>
      <c r="Q539" s="291"/>
      <c r="R539" s="291"/>
      <c r="S539" s="318"/>
      <c r="T539" s="318"/>
      <c r="U539" s="318"/>
      <c r="V539" s="318"/>
      <c r="W539" s="318"/>
      <c r="X539" s="318"/>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761"/>
      <c r="H540" s="761"/>
      <c r="I540" s="761"/>
      <c r="J540" s="761"/>
      <c r="K540" s="761"/>
      <c r="L540" s="761"/>
      <c r="M540" s="761"/>
      <c r="N540" s="295">
        <v>12</v>
      </c>
      <c r="O540" s="295"/>
      <c r="P540" s="295"/>
      <c r="Q540" s="295"/>
      <c r="R540" s="295"/>
      <c r="S540" s="761"/>
      <c r="T540" s="761"/>
      <c r="U540" s="761"/>
      <c r="V540" s="761"/>
      <c r="W540" s="761"/>
      <c r="X540" s="761"/>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761"/>
      <c r="H541" s="761"/>
      <c r="I541" s="761"/>
      <c r="J541" s="761"/>
      <c r="K541" s="761"/>
      <c r="L541" s="761"/>
      <c r="M541" s="761"/>
      <c r="N541" s="295">
        <f>N540</f>
        <v>12</v>
      </c>
      <c r="O541" s="295"/>
      <c r="P541" s="295"/>
      <c r="Q541" s="295"/>
      <c r="R541" s="295"/>
      <c r="S541" s="761"/>
      <c r="T541" s="761"/>
      <c r="U541" s="761"/>
      <c r="V541" s="761"/>
      <c r="W541" s="761"/>
      <c r="X541" s="761"/>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1"/>
      <c r="B542" s="428"/>
      <c r="C542" s="291"/>
      <c r="D542" s="291"/>
      <c r="E542" s="291"/>
      <c r="F542" s="291"/>
      <c r="G542" s="318"/>
      <c r="H542" s="318"/>
      <c r="I542" s="318"/>
      <c r="J542" s="318"/>
      <c r="K542" s="318"/>
      <c r="L542" s="318"/>
      <c r="M542" s="318"/>
      <c r="N542" s="291"/>
      <c r="O542" s="291"/>
      <c r="P542" s="291"/>
      <c r="Q542" s="291"/>
      <c r="R542" s="291"/>
      <c r="S542" s="318"/>
      <c r="T542" s="318"/>
      <c r="U542" s="318"/>
      <c r="V542" s="318"/>
      <c r="W542" s="318"/>
      <c r="X542" s="318"/>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761"/>
      <c r="H543" s="761"/>
      <c r="I543" s="761"/>
      <c r="J543" s="761"/>
      <c r="K543" s="761"/>
      <c r="L543" s="761"/>
      <c r="M543" s="761"/>
      <c r="N543" s="295">
        <v>12</v>
      </c>
      <c r="O543" s="295"/>
      <c r="P543" s="295"/>
      <c r="Q543" s="295"/>
      <c r="R543" s="295"/>
      <c r="S543" s="761"/>
      <c r="T543" s="761"/>
      <c r="U543" s="761"/>
      <c r="V543" s="761"/>
      <c r="W543" s="761"/>
      <c r="X543" s="761"/>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761"/>
      <c r="H544" s="761"/>
      <c r="I544" s="761"/>
      <c r="J544" s="761"/>
      <c r="K544" s="761"/>
      <c r="L544" s="761"/>
      <c r="M544" s="761"/>
      <c r="N544" s="295">
        <f>N543</f>
        <v>12</v>
      </c>
      <c r="O544" s="295"/>
      <c r="P544" s="295"/>
      <c r="Q544" s="295"/>
      <c r="R544" s="295"/>
      <c r="S544" s="761"/>
      <c r="T544" s="761"/>
      <c r="U544" s="761"/>
      <c r="V544" s="761"/>
      <c r="W544" s="761"/>
      <c r="X544" s="761"/>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1"/>
      <c r="B545" s="428"/>
      <c r="C545" s="291"/>
      <c r="D545" s="291"/>
      <c r="E545" s="291"/>
      <c r="F545" s="291"/>
      <c r="G545" s="318"/>
      <c r="H545" s="318"/>
      <c r="I545" s="318"/>
      <c r="J545" s="318"/>
      <c r="K545" s="318"/>
      <c r="L545" s="318"/>
      <c r="M545" s="318"/>
      <c r="N545" s="291"/>
      <c r="O545" s="291"/>
      <c r="P545" s="291"/>
      <c r="Q545" s="291"/>
      <c r="R545" s="291"/>
      <c r="S545" s="318"/>
      <c r="T545" s="318"/>
      <c r="U545" s="318"/>
      <c r="V545" s="318"/>
      <c r="W545" s="318"/>
      <c r="X545" s="318"/>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761"/>
      <c r="H546" s="761"/>
      <c r="I546" s="761"/>
      <c r="J546" s="761"/>
      <c r="K546" s="761"/>
      <c r="L546" s="761"/>
      <c r="M546" s="761"/>
      <c r="N546" s="295">
        <v>12</v>
      </c>
      <c r="O546" s="295"/>
      <c r="P546" s="295"/>
      <c r="Q546" s="295"/>
      <c r="R546" s="295"/>
      <c r="S546" s="761"/>
      <c r="T546" s="761"/>
      <c r="U546" s="761"/>
      <c r="V546" s="761"/>
      <c r="W546" s="761"/>
      <c r="X546" s="761"/>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761"/>
      <c r="H547" s="761"/>
      <c r="I547" s="761"/>
      <c r="J547" s="761"/>
      <c r="K547" s="761"/>
      <c r="L547" s="761"/>
      <c r="M547" s="761"/>
      <c r="N547" s="295">
        <f>N546</f>
        <v>12</v>
      </c>
      <c r="O547" s="295"/>
      <c r="P547" s="295"/>
      <c r="Q547" s="295"/>
      <c r="R547" s="295"/>
      <c r="S547" s="761"/>
      <c r="T547" s="761"/>
      <c r="U547" s="761"/>
      <c r="V547" s="761"/>
      <c r="W547" s="761"/>
      <c r="X547" s="761"/>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1"/>
      <c r="B548" s="428"/>
      <c r="C548" s="291"/>
      <c r="D548" s="291"/>
      <c r="E548" s="291"/>
      <c r="F548" s="291"/>
      <c r="G548" s="318"/>
      <c r="H548" s="318"/>
      <c r="I548" s="318"/>
      <c r="J548" s="318"/>
      <c r="K548" s="318"/>
      <c r="L548" s="318"/>
      <c r="M548" s="318"/>
      <c r="N548" s="291"/>
      <c r="O548" s="291"/>
      <c r="P548" s="291"/>
      <c r="Q548" s="291"/>
      <c r="R548" s="291"/>
      <c r="S548" s="318"/>
      <c r="T548" s="318"/>
      <c r="U548" s="318"/>
      <c r="V548" s="318"/>
      <c r="W548" s="318"/>
      <c r="X548" s="318"/>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761"/>
      <c r="H549" s="761"/>
      <c r="I549" s="761"/>
      <c r="J549" s="761"/>
      <c r="K549" s="761"/>
      <c r="L549" s="761"/>
      <c r="M549" s="761"/>
      <c r="N549" s="295">
        <v>12</v>
      </c>
      <c r="O549" s="295"/>
      <c r="P549" s="295"/>
      <c r="Q549" s="295"/>
      <c r="R549" s="295"/>
      <c r="S549" s="761"/>
      <c r="T549" s="761"/>
      <c r="U549" s="761"/>
      <c r="V549" s="761"/>
      <c r="W549" s="761"/>
      <c r="X549" s="761"/>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761"/>
      <c r="H550" s="761"/>
      <c r="I550" s="761"/>
      <c r="J550" s="761"/>
      <c r="K550" s="761"/>
      <c r="L550" s="761"/>
      <c r="M550" s="761"/>
      <c r="N550" s="295">
        <f>N549</f>
        <v>12</v>
      </c>
      <c r="O550" s="295"/>
      <c r="P550" s="295"/>
      <c r="Q550" s="295"/>
      <c r="R550" s="295"/>
      <c r="S550" s="761"/>
      <c r="T550" s="761"/>
      <c r="U550" s="761"/>
      <c r="V550" s="761"/>
      <c r="W550" s="761"/>
      <c r="X550" s="761"/>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1"/>
      <c r="B551" s="428"/>
      <c r="C551" s="291"/>
      <c r="D551" s="291"/>
      <c r="E551" s="291"/>
      <c r="F551" s="291"/>
      <c r="G551" s="318"/>
      <c r="H551" s="318"/>
      <c r="I551" s="318"/>
      <c r="J551" s="318"/>
      <c r="K551" s="318"/>
      <c r="L551" s="318"/>
      <c r="M551" s="318"/>
      <c r="N551" s="291"/>
      <c r="O551" s="291"/>
      <c r="P551" s="291"/>
      <c r="Q551" s="291"/>
      <c r="R551" s="291"/>
      <c r="S551" s="318"/>
      <c r="T551" s="318"/>
      <c r="U551" s="318"/>
      <c r="V551" s="318"/>
      <c r="W551" s="318"/>
      <c r="X551" s="318"/>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761"/>
      <c r="H552" s="761"/>
      <c r="I552" s="761"/>
      <c r="J552" s="761"/>
      <c r="K552" s="761"/>
      <c r="L552" s="761"/>
      <c r="M552" s="761"/>
      <c r="N552" s="295">
        <v>12</v>
      </c>
      <c r="O552" s="295"/>
      <c r="P552" s="295"/>
      <c r="Q552" s="295"/>
      <c r="R552" s="295"/>
      <c r="S552" s="761"/>
      <c r="T552" s="761"/>
      <c r="U552" s="761"/>
      <c r="V552" s="761"/>
      <c r="W552" s="761"/>
      <c r="X552" s="761"/>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761"/>
      <c r="H553" s="761"/>
      <c r="I553" s="761"/>
      <c r="J553" s="761"/>
      <c r="K553" s="761"/>
      <c r="L553" s="761"/>
      <c r="M553" s="761"/>
      <c r="N553" s="295">
        <f>N552</f>
        <v>12</v>
      </c>
      <c r="O553" s="295"/>
      <c r="P553" s="295"/>
      <c r="Q553" s="295"/>
      <c r="R553" s="295"/>
      <c r="S553" s="761"/>
      <c r="T553" s="761"/>
      <c r="U553" s="761"/>
      <c r="V553" s="761"/>
      <c r="W553" s="761"/>
      <c r="X553" s="761"/>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1"/>
      <c r="B554" s="428"/>
      <c r="C554" s="291"/>
      <c r="D554" s="291"/>
      <c r="E554" s="291"/>
      <c r="F554" s="291"/>
      <c r="G554" s="318"/>
      <c r="H554" s="318"/>
      <c r="I554" s="318"/>
      <c r="J554" s="318"/>
      <c r="K554" s="318"/>
      <c r="L554" s="318"/>
      <c r="M554" s="318"/>
      <c r="N554" s="291"/>
      <c r="O554" s="291"/>
      <c r="P554" s="291"/>
      <c r="Q554" s="291"/>
      <c r="R554" s="291"/>
      <c r="S554" s="318"/>
      <c r="T554" s="318"/>
      <c r="U554" s="318"/>
      <c r="V554" s="318"/>
      <c r="W554" s="318"/>
      <c r="X554" s="318"/>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761"/>
      <c r="H555" s="761"/>
      <c r="I555" s="761"/>
      <c r="J555" s="761"/>
      <c r="K555" s="761"/>
      <c r="L555" s="761"/>
      <c r="M555" s="761"/>
      <c r="N555" s="295">
        <v>12</v>
      </c>
      <c r="O555" s="295"/>
      <c r="P555" s="295"/>
      <c r="Q555" s="295"/>
      <c r="R555" s="295"/>
      <c r="S555" s="761"/>
      <c r="T555" s="761"/>
      <c r="U555" s="761"/>
      <c r="V555" s="761"/>
      <c r="W555" s="761"/>
      <c r="X555" s="761"/>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761"/>
      <c r="H556" s="761"/>
      <c r="I556" s="761"/>
      <c r="J556" s="761"/>
      <c r="K556" s="761"/>
      <c r="L556" s="761"/>
      <c r="M556" s="761"/>
      <c r="N556" s="295">
        <f>N555</f>
        <v>12</v>
      </c>
      <c r="O556" s="295"/>
      <c r="P556" s="295"/>
      <c r="Q556" s="295"/>
      <c r="R556" s="295"/>
      <c r="S556" s="761"/>
      <c r="T556" s="761"/>
      <c r="U556" s="761"/>
      <c r="V556" s="761"/>
      <c r="W556" s="761"/>
      <c r="X556" s="761"/>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1"/>
      <c r="B557" s="428"/>
      <c r="C557" s="291"/>
      <c r="D557" s="291"/>
      <c r="E557" s="291"/>
      <c r="F557" s="291"/>
      <c r="G557" s="318"/>
      <c r="H557" s="318"/>
      <c r="I557" s="318"/>
      <c r="J557" s="318"/>
      <c r="K557" s="318"/>
      <c r="L557" s="318"/>
      <c r="M557" s="318"/>
      <c r="N557" s="291"/>
      <c r="O557" s="291"/>
      <c r="P557" s="291"/>
      <c r="Q557" s="291"/>
      <c r="R557" s="291"/>
      <c r="S557" s="318"/>
      <c r="T557" s="318"/>
      <c r="U557" s="318"/>
      <c r="V557" s="318"/>
      <c r="W557" s="318"/>
      <c r="X557" s="318"/>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761"/>
      <c r="H558" s="761"/>
      <c r="I558" s="761"/>
      <c r="J558" s="761"/>
      <c r="K558" s="761"/>
      <c r="L558" s="761"/>
      <c r="M558" s="761"/>
      <c r="N558" s="295">
        <v>12</v>
      </c>
      <c r="O558" s="295"/>
      <c r="P558" s="295"/>
      <c r="Q558" s="295"/>
      <c r="R558" s="295"/>
      <c r="S558" s="761"/>
      <c r="T558" s="761"/>
      <c r="U558" s="761"/>
      <c r="V558" s="761"/>
      <c r="W558" s="761"/>
      <c r="X558" s="761"/>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761"/>
      <c r="H559" s="761"/>
      <c r="I559" s="761"/>
      <c r="J559" s="761"/>
      <c r="K559" s="761"/>
      <c r="L559" s="761"/>
      <c r="M559" s="761"/>
      <c r="N559" s="295">
        <f>N558</f>
        <v>12</v>
      </c>
      <c r="O559" s="295"/>
      <c r="P559" s="295"/>
      <c r="Q559" s="295"/>
      <c r="R559" s="295"/>
      <c r="S559" s="761"/>
      <c r="T559" s="761"/>
      <c r="U559" s="761"/>
      <c r="V559" s="761"/>
      <c r="W559" s="761"/>
      <c r="X559" s="761"/>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418195</v>
      </c>
      <c r="E561" s="329"/>
      <c r="F561" s="329"/>
      <c r="G561" s="329"/>
      <c r="H561" s="329"/>
      <c r="I561" s="329"/>
      <c r="J561" s="329"/>
      <c r="K561" s="329"/>
      <c r="L561" s="329"/>
      <c r="M561" s="329"/>
      <c r="N561" s="329"/>
      <c r="O561" s="329">
        <f>SUM(O404:O559)</f>
        <v>61</v>
      </c>
      <c r="P561" s="329"/>
      <c r="Q561" s="329"/>
      <c r="R561" s="329"/>
      <c r="S561" s="329"/>
      <c r="T561" s="329"/>
      <c r="U561" s="329"/>
      <c r="V561" s="329"/>
      <c r="W561" s="329"/>
      <c r="X561" s="329"/>
      <c r="Y561" s="329">
        <f>IF(Y402="kWh",SUMPRODUCT(D404:D559,Y404:Y559))</f>
        <v>253579</v>
      </c>
      <c r="Z561" s="329">
        <f>IF(Z402="kWh",SUMPRODUCT(D404:D559,Z404:Z559))</f>
        <v>164616</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206000</v>
      </c>
      <c r="Z562" s="392">
        <f>HLOOKUP(Z218,'2. LRAMVA Threshold'!$B$42:$Q$53,9,FALSE)</f>
        <v>415185</v>
      </c>
      <c r="AA562" s="392">
        <f>HLOOKUP(AA218,'2. LRAMVA Threshold'!$B$42:$Q$53,9,FALSE)</f>
        <v>112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8.5000000000000006E-3</v>
      </c>
      <c r="Z564" s="341">
        <f>HLOOKUP(Z$35,'3.  Distribution Rates'!$C$122:$P$133,9,FALSE)</f>
        <v>6.3E-3</v>
      </c>
      <c r="AA564" s="341">
        <f>HLOOKUP(AA$35,'3.  Distribution Rates'!$C$122:$P$133,9,FALSE)</f>
        <v>3.2422</v>
      </c>
      <c r="AB564" s="341">
        <f>HLOOKUP(AB$35,'3.  Distribution Rates'!$C$122:$P$133,9,FALSE)</f>
        <v>11.8316</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462.76550000000003</v>
      </c>
      <c r="Z569" s="378">
        <f t="shared" si="1700"/>
        <v>390.7953</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853.56079999999997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1069.4615000000001</v>
      </c>
      <c r="Z570" s="378">
        <f>Z392*Z564</f>
        <v>569.07270000000005</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1638.5342000000001</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2155.4215000000004</v>
      </c>
      <c r="Z571" s="378">
        <f t="shared" ref="Z571:AL571" si="1702">Z561*Z564</f>
        <v>1037.0808</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3192.5023000000001</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3687.6485000000002</v>
      </c>
      <c r="Z572" s="346">
        <f>SUM(Z565:Z571)</f>
        <v>1996.9488000000001</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5684.5973000000004</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1751.0000000000002</v>
      </c>
      <c r="Z573" s="347">
        <f t="shared" ref="Z573:AE573" si="1705">Z562*Z564</f>
        <v>2615.6655000000001</v>
      </c>
      <c r="AA573" s="347">
        <f t="shared" si="1705"/>
        <v>363.12639999999999</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4729.7919000000002</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954.80540000000019</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204621</v>
      </c>
      <c r="Z576" s="291">
        <f>SUMPRODUCT(E404:E559,Z404:Z559)</f>
        <v>164616</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204621</v>
      </c>
      <c r="Z577" s="291">
        <f>SUMPRODUCT(F404:F559,Z404:Z559)</f>
        <v>164616</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204621</v>
      </c>
      <c r="Z578" s="326">
        <f>SUMPRODUCT(G404:G559,Z404:Z559)</f>
        <v>164616</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527</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4" t="s">
        <v>211</v>
      </c>
      <c r="C583" s="826" t="s">
        <v>33</v>
      </c>
      <c r="D583" s="284" t="s">
        <v>422</v>
      </c>
      <c r="E583" s="828" t="s">
        <v>209</v>
      </c>
      <c r="F583" s="829"/>
      <c r="G583" s="829"/>
      <c r="H583" s="829"/>
      <c r="I583" s="829"/>
      <c r="J583" s="829"/>
      <c r="K583" s="829"/>
      <c r="L583" s="829"/>
      <c r="M583" s="830"/>
      <c r="N583" s="831" t="s">
        <v>213</v>
      </c>
      <c r="O583" s="284" t="s">
        <v>423</v>
      </c>
      <c r="P583" s="828" t="s">
        <v>212</v>
      </c>
      <c r="Q583" s="829"/>
      <c r="R583" s="829"/>
      <c r="S583" s="829"/>
      <c r="T583" s="829"/>
      <c r="U583" s="829"/>
      <c r="V583" s="829"/>
      <c r="W583" s="829"/>
      <c r="X583" s="830"/>
      <c r="Y583" s="821" t="s">
        <v>243</v>
      </c>
      <c r="Z583" s="822"/>
      <c r="AA583" s="822"/>
      <c r="AB583" s="822"/>
      <c r="AC583" s="822"/>
      <c r="AD583" s="822"/>
      <c r="AE583" s="822"/>
      <c r="AF583" s="822"/>
      <c r="AG583" s="822"/>
      <c r="AH583" s="822"/>
      <c r="AI583" s="822"/>
      <c r="AJ583" s="822"/>
      <c r="AK583" s="822"/>
      <c r="AL583" s="822"/>
      <c r="AM583" s="823"/>
    </row>
    <row r="584" spans="1:39" ht="68.25" customHeight="1">
      <c r="B584" s="825"/>
      <c r="C584" s="827"/>
      <c r="D584" s="285">
        <v>2018</v>
      </c>
      <c r="E584" s="285">
        <v>2019</v>
      </c>
      <c r="F584" s="285">
        <v>2020</v>
      </c>
      <c r="G584" s="285">
        <v>2021</v>
      </c>
      <c r="H584" s="285">
        <v>2022</v>
      </c>
      <c r="I584" s="285">
        <v>2023</v>
      </c>
      <c r="J584" s="285">
        <v>2024</v>
      </c>
      <c r="K584" s="285">
        <v>2025</v>
      </c>
      <c r="L584" s="285">
        <v>2026</v>
      </c>
      <c r="M584" s="285">
        <v>2027</v>
      </c>
      <c r="N584" s="832"/>
      <c r="O584" s="285">
        <v>2018</v>
      </c>
      <c r="P584" s="285">
        <v>2019</v>
      </c>
      <c r="Q584" s="285">
        <v>2020</v>
      </c>
      <c r="R584" s="285">
        <v>2021</v>
      </c>
      <c r="S584" s="285">
        <v>2022</v>
      </c>
      <c r="T584" s="285">
        <v>2023</v>
      </c>
      <c r="U584" s="285">
        <v>2024</v>
      </c>
      <c r="V584" s="285">
        <v>2025</v>
      </c>
      <c r="W584" s="285">
        <v>2026</v>
      </c>
      <c r="X584" s="285">
        <v>2027</v>
      </c>
      <c r="Y584" s="285" t="str">
        <f>'1.  LRAMVA Summary'!D52</f>
        <v xml:space="preserve">Residential  </v>
      </c>
      <c r="Z584" s="285" t="str">
        <f>'1.  LRAMVA Summary'!E52</f>
        <v>GS&lt;50</v>
      </c>
      <c r="AA584" s="285" t="str">
        <f>'1.  LRAMVA Summary'!F52</f>
        <v>GS 50 to 4999</v>
      </c>
      <c r="AB584" s="285" t="str">
        <f>'1.  LRAMVA Summary'!G52</f>
        <v xml:space="preserve">Street Lighting </v>
      </c>
      <c r="AC584" s="285" t="str">
        <f>'1.  LRAMVA Summary'!H52</f>
        <v/>
      </c>
      <c r="AD584" s="285" t="str">
        <f>'1.  LRAMVA Summary'!I52</f>
        <v/>
      </c>
      <c r="AE584" s="285" t="str">
        <f>'1.  LRAMVA Summary'!J52</f>
        <v xml:space="preserve">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 xml:space="preserve">kWh </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761"/>
      <c r="G587" s="761"/>
      <c r="H587" s="761"/>
      <c r="I587" s="761"/>
      <c r="J587" s="761"/>
      <c r="K587" s="761"/>
      <c r="L587" s="761"/>
      <c r="M587" s="761"/>
      <c r="N587" s="291"/>
      <c r="O587" s="295"/>
      <c r="P587" s="761"/>
      <c r="Q587" s="761"/>
      <c r="R587" s="761"/>
      <c r="S587" s="761"/>
      <c r="T587" s="761"/>
      <c r="U587" s="761"/>
      <c r="V587" s="761"/>
      <c r="W587" s="761"/>
      <c r="X587" s="761"/>
      <c r="Y587" s="410"/>
      <c r="Z587" s="410"/>
      <c r="AA587" s="410"/>
      <c r="AB587" s="410"/>
      <c r="AC587" s="410"/>
      <c r="AD587" s="410"/>
      <c r="AE587" s="410"/>
      <c r="AF587" s="410"/>
      <c r="AG587" s="410"/>
      <c r="AH587" s="410"/>
      <c r="AI587" s="410"/>
      <c r="AJ587" s="410"/>
      <c r="AK587" s="410"/>
      <c r="AL587" s="410"/>
      <c r="AM587" s="296">
        <f>SUM(Y587:AL587)</f>
        <v>0</v>
      </c>
    </row>
    <row r="588" spans="1:39" outlineLevel="1">
      <c r="A588" s="531"/>
      <c r="B588" s="294" t="s">
        <v>310</v>
      </c>
      <c r="C588" s="291" t="s">
        <v>163</v>
      </c>
      <c r="D588" s="295"/>
      <c r="E588" s="295"/>
      <c r="F588" s="761"/>
      <c r="G588" s="761"/>
      <c r="H588" s="761"/>
      <c r="I588" s="761"/>
      <c r="J588" s="761"/>
      <c r="K588" s="761"/>
      <c r="L588" s="761"/>
      <c r="M588" s="761"/>
      <c r="N588" s="468"/>
      <c r="O588" s="295"/>
      <c r="P588" s="761"/>
      <c r="Q588" s="761"/>
      <c r="R588" s="761"/>
      <c r="S588" s="761"/>
      <c r="T588" s="761"/>
      <c r="U588" s="761"/>
      <c r="V588" s="761"/>
      <c r="W588" s="761"/>
      <c r="X588" s="761"/>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1"/>
      <c r="B589" s="298"/>
      <c r="C589" s="299"/>
      <c r="D589" s="299"/>
      <c r="E589" s="299"/>
      <c r="F589" s="764"/>
      <c r="G589" s="764"/>
      <c r="H589" s="764"/>
      <c r="I589" s="764"/>
      <c r="J589" s="764"/>
      <c r="K589" s="764"/>
      <c r="L589" s="764"/>
      <c r="M589" s="764"/>
      <c r="N589" s="300"/>
      <c r="O589" s="299"/>
      <c r="P589" s="764"/>
      <c r="Q589" s="764"/>
      <c r="R589" s="764"/>
      <c r="S589" s="764"/>
      <c r="T589" s="764"/>
      <c r="U589" s="764"/>
      <c r="V589" s="764"/>
      <c r="W589" s="764"/>
      <c r="X589" s="764"/>
      <c r="Y589" s="412"/>
      <c r="Z589" s="413"/>
      <c r="AA589" s="413"/>
      <c r="AB589" s="413"/>
      <c r="AC589" s="413"/>
      <c r="AD589" s="413"/>
      <c r="AE589" s="413"/>
      <c r="AF589" s="413"/>
      <c r="AG589" s="413"/>
      <c r="AH589" s="413"/>
      <c r="AI589" s="413"/>
      <c r="AJ589" s="413"/>
      <c r="AK589" s="413"/>
      <c r="AL589" s="413"/>
      <c r="AM589" s="302"/>
    </row>
    <row r="590" spans="1:39" outlineLevel="1">
      <c r="A590" s="531">
        <v>2</v>
      </c>
      <c r="B590" s="428" t="s">
        <v>96</v>
      </c>
      <c r="C590" s="291" t="s">
        <v>25</v>
      </c>
      <c r="D590" s="295"/>
      <c r="E590" s="295"/>
      <c r="F590" s="761"/>
      <c r="G590" s="761"/>
      <c r="H590" s="761"/>
      <c r="I590" s="761"/>
      <c r="J590" s="761"/>
      <c r="K590" s="761"/>
      <c r="L590" s="761"/>
      <c r="M590" s="761"/>
      <c r="N590" s="291"/>
      <c r="O590" s="295"/>
      <c r="P590" s="761"/>
      <c r="Q590" s="761"/>
      <c r="R590" s="761"/>
      <c r="S590" s="761"/>
      <c r="T590" s="761"/>
      <c r="U590" s="761"/>
      <c r="V590" s="761"/>
      <c r="W590" s="761"/>
      <c r="X590" s="761"/>
      <c r="Y590" s="410"/>
      <c r="Z590" s="410"/>
      <c r="AA590" s="410"/>
      <c r="AB590" s="410"/>
      <c r="AC590" s="410"/>
      <c r="AD590" s="410"/>
      <c r="AE590" s="410"/>
      <c r="AF590" s="410"/>
      <c r="AG590" s="410"/>
      <c r="AH590" s="410"/>
      <c r="AI590" s="410"/>
      <c r="AJ590" s="410"/>
      <c r="AK590" s="410"/>
      <c r="AL590" s="410"/>
      <c r="AM590" s="296">
        <f>SUM(Y590:AL590)</f>
        <v>0</v>
      </c>
    </row>
    <row r="591" spans="1:39" outlineLevel="1">
      <c r="A591" s="531"/>
      <c r="B591" s="294" t="s">
        <v>310</v>
      </c>
      <c r="C591" s="291" t="s">
        <v>163</v>
      </c>
      <c r="D591" s="295"/>
      <c r="E591" s="295"/>
      <c r="F591" s="761"/>
      <c r="G591" s="761"/>
      <c r="H591" s="761"/>
      <c r="I591" s="761"/>
      <c r="J591" s="761"/>
      <c r="K591" s="761"/>
      <c r="L591" s="761"/>
      <c r="M591" s="761"/>
      <c r="N591" s="468"/>
      <c r="O591" s="295"/>
      <c r="P591" s="761"/>
      <c r="Q591" s="761"/>
      <c r="R591" s="761"/>
      <c r="S591" s="761"/>
      <c r="T591" s="761"/>
      <c r="U591" s="761"/>
      <c r="V591" s="761"/>
      <c r="W591" s="761"/>
      <c r="X591" s="761"/>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1"/>
      <c r="B592" s="298"/>
      <c r="C592" s="299"/>
      <c r="D592" s="304"/>
      <c r="E592" s="304"/>
      <c r="F592" s="763"/>
      <c r="G592" s="763"/>
      <c r="H592" s="763"/>
      <c r="I592" s="763"/>
      <c r="J592" s="763"/>
      <c r="K592" s="763"/>
      <c r="L592" s="763"/>
      <c r="M592" s="763"/>
      <c r="N592" s="300"/>
      <c r="O592" s="304"/>
      <c r="P592" s="763"/>
      <c r="Q592" s="763"/>
      <c r="R592" s="763"/>
      <c r="S592" s="763"/>
      <c r="T592" s="763"/>
      <c r="U592" s="763"/>
      <c r="V592" s="763"/>
      <c r="W592" s="763"/>
      <c r="X592" s="763"/>
      <c r="Y592" s="412"/>
      <c r="Z592" s="413"/>
      <c r="AA592" s="413"/>
      <c r="AB592" s="413"/>
      <c r="AC592" s="413"/>
      <c r="AD592" s="413"/>
      <c r="AE592" s="413"/>
      <c r="AF592" s="413"/>
      <c r="AG592" s="413"/>
      <c r="AH592" s="413"/>
      <c r="AI592" s="413"/>
      <c r="AJ592" s="413"/>
      <c r="AK592" s="413"/>
      <c r="AL592" s="413"/>
      <c r="AM592" s="302"/>
    </row>
    <row r="593" spans="1:39" outlineLevel="1">
      <c r="A593" s="531">
        <v>3</v>
      </c>
      <c r="B593" s="428" t="s">
        <v>97</v>
      </c>
      <c r="C593" s="291" t="s">
        <v>25</v>
      </c>
      <c r="D593" s="295"/>
      <c r="E593" s="295"/>
      <c r="F593" s="761"/>
      <c r="G593" s="761"/>
      <c r="H593" s="761"/>
      <c r="I593" s="761"/>
      <c r="J593" s="761"/>
      <c r="K593" s="761"/>
      <c r="L593" s="761"/>
      <c r="M593" s="761"/>
      <c r="N593" s="291"/>
      <c r="O593" s="295"/>
      <c r="P593" s="761"/>
      <c r="Q593" s="761"/>
      <c r="R593" s="761"/>
      <c r="S593" s="761"/>
      <c r="T593" s="761"/>
      <c r="U593" s="761"/>
      <c r="V593" s="761"/>
      <c r="W593" s="761"/>
      <c r="X593" s="761"/>
      <c r="Y593" s="410"/>
      <c r="Z593" s="410"/>
      <c r="AA593" s="410"/>
      <c r="AB593" s="410"/>
      <c r="AC593" s="410"/>
      <c r="AD593" s="410"/>
      <c r="AE593" s="410"/>
      <c r="AF593" s="410"/>
      <c r="AG593" s="410"/>
      <c r="AH593" s="410"/>
      <c r="AI593" s="410"/>
      <c r="AJ593" s="410"/>
      <c r="AK593" s="410"/>
      <c r="AL593" s="410"/>
      <c r="AM593" s="296">
        <f>SUM(Y593:AL593)</f>
        <v>0</v>
      </c>
    </row>
    <row r="594" spans="1:39" outlineLevel="1">
      <c r="A594" s="531"/>
      <c r="B594" s="294" t="s">
        <v>310</v>
      </c>
      <c r="C594" s="291" t="s">
        <v>163</v>
      </c>
      <c r="D594" s="295"/>
      <c r="E594" s="295"/>
      <c r="F594" s="761"/>
      <c r="G594" s="761"/>
      <c r="H594" s="761"/>
      <c r="I594" s="761"/>
      <c r="J594" s="761"/>
      <c r="K594" s="761"/>
      <c r="L594" s="761"/>
      <c r="M594" s="761"/>
      <c r="N594" s="468"/>
      <c r="O594" s="295"/>
      <c r="P594" s="761"/>
      <c r="Q594" s="761"/>
      <c r="R594" s="761"/>
      <c r="S594" s="761"/>
      <c r="T594" s="761"/>
      <c r="U594" s="761"/>
      <c r="V594" s="761"/>
      <c r="W594" s="761"/>
      <c r="X594" s="761"/>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1"/>
      <c r="B595" s="294"/>
      <c r="C595" s="305"/>
      <c r="D595" s="291"/>
      <c r="E595" s="291"/>
      <c r="F595" s="318"/>
      <c r="G595" s="318"/>
      <c r="H595" s="318"/>
      <c r="I595" s="318"/>
      <c r="J595" s="318"/>
      <c r="K595" s="318"/>
      <c r="L595" s="318"/>
      <c r="M595" s="318"/>
      <c r="N595" s="291"/>
      <c r="O595" s="291"/>
      <c r="P595" s="318"/>
      <c r="Q595" s="318"/>
      <c r="R595" s="318"/>
      <c r="S595" s="318"/>
      <c r="T595" s="318"/>
      <c r="U595" s="318"/>
      <c r="V595" s="318"/>
      <c r="W595" s="318"/>
      <c r="X595" s="318"/>
      <c r="Y595" s="412"/>
      <c r="Z595" s="412"/>
      <c r="AA595" s="412"/>
      <c r="AB595" s="412"/>
      <c r="AC595" s="412"/>
      <c r="AD595" s="412"/>
      <c r="AE595" s="412"/>
      <c r="AF595" s="412"/>
      <c r="AG595" s="412"/>
      <c r="AH595" s="412"/>
      <c r="AI595" s="412"/>
      <c r="AJ595" s="412"/>
      <c r="AK595" s="412"/>
      <c r="AL595" s="412"/>
      <c r="AM595" s="306"/>
    </row>
    <row r="596" spans="1:39" outlineLevel="1">
      <c r="A596" s="531">
        <v>4</v>
      </c>
      <c r="B596" s="519" t="s">
        <v>679</v>
      </c>
      <c r="C596" s="291" t="s">
        <v>25</v>
      </c>
      <c r="D596" s="295"/>
      <c r="E596" s="295"/>
      <c r="F596" s="761"/>
      <c r="G596" s="761"/>
      <c r="H596" s="761"/>
      <c r="I596" s="761"/>
      <c r="J596" s="761"/>
      <c r="K596" s="761"/>
      <c r="L596" s="761"/>
      <c r="M596" s="761"/>
      <c r="N596" s="291"/>
      <c r="O596" s="295"/>
      <c r="P596" s="761"/>
      <c r="Q596" s="761"/>
      <c r="R596" s="761"/>
      <c r="S596" s="761"/>
      <c r="T596" s="761"/>
      <c r="U596" s="761"/>
      <c r="V596" s="761"/>
      <c r="W596" s="761"/>
      <c r="X596" s="761"/>
      <c r="Y596" s="410"/>
      <c r="Z596" s="410"/>
      <c r="AA596" s="410"/>
      <c r="AB596" s="410"/>
      <c r="AC596" s="410"/>
      <c r="AD596" s="410"/>
      <c r="AE596" s="410"/>
      <c r="AF596" s="410"/>
      <c r="AG596" s="410"/>
      <c r="AH596" s="410"/>
      <c r="AI596" s="410"/>
      <c r="AJ596" s="410"/>
      <c r="AK596" s="410"/>
      <c r="AL596" s="410"/>
      <c r="AM596" s="296">
        <f>SUM(Y596:AL596)</f>
        <v>0</v>
      </c>
    </row>
    <row r="597" spans="1:39" outlineLevel="1">
      <c r="A597" s="531"/>
      <c r="B597" s="294" t="s">
        <v>310</v>
      </c>
      <c r="C597" s="291" t="s">
        <v>163</v>
      </c>
      <c r="D597" s="295"/>
      <c r="E597" s="295"/>
      <c r="F597" s="761"/>
      <c r="G597" s="761"/>
      <c r="H597" s="761"/>
      <c r="I597" s="761"/>
      <c r="J597" s="761"/>
      <c r="K597" s="761"/>
      <c r="L597" s="761"/>
      <c r="M597" s="761"/>
      <c r="N597" s="468"/>
      <c r="O597" s="295"/>
      <c r="P597" s="761"/>
      <c r="Q597" s="761"/>
      <c r="R597" s="761"/>
      <c r="S597" s="761"/>
      <c r="T597" s="761"/>
      <c r="U597" s="761"/>
      <c r="V597" s="761"/>
      <c r="W597" s="761"/>
      <c r="X597" s="761"/>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1"/>
      <c r="B598" s="294"/>
      <c r="C598" s="305"/>
      <c r="D598" s="304"/>
      <c r="E598" s="304"/>
      <c r="F598" s="763"/>
      <c r="G598" s="763"/>
      <c r="H598" s="763"/>
      <c r="I598" s="763"/>
      <c r="J598" s="763"/>
      <c r="K598" s="763"/>
      <c r="L598" s="763"/>
      <c r="M598" s="763"/>
      <c r="N598" s="291"/>
      <c r="O598" s="304"/>
      <c r="P598" s="763"/>
      <c r="Q598" s="763"/>
      <c r="R598" s="763"/>
      <c r="S598" s="763"/>
      <c r="T598" s="763"/>
      <c r="U598" s="763"/>
      <c r="V598" s="763"/>
      <c r="W598" s="763"/>
      <c r="X598" s="763"/>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761"/>
      <c r="G599" s="761"/>
      <c r="H599" s="761"/>
      <c r="I599" s="761"/>
      <c r="J599" s="761"/>
      <c r="K599" s="761"/>
      <c r="L599" s="761"/>
      <c r="M599" s="761"/>
      <c r="N599" s="291"/>
      <c r="O599" s="295"/>
      <c r="P599" s="761"/>
      <c r="Q599" s="761"/>
      <c r="R599" s="761"/>
      <c r="S599" s="761"/>
      <c r="T599" s="761"/>
      <c r="U599" s="761"/>
      <c r="V599" s="761"/>
      <c r="W599" s="761"/>
      <c r="X599" s="761"/>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761"/>
      <c r="G600" s="761"/>
      <c r="H600" s="761"/>
      <c r="I600" s="761"/>
      <c r="J600" s="761"/>
      <c r="K600" s="761"/>
      <c r="L600" s="761"/>
      <c r="M600" s="761"/>
      <c r="N600" s="468"/>
      <c r="O600" s="295"/>
      <c r="P600" s="761"/>
      <c r="Q600" s="761"/>
      <c r="R600" s="761"/>
      <c r="S600" s="761"/>
      <c r="T600" s="761"/>
      <c r="U600" s="761"/>
      <c r="V600" s="761"/>
      <c r="W600" s="761"/>
      <c r="X600" s="761"/>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1"/>
      <c r="B601" s="294"/>
      <c r="C601" s="291"/>
      <c r="D601" s="291"/>
      <c r="E601" s="291"/>
      <c r="F601" s="318"/>
      <c r="G601" s="318"/>
      <c r="H601" s="318"/>
      <c r="I601" s="318"/>
      <c r="J601" s="318"/>
      <c r="K601" s="318"/>
      <c r="L601" s="318"/>
      <c r="M601" s="318"/>
      <c r="N601" s="291"/>
      <c r="O601" s="291"/>
      <c r="P601" s="318"/>
      <c r="Q601" s="318"/>
      <c r="R601" s="318"/>
      <c r="S601" s="318"/>
      <c r="T601" s="318"/>
      <c r="U601" s="318"/>
      <c r="V601" s="318"/>
      <c r="W601" s="318"/>
      <c r="X601" s="318"/>
      <c r="Y601" s="422"/>
      <c r="Z601" s="423"/>
      <c r="AA601" s="423"/>
      <c r="AB601" s="423"/>
      <c r="AC601" s="423"/>
      <c r="AD601" s="423"/>
      <c r="AE601" s="423"/>
      <c r="AF601" s="423"/>
      <c r="AG601" s="423"/>
      <c r="AH601" s="423"/>
      <c r="AI601" s="423"/>
      <c r="AJ601" s="423"/>
      <c r="AK601" s="423"/>
      <c r="AL601" s="423"/>
      <c r="AM601" s="297"/>
    </row>
    <row r="602" spans="1:39" ht="15.75" outlineLevel="1">
      <c r="A602" s="531"/>
      <c r="B602" s="319" t="s">
        <v>498</v>
      </c>
      <c r="C602" s="289"/>
      <c r="D602" s="289"/>
      <c r="E602" s="289"/>
      <c r="F602" s="765"/>
      <c r="G602" s="765"/>
      <c r="H602" s="765"/>
      <c r="I602" s="765"/>
      <c r="J602" s="765"/>
      <c r="K602" s="765"/>
      <c r="L602" s="765"/>
      <c r="M602" s="765"/>
      <c r="N602" s="290"/>
      <c r="O602" s="289"/>
      <c r="P602" s="765"/>
      <c r="Q602" s="765"/>
      <c r="R602" s="765"/>
      <c r="S602" s="765"/>
      <c r="T602" s="765"/>
      <c r="U602" s="765"/>
      <c r="V602" s="765"/>
      <c r="W602" s="765"/>
      <c r="X602" s="765"/>
      <c r="Y602" s="414"/>
      <c r="Z602" s="414"/>
      <c r="AA602" s="414"/>
      <c r="AB602" s="414"/>
      <c r="AC602" s="414"/>
      <c r="AD602" s="414"/>
      <c r="AE602" s="414"/>
      <c r="AF602" s="414"/>
      <c r="AG602" s="414"/>
      <c r="AH602" s="414"/>
      <c r="AI602" s="414"/>
      <c r="AJ602" s="414"/>
      <c r="AK602" s="414"/>
      <c r="AL602" s="414"/>
      <c r="AM602" s="292"/>
    </row>
    <row r="603" spans="1:39" outlineLevel="1">
      <c r="A603" s="531">
        <v>6</v>
      </c>
      <c r="B603" s="428" t="s">
        <v>99</v>
      </c>
      <c r="C603" s="291" t="s">
        <v>25</v>
      </c>
      <c r="D603" s="295"/>
      <c r="E603" s="295"/>
      <c r="F603" s="761"/>
      <c r="G603" s="761"/>
      <c r="H603" s="761"/>
      <c r="I603" s="761"/>
      <c r="J603" s="761"/>
      <c r="K603" s="761"/>
      <c r="L603" s="761"/>
      <c r="M603" s="761"/>
      <c r="N603" s="295">
        <v>12</v>
      </c>
      <c r="O603" s="295"/>
      <c r="P603" s="761"/>
      <c r="Q603" s="761"/>
      <c r="R603" s="761"/>
      <c r="S603" s="761"/>
      <c r="T603" s="761"/>
      <c r="U603" s="761"/>
      <c r="V603" s="761"/>
      <c r="W603" s="761"/>
      <c r="X603" s="761"/>
      <c r="Y603" s="415"/>
      <c r="Z603" s="410"/>
      <c r="AA603" s="410"/>
      <c r="AB603" s="410"/>
      <c r="AC603" s="410"/>
      <c r="AD603" s="410"/>
      <c r="AE603" s="410"/>
      <c r="AF603" s="415"/>
      <c r="AG603" s="415"/>
      <c r="AH603" s="415"/>
      <c r="AI603" s="415"/>
      <c r="AJ603" s="415"/>
      <c r="AK603" s="415"/>
      <c r="AL603" s="415"/>
      <c r="AM603" s="296">
        <f>SUM(Y603:AL603)</f>
        <v>0</v>
      </c>
    </row>
    <row r="604" spans="1:39" outlineLevel="1">
      <c r="A604" s="531"/>
      <c r="B604" s="294" t="s">
        <v>310</v>
      </c>
      <c r="C604" s="291" t="s">
        <v>163</v>
      </c>
      <c r="D604" s="295"/>
      <c r="E604" s="295"/>
      <c r="F604" s="761"/>
      <c r="G604" s="761"/>
      <c r="H604" s="761"/>
      <c r="I604" s="761"/>
      <c r="J604" s="761"/>
      <c r="K604" s="761"/>
      <c r="L604" s="761"/>
      <c r="M604" s="761"/>
      <c r="N604" s="295">
        <f>N603</f>
        <v>12</v>
      </c>
      <c r="O604" s="295"/>
      <c r="P604" s="761"/>
      <c r="Q604" s="761"/>
      <c r="R604" s="761"/>
      <c r="S604" s="761"/>
      <c r="T604" s="761"/>
      <c r="U604" s="761"/>
      <c r="V604" s="761"/>
      <c r="W604" s="761"/>
      <c r="X604" s="761"/>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1"/>
      <c r="B605" s="310"/>
      <c r="C605" s="312"/>
      <c r="D605" s="291"/>
      <c r="E605" s="291"/>
      <c r="F605" s="318"/>
      <c r="G605" s="318"/>
      <c r="H605" s="318"/>
      <c r="I605" s="318"/>
      <c r="J605" s="318"/>
      <c r="K605" s="318"/>
      <c r="L605" s="318"/>
      <c r="M605" s="318"/>
      <c r="N605" s="291"/>
      <c r="O605" s="291"/>
      <c r="P605" s="318"/>
      <c r="Q605" s="318"/>
      <c r="R605" s="318"/>
      <c r="S605" s="318"/>
      <c r="T605" s="318"/>
      <c r="U605" s="318"/>
      <c r="V605" s="318"/>
      <c r="W605" s="318"/>
      <c r="X605" s="318"/>
      <c r="Y605" s="416"/>
      <c r="Z605" s="416"/>
      <c r="AA605" s="416"/>
      <c r="AB605" s="416"/>
      <c r="AC605" s="416"/>
      <c r="AD605" s="416"/>
      <c r="AE605" s="416"/>
      <c r="AF605" s="416"/>
      <c r="AG605" s="416"/>
      <c r="AH605" s="416"/>
      <c r="AI605" s="416"/>
      <c r="AJ605" s="416"/>
      <c r="AK605" s="416"/>
      <c r="AL605" s="416"/>
      <c r="AM605" s="313"/>
    </row>
    <row r="606" spans="1:39" ht="30" outlineLevel="1">
      <c r="A606" s="531">
        <v>7</v>
      </c>
      <c r="B606" s="428" t="s">
        <v>100</v>
      </c>
      <c r="C606" s="291" t="s">
        <v>25</v>
      </c>
      <c r="D606" s="295"/>
      <c r="E606" s="295"/>
      <c r="F606" s="761"/>
      <c r="G606" s="761"/>
      <c r="H606" s="761"/>
      <c r="I606" s="761"/>
      <c r="J606" s="761"/>
      <c r="K606" s="761"/>
      <c r="L606" s="761"/>
      <c r="M606" s="761"/>
      <c r="N606" s="295">
        <v>12</v>
      </c>
      <c r="O606" s="295"/>
      <c r="P606" s="761"/>
      <c r="Q606" s="761"/>
      <c r="R606" s="761"/>
      <c r="S606" s="761"/>
      <c r="T606" s="761"/>
      <c r="U606" s="761"/>
      <c r="V606" s="761"/>
      <c r="W606" s="761"/>
      <c r="X606" s="761"/>
      <c r="Y606" s="415"/>
      <c r="Z606" s="410"/>
      <c r="AA606" s="410"/>
      <c r="AB606" s="410"/>
      <c r="AC606" s="410"/>
      <c r="AD606" s="410"/>
      <c r="AE606" s="410"/>
      <c r="AF606" s="415"/>
      <c r="AG606" s="415"/>
      <c r="AH606" s="415"/>
      <c r="AI606" s="415"/>
      <c r="AJ606" s="415"/>
      <c r="AK606" s="415"/>
      <c r="AL606" s="415"/>
      <c r="AM606" s="296">
        <f>SUM(Y606:AL606)</f>
        <v>0</v>
      </c>
    </row>
    <row r="607" spans="1:39" outlineLevel="1">
      <c r="A607" s="531"/>
      <c r="B607" s="294" t="s">
        <v>310</v>
      </c>
      <c r="C607" s="291" t="s">
        <v>163</v>
      </c>
      <c r="D607" s="295"/>
      <c r="E607" s="295"/>
      <c r="F607" s="761"/>
      <c r="G607" s="761"/>
      <c r="H607" s="761"/>
      <c r="I607" s="761"/>
      <c r="J607" s="761"/>
      <c r="K607" s="761"/>
      <c r="L607" s="761"/>
      <c r="M607" s="761"/>
      <c r="N607" s="295">
        <f>N606</f>
        <v>12</v>
      </c>
      <c r="O607" s="295"/>
      <c r="P607" s="761"/>
      <c r="Q607" s="761"/>
      <c r="R607" s="761"/>
      <c r="S607" s="761"/>
      <c r="T607" s="761"/>
      <c r="U607" s="761"/>
      <c r="V607" s="761"/>
      <c r="W607" s="761"/>
      <c r="X607" s="761"/>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1"/>
      <c r="B608" s="314"/>
      <c r="C608" s="312"/>
      <c r="D608" s="291"/>
      <c r="E608" s="291"/>
      <c r="F608" s="318"/>
      <c r="G608" s="318"/>
      <c r="H608" s="318"/>
      <c r="I608" s="318"/>
      <c r="J608" s="318"/>
      <c r="K608" s="318"/>
      <c r="L608" s="318"/>
      <c r="M608" s="318"/>
      <c r="N608" s="291"/>
      <c r="O608" s="291"/>
      <c r="P608" s="318"/>
      <c r="Q608" s="318"/>
      <c r="R608" s="318"/>
      <c r="S608" s="318"/>
      <c r="T608" s="318"/>
      <c r="U608" s="318"/>
      <c r="V608" s="318"/>
      <c r="W608" s="318"/>
      <c r="X608" s="318"/>
      <c r="Y608" s="416"/>
      <c r="Z608" s="417"/>
      <c r="AA608" s="416"/>
      <c r="AB608" s="416"/>
      <c r="AC608" s="416"/>
      <c r="AD608" s="416"/>
      <c r="AE608" s="416"/>
      <c r="AF608" s="416"/>
      <c r="AG608" s="416"/>
      <c r="AH608" s="416"/>
      <c r="AI608" s="416"/>
      <c r="AJ608" s="416"/>
      <c r="AK608" s="416"/>
      <c r="AL608" s="416"/>
      <c r="AM608" s="313"/>
    </row>
    <row r="609" spans="1:39" ht="30" outlineLevel="1">
      <c r="A609" s="531">
        <v>8</v>
      </c>
      <c r="B609" s="428" t="s">
        <v>101</v>
      </c>
      <c r="C609" s="291" t="s">
        <v>25</v>
      </c>
      <c r="D609" s="295"/>
      <c r="E609" s="295"/>
      <c r="F609" s="761"/>
      <c r="G609" s="761"/>
      <c r="H609" s="761"/>
      <c r="I609" s="761"/>
      <c r="J609" s="761"/>
      <c r="K609" s="761"/>
      <c r="L609" s="761"/>
      <c r="M609" s="761"/>
      <c r="N609" s="295">
        <v>12</v>
      </c>
      <c r="O609" s="295"/>
      <c r="P609" s="761"/>
      <c r="Q609" s="761"/>
      <c r="R609" s="761"/>
      <c r="S609" s="761"/>
      <c r="T609" s="761"/>
      <c r="U609" s="761"/>
      <c r="V609" s="761"/>
      <c r="W609" s="761"/>
      <c r="X609" s="761"/>
      <c r="Y609" s="415"/>
      <c r="Z609" s="410"/>
      <c r="AA609" s="410"/>
      <c r="AB609" s="410"/>
      <c r="AC609" s="410"/>
      <c r="AD609" s="410"/>
      <c r="AE609" s="410"/>
      <c r="AF609" s="415"/>
      <c r="AG609" s="415"/>
      <c r="AH609" s="415"/>
      <c r="AI609" s="415"/>
      <c r="AJ609" s="415"/>
      <c r="AK609" s="415"/>
      <c r="AL609" s="415"/>
      <c r="AM609" s="296">
        <f>SUM(Y609:AL609)</f>
        <v>0</v>
      </c>
    </row>
    <row r="610" spans="1:39" outlineLevel="1">
      <c r="A610" s="531"/>
      <c r="B610" s="294" t="s">
        <v>310</v>
      </c>
      <c r="C610" s="291" t="s">
        <v>163</v>
      </c>
      <c r="D610" s="295"/>
      <c r="E610" s="295"/>
      <c r="F610" s="761"/>
      <c r="G610" s="761"/>
      <c r="H610" s="761"/>
      <c r="I610" s="761"/>
      <c r="J610" s="761"/>
      <c r="K610" s="761"/>
      <c r="L610" s="761"/>
      <c r="M610" s="761"/>
      <c r="N610" s="295">
        <f>N609</f>
        <v>12</v>
      </c>
      <c r="O610" s="295"/>
      <c r="P610" s="761"/>
      <c r="Q610" s="761"/>
      <c r="R610" s="761"/>
      <c r="S610" s="761"/>
      <c r="T610" s="761"/>
      <c r="U610" s="761"/>
      <c r="V610" s="761"/>
      <c r="W610" s="761"/>
      <c r="X610" s="761"/>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1"/>
      <c r="B611" s="314"/>
      <c r="C611" s="312"/>
      <c r="D611" s="316"/>
      <c r="E611" s="316"/>
      <c r="F611" s="766"/>
      <c r="G611" s="766"/>
      <c r="H611" s="766"/>
      <c r="I611" s="766"/>
      <c r="J611" s="766"/>
      <c r="K611" s="766"/>
      <c r="L611" s="766"/>
      <c r="M611" s="766"/>
      <c r="N611" s="291"/>
      <c r="O611" s="316"/>
      <c r="P611" s="766"/>
      <c r="Q611" s="766"/>
      <c r="R611" s="766"/>
      <c r="S611" s="766"/>
      <c r="T611" s="766"/>
      <c r="U611" s="766"/>
      <c r="V611" s="766"/>
      <c r="W611" s="766"/>
      <c r="X611" s="766"/>
      <c r="Y611" s="416"/>
      <c r="Z611" s="417"/>
      <c r="AA611" s="416"/>
      <c r="AB611" s="416"/>
      <c r="AC611" s="416"/>
      <c r="AD611" s="416"/>
      <c r="AE611" s="416"/>
      <c r="AF611" s="416"/>
      <c r="AG611" s="416"/>
      <c r="AH611" s="416"/>
      <c r="AI611" s="416"/>
      <c r="AJ611" s="416"/>
      <c r="AK611" s="416"/>
      <c r="AL611" s="416"/>
      <c r="AM611" s="313"/>
    </row>
    <row r="612" spans="1:39" ht="30" outlineLevel="1">
      <c r="A612" s="531">
        <v>9</v>
      </c>
      <c r="B612" s="428" t="s">
        <v>102</v>
      </c>
      <c r="C612" s="291" t="s">
        <v>25</v>
      </c>
      <c r="D612" s="295"/>
      <c r="E612" s="295"/>
      <c r="F612" s="761"/>
      <c r="G612" s="761"/>
      <c r="H612" s="761"/>
      <c r="I612" s="761"/>
      <c r="J612" s="761"/>
      <c r="K612" s="761"/>
      <c r="L612" s="761"/>
      <c r="M612" s="761"/>
      <c r="N612" s="295">
        <v>12</v>
      </c>
      <c r="O612" s="295"/>
      <c r="P612" s="761"/>
      <c r="Q612" s="761"/>
      <c r="R612" s="761"/>
      <c r="S612" s="761"/>
      <c r="T612" s="761"/>
      <c r="U612" s="761"/>
      <c r="V612" s="761"/>
      <c r="W612" s="761"/>
      <c r="X612" s="761"/>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761"/>
      <c r="G613" s="761"/>
      <c r="H613" s="761"/>
      <c r="I613" s="761"/>
      <c r="J613" s="761"/>
      <c r="K613" s="761"/>
      <c r="L613" s="761"/>
      <c r="M613" s="761"/>
      <c r="N613" s="295">
        <f>N612</f>
        <v>12</v>
      </c>
      <c r="O613" s="295"/>
      <c r="P613" s="761"/>
      <c r="Q613" s="761"/>
      <c r="R613" s="761"/>
      <c r="S613" s="761"/>
      <c r="T613" s="761"/>
      <c r="U613" s="761"/>
      <c r="V613" s="761"/>
      <c r="W613" s="761"/>
      <c r="X613" s="761"/>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1"/>
      <c r="B614" s="314"/>
      <c r="C614" s="312"/>
      <c r="D614" s="316"/>
      <c r="E614" s="316"/>
      <c r="F614" s="766"/>
      <c r="G614" s="766"/>
      <c r="H614" s="766"/>
      <c r="I614" s="766"/>
      <c r="J614" s="766"/>
      <c r="K614" s="766"/>
      <c r="L614" s="766"/>
      <c r="M614" s="766"/>
      <c r="N614" s="291"/>
      <c r="O614" s="316"/>
      <c r="P614" s="766"/>
      <c r="Q614" s="766"/>
      <c r="R614" s="766"/>
      <c r="S614" s="766"/>
      <c r="T614" s="766"/>
      <c r="U614" s="766"/>
      <c r="V614" s="766"/>
      <c r="W614" s="766"/>
      <c r="X614" s="766"/>
      <c r="Y614" s="416"/>
      <c r="Z614" s="416"/>
      <c r="AA614" s="416"/>
      <c r="AB614" s="416"/>
      <c r="AC614" s="416"/>
      <c r="AD614" s="416"/>
      <c r="AE614" s="416"/>
      <c r="AF614" s="416"/>
      <c r="AG614" s="416"/>
      <c r="AH614" s="416"/>
      <c r="AI614" s="416"/>
      <c r="AJ614" s="416"/>
      <c r="AK614" s="416"/>
      <c r="AL614" s="416"/>
      <c r="AM614" s="313"/>
    </row>
    <row r="615" spans="1:39" ht="30" outlineLevel="1">
      <c r="A615" s="531">
        <v>10</v>
      </c>
      <c r="B615" s="428" t="s">
        <v>103</v>
      </c>
      <c r="C615" s="291" t="s">
        <v>25</v>
      </c>
      <c r="D615" s="295"/>
      <c r="E615" s="295"/>
      <c r="F615" s="761"/>
      <c r="G615" s="761"/>
      <c r="H615" s="761"/>
      <c r="I615" s="761"/>
      <c r="J615" s="761"/>
      <c r="K615" s="761"/>
      <c r="L615" s="761"/>
      <c r="M615" s="761"/>
      <c r="N615" s="295">
        <v>3</v>
      </c>
      <c r="O615" s="295"/>
      <c r="P615" s="761"/>
      <c r="Q615" s="761"/>
      <c r="R615" s="761"/>
      <c r="S615" s="761"/>
      <c r="T615" s="761"/>
      <c r="U615" s="761"/>
      <c r="V615" s="761"/>
      <c r="W615" s="761"/>
      <c r="X615" s="761"/>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761"/>
      <c r="G616" s="761"/>
      <c r="H616" s="761"/>
      <c r="I616" s="761"/>
      <c r="J616" s="761"/>
      <c r="K616" s="761"/>
      <c r="L616" s="761"/>
      <c r="M616" s="761"/>
      <c r="N616" s="295">
        <f>N615</f>
        <v>3</v>
      </c>
      <c r="O616" s="295"/>
      <c r="P616" s="761"/>
      <c r="Q616" s="761"/>
      <c r="R616" s="761"/>
      <c r="S616" s="761"/>
      <c r="T616" s="761"/>
      <c r="U616" s="761"/>
      <c r="V616" s="761"/>
      <c r="W616" s="761"/>
      <c r="X616" s="761"/>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1"/>
      <c r="B617" s="314"/>
      <c r="C617" s="312"/>
      <c r="D617" s="316"/>
      <c r="E617" s="316"/>
      <c r="F617" s="766"/>
      <c r="G617" s="766"/>
      <c r="H617" s="766"/>
      <c r="I617" s="766"/>
      <c r="J617" s="766"/>
      <c r="K617" s="766"/>
      <c r="L617" s="766"/>
      <c r="M617" s="766"/>
      <c r="N617" s="291"/>
      <c r="O617" s="316"/>
      <c r="P617" s="766"/>
      <c r="Q617" s="766"/>
      <c r="R617" s="766"/>
      <c r="S617" s="766"/>
      <c r="T617" s="766"/>
      <c r="U617" s="766"/>
      <c r="V617" s="766"/>
      <c r="W617" s="766"/>
      <c r="X617" s="766"/>
      <c r="Y617" s="416"/>
      <c r="Z617" s="417"/>
      <c r="AA617" s="416"/>
      <c r="AB617" s="416"/>
      <c r="AC617" s="416"/>
      <c r="AD617" s="416"/>
      <c r="AE617" s="416"/>
      <c r="AF617" s="416"/>
      <c r="AG617" s="416"/>
      <c r="AH617" s="416"/>
      <c r="AI617" s="416"/>
      <c r="AJ617" s="416"/>
      <c r="AK617" s="416"/>
      <c r="AL617" s="416"/>
      <c r="AM617" s="313"/>
    </row>
    <row r="618" spans="1:39" ht="15.75" outlineLevel="1">
      <c r="A618" s="531"/>
      <c r="B618" s="288" t="s">
        <v>10</v>
      </c>
      <c r="C618" s="289"/>
      <c r="D618" s="289"/>
      <c r="E618" s="289"/>
      <c r="F618" s="765"/>
      <c r="G618" s="765"/>
      <c r="H618" s="765"/>
      <c r="I618" s="765"/>
      <c r="J618" s="765"/>
      <c r="K618" s="765"/>
      <c r="L618" s="765"/>
      <c r="M618" s="765"/>
      <c r="N618" s="290"/>
      <c r="O618" s="289"/>
      <c r="P618" s="765"/>
      <c r="Q618" s="765"/>
      <c r="R618" s="765"/>
      <c r="S618" s="765"/>
      <c r="T618" s="765"/>
      <c r="U618" s="765"/>
      <c r="V618" s="765"/>
      <c r="W618" s="765"/>
      <c r="X618" s="765"/>
      <c r="Y618" s="414"/>
      <c r="Z618" s="414"/>
      <c r="AA618" s="414"/>
      <c r="AB618" s="414"/>
      <c r="AC618" s="414"/>
      <c r="AD618" s="414"/>
      <c r="AE618" s="414"/>
      <c r="AF618" s="414"/>
      <c r="AG618" s="414"/>
      <c r="AH618" s="414"/>
      <c r="AI618" s="414"/>
      <c r="AJ618" s="414"/>
      <c r="AK618" s="414"/>
      <c r="AL618" s="414"/>
      <c r="AM618" s="292"/>
    </row>
    <row r="619" spans="1:39" ht="30" outlineLevel="1">
      <c r="A619" s="531">
        <v>11</v>
      </c>
      <c r="B619" s="428" t="s">
        <v>104</v>
      </c>
      <c r="C619" s="291" t="s">
        <v>25</v>
      </c>
      <c r="D619" s="295"/>
      <c r="E619" s="295"/>
      <c r="F619" s="761"/>
      <c r="G619" s="761"/>
      <c r="H619" s="761"/>
      <c r="I619" s="761"/>
      <c r="J619" s="761"/>
      <c r="K619" s="761"/>
      <c r="L619" s="761"/>
      <c r="M619" s="761"/>
      <c r="N619" s="295">
        <v>12</v>
      </c>
      <c r="O619" s="295"/>
      <c r="P619" s="761"/>
      <c r="Q619" s="761"/>
      <c r="R619" s="761"/>
      <c r="S619" s="761"/>
      <c r="T619" s="761"/>
      <c r="U619" s="761"/>
      <c r="V619" s="761"/>
      <c r="W619" s="761"/>
      <c r="X619" s="761"/>
      <c r="Y619" s="426"/>
      <c r="Z619" s="410"/>
      <c r="AA619" s="410"/>
      <c r="AB619" s="410"/>
      <c r="AC619" s="410"/>
      <c r="AD619" s="410"/>
      <c r="AE619" s="410"/>
      <c r="AF619" s="415"/>
      <c r="AG619" s="415"/>
      <c r="AH619" s="415"/>
      <c r="AI619" s="415"/>
      <c r="AJ619" s="415"/>
      <c r="AK619" s="415"/>
      <c r="AL619" s="415"/>
      <c r="AM619" s="296">
        <f>SUM(Y619:AL619)</f>
        <v>0</v>
      </c>
    </row>
    <row r="620" spans="1:39" outlineLevel="1">
      <c r="A620" s="531"/>
      <c r="B620" s="294" t="s">
        <v>310</v>
      </c>
      <c r="C620" s="291" t="s">
        <v>163</v>
      </c>
      <c r="D620" s="295"/>
      <c r="E620" s="295"/>
      <c r="F620" s="761"/>
      <c r="G620" s="761"/>
      <c r="H620" s="761"/>
      <c r="I620" s="761"/>
      <c r="J620" s="761"/>
      <c r="K620" s="761"/>
      <c r="L620" s="761"/>
      <c r="M620" s="761"/>
      <c r="N620" s="295">
        <f>N619</f>
        <v>12</v>
      </c>
      <c r="O620" s="295"/>
      <c r="P620" s="761"/>
      <c r="Q620" s="761"/>
      <c r="R620" s="761"/>
      <c r="S620" s="761"/>
      <c r="T620" s="761"/>
      <c r="U620" s="761"/>
      <c r="V620" s="761"/>
      <c r="W620" s="761"/>
      <c r="X620" s="761"/>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1"/>
      <c r="B621" s="315"/>
      <c r="C621" s="305"/>
      <c r="D621" s="291"/>
      <c r="E621" s="291"/>
      <c r="F621" s="318"/>
      <c r="G621" s="318"/>
      <c r="H621" s="318"/>
      <c r="I621" s="318"/>
      <c r="J621" s="318"/>
      <c r="K621" s="318"/>
      <c r="L621" s="318"/>
      <c r="M621" s="318"/>
      <c r="N621" s="291"/>
      <c r="O621" s="291"/>
      <c r="P621" s="318"/>
      <c r="Q621" s="318"/>
      <c r="R621" s="318"/>
      <c r="S621" s="318"/>
      <c r="T621" s="318"/>
      <c r="U621" s="318"/>
      <c r="V621" s="318"/>
      <c r="W621" s="318"/>
      <c r="X621" s="318"/>
      <c r="Y621" s="412"/>
      <c r="Z621" s="421"/>
      <c r="AA621" s="421"/>
      <c r="AB621" s="421"/>
      <c r="AC621" s="421"/>
      <c r="AD621" s="421"/>
      <c r="AE621" s="421"/>
      <c r="AF621" s="421"/>
      <c r="AG621" s="421"/>
      <c r="AH621" s="421"/>
      <c r="AI621" s="421"/>
      <c r="AJ621" s="421"/>
      <c r="AK621" s="421"/>
      <c r="AL621" s="421"/>
      <c r="AM621" s="306"/>
    </row>
    <row r="622" spans="1:39" ht="45" outlineLevel="1">
      <c r="A622" s="531">
        <v>12</v>
      </c>
      <c r="B622" s="428" t="s">
        <v>105</v>
      </c>
      <c r="C622" s="291" t="s">
        <v>25</v>
      </c>
      <c r="D622" s="295"/>
      <c r="E622" s="295"/>
      <c r="F622" s="761"/>
      <c r="G622" s="761"/>
      <c r="H622" s="761"/>
      <c r="I622" s="761"/>
      <c r="J622" s="761"/>
      <c r="K622" s="761"/>
      <c r="L622" s="761"/>
      <c r="M622" s="761"/>
      <c r="N622" s="295">
        <v>12</v>
      </c>
      <c r="O622" s="295"/>
      <c r="P622" s="761"/>
      <c r="Q622" s="761"/>
      <c r="R622" s="761"/>
      <c r="S622" s="761"/>
      <c r="T622" s="761"/>
      <c r="U622" s="761"/>
      <c r="V622" s="761"/>
      <c r="W622" s="761"/>
      <c r="X622" s="761"/>
      <c r="Y622" s="410"/>
      <c r="Z622" s="410"/>
      <c r="AA622" s="410"/>
      <c r="AB622" s="410"/>
      <c r="AC622" s="410"/>
      <c r="AD622" s="410"/>
      <c r="AE622" s="410"/>
      <c r="AF622" s="415"/>
      <c r="AG622" s="415"/>
      <c r="AH622" s="415"/>
      <c r="AI622" s="415"/>
      <c r="AJ622" s="415"/>
      <c r="AK622" s="415"/>
      <c r="AL622" s="415"/>
      <c r="AM622" s="296">
        <f>SUM(Y622:AL622)</f>
        <v>0</v>
      </c>
    </row>
    <row r="623" spans="1:39" outlineLevel="1">
      <c r="A623" s="531"/>
      <c r="B623" s="294" t="s">
        <v>310</v>
      </c>
      <c r="C623" s="291" t="s">
        <v>163</v>
      </c>
      <c r="D623" s="295"/>
      <c r="E623" s="295"/>
      <c r="F623" s="761"/>
      <c r="G623" s="761"/>
      <c r="H623" s="761"/>
      <c r="I623" s="761"/>
      <c r="J623" s="761"/>
      <c r="K623" s="761"/>
      <c r="L623" s="761"/>
      <c r="M623" s="761"/>
      <c r="N623" s="295">
        <f>N622</f>
        <v>12</v>
      </c>
      <c r="O623" s="295"/>
      <c r="P623" s="761"/>
      <c r="Q623" s="761"/>
      <c r="R623" s="761"/>
      <c r="S623" s="761"/>
      <c r="T623" s="761"/>
      <c r="U623" s="761"/>
      <c r="V623" s="761"/>
      <c r="W623" s="761"/>
      <c r="X623" s="761"/>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1"/>
      <c r="B624" s="315"/>
      <c r="C624" s="305"/>
      <c r="D624" s="291"/>
      <c r="E624" s="291"/>
      <c r="F624" s="318"/>
      <c r="G624" s="318"/>
      <c r="H624" s="318"/>
      <c r="I624" s="318"/>
      <c r="J624" s="318"/>
      <c r="K624" s="318"/>
      <c r="L624" s="318"/>
      <c r="M624" s="318"/>
      <c r="N624" s="291"/>
      <c r="O624" s="291"/>
      <c r="P624" s="318"/>
      <c r="Q624" s="318"/>
      <c r="R624" s="318"/>
      <c r="S624" s="318"/>
      <c r="T624" s="318"/>
      <c r="U624" s="318"/>
      <c r="V624" s="318"/>
      <c r="W624" s="318"/>
      <c r="X624" s="318"/>
      <c r="Y624" s="422"/>
      <c r="Z624" s="422"/>
      <c r="AA624" s="412"/>
      <c r="AB624" s="412"/>
      <c r="AC624" s="412"/>
      <c r="AD624" s="412"/>
      <c r="AE624" s="412"/>
      <c r="AF624" s="412"/>
      <c r="AG624" s="412"/>
      <c r="AH624" s="412"/>
      <c r="AI624" s="412"/>
      <c r="AJ624" s="412"/>
      <c r="AK624" s="412"/>
      <c r="AL624" s="412"/>
      <c r="AM624" s="306"/>
    </row>
    <row r="625" spans="1:40" ht="30" outlineLevel="1">
      <c r="A625" s="531">
        <v>13</v>
      </c>
      <c r="B625" s="428" t="s">
        <v>106</v>
      </c>
      <c r="C625" s="291" t="s">
        <v>25</v>
      </c>
      <c r="D625" s="295"/>
      <c r="E625" s="295"/>
      <c r="F625" s="761"/>
      <c r="G625" s="761"/>
      <c r="H625" s="761"/>
      <c r="I625" s="761"/>
      <c r="J625" s="761"/>
      <c r="K625" s="761"/>
      <c r="L625" s="761"/>
      <c r="M625" s="761"/>
      <c r="N625" s="295">
        <v>12</v>
      </c>
      <c r="O625" s="295"/>
      <c r="P625" s="761"/>
      <c r="Q625" s="761"/>
      <c r="R625" s="761"/>
      <c r="S625" s="761"/>
      <c r="T625" s="761"/>
      <c r="U625" s="761"/>
      <c r="V625" s="761"/>
      <c r="W625" s="761"/>
      <c r="X625" s="761"/>
      <c r="Y625" s="410"/>
      <c r="Z625" s="410"/>
      <c r="AA625" s="410"/>
      <c r="AB625" s="410"/>
      <c r="AC625" s="410"/>
      <c r="AD625" s="410"/>
      <c r="AE625" s="410"/>
      <c r="AF625" s="415"/>
      <c r="AG625" s="415"/>
      <c r="AH625" s="415"/>
      <c r="AI625" s="415"/>
      <c r="AJ625" s="415"/>
      <c r="AK625" s="415"/>
      <c r="AL625" s="415"/>
      <c r="AM625" s="296">
        <f>SUM(Y625:AL625)</f>
        <v>0</v>
      </c>
    </row>
    <row r="626" spans="1:40" outlineLevel="1">
      <c r="A626" s="531"/>
      <c r="B626" s="294" t="s">
        <v>310</v>
      </c>
      <c r="C626" s="291" t="s">
        <v>163</v>
      </c>
      <c r="D626" s="295"/>
      <c r="E626" s="295"/>
      <c r="F626" s="761"/>
      <c r="G626" s="761"/>
      <c r="H626" s="761"/>
      <c r="I626" s="761"/>
      <c r="J626" s="761"/>
      <c r="K626" s="761"/>
      <c r="L626" s="761"/>
      <c r="M626" s="761"/>
      <c r="N626" s="295">
        <f>N625</f>
        <v>12</v>
      </c>
      <c r="O626" s="295"/>
      <c r="P626" s="761"/>
      <c r="Q626" s="761"/>
      <c r="R626" s="761"/>
      <c r="S626" s="761"/>
      <c r="T626" s="761"/>
      <c r="U626" s="761"/>
      <c r="V626" s="761"/>
      <c r="W626" s="761"/>
      <c r="X626" s="761"/>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1"/>
      <c r="B627" s="315"/>
      <c r="C627" s="305"/>
      <c r="D627" s="291"/>
      <c r="E627" s="291"/>
      <c r="F627" s="318"/>
      <c r="G627" s="318"/>
      <c r="H627" s="318"/>
      <c r="I627" s="318"/>
      <c r="J627" s="318"/>
      <c r="K627" s="318"/>
      <c r="L627" s="318"/>
      <c r="M627" s="318"/>
      <c r="N627" s="291"/>
      <c r="O627" s="291"/>
      <c r="P627" s="318"/>
      <c r="Q627" s="318"/>
      <c r="R627" s="318"/>
      <c r="S627" s="318"/>
      <c r="T627" s="318"/>
      <c r="U627" s="318"/>
      <c r="V627" s="318"/>
      <c r="W627" s="318"/>
      <c r="X627" s="318"/>
      <c r="Y627" s="412"/>
      <c r="Z627" s="412"/>
      <c r="AA627" s="412"/>
      <c r="AB627" s="412"/>
      <c r="AC627" s="412"/>
      <c r="AD627" s="412"/>
      <c r="AE627" s="412"/>
      <c r="AF627" s="412"/>
      <c r="AG627" s="412"/>
      <c r="AH627" s="412"/>
      <c r="AI627" s="412"/>
      <c r="AJ627" s="412"/>
      <c r="AK627" s="412"/>
      <c r="AL627" s="412"/>
      <c r="AM627" s="306"/>
    </row>
    <row r="628" spans="1:40" ht="15.75" outlineLevel="1">
      <c r="A628" s="531"/>
      <c r="B628" s="288" t="s">
        <v>107</v>
      </c>
      <c r="C628" s="289"/>
      <c r="D628" s="290"/>
      <c r="E628" s="290"/>
      <c r="F628" s="767"/>
      <c r="G628" s="767"/>
      <c r="H628" s="767"/>
      <c r="I628" s="767"/>
      <c r="J628" s="767"/>
      <c r="K628" s="767"/>
      <c r="L628" s="767"/>
      <c r="M628" s="767"/>
      <c r="N628" s="290"/>
      <c r="O628" s="290"/>
      <c r="P628" s="765"/>
      <c r="Q628" s="765"/>
      <c r="R628" s="765"/>
      <c r="S628" s="765"/>
      <c r="T628" s="765"/>
      <c r="U628" s="765"/>
      <c r="V628" s="765"/>
      <c r="W628" s="765"/>
      <c r="X628" s="765"/>
      <c r="Y628" s="414"/>
      <c r="Z628" s="414"/>
      <c r="AA628" s="414"/>
      <c r="AB628" s="414"/>
      <c r="AC628" s="414"/>
      <c r="AD628" s="414"/>
      <c r="AE628" s="414"/>
      <c r="AF628" s="414"/>
      <c r="AG628" s="414"/>
      <c r="AH628" s="414"/>
      <c r="AI628" s="414"/>
      <c r="AJ628" s="414"/>
      <c r="AK628" s="414"/>
      <c r="AL628" s="414"/>
      <c r="AM628" s="292"/>
    </row>
    <row r="629" spans="1:40" outlineLevel="1">
      <c r="A629" s="531">
        <v>14</v>
      </c>
      <c r="B629" s="315" t="s">
        <v>108</v>
      </c>
      <c r="C629" s="291" t="s">
        <v>25</v>
      </c>
      <c r="D629" s="295"/>
      <c r="E629" s="295"/>
      <c r="F629" s="761"/>
      <c r="G629" s="761"/>
      <c r="H629" s="761"/>
      <c r="I629" s="761"/>
      <c r="J629" s="761"/>
      <c r="K629" s="761"/>
      <c r="L629" s="761"/>
      <c r="M629" s="761"/>
      <c r="N629" s="295">
        <v>12</v>
      </c>
      <c r="O629" s="295"/>
      <c r="P629" s="761"/>
      <c r="Q629" s="761"/>
      <c r="R629" s="761"/>
      <c r="S629" s="761"/>
      <c r="T629" s="761"/>
      <c r="U629" s="761"/>
      <c r="V629" s="761"/>
      <c r="W629" s="761"/>
      <c r="X629" s="761"/>
      <c r="Y629" s="410"/>
      <c r="Z629" s="410"/>
      <c r="AA629" s="410"/>
      <c r="AB629" s="410"/>
      <c r="AC629" s="410"/>
      <c r="AD629" s="410"/>
      <c r="AE629" s="410"/>
      <c r="AF629" s="410"/>
      <c r="AG629" s="410"/>
      <c r="AH629" s="410"/>
      <c r="AI629" s="410"/>
      <c r="AJ629" s="410"/>
      <c r="AK629" s="410"/>
      <c r="AL629" s="410"/>
      <c r="AM629" s="296">
        <f>SUM(Y629:AL629)</f>
        <v>0</v>
      </c>
    </row>
    <row r="630" spans="1:40" outlineLevel="1">
      <c r="A630" s="531"/>
      <c r="B630" s="294" t="s">
        <v>310</v>
      </c>
      <c r="C630" s="291" t="s">
        <v>163</v>
      </c>
      <c r="D630" s="295"/>
      <c r="E630" s="295"/>
      <c r="F630" s="761"/>
      <c r="G630" s="761"/>
      <c r="H630" s="761"/>
      <c r="I630" s="761"/>
      <c r="J630" s="761"/>
      <c r="K630" s="761"/>
      <c r="L630" s="761"/>
      <c r="M630" s="761"/>
      <c r="N630" s="295">
        <f>N629</f>
        <v>12</v>
      </c>
      <c r="O630" s="295"/>
      <c r="P630" s="761"/>
      <c r="Q630" s="761"/>
      <c r="R630" s="761"/>
      <c r="S630" s="761"/>
      <c r="T630" s="761"/>
      <c r="U630" s="761"/>
      <c r="V630" s="761"/>
      <c r="W630" s="761"/>
      <c r="X630" s="761"/>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outlineLevel="1">
      <c r="A631" s="531"/>
      <c r="B631" s="315"/>
      <c r="C631" s="305"/>
      <c r="D631" s="291"/>
      <c r="E631" s="291"/>
      <c r="F631" s="318"/>
      <c r="G631" s="318"/>
      <c r="H631" s="318"/>
      <c r="I631" s="318"/>
      <c r="J631" s="318"/>
      <c r="K631" s="318"/>
      <c r="L631" s="318"/>
      <c r="M631" s="318"/>
      <c r="N631" s="468"/>
      <c r="O631" s="291"/>
      <c r="P631" s="318"/>
      <c r="Q631" s="318"/>
      <c r="R631" s="318"/>
      <c r="S631" s="318"/>
      <c r="T631" s="318"/>
      <c r="U631" s="318"/>
      <c r="V631" s="318"/>
      <c r="W631" s="318"/>
      <c r="X631" s="318"/>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1"/>
      <c r="B632" s="288" t="s">
        <v>490</v>
      </c>
      <c r="C632" s="291"/>
      <c r="D632" s="291"/>
      <c r="E632" s="291"/>
      <c r="F632" s="318"/>
      <c r="G632" s="318"/>
      <c r="H632" s="318"/>
      <c r="I632" s="318"/>
      <c r="J632" s="318"/>
      <c r="K632" s="318"/>
      <c r="L632" s="318"/>
      <c r="M632" s="318"/>
      <c r="N632" s="291"/>
      <c r="O632" s="291"/>
      <c r="P632" s="318"/>
      <c r="Q632" s="318"/>
      <c r="R632" s="318"/>
      <c r="S632" s="318"/>
      <c r="T632" s="318"/>
      <c r="U632" s="318"/>
      <c r="V632" s="318"/>
      <c r="W632" s="318"/>
      <c r="X632" s="318"/>
      <c r="Y632" s="412"/>
      <c r="Z632" s="412"/>
      <c r="AA632" s="412"/>
      <c r="AB632" s="412"/>
      <c r="AC632" s="412"/>
      <c r="AD632" s="412"/>
      <c r="AE632" s="416"/>
      <c r="AF632" s="416"/>
      <c r="AG632" s="416"/>
      <c r="AH632" s="416"/>
      <c r="AI632" s="416"/>
      <c r="AJ632" s="416"/>
      <c r="AK632" s="416"/>
      <c r="AL632" s="416"/>
      <c r="AM632" s="516"/>
      <c r="AN632" s="630"/>
    </row>
    <row r="633" spans="1:40" outlineLevel="1">
      <c r="A633" s="531">
        <v>15</v>
      </c>
      <c r="B633" s="294" t="s">
        <v>495</v>
      </c>
      <c r="C633" s="291" t="s">
        <v>25</v>
      </c>
      <c r="D633" s="295"/>
      <c r="E633" s="295"/>
      <c r="F633" s="761"/>
      <c r="G633" s="761"/>
      <c r="H633" s="761"/>
      <c r="I633" s="761"/>
      <c r="J633" s="761"/>
      <c r="K633" s="761"/>
      <c r="L633" s="761"/>
      <c r="M633" s="761"/>
      <c r="N633" s="295">
        <v>0</v>
      </c>
      <c r="O633" s="295"/>
      <c r="P633" s="761"/>
      <c r="Q633" s="761"/>
      <c r="R633" s="761"/>
      <c r="S633" s="761"/>
      <c r="T633" s="761"/>
      <c r="U633" s="761"/>
      <c r="V633" s="761"/>
      <c r="W633" s="761"/>
      <c r="X633" s="761"/>
      <c r="Y633" s="410"/>
      <c r="Z633" s="410"/>
      <c r="AA633" s="410"/>
      <c r="AB633" s="410"/>
      <c r="AC633" s="410"/>
      <c r="AD633" s="410"/>
      <c r="AE633" s="410"/>
      <c r="AF633" s="410"/>
      <c r="AG633" s="410"/>
      <c r="AH633" s="410"/>
      <c r="AI633" s="410"/>
      <c r="AJ633" s="410"/>
      <c r="AK633" s="410"/>
      <c r="AL633" s="410"/>
      <c r="AM633" s="296">
        <f>SUM(Y633:AL633)</f>
        <v>0</v>
      </c>
    </row>
    <row r="634" spans="1:40" outlineLevel="1">
      <c r="A634" s="531"/>
      <c r="B634" s="294" t="s">
        <v>310</v>
      </c>
      <c r="C634" s="291" t="s">
        <v>163</v>
      </c>
      <c r="D634" s="295"/>
      <c r="E634" s="295"/>
      <c r="F634" s="761"/>
      <c r="G634" s="761"/>
      <c r="H634" s="761"/>
      <c r="I634" s="761"/>
      <c r="J634" s="761"/>
      <c r="K634" s="761"/>
      <c r="L634" s="761"/>
      <c r="M634" s="761"/>
      <c r="N634" s="295">
        <f>N633</f>
        <v>0</v>
      </c>
      <c r="O634" s="295"/>
      <c r="P634" s="761"/>
      <c r="Q634" s="761"/>
      <c r="R634" s="761"/>
      <c r="S634" s="761"/>
      <c r="T634" s="761"/>
      <c r="U634" s="761"/>
      <c r="V634" s="761"/>
      <c r="W634" s="761"/>
      <c r="X634" s="761"/>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1"/>
      <c r="B635" s="315"/>
      <c r="C635" s="305"/>
      <c r="D635" s="291"/>
      <c r="E635" s="291"/>
      <c r="F635" s="318"/>
      <c r="G635" s="318"/>
      <c r="H635" s="318"/>
      <c r="I635" s="318"/>
      <c r="J635" s="318"/>
      <c r="K635" s="318"/>
      <c r="L635" s="318"/>
      <c r="M635" s="318"/>
      <c r="N635" s="291"/>
      <c r="O635" s="291"/>
      <c r="P635" s="318"/>
      <c r="Q635" s="318"/>
      <c r="R635" s="318"/>
      <c r="S635" s="318"/>
      <c r="T635" s="318"/>
      <c r="U635" s="318"/>
      <c r="V635" s="318"/>
      <c r="W635" s="318"/>
      <c r="X635" s="318"/>
      <c r="Y635" s="412"/>
      <c r="Z635" s="412"/>
      <c r="AA635" s="412"/>
      <c r="AB635" s="412"/>
      <c r="AC635" s="412"/>
      <c r="AD635" s="412"/>
      <c r="AE635" s="412"/>
      <c r="AF635" s="412"/>
      <c r="AG635" s="412"/>
      <c r="AH635" s="412"/>
      <c r="AI635" s="412"/>
      <c r="AJ635" s="412"/>
      <c r="AK635" s="412"/>
      <c r="AL635" s="412"/>
      <c r="AM635" s="306"/>
    </row>
    <row r="636" spans="1:40" s="283" customFormat="1" outlineLevel="1">
      <c r="A636" s="531">
        <v>16</v>
      </c>
      <c r="B636" s="324" t="s">
        <v>491</v>
      </c>
      <c r="C636" s="291" t="s">
        <v>25</v>
      </c>
      <c r="D636" s="295"/>
      <c r="E636" s="295"/>
      <c r="F636" s="761"/>
      <c r="G636" s="761"/>
      <c r="H636" s="761"/>
      <c r="I636" s="761"/>
      <c r="J636" s="761"/>
      <c r="K636" s="761"/>
      <c r="L636" s="761"/>
      <c r="M636" s="761"/>
      <c r="N636" s="295">
        <v>0</v>
      </c>
      <c r="O636" s="295"/>
      <c r="P636" s="761"/>
      <c r="Q636" s="761"/>
      <c r="R636" s="761"/>
      <c r="S636" s="761"/>
      <c r="T636" s="761"/>
      <c r="U636" s="761"/>
      <c r="V636" s="761"/>
      <c r="W636" s="761"/>
      <c r="X636" s="761"/>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761"/>
      <c r="G637" s="761"/>
      <c r="H637" s="761"/>
      <c r="I637" s="761"/>
      <c r="J637" s="761"/>
      <c r="K637" s="761"/>
      <c r="L637" s="761"/>
      <c r="M637" s="761"/>
      <c r="N637" s="295">
        <f>N636</f>
        <v>0</v>
      </c>
      <c r="O637" s="295"/>
      <c r="P637" s="761"/>
      <c r="Q637" s="761"/>
      <c r="R637" s="761"/>
      <c r="S637" s="761"/>
      <c r="T637" s="761"/>
      <c r="U637" s="761"/>
      <c r="V637" s="761"/>
      <c r="W637" s="761"/>
      <c r="X637" s="761"/>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1"/>
      <c r="B638" s="324"/>
      <c r="C638" s="291"/>
      <c r="D638" s="291"/>
      <c r="E638" s="291"/>
      <c r="F638" s="318"/>
      <c r="G638" s="318"/>
      <c r="H638" s="318"/>
      <c r="I638" s="318"/>
      <c r="J638" s="318"/>
      <c r="K638" s="318"/>
      <c r="L638" s="318"/>
      <c r="M638" s="318"/>
      <c r="N638" s="291"/>
      <c r="O638" s="291"/>
      <c r="P638" s="318"/>
      <c r="Q638" s="318"/>
      <c r="R638" s="318"/>
      <c r="S638" s="318"/>
      <c r="T638" s="318"/>
      <c r="U638" s="318"/>
      <c r="V638" s="318"/>
      <c r="W638" s="318"/>
      <c r="X638" s="318"/>
      <c r="Y638" s="412"/>
      <c r="Z638" s="412"/>
      <c r="AA638" s="412"/>
      <c r="AB638" s="412"/>
      <c r="AC638" s="412"/>
      <c r="AD638" s="412"/>
      <c r="AE638" s="416"/>
      <c r="AF638" s="416"/>
      <c r="AG638" s="416"/>
      <c r="AH638" s="416"/>
      <c r="AI638" s="416"/>
      <c r="AJ638" s="416"/>
      <c r="AK638" s="416"/>
      <c r="AL638" s="416"/>
      <c r="AM638" s="313"/>
    </row>
    <row r="639" spans="1:40" ht="15.75" outlineLevel="1">
      <c r="A639" s="531"/>
      <c r="B639" s="518" t="s">
        <v>496</v>
      </c>
      <c r="C639" s="320"/>
      <c r="D639" s="290"/>
      <c r="E639" s="289"/>
      <c r="F639" s="765"/>
      <c r="G639" s="765"/>
      <c r="H639" s="765"/>
      <c r="I639" s="765"/>
      <c r="J639" s="765"/>
      <c r="K639" s="765"/>
      <c r="L639" s="765"/>
      <c r="M639" s="765"/>
      <c r="N639" s="290"/>
      <c r="O639" s="289"/>
      <c r="P639" s="765"/>
      <c r="Q639" s="765"/>
      <c r="R639" s="765"/>
      <c r="S639" s="765"/>
      <c r="T639" s="765"/>
      <c r="U639" s="765"/>
      <c r="V639" s="765"/>
      <c r="W639" s="765"/>
      <c r="X639" s="765"/>
      <c r="Y639" s="414"/>
      <c r="Z639" s="414"/>
      <c r="AA639" s="414"/>
      <c r="AB639" s="414"/>
      <c r="AC639" s="414"/>
      <c r="AD639" s="414"/>
      <c r="AE639" s="414"/>
      <c r="AF639" s="414"/>
      <c r="AG639" s="414"/>
      <c r="AH639" s="414"/>
      <c r="AI639" s="414"/>
      <c r="AJ639" s="414"/>
      <c r="AK639" s="414"/>
      <c r="AL639" s="414"/>
      <c r="AM639" s="292"/>
    </row>
    <row r="640" spans="1:40" outlineLevel="1">
      <c r="A640" s="531">
        <v>17</v>
      </c>
      <c r="B640" s="428" t="s">
        <v>112</v>
      </c>
      <c r="C640" s="291" t="s">
        <v>25</v>
      </c>
      <c r="D640" s="295"/>
      <c r="E640" s="295"/>
      <c r="F640" s="761"/>
      <c r="G640" s="761"/>
      <c r="H640" s="761"/>
      <c r="I640" s="761"/>
      <c r="J640" s="761"/>
      <c r="K640" s="761"/>
      <c r="L640" s="761"/>
      <c r="M640" s="761"/>
      <c r="N640" s="295">
        <v>12</v>
      </c>
      <c r="O640" s="295"/>
      <c r="P640" s="761"/>
      <c r="Q640" s="761"/>
      <c r="R640" s="761"/>
      <c r="S640" s="761"/>
      <c r="T640" s="761"/>
      <c r="U640" s="761"/>
      <c r="V640" s="761"/>
      <c r="W640" s="761"/>
      <c r="X640" s="761"/>
      <c r="Y640" s="426"/>
      <c r="Z640" s="410"/>
      <c r="AA640" s="410"/>
      <c r="AB640" s="410"/>
      <c r="AC640" s="410"/>
      <c r="AD640" s="410"/>
      <c r="AE640" s="410"/>
      <c r="AF640" s="415"/>
      <c r="AG640" s="415"/>
      <c r="AH640" s="415"/>
      <c r="AI640" s="415"/>
      <c r="AJ640" s="415"/>
      <c r="AK640" s="415"/>
      <c r="AL640" s="415"/>
      <c r="AM640" s="296">
        <f>SUM(Y640:AL640)</f>
        <v>0</v>
      </c>
    </row>
    <row r="641" spans="1:39" outlineLevel="1">
      <c r="A641" s="531"/>
      <c r="B641" s="294" t="s">
        <v>310</v>
      </c>
      <c r="C641" s="291" t="s">
        <v>163</v>
      </c>
      <c r="D641" s="295"/>
      <c r="E641" s="295"/>
      <c r="F641" s="761"/>
      <c r="G641" s="761"/>
      <c r="H641" s="761"/>
      <c r="I641" s="761"/>
      <c r="J641" s="761"/>
      <c r="K641" s="761"/>
      <c r="L641" s="761"/>
      <c r="M641" s="761"/>
      <c r="N641" s="295">
        <f>N640</f>
        <v>12</v>
      </c>
      <c r="O641" s="295"/>
      <c r="P641" s="761"/>
      <c r="Q641" s="761"/>
      <c r="R641" s="761"/>
      <c r="S641" s="761"/>
      <c r="T641" s="761"/>
      <c r="U641" s="761"/>
      <c r="V641" s="761"/>
      <c r="W641" s="761"/>
      <c r="X641" s="761"/>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1"/>
      <c r="B642" s="294"/>
      <c r="C642" s="291"/>
      <c r="D642" s="291"/>
      <c r="E642" s="291"/>
      <c r="F642" s="318"/>
      <c r="G642" s="318"/>
      <c r="H642" s="318"/>
      <c r="I642" s="318"/>
      <c r="J642" s="318"/>
      <c r="K642" s="318"/>
      <c r="L642" s="318"/>
      <c r="M642" s="318"/>
      <c r="N642" s="291"/>
      <c r="O642" s="291"/>
      <c r="P642" s="318"/>
      <c r="Q642" s="318"/>
      <c r="R642" s="318"/>
      <c r="S642" s="318"/>
      <c r="T642" s="318"/>
      <c r="U642" s="318"/>
      <c r="V642" s="318"/>
      <c r="W642" s="318"/>
      <c r="X642" s="318"/>
      <c r="Y642" s="422"/>
      <c r="Z642" s="425"/>
      <c r="AA642" s="425"/>
      <c r="AB642" s="425"/>
      <c r="AC642" s="425"/>
      <c r="AD642" s="425"/>
      <c r="AE642" s="425"/>
      <c r="AF642" s="425"/>
      <c r="AG642" s="425"/>
      <c r="AH642" s="425"/>
      <c r="AI642" s="425"/>
      <c r="AJ642" s="425"/>
      <c r="AK642" s="425"/>
      <c r="AL642" s="425"/>
      <c r="AM642" s="306"/>
    </row>
    <row r="643" spans="1:39" outlineLevel="1">
      <c r="A643" s="531">
        <v>18</v>
      </c>
      <c r="B643" s="428" t="s">
        <v>109</v>
      </c>
      <c r="C643" s="291" t="s">
        <v>25</v>
      </c>
      <c r="D643" s="295"/>
      <c r="E643" s="295"/>
      <c r="F643" s="761"/>
      <c r="G643" s="761"/>
      <c r="H643" s="761"/>
      <c r="I643" s="761"/>
      <c r="J643" s="761"/>
      <c r="K643" s="761"/>
      <c r="L643" s="761"/>
      <c r="M643" s="761"/>
      <c r="N643" s="295">
        <v>12</v>
      </c>
      <c r="O643" s="295"/>
      <c r="P643" s="761"/>
      <c r="Q643" s="761"/>
      <c r="R643" s="761"/>
      <c r="S643" s="761"/>
      <c r="T643" s="761"/>
      <c r="U643" s="761"/>
      <c r="V643" s="761"/>
      <c r="W643" s="761"/>
      <c r="X643" s="761"/>
      <c r="Y643" s="426"/>
      <c r="Z643" s="410"/>
      <c r="AA643" s="410"/>
      <c r="AB643" s="410"/>
      <c r="AC643" s="410"/>
      <c r="AD643" s="410"/>
      <c r="AE643" s="410"/>
      <c r="AF643" s="415"/>
      <c r="AG643" s="415"/>
      <c r="AH643" s="415"/>
      <c r="AI643" s="415"/>
      <c r="AJ643" s="415"/>
      <c r="AK643" s="415"/>
      <c r="AL643" s="415"/>
      <c r="AM643" s="296">
        <f>SUM(Y643:AL643)</f>
        <v>0</v>
      </c>
    </row>
    <row r="644" spans="1:39" outlineLevel="1">
      <c r="A644" s="531"/>
      <c r="B644" s="294" t="s">
        <v>310</v>
      </c>
      <c r="C644" s="291" t="s">
        <v>163</v>
      </c>
      <c r="D644" s="295"/>
      <c r="E644" s="295"/>
      <c r="F644" s="761"/>
      <c r="G644" s="761"/>
      <c r="H644" s="761"/>
      <c r="I644" s="761"/>
      <c r="J644" s="761"/>
      <c r="K644" s="761"/>
      <c r="L644" s="761"/>
      <c r="M644" s="761"/>
      <c r="N644" s="295">
        <f>N643</f>
        <v>12</v>
      </c>
      <c r="O644" s="295"/>
      <c r="P644" s="761"/>
      <c r="Q644" s="761"/>
      <c r="R644" s="761"/>
      <c r="S644" s="761"/>
      <c r="T644" s="761"/>
      <c r="U644" s="761"/>
      <c r="V644" s="761"/>
      <c r="W644" s="761"/>
      <c r="X644" s="761"/>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1"/>
      <c r="B645" s="322"/>
      <c r="C645" s="291"/>
      <c r="D645" s="291"/>
      <c r="E645" s="291"/>
      <c r="F645" s="318"/>
      <c r="G645" s="318"/>
      <c r="H645" s="318"/>
      <c r="I645" s="318"/>
      <c r="J645" s="318"/>
      <c r="K645" s="318"/>
      <c r="L645" s="318"/>
      <c r="M645" s="318"/>
      <c r="N645" s="291"/>
      <c r="O645" s="291"/>
      <c r="P645" s="318"/>
      <c r="Q645" s="318"/>
      <c r="R645" s="318"/>
      <c r="S645" s="318"/>
      <c r="T645" s="318"/>
      <c r="U645" s="318"/>
      <c r="V645" s="318"/>
      <c r="W645" s="318"/>
      <c r="X645" s="318"/>
      <c r="Y645" s="423"/>
      <c r="Z645" s="424"/>
      <c r="AA645" s="424"/>
      <c r="AB645" s="424"/>
      <c r="AC645" s="424"/>
      <c r="AD645" s="424"/>
      <c r="AE645" s="424"/>
      <c r="AF645" s="424"/>
      <c r="AG645" s="424"/>
      <c r="AH645" s="424"/>
      <c r="AI645" s="424"/>
      <c r="AJ645" s="424"/>
      <c r="AK645" s="424"/>
      <c r="AL645" s="424"/>
      <c r="AM645" s="297"/>
    </row>
    <row r="646" spans="1:39" outlineLevel="1">
      <c r="A646" s="531">
        <v>19</v>
      </c>
      <c r="B646" s="428" t="s">
        <v>111</v>
      </c>
      <c r="C646" s="291" t="s">
        <v>25</v>
      </c>
      <c r="D646" s="295"/>
      <c r="E646" s="295"/>
      <c r="F646" s="761"/>
      <c r="G646" s="761"/>
      <c r="H646" s="761"/>
      <c r="I646" s="761"/>
      <c r="J646" s="761"/>
      <c r="K646" s="761"/>
      <c r="L646" s="761"/>
      <c r="M646" s="761"/>
      <c r="N646" s="295">
        <v>12</v>
      </c>
      <c r="O646" s="295"/>
      <c r="P646" s="761"/>
      <c r="Q646" s="761"/>
      <c r="R646" s="761"/>
      <c r="S646" s="761"/>
      <c r="T646" s="761"/>
      <c r="U646" s="761"/>
      <c r="V646" s="761"/>
      <c r="W646" s="761"/>
      <c r="X646" s="761"/>
      <c r="Y646" s="426"/>
      <c r="Z646" s="410"/>
      <c r="AA646" s="410"/>
      <c r="AB646" s="410"/>
      <c r="AC646" s="410"/>
      <c r="AD646" s="410"/>
      <c r="AE646" s="410"/>
      <c r="AF646" s="415"/>
      <c r="AG646" s="415"/>
      <c r="AH646" s="415"/>
      <c r="AI646" s="415"/>
      <c r="AJ646" s="415"/>
      <c r="AK646" s="415"/>
      <c r="AL646" s="415"/>
      <c r="AM646" s="296">
        <f>SUM(Y646:AL646)</f>
        <v>0</v>
      </c>
    </row>
    <row r="647" spans="1:39" outlineLevel="1">
      <c r="A647" s="531"/>
      <c r="B647" s="294" t="s">
        <v>310</v>
      </c>
      <c r="C647" s="291" t="s">
        <v>163</v>
      </c>
      <c r="D647" s="295"/>
      <c r="E647" s="295"/>
      <c r="F647" s="761"/>
      <c r="G647" s="761"/>
      <c r="H647" s="761"/>
      <c r="I647" s="761"/>
      <c r="J647" s="761"/>
      <c r="K647" s="761"/>
      <c r="L647" s="761"/>
      <c r="M647" s="761"/>
      <c r="N647" s="295">
        <f>N646</f>
        <v>12</v>
      </c>
      <c r="O647" s="295"/>
      <c r="P647" s="761"/>
      <c r="Q647" s="761"/>
      <c r="R647" s="761"/>
      <c r="S647" s="761"/>
      <c r="T647" s="761"/>
      <c r="U647" s="761"/>
      <c r="V647" s="761"/>
      <c r="W647" s="761"/>
      <c r="X647" s="761"/>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1"/>
      <c r="B648" s="322"/>
      <c r="C648" s="291"/>
      <c r="D648" s="291"/>
      <c r="E648" s="291"/>
      <c r="F648" s="318"/>
      <c r="G648" s="318"/>
      <c r="H648" s="318"/>
      <c r="I648" s="318"/>
      <c r="J648" s="318"/>
      <c r="K648" s="318"/>
      <c r="L648" s="318"/>
      <c r="M648" s="318"/>
      <c r="N648" s="291"/>
      <c r="O648" s="291"/>
      <c r="P648" s="318"/>
      <c r="Q648" s="318"/>
      <c r="R648" s="318"/>
      <c r="S648" s="318"/>
      <c r="T648" s="318"/>
      <c r="U648" s="318"/>
      <c r="V648" s="318"/>
      <c r="W648" s="318"/>
      <c r="X648" s="318"/>
      <c r="Y648" s="412"/>
      <c r="Z648" s="412"/>
      <c r="AA648" s="412"/>
      <c r="AB648" s="412"/>
      <c r="AC648" s="412"/>
      <c r="AD648" s="412"/>
      <c r="AE648" s="412"/>
      <c r="AF648" s="412"/>
      <c r="AG648" s="412"/>
      <c r="AH648" s="412"/>
      <c r="AI648" s="412"/>
      <c r="AJ648" s="412"/>
      <c r="AK648" s="412"/>
      <c r="AL648" s="412"/>
      <c r="AM648" s="306"/>
    </row>
    <row r="649" spans="1:39" outlineLevel="1">
      <c r="A649" s="531">
        <v>20</v>
      </c>
      <c r="B649" s="428" t="s">
        <v>110</v>
      </c>
      <c r="C649" s="291" t="s">
        <v>25</v>
      </c>
      <c r="D649" s="295"/>
      <c r="E649" s="295"/>
      <c r="F649" s="761"/>
      <c r="G649" s="761"/>
      <c r="H649" s="761"/>
      <c r="I649" s="761"/>
      <c r="J649" s="761"/>
      <c r="K649" s="761"/>
      <c r="L649" s="761"/>
      <c r="M649" s="761"/>
      <c r="N649" s="295">
        <v>12</v>
      </c>
      <c r="O649" s="295"/>
      <c r="P649" s="761"/>
      <c r="Q649" s="761"/>
      <c r="R649" s="761"/>
      <c r="S649" s="761"/>
      <c r="T649" s="761"/>
      <c r="U649" s="761"/>
      <c r="V649" s="761"/>
      <c r="W649" s="761"/>
      <c r="X649" s="761"/>
      <c r="Y649" s="426"/>
      <c r="Z649" s="410"/>
      <c r="AA649" s="410"/>
      <c r="AB649" s="410"/>
      <c r="AC649" s="410"/>
      <c r="AD649" s="410"/>
      <c r="AE649" s="410"/>
      <c r="AF649" s="415"/>
      <c r="AG649" s="415"/>
      <c r="AH649" s="415"/>
      <c r="AI649" s="415"/>
      <c r="AJ649" s="415"/>
      <c r="AK649" s="415"/>
      <c r="AL649" s="415"/>
      <c r="AM649" s="296">
        <f>SUM(Y649:AL649)</f>
        <v>0</v>
      </c>
    </row>
    <row r="650" spans="1:39" outlineLevel="1">
      <c r="A650" s="531"/>
      <c r="B650" s="294" t="s">
        <v>310</v>
      </c>
      <c r="C650" s="291" t="s">
        <v>163</v>
      </c>
      <c r="D650" s="295"/>
      <c r="E650" s="295"/>
      <c r="F650" s="761"/>
      <c r="G650" s="761"/>
      <c r="H650" s="761"/>
      <c r="I650" s="761"/>
      <c r="J650" s="761"/>
      <c r="K650" s="761"/>
      <c r="L650" s="761"/>
      <c r="M650" s="761"/>
      <c r="N650" s="295">
        <f>N649</f>
        <v>12</v>
      </c>
      <c r="O650" s="295"/>
      <c r="P650" s="761"/>
      <c r="Q650" s="761"/>
      <c r="R650" s="761"/>
      <c r="S650" s="761"/>
      <c r="T650" s="761"/>
      <c r="U650" s="761"/>
      <c r="V650" s="761"/>
      <c r="W650" s="761"/>
      <c r="X650" s="761"/>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1"/>
      <c r="B651" s="323"/>
      <c r="C651" s="300"/>
      <c r="D651" s="291"/>
      <c r="E651" s="291"/>
      <c r="F651" s="318"/>
      <c r="G651" s="318"/>
      <c r="H651" s="318"/>
      <c r="I651" s="318"/>
      <c r="J651" s="318"/>
      <c r="K651" s="318"/>
      <c r="L651" s="318"/>
      <c r="M651" s="318"/>
      <c r="N651" s="300"/>
      <c r="O651" s="291"/>
      <c r="P651" s="318"/>
      <c r="Q651" s="318"/>
      <c r="R651" s="318"/>
      <c r="S651" s="318"/>
      <c r="T651" s="318"/>
      <c r="U651" s="318"/>
      <c r="V651" s="318"/>
      <c r="W651" s="318"/>
      <c r="X651" s="318"/>
      <c r="Y651" s="412"/>
      <c r="Z651" s="412"/>
      <c r="AA651" s="412"/>
      <c r="AB651" s="412"/>
      <c r="AC651" s="412"/>
      <c r="AD651" s="412"/>
      <c r="AE651" s="412"/>
      <c r="AF651" s="412"/>
      <c r="AG651" s="412"/>
      <c r="AH651" s="412"/>
      <c r="AI651" s="412"/>
      <c r="AJ651" s="412"/>
      <c r="AK651" s="412"/>
      <c r="AL651" s="412"/>
      <c r="AM651" s="306"/>
    </row>
    <row r="652" spans="1:39" ht="15.75" outlineLevel="1">
      <c r="A652" s="531"/>
      <c r="B652" s="517" t="s">
        <v>503</v>
      </c>
      <c r="C652" s="291"/>
      <c r="D652" s="291"/>
      <c r="E652" s="291"/>
      <c r="F652" s="318"/>
      <c r="G652" s="318"/>
      <c r="H652" s="318"/>
      <c r="I652" s="318"/>
      <c r="J652" s="318"/>
      <c r="K652" s="318"/>
      <c r="L652" s="318"/>
      <c r="M652" s="318"/>
      <c r="N652" s="291"/>
      <c r="O652" s="291"/>
      <c r="P652" s="318"/>
      <c r="Q652" s="318"/>
      <c r="R652" s="318"/>
      <c r="S652" s="318"/>
      <c r="T652" s="318"/>
      <c r="U652" s="318"/>
      <c r="V652" s="318"/>
      <c r="W652" s="318"/>
      <c r="X652" s="318"/>
      <c r="Y652" s="422"/>
      <c r="Z652" s="425"/>
      <c r="AA652" s="425"/>
      <c r="AB652" s="425"/>
      <c r="AC652" s="425"/>
      <c r="AD652" s="425"/>
      <c r="AE652" s="425"/>
      <c r="AF652" s="425"/>
      <c r="AG652" s="425"/>
      <c r="AH652" s="425"/>
      <c r="AI652" s="425"/>
      <c r="AJ652" s="425"/>
      <c r="AK652" s="425"/>
      <c r="AL652" s="425"/>
      <c r="AM652" s="306"/>
    </row>
    <row r="653" spans="1:39" ht="15.75" outlineLevel="1">
      <c r="A653" s="531"/>
      <c r="B653" s="503" t="s">
        <v>499</v>
      </c>
      <c r="C653" s="291"/>
      <c r="D653" s="291"/>
      <c r="E653" s="291"/>
      <c r="F653" s="318"/>
      <c r="G653" s="318"/>
      <c r="H653" s="318"/>
      <c r="I653" s="318"/>
      <c r="J653" s="318"/>
      <c r="K653" s="318"/>
      <c r="L653" s="318"/>
      <c r="M653" s="318"/>
      <c r="N653" s="291"/>
      <c r="O653" s="291"/>
      <c r="P653" s="318"/>
      <c r="Q653" s="318"/>
      <c r="R653" s="318"/>
      <c r="S653" s="318"/>
      <c r="T653" s="318"/>
      <c r="U653" s="318"/>
      <c r="V653" s="318"/>
      <c r="W653" s="318"/>
      <c r="X653" s="318"/>
      <c r="Y653" s="422"/>
      <c r="Z653" s="425"/>
      <c r="AA653" s="425"/>
      <c r="AB653" s="425"/>
      <c r="AC653" s="425"/>
      <c r="AD653" s="425"/>
      <c r="AE653" s="425"/>
      <c r="AF653" s="425"/>
      <c r="AG653" s="425"/>
      <c r="AH653" s="425"/>
      <c r="AI653" s="425"/>
      <c r="AJ653" s="425"/>
      <c r="AK653" s="425"/>
      <c r="AL653" s="425"/>
      <c r="AM653" s="306"/>
    </row>
    <row r="654" spans="1:39" outlineLevel="1">
      <c r="A654" s="531">
        <v>21</v>
      </c>
      <c r="B654" s="428" t="s">
        <v>113</v>
      </c>
      <c r="C654" s="291" t="s">
        <v>25</v>
      </c>
      <c r="D654" s="295"/>
      <c r="E654" s="295"/>
      <c r="F654" s="761"/>
      <c r="G654" s="761"/>
      <c r="H654" s="761"/>
      <c r="I654" s="761"/>
      <c r="J654" s="761"/>
      <c r="K654" s="761"/>
      <c r="L654" s="761"/>
      <c r="M654" s="761"/>
      <c r="N654" s="291"/>
      <c r="O654" s="295"/>
      <c r="P654" s="761"/>
      <c r="Q654" s="761"/>
      <c r="R654" s="761"/>
      <c r="S654" s="761"/>
      <c r="T654" s="761"/>
      <c r="U654" s="761"/>
      <c r="V654" s="761"/>
      <c r="W654" s="761"/>
      <c r="X654" s="761"/>
      <c r="Y654" s="410"/>
      <c r="Z654" s="410"/>
      <c r="AA654" s="410"/>
      <c r="AB654" s="410"/>
      <c r="AC654" s="410"/>
      <c r="AD654" s="410"/>
      <c r="AE654" s="410"/>
      <c r="AF654" s="410"/>
      <c r="AG654" s="410"/>
      <c r="AH654" s="410"/>
      <c r="AI654" s="410"/>
      <c r="AJ654" s="410"/>
      <c r="AK654" s="410"/>
      <c r="AL654" s="410"/>
      <c r="AM654" s="296">
        <f>SUM(Y654:AL654)</f>
        <v>0</v>
      </c>
    </row>
    <row r="655" spans="1:39" outlineLevel="1">
      <c r="A655" s="531"/>
      <c r="B655" s="294" t="s">
        <v>310</v>
      </c>
      <c r="C655" s="291" t="s">
        <v>163</v>
      </c>
      <c r="D655" s="295"/>
      <c r="E655" s="295"/>
      <c r="F655" s="761"/>
      <c r="G655" s="761"/>
      <c r="H655" s="761"/>
      <c r="I655" s="761"/>
      <c r="J655" s="761"/>
      <c r="K655" s="761"/>
      <c r="L655" s="761"/>
      <c r="M655" s="761"/>
      <c r="N655" s="291"/>
      <c r="O655" s="295"/>
      <c r="P655" s="761"/>
      <c r="Q655" s="761"/>
      <c r="R655" s="761"/>
      <c r="S655" s="761"/>
      <c r="T655" s="761"/>
      <c r="U655" s="761"/>
      <c r="V655" s="761"/>
      <c r="W655" s="761"/>
      <c r="X655" s="761"/>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1"/>
      <c r="B656" s="294"/>
      <c r="C656" s="291"/>
      <c r="D656" s="291"/>
      <c r="E656" s="291"/>
      <c r="F656" s="318"/>
      <c r="G656" s="318"/>
      <c r="H656" s="318"/>
      <c r="I656" s="318"/>
      <c r="J656" s="318"/>
      <c r="K656" s="318"/>
      <c r="L656" s="318"/>
      <c r="M656" s="318"/>
      <c r="N656" s="291"/>
      <c r="O656" s="291"/>
      <c r="P656" s="318"/>
      <c r="Q656" s="318"/>
      <c r="R656" s="318"/>
      <c r="S656" s="318"/>
      <c r="T656" s="318"/>
      <c r="U656" s="318"/>
      <c r="V656" s="318"/>
      <c r="W656" s="318"/>
      <c r="X656" s="318"/>
      <c r="Y656" s="422"/>
      <c r="Z656" s="425"/>
      <c r="AA656" s="425"/>
      <c r="AB656" s="425"/>
      <c r="AC656" s="425"/>
      <c r="AD656" s="425"/>
      <c r="AE656" s="425"/>
      <c r="AF656" s="425"/>
      <c r="AG656" s="425"/>
      <c r="AH656" s="425"/>
      <c r="AI656" s="425"/>
      <c r="AJ656" s="425"/>
      <c r="AK656" s="425"/>
      <c r="AL656" s="425"/>
      <c r="AM656" s="306"/>
    </row>
    <row r="657" spans="1:39" ht="30" outlineLevel="1">
      <c r="A657" s="531">
        <v>22</v>
      </c>
      <c r="B657" s="428" t="s">
        <v>114</v>
      </c>
      <c r="C657" s="291" t="s">
        <v>25</v>
      </c>
      <c r="D657" s="295"/>
      <c r="E657" s="295"/>
      <c r="F657" s="761"/>
      <c r="G657" s="761"/>
      <c r="H657" s="761"/>
      <c r="I657" s="761"/>
      <c r="J657" s="761"/>
      <c r="K657" s="761"/>
      <c r="L657" s="761"/>
      <c r="M657" s="761"/>
      <c r="N657" s="291"/>
      <c r="O657" s="295"/>
      <c r="P657" s="761"/>
      <c r="Q657" s="761"/>
      <c r="R657" s="761"/>
      <c r="S657" s="761"/>
      <c r="T657" s="761"/>
      <c r="U657" s="761"/>
      <c r="V657" s="761"/>
      <c r="W657" s="761"/>
      <c r="X657" s="761"/>
      <c r="Y657" s="410"/>
      <c r="Z657" s="410"/>
      <c r="AA657" s="410"/>
      <c r="AB657" s="410"/>
      <c r="AC657" s="410"/>
      <c r="AD657" s="410"/>
      <c r="AE657" s="410"/>
      <c r="AF657" s="410"/>
      <c r="AG657" s="410"/>
      <c r="AH657" s="410"/>
      <c r="AI657" s="410"/>
      <c r="AJ657" s="410"/>
      <c r="AK657" s="410"/>
      <c r="AL657" s="410"/>
      <c r="AM657" s="296">
        <f>SUM(Y657:AL657)</f>
        <v>0</v>
      </c>
    </row>
    <row r="658" spans="1:39" outlineLevel="1">
      <c r="A658" s="531"/>
      <c r="B658" s="294" t="s">
        <v>310</v>
      </c>
      <c r="C658" s="291" t="s">
        <v>163</v>
      </c>
      <c r="D658" s="295"/>
      <c r="E658" s="295"/>
      <c r="F658" s="761"/>
      <c r="G658" s="761"/>
      <c r="H658" s="761"/>
      <c r="I658" s="761"/>
      <c r="J658" s="761"/>
      <c r="K658" s="761"/>
      <c r="L658" s="761"/>
      <c r="M658" s="761"/>
      <c r="N658" s="291"/>
      <c r="O658" s="295"/>
      <c r="P658" s="761"/>
      <c r="Q658" s="761"/>
      <c r="R658" s="761"/>
      <c r="S658" s="761"/>
      <c r="T658" s="761"/>
      <c r="U658" s="761"/>
      <c r="V658" s="761"/>
      <c r="W658" s="761"/>
      <c r="X658" s="761"/>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1"/>
      <c r="B659" s="294"/>
      <c r="C659" s="291"/>
      <c r="D659" s="291"/>
      <c r="E659" s="291"/>
      <c r="F659" s="318"/>
      <c r="G659" s="318"/>
      <c r="H659" s="318"/>
      <c r="I659" s="318"/>
      <c r="J659" s="318"/>
      <c r="K659" s="318"/>
      <c r="L659" s="318"/>
      <c r="M659" s="318"/>
      <c r="N659" s="291"/>
      <c r="O659" s="291"/>
      <c r="P659" s="318"/>
      <c r="Q659" s="318"/>
      <c r="R659" s="318"/>
      <c r="S659" s="318"/>
      <c r="T659" s="318"/>
      <c r="U659" s="318"/>
      <c r="V659" s="318"/>
      <c r="W659" s="318"/>
      <c r="X659" s="318"/>
      <c r="Y659" s="422"/>
      <c r="Z659" s="425"/>
      <c r="AA659" s="425"/>
      <c r="AB659" s="425"/>
      <c r="AC659" s="425"/>
      <c r="AD659" s="425"/>
      <c r="AE659" s="425"/>
      <c r="AF659" s="425"/>
      <c r="AG659" s="425"/>
      <c r="AH659" s="425"/>
      <c r="AI659" s="425"/>
      <c r="AJ659" s="425"/>
      <c r="AK659" s="425"/>
      <c r="AL659" s="425"/>
      <c r="AM659" s="306"/>
    </row>
    <row r="660" spans="1:39" outlineLevel="1">
      <c r="A660" s="531">
        <v>23</v>
      </c>
      <c r="B660" s="757" t="s">
        <v>762</v>
      </c>
      <c r="C660" s="291" t="s">
        <v>25</v>
      </c>
      <c r="D660" s="295">
        <v>43454.749252929483</v>
      </c>
      <c r="E660" s="295">
        <v>43454.749252929483</v>
      </c>
      <c r="F660" s="761">
        <v>43454.749252929483</v>
      </c>
      <c r="G660" s="761"/>
      <c r="H660" s="761"/>
      <c r="I660" s="761"/>
      <c r="J660" s="761"/>
      <c r="K660" s="761"/>
      <c r="L660" s="761"/>
      <c r="M660" s="761"/>
      <c r="N660" s="291"/>
      <c r="O660" s="295"/>
      <c r="P660" s="761"/>
      <c r="Q660" s="761"/>
      <c r="R660" s="761"/>
      <c r="S660" s="761"/>
      <c r="T660" s="761"/>
      <c r="U660" s="761"/>
      <c r="V660" s="761"/>
      <c r="W660" s="761"/>
      <c r="X660" s="761"/>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1"/>
      <c r="B661" s="294" t="s">
        <v>310</v>
      </c>
      <c r="C661" s="291" t="s">
        <v>163</v>
      </c>
      <c r="D661" s="295"/>
      <c r="E661" s="295"/>
      <c r="F661" s="761"/>
      <c r="G661" s="761"/>
      <c r="H661" s="761"/>
      <c r="I661" s="761"/>
      <c r="J661" s="761"/>
      <c r="K661" s="761"/>
      <c r="L661" s="761"/>
      <c r="M661" s="761"/>
      <c r="N661" s="291"/>
      <c r="O661" s="295"/>
      <c r="P661" s="761"/>
      <c r="Q661" s="761"/>
      <c r="R661" s="761"/>
      <c r="S661" s="761"/>
      <c r="T661" s="761"/>
      <c r="U661" s="761"/>
      <c r="V661" s="761"/>
      <c r="W661" s="761"/>
      <c r="X661" s="761"/>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1"/>
      <c r="B662" s="430"/>
      <c r="C662" s="291"/>
      <c r="D662" s="291"/>
      <c r="E662" s="291"/>
      <c r="F662" s="318"/>
      <c r="G662" s="318"/>
      <c r="H662" s="318"/>
      <c r="I662" s="318"/>
      <c r="J662" s="318"/>
      <c r="K662" s="318"/>
      <c r="L662" s="318"/>
      <c r="M662" s="318"/>
      <c r="N662" s="291"/>
      <c r="O662" s="291"/>
      <c r="P662" s="318"/>
      <c r="Q662" s="318"/>
      <c r="R662" s="318"/>
      <c r="S662" s="318"/>
      <c r="T662" s="318"/>
      <c r="U662" s="318"/>
      <c r="V662" s="318"/>
      <c r="W662" s="318"/>
      <c r="X662" s="318"/>
      <c r="Y662" s="422"/>
      <c r="Z662" s="425"/>
      <c r="AA662" s="425"/>
      <c r="AB662" s="425"/>
      <c r="AC662" s="425"/>
      <c r="AD662" s="425"/>
      <c r="AE662" s="425"/>
      <c r="AF662" s="425"/>
      <c r="AG662" s="425"/>
      <c r="AH662" s="425"/>
      <c r="AI662" s="425"/>
      <c r="AJ662" s="425"/>
      <c r="AK662" s="425"/>
      <c r="AL662" s="425"/>
      <c r="AM662" s="306"/>
    </row>
    <row r="663" spans="1:39" ht="30" outlineLevel="1">
      <c r="A663" s="531">
        <v>24</v>
      </c>
      <c r="B663" s="428" t="s">
        <v>116</v>
      </c>
      <c r="C663" s="291" t="s">
        <v>25</v>
      </c>
      <c r="D663" s="295">
        <v>13125.78047896385</v>
      </c>
      <c r="E663" s="295">
        <v>13125.78047896385</v>
      </c>
      <c r="F663" s="761">
        <v>13125.78047896385</v>
      </c>
      <c r="G663" s="761"/>
      <c r="H663" s="761"/>
      <c r="I663" s="761"/>
      <c r="J663" s="761"/>
      <c r="K663" s="761"/>
      <c r="L663" s="761"/>
      <c r="M663" s="761"/>
      <c r="N663" s="291"/>
      <c r="O663" s="295"/>
      <c r="P663" s="761"/>
      <c r="Q663" s="761"/>
      <c r="R663" s="761"/>
      <c r="S663" s="761"/>
      <c r="T663" s="761"/>
      <c r="U663" s="761"/>
      <c r="V663" s="761"/>
      <c r="W663" s="761"/>
      <c r="X663" s="761"/>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1"/>
      <c r="B664" s="294" t="s">
        <v>310</v>
      </c>
      <c r="C664" s="291" t="s">
        <v>163</v>
      </c>
      <c r="D664" s="295"/>
      <c r="E664" s="295"/>
      <c r="F664" s="761"/>
      <c r="G664" s="761"/>
      <c r="H664" s="761"/>
      <c r="I664" s="761"/>
      <c r="J664" s="761"/>
      <c r="K664" s="761"/>
      <c r="L664" s="761"/>
      <c r="M664" s="761"/>
      <c r="N664" s="291"/>
      <c r="O664" s="295"/>
      <c r="P664" s="761"/>
      <c r="Q664" s="761"/>
      <c r="R664" s="761"/>
      <c r="S664" s="761"/>
      <c r="T664" s="761"/>
      <c r="U664" s="761"/>
      <c r="V664" s="761"/>
      <c r="W664" s="761"/>
      <c r="X664" s="761"/>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1"/>
      <c r="B665" s="294"/>
      <c r="C665" s="291"/>
      <c r="D665" s="291"/>
      <c r="E665" s="291"/>
      <c r="F665" s="318"/>
      <c r="G665" s="318"/>
      <c r="H665" s="318"/>
      <c r="I665" s="318"/>
      <c r="J665" s="318"/>
      <c r="K665" s="318"/>
      <c r="L665" s="318"/>
      <c r="M665" s="318"/>
      <c r="N665" s="291"/>
      <c r="O665" s="291"/>
      <c r="P665" s="318"/>
      <c r="Q665" s="318"/>
      <c r="R665" s="318"/>
      <c r="S665" s="318"/>
      <c r="T665" s="318"/>
      <c r="U665" s="318"/>
      <c r="V665" s="318"/>
      <c r="W665" s="318"/>
      <c r="X665" s="318"/>
      <c r="Y665" s="412"/>
      <c r="Z665" s="425"/>
      <c r="AA665" s="425"/>
      <c r="AB665" s="425"/>
      <c r="AC665" s="425"/>
      <c r="AD665" s="425"/>
      <c r="AE665" s="425"/>
      <c r="AF665" s="425"/>
      <c r="AG665" s="425"/>
      <c r="AH665" s="425"/>
      <c r="AI665" s="425"/>
      <c r="AJ665" s="425"/>
      <c r="AK665" s="425"/>
      <c r="AL665" s="425"/>
      <c r="AM665" s="306"/>
    </row>
    <row r="666" spans="1:39" ht="15.75" outlineLevel="1">
      <c r="A666" s="531"/>
      <c r="B666" s="288" t="s">
        <v>500</v>
      </c>
      <c r="C666" s="291"/>
      <c r="D666" s="291"/>
      <c r="E666" s="291"/>
      <c r="F666" s="318"/>
      <c r="G666" s="318"/>
      <c r="H666" s="318"/>
      <c r="I666" s="318"/>
      <c r="J666" s="318"/>
      <c r="K666" s="318"/>
      <c r="L666" s="318"/>
      <c r="M666" s="318"/>
      <c r="N666" s="291"/>
      <c r="O666" s="291"/>
      <c r="P666" s="318"/>
      <c r="Q666" s="318"/>
      <c r="R666" s="318"/>
      <c r="S666" s="318"/>
      <c r="T666" s="318"/>
      <c r="U666" s="318"/>
      <c r="V666" s="318"/>
      <c r="W666" s="318"/>
      <c r="X666" s="318"/>
      <c r="Y666" s="412"/>
      <c r="Z666" s="425"/>
      <c r="AA666" s="425"/>
      <c r="AB666" s="425"/>
      <c r="AC666" s="425"/>
      <c r="AD666" s="425"/>
      <c r="AE666" s="425"/>
      <c r="AF666" s="425"/>
      <c r="AG666" s="425"/>
      <c r="AH666" s="425"/>
      <c r="AI666" s="425"/>
      <c r="AJ666" s="425"/>
      <c r="AK666" s="425"/>
      <c r="AL666" s="425"/>
      <c r="AM666" s="306"/>
    </row>
    <row r="667" spans="1:39" outlineLevel="1">
      <c r="A667" s="531">
        <v>25</v>
      </c>
      <c r="B667" s="428" t="s">
        <v>117</v>
      </c>
      <c r="C667" s="291" t="s">
        <v>25</v>
      </c>
      <c r="D667" s="295"/>
      <c r="E667" s="295"/>
      <c r="F667" s="761"/>
      <c r="G667" s="761"/>
      <c r="H667" s="761"/>
      <c r="I667" s="761"/>
      <c r="J667" s="761"/>
      <c r="K667" s="761"/>
      <c r="L667" s="761"/>
      <c r="M667" s="761"/>
      <c r="N667" s="295">
        <v>12</v>
      </c>
      <c r="O667" s="295"/>
      <c r="P667" s="761"/>
      <c r="Q667" s="761"/>
      <c r="R667" s="761"/>
      <c r="S667" s="761"/>
      <c r="T667" s="761"/>
      <c r="U667" s="761"/>
      <c r="V667" s="761"/>
      <c r="W667" s="761"/>
      <c r="X667" s="761"/>
      <c r="Y667" s="426"/>
      <c r="Z667" s="410"/>
      <c r="AA667" s="410"/>
      <c r="AB667" s="410"/>
      <c r="AC667" s="410"/>
      <c r="AD667" s="410"/>
      <c r="AE667" s="410"/>
      <c r="AF667" s="415"/>
      <c r="AG667" s="415"/>
      <c r="AH667" s="415"/>
      <c r="AI667" s="415"/>
      <c r="AJ667" s="415"/>
      <c r="AK667" s="415"/>
      <c r="AL667" s="415"/>
      <c r="AM667" s="296">
        <f>SUM(Y667:AL667)</f>
        <v>0</v>
      </c>
    </row>
    <row r="668" spans="1:39" outlineLevel="1">
      <c r="A668" s="531"/>
      <c r="B668" s="294" t="s">
        <v>310</v>
      </c>
      <c r="C668" s="291" t="s">
        <v>163</v>
      </c>
      <c r="D668" s="295"/>
      <c r="E668" s="295"/>
      <c r="F668" s="761"/>
      <c r="G668" s="761"/>
      <c r="H668" s="761"/>
      <c r="I668" s="761"/>
      <c r="J668" s="761"/>
      <c r="K668" s="761"/>
      <c r="L668" s="761"/>
      <c r="M668" s="761"/>
      <c r="N668" s="295">
        <f>N667</f>
        <v>12</v>
      </c>
      <c r="O668" s="295"/>
      <c r="P668" s="761"/>
      <c r="Q668" s="761"/>
      <c r="R668" s="761"/>
      <c r="S668" s="761"/>
      <c r="T668" s="761"/>
      <c r="U668" s="761"/>
      <c r="V668" s="761"/>
      <c r="W668" s="761"/>
      <c r="X668" s="761"/>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1"/>
      <c r="B669" s="294"/>
      <c r="C669" s="291"/>
      <c r="D669" s="291"/>
      <c r="E669" s="291"/>
      <c r="F669" s="318"/>
      <c r="G669" s="318"/>
      <c r="H669" s="318"/>
      <c r="I669" s="318"/>
      <c r="J669" s="318"/>
      <c r="K669" s="318"/>
      <c r="L669" s="318"/>
      <c r="M669" s="318"/>
      <c r="N669" s="291"/>
      <c r="O669" s="291"/>
      <c r="P669" s="318"/>
      <c r="Q669" s="318"/>
      <c r="R669" s="318"/>
      <c r="S669" s="318"/>
      <c r="T669" s="318"/>
      <c r="U669" s="318"/>
      <c r="V669" s="318"/>
      <c r="W669" s="318"/>
      <c r="X669" s="318"/>
      <c r="Y669" s="412"/>
      <c r="Z669" s="425"/>
      <c r="AA669" s="425"/>
      <c r="AB669" s="425"/>
      <c r="AC669" s="425"/>
      <c r="AD669" s="425"/>
      <c r="AE669" s="425"/>
      <c r="AF669" s="425"/>
      <c r="AG669" s="425"/>
      <c r="AH669" s="425"/>
      <c r="AI669" s="425"/>
      <c r="AJ669" s="425"/>
      <c r="AK669" s="425"/>
      <c r="AL669" s="425"/>
      <c r="AM669" s="306"/>
    </row>
    <row r="670" spans="1:39" outlineLevel="1">
      <c r="A670" s="531">
        <v>26</v>
      </c>
      <c r="B670" s="428" t="s">
        <v>118</v>
      </c>
      <c r="C670" s="291" t="s">
        <v>25</v>
      </c>
      <c r="D670" s="295">
        <v>25967.375511989449</v>
      </c>
      <c r="E670" s="295">
        <v>25967.375511989449</v>
      </c>
      <c r="F670" s="761">
        <v>25967.375511989449</v>
      </c>
      <c r="G670" s="761"/>
      <c r="H670" s="761"/>
      <c r="I670" s="761"/>
      <c r="J670" s="761"/>
      <c r="K670" s="761"/>
      <c r="L670" s="761"/>
      <c r="M670" s="761"/>
      <c r="N670" s="295">
        <v>12</v>
      </c>
      <c r="O670" s="295"/>
      <c r="P670" s="761"/>
      <c r="Q670" s="761"/>
      <c r="R670" s="761"/>
      <c r="S670" s="761"/>
      <c r="T670" s="761"/>
      <c r="U670" s="761"/>
      <c r="V670" s="761"/>
      <c r="W670" s="761"/>
      <c r="X670" s="761"/>
      <c r="Y670" s="426"/>
      <c r="Z670" s="410">
        <v>1</v>
      </c>
      <c r="AA670" s="410"/>
      <c r="AB670" s="410"/>
      <c r="AC670" s="410"/>
      <c r="AD670" s="410"/>
      <c r="AE670" s="410"/>
      <c r="AF670" s="415"/>
      <c r="AG670" s="415"/>
      <c r="AH670" s="415"/>
      <c r="AI670" s="415"/>
      <c r="AJ670" s="415"/>
      <c r="AK670" s="415"/>
      <c r="AL670" s="415"/>
      <c r="AM670" s="296">
        <f>SUM(Y670:AL670)</f>
        <v>1</v>
      </c>
    </row>
    <row r="671" spans="1:39" outlineLevel="1">
      <c r="A671" s="531"/>
      <c r="B671" s="294" t="s">
        <v>310</v>
      </c>
      <c r="C671" s="291" t="s">
        <v>163</v>
      </c>
      <c r="D671" s="295"/>
      <c r="E671" s="295"/>
      <c r="F671" s="761"/>
      <c r="G671" s="761"/>
      <c r="H671" s="761"/>
      <c r="I671" s="761"/>
      <c r="J671" s="761"/>
      <c r="K671" s="761"/>
      <c r="L671" s="761"/>
      <c r="M671" s="761"/>
      <c r="N671" s="295">
        <f>N670</f>
        <v>12</v>
      </c>
      <c r="O671" s="295"/>
      <c r="P671" s="761"/>
      <c r="Q671" s="761"/>
      <c r="R671" s="761"/>
      <c r="S671" s="761"/>
      <c r="T671" s="761"/>
      <c r="U671" s="761"/>
      <c r="V671" s="761"/>
      <c r="W671" s="761"/>
      <c r="X671" s="761"/>
      <c r="Y671" s="411">
        <f>Y670</f>
        <v>0</v>
      </c>
      <c r="Z671" s="411">
        <f t="shared" ref="Z671" si="1963">Z670</f>
        <v>1</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1"/>
      <c r="B672" s="294"/>
      <c r="C672" s="291"/>
      <c r="D672" s="291"/>
      <c r="E672" s="291"/>
      <c r="F672" s="318"/>
      <c r="G672" s="318"/>
      <c r="H672" s="318"/>
      <c r="I672" s="318"/>
      <c r="J672" s="318"/>
      <c r="K672" s="318"/>
      <c r="L672" s="318"/>
      <c r="M672" s="318"/>
      <c r="N672" s="291"/>
      <c r="O672" s="291"/>
      <c r="P672" s="318"/>
      <c r="Q672" s="318"/>
      <c r="R672" s="318"/>
      <c r="S672" s="318"/>
      <c r="T672" s="318"/>
      <c r="U672" s="318"/>
      <c r="V672" s="318"/>
      <c r="W672" s="318"/>
      <c r="X672" s="318"/>
      <c r="Y672" s="412"/>
      <c r="Z672" s="425"/>
      <c r="AA672" s="425"/>
      <c r="AB672" s="425"/>
      <c r="AC672" s="425"/>
      <c r="AD672" s="425"/>
      <c r="AE672" s="425"/>
      <c r="AF672" s="425"/>
      <c r="AG672" s="425"/>
      <c r="AH672" s="425"/>
      <c r="AI672" s="425"/>
      <c r="AJ672" s="425"/>
      <c r="AK672" s="425"/>
      <c r="AL672" s="425"/>
      <c r="AM672" s="306"/>
    </row>
    <row r="673" spans="1:39" ht="30" outlineLevel="1">
      <c r="A673" s="531">
        <v>27</v>
      </c>
      <c r="B673" s="428" t="s">
        <v>119</v>
      </c>
      <c r="C673" s="291" t="s">
        <v>25</v>
      </c>
      <c r="D673" s="295"/>
      <c r="E673" s="295"/>
      <c r="F673" s="761"/>
      <c r="G673" s="761"/>
      <c r="H673" s="761"/>
      <c r="I673" s="761"/>
      <c r="J673" s="761"/>
      <c r="K673" s="761"/>
      <c r="L673" s="761"/>
      <c r="M673" s="761"/>
      <c r="N673" s="295">
        <v>12</v>
      </c>
      <c r="O673" s="295"/>
      <c r="P673" s="761"/>
      <c r="Q673" s="761"/>
      <c r="R673" s="761"/>
      <c r="S673" s="761"/>
      <c r="T673" s="761"/>
      <c r="U673" s="761"/>
      <c r="V673" s="761"/>
      <c r="W673" s="761"/>
      <c r="X673" s="761"/>
      <c r="Y673" s="426"/>
      <c r="Z673" s="410"/>
      <c r="AA673" s="410"/>
      <c r="AB673" s="410"/>
      <c r="AC673" s="410"/>
      <c r="AD673" s="410"/>
      <c r="AE673" s="410"/>
      <c r="AF673" s="415"/>
      <c r="AG673" s="415"/>
      <c r="AH673" s="415"/>
      <c r="AI673" s="415"/>
      <c r="AJ673" s="415"/>
      <c r="AK673" s="415"/>
      <c r="AL673" s="415"/>
      <c r="AM673" s="296">
        <f>SUM(Y673:AL673)</f>
        <v>0</v>
      </c>
    </row>
    <row r="674" spans="1:39" outlineLevel="1">
      <c r="A674" s="531"/>
      <c r="B674" s="294" t="s">
        <v>310</v>
      </c>
      <c r="C674" s="291" t="s">
        <v>163</v>
      </c>
      <c r="D674" s="295"/>
      <c r="E674" s="295"/>
      <c r="F674" s="761"/>
      <c r="G674" s="761"/>
      <c r="H674" s="761"/>
      <c r="I674" s="761"/>
      <c r="J674" s="761"/>
      <c r="K674" s="761"/>
      <c r="L674" s="761"/>
      <c r="M674" s="761"/>
      <c r="N674" s="295">
        <f>N673</f>
        <v>12</v>
      </c>
      <c r="O674" s="295"/>
      <c r="P674" s="761"/>
      <c r="Q674" s="761"/>
      <c r="R674" s="761"/>
      <c r="S674" s="761"/>
      <c r="T674" s="761"/>
      <c r="U674" s="761"/>
      <c r="V674" s="761"/>
      <c r="W674" s="761"/>
      <c r="X674" s="761"/>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1"/>
      <c r="B675" s="294"/>
      <c r="C675" s="291"/>
      <c r="D675" s="291"/>
      <c r="E675" s="291"/>
      <c r="F675" s="318"/>
      <c r="G675" s="318"/>
      <c r="H675" s="318"/>
      <c r="I675" s="318"/>
      <c r="J675" s="318"/>
      <c r="K675" s="318"/>
      <c r="L675" s="318"/>
      <c r="M675" s="318"/>
      <c r="N675" s="291"/>
      <c r="O675" s="291"/>
      <c r="P675" s="318"/>
      <c r="Q675" s="318"/>
      <c r="R675" s="318"/>
      <c r="S675" s="318"/>
      <c r="T675" s="318"/>
      <c r="U675" s="318"/>
      <c r="V675" s="318"/>
      <c r="W675" s="318"/>
      <c r="X675" s="318"/>
      <c r="Y675" s="412"/>
      <c r="Z675" s="425"/>
      <c r="AA675" s="425"/>
      <c r="AB675" s="425"/>
      <c r="AC675" s="425"/>
      <c r="AD675" s="425"/>
      <c r="AE675" s="425"/>
      <c r="AF675" s="425"/>
      <c r="AG675" s="425"/>
      <c r="AH675" s="425"/>
      <c r="AI675" s="425"/>
      <c r="AJ675" s="425"/>
      <c r="AK675" s="425"/>
      <c r="AL675" s="425"/>
      <c r="AM675" s="306"/>
    </row>
    <row r="676" spans="1:39" ht="30" outlineLevel="1">
      <c r="A676" s="531">
        <v>28</v>
      </c>
      <c r="B676" s="428" t="s">
        <v>120</v>
      </c>
      <c r="C676" s="291" t="s">
        <v>25</v>
      </c>
      <c r="D676" s="295"/>
      <c r="E676" s="295"/>
      <c r="F676" s="761"/>
      <c r="G676" s="761"/>
      <c r="H676" s="761"/>
      <c r="I676" s="761"/>
      <c r="J676" s="761"/>
      <c r="K676" s="761"/>
      <c r="L676" s="761"/>
      <c r="M676" s="761"/>
      <c r="N676" s="295">
        <v>12</v>
      </c>
      <c r="O676" s="295"/>
      <c r="P676" s="761"/>
      <c r="Q676" s="761"/>
      <c r="R676" s="761"/>
      <c r="S676" s="761"/>
      <c r="T676" s="761"/>
      <c r="U676" s="761"/>
      <c r="V676" s="761"/>
      <c r="W676" s="761"/>
      <c r="X676" s="761"/>
      <c r="Y676" s="426"/>
      <c r="Z676" s="410"/>
      <c r="AA676" s="410"/>
      <c r="AB676" s="410"/>
      <c r="AC676" s="410"/>
      <c r="AD676" s="410"/>
      <c r="AE676" s="410"/>
      <c r="AF676" s="415"/>
      <c r="AG676" s="415"/>
      <c r="AH676" s="415"/>
      <c r="AI676" s="415"/>
      <c r="AJ676" s="415"/>
      <c r="AK676" s="415"/>
      <c r="AL676" s="415"/>
      <c r="AM676" s="296">
        <f>SUM(Y676:AL676)</f>
        <v>0</v>
      </c>
    </row>
    <row r="677" spans="1:39" outlineLevel="1">
      <c r="A677" s="531"/>
      <c r="B677" s="294" t="s">
        <v>310</v>
      </c>
      <c r="C677" s="291" t="s">
        <v>163</v>
      </c>
      <c r="D677" s="295"/>
      <c r="E677" s="295"/>
      <c r="F677" s="761"/>
      <c r="G677" s="761"/>
      <c r="H677" s="761"/>
      <c r="I677" s="761"/>
      <c r="J677" s="761"/>
      <c r="K677" s="761"/>
      <c r="L677" s="761"/>
      <c r="M677" s="761"/>
      <c r="N677" s="295">
        <f>N676</f>
        <v>12</v>
      </c>
      <c r="O677" s="295"/>
      <c r="P677" s="761"/>
      <c r="Q677" s="761"/>
      <c r="R677" s="761"/>
      <c r="S677" s="761"/>
      <c r="T677" s="761"/>
      <c r="U677" s="761"/>
      <c r="V677" s="761"/>
      <c r="W677" s="761"/>
      <c r="X677" s="761"/>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1"/>
      <c r="B678" s="294"/>
      <c r="C678" s="291"/>
      <c r="D678" s="291"/>
      <c r="E678" s="291"/>
      <c r="F678" s="318"/>
      <c r="G678" s="318"/>
      <c r="H678" s="318"/>
      <c r="I678" s="318"/>
      <c r="J678" s="318"/>
      <c r="K678" s="318"/>
      <c r="L678" s="318"/>
      <c r="M678" s="318"/>
      <c r="N678" s="291"/>
      <c r="O678" s="291"/>
      <c r="P678" s="318"/>
      <c r="Q678" s="318"/>
      <c r="R678" s="318"/>
      <c r="S678" s="318"/>
      <c r="T678" s="318"/>
      <c r="U678" s="318"/>
      <c r="V678" s="318"/>
      <c r="W678" s="318"/>
      <c r="X678" s="318"/>
      <c r="Y678" s="412"/>
      <c r="Z678" s="425"/>
      <c r="AA678" s="425"/>
      <c r="AB678" s="425"/>
      <c r="AC678" s="425"/>
      <c r="AD678" s="425"/>
      <c r="AE678" s="425"/>
      <c r="AF678" s="425"/>
      <c r="AG678" s="425"/>
      <c r="AH678" s="425"/>
      <c r="AI678" s="425"/>
      <c r="AJ678" s="425"/>
      <c r="AK678" s="425"/>
      <c r="AL678" s="425"/>
      <c r="AM678" s="306"/>
    </row>
    <row r="679" spans="1:39" ht="30" outlineLevel="1">
      <c r="A679" s="531">
        <v>29</v>
      </c>
      <c r="B679" s="428" t="s">
        <v>121</v>
      </c>
      <c r="C679" s="291" t="s">
        <v>25</v>
      </c>
      <c r="D679" s="295"/>
      <c r="E679" s="295"/>
      <c r="F679" s="761"/>
      <c r="G679" s="761"/>
      <c r="H679" s="761"/>
      <c r="I679" s="761"/>
      <c r="J679" s="761"/>
      <c r="K679" s="761"/>
      <c r="L679" s="761"/>
      <c r="M679" s="761"/>
      <c r="N679" s="295">
        <v>3</v>
      </c>
      <c r="O679" s="295"/>
      <c r="P679" s="761"/>
      <c r="Q679" s="761"/>
      <c r="R679" s="761"/>
      <c r="S679" s="761"/>
      <c r="T679" s="761"/>
      <c r="U679" s="761"/>
      <c r="V679" s="761"/>
      <c r="W679" s="761"/>
      <c r="X679" s="761"/>
      <c r="Y679" s="426"/>
      <c r="Z679" s="410"/>
      <c r="AA679" s="410"/>
      <c r="AB679" s="410"/>
      <c r="AC679" s="410"/>
      <c r="AD679" s="410"/>
      <c r="AE679" s="410"/>
      <c r="AF679" s="415"/>
      <c r="AG679" s="415"/>
      <c r="AH679" s="415"/>
      <c r="AI679" s="415"/>
      <c r="AJ679" s="415"/>
      <c r="AK679" s="415"/>
      <c r="AL679" s="415"/>
      <c r="AM679" s="296">
        <f>SUM(Y679:AL679)</f>
        <v>0</v>
      </c>
    </row>
    <row r="680" spans="1:39" outlineLevel="1">
      <c r="A680" s="531"/>
      <c r="B680" s="294" t="s">
        <v>310</v>
      </c>
      <c r="C680" s="291" t="s">
        <v>163</v>
      </c>
      <c r="D680" s="295"/>
      <c r="E680" s="295"/>
      <c r="F680" s="761"/>
      <c r="G680" s="761"/>
      <c r="H680" s="761"/>
      <c r="I680" s="761"/>
      <c r="J680" s="761"/>
      <c r="K680" s="761"/>
      <c r="L680" s="761"/>
      <c r="M680" s="761"/>
      <c r="N680" s="295">
        <f>N679</f>
        <v>3</v>
      </c>
      <c r="O680" s="295"/>
      <c r="P680" s="761"/>
      <c r="Q680" s="761"/>
      <c r="R680" s="761"/>
      <c r="S680" s="761"/>
      <c r="T680" s="761"/>
      <c r="U680" s="761"/>
      <c r="V680" s="761"/>
      <c r="W680" s="761"/>
      <c r="X680" s="761"/>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1"/>
      <c r="B681" s="294"/>
      <c r="C681" s="291"/>
      <c r="D681" s="291"/>
      <c r="E681" s="291"/>
      <c r="F681" s="318"/>
      <c r="G681" s="318"/>
      <c r="H681" s="318"/>
      <c r="I681" s="318"/>
      <c r="J681" s="318"/>
      <c r="K681" s="318"/>
      <c r="L681" s="318"/>
      <c r="M681" s="318"/>
      <c r="N681" s="291"/>
      <c r="O681" s="291"/>
      <c r="P681" s="318"/>
      <c r="Q681" s="318"/>
      <c r="R681" s="318"/>
      <c r="S681" s="318"/>
      <c r="T681" s="318"/>
      <c r="U681" s="318"/>
      <c r="V681" s="318"/>
      <c r="W681" s="318"/>
      <c r="X681" s="318"/>
      <c r="Y681" s="412"/>
      <c r="Z681" s="425"/>
      <c r="AA681" s="425"/>
      <c r="AB681" s="425"/>
      <c r="AC681" s="425"/>
      <c r="AD681" s="425"/>
      <c r="AE681" s="425"/>
      <c r="AF681" s="425"/>
      <c r="AG681" s="425"/>
      <c r="AH681" s="425"/>
      <c r="AI681" s="425"/>
      <c r="AJ681" s="425"/>
      <c r="AK681" s="425"/>
      <c r="AL681" s="425"/>
      <c r="AM681" s="306"/>
    </row>
    <row r="682" spans="1:39" ht="30" outlineLevel="1">
      <c r="A682" s="531">
        <v>30</v>
      </c>
      <c r="B682" s="428" t="s">
        <v>122</v>
      </c>
      <c r="C682" s="291" t="s">
        <v>25</v>
      </c>
      <c r="D682" s="295"/>
      <c r="E682" s="295"/>
      <c r="F682" s="761"/>
      <c r="G682" s="761"/>
      <c r="H682" s="761"/>
      <c r="I682" s="761"/>
      <c r="J682" s="761"/>
      <c r="K682" s="761"/>
      <c r="L682" s="761"/>
      <c r="M682" s="761"/>
      <c r="N682" s="295">
        <v>12</v>
      </c>
      <c r="O682" s="295"/>
      <c r="P682" s="761"/>
      <c r="Q682" s="761"/>
      <c r="R682" s="761"/>
      <c r="S682" s="761"/>
      <c r="T682" s="761"/>
      <c r="U682" s="761"/>
      <c r="V682" s="761"/>
      <c r="W682" s="761"/>
      <c r="X682" s="761"/>
      <c r="Y682" s="426"/>
      <c r="Z682" s="410"/>
      <c r="AA682" s="410"/>
      <c r="AB682" s="410"/>
      <c r="AC682" s="410"/>
      <c r="AD682" s="410"/>
      <c r="AE682" s="410"/>
      <c r="AF682" s="415"/>
      <c r="AG682" s="415"/>
      <c r="AH682" s="415"/>
      <c r="AI682" s="415"/>
      <c r="AJ682" s="415"/>
      <c r="AK682" s="415"/>
      <c r="AL682" s="415"/>
      <c r="AM682" s="296">
        <f>SUM(Y682:AL682)</f>
        <v>0</v>
      </c>
    </row>
    <row r="683" spans="1:39" outlineLevel="1">
      <c r="A683" s="531"/>
      <c r="B683" s="294" t="s">
        <v>310</v>
      </c>
      <c r="C683" s="291" t="s">
        <v>163</v>
      </c>
      <c r="D683" s="295"/>
      <c r="E683" s="295"/>
      <c r="F683" s="761"/>
      <c r="G683" s="761"/>
      <c r="H683" s="761"/>
      <c r="I683" s="761"/>
      <c r="J683" s="761"/>
      <c r="K683" s="761"/>
      <c r="L683" s="761"/>
      <c r="M683" s="761"/>
      <c r="N683" s="295">
        <f>N682</f>
        <v>12</v>
      </c>
      <c r="O683" s="295"/>
      <c r="P683" s="761"/>
      <c r="Q683" s="761"/>
      <c r="R683" s="761"/>
      <c r="S683" s="761"/>
      <c r="T683" s="761"/>
      <c r="U683" s="761"/>
      <c r="V683" s="761"/>
      <c r="W683" s="761"/>
      <c r="X683" s="761"/>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1"/>
      <c r="B684" s="294"/>
      <c r="C684" s="291"/>
      <c r="D684" s="291"/>
      <c r="E684" s="291"/>
      <c r="F684" s="318"/>
      <c r="G684" s="318"/>
      <c r="H684" s="318"/>
      <c r="I684" s="318"/>
      <c r="J684" s="318"/>
      <c r="K684" s="318"/>
      <c r="L684" s="318"/>
      <c r="M684" s="318"/>
      <c r="N684" s="291"/>
      <c r="O684" s="291"/>
      <c r="P684" s="318"/>
      <c r="Q684" s="318"/>
      <c r="R684" s="318"/>
      <c r="S684" s="318"/>
      <c r="T684" s="318"/>
      <c r="U684" s="318"/>
      <c r="V684" s="318"/>
      <c r="W684" s="318"/>
      <c r="X684" s="318"/>
      <c r="Y684" s="412"/>
      <c r="Z684" s="425"/>
      <c r="AA684" s="425"/>
      <c r="AB684" s="425"/>
      <c r="AC684" s="425"/>
      <c r="AD684" s="425"/>
      <c r="AE684" s="425"/>
      <c r="AF684" s="425"/>
      <c r="AG684" s="425"/>
      <c r="AH684" s="425"/>
      <c r="AI684" s="425"/>
      <c r="AJ684" s="425"/>
      <c r="AK684" s="425"/>
      <c r="AL684" s="425"/>
      <c r="AM684" s="306"/>
    </row>
    <row r="685" spans="1:39" ht="30" outlineLevel="1">
      <c r="A685" s="531">
        <v>31</v>
      </c>
      <c r="B685" s="428" t="s">
        <v>123</v>
      </c>
      <c r="C685" s="291" t="s">
        <v>25</v>
      </c>
      <c r="D685" s="295"/>
      <c r="E685" s="295"/>
      <c r="F685" s="761"/>
      <c r="G685" s="761"/>
      <c r="H685" s="761"/>
      <c r="I685" s="761"/>
      <c r="J685" s="761"/>
      <c r="K685" s="761"/>
      <c r="L685" s="761"/>
      <c r="M685" s="761"/>
      <c r="N685" s="295">
        <v>12</v>
      </c>
      <c r="O685" s="295"/>
      <c r="P685" s="761"/>
      <c r="Q685" s="761"/>
      <c r="R685" s="761"/>
      <c r="S685" s="761"/>
      <c r="T685" s="761"/>
      <c r="U685" s="761"/>
      <c r="V685" s="761"/>
      <c r="W685" s="761"/>
      <c r="X685" s="761"/>
      <c r="Y685" s="426"/>
      <c r="Z685" s="410"/>
      <c r="AA685" s="410"/>
      <c r="AB685" s="410"/>
      <c r="AC685" s="410"/>
      <c r="AD685" s="410"/>
      <c r="AE685" s="410"/>
      <c r="AF685" s="415"/>
      <c r="AG685" s="415"/>
      <c r="AH685" s="415"/>
      <c r="AI685" s="415"/>
      <c r="AJ685" s="415"/>
      <c r="AK685" s="415"/>
      <c r="AL685" s="415"/>
      <c r="AM685" s="296">
        <f>SUM(Y685:AL685)</f>
        <v>0</v>
      </c>
    </row>
    <row r="686" spans="1:39" outlineLevel="1">
      <c r="A686" s="531"/>
      <c r="B686" s="294" t="s">
        <v>310</v>
      </c>
      <c r="C686" s="291" t="s">
        <v>163</v>
      </c>
      <c r="D686" s="295"/>
      <c r="E686" s="295"/>
      <c r="F686" s="761"/>
      <c r="G686" s="761"/>
      <c r="H686" s="761"/>
      <c r="I686" s="761"/>
      <c r="J686" s="761"/>
      <c r="K686" s="761"/>
      <c r="L686" s="761"/>
      <c r="M686" s="761"/>
      <c r="N686" s="295">
        <f>N685</f>
        <v>12</v>
      </c>
      <c r="O686" s="295"/>
      <c r="P686" s="761"/>
      <c r="Q686" s="761"/>
      <c r="R686" s="761"/>
      <c r="S686" s="761"/>
      <c r="T686" s="761"/>
      <c r="U686" s="761"/>
      <c r="V686" s="761"/>
      <c r="W686" s="761"/>
      <c r="X686" s="761"/>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1"/>
      <c r="B687" s="428"/>
      <c r="C687" s="291"/>
      <c r="D687" s="291"/>
      <c r="E687" s="291"/>
      <c r="F687" s="318"/>
      <c r="G687" s="318"/>
      <c r="H687" s="318"/>
      <c r="I687" s="318"/>
      <c r="J687" s="318"/>
      <c r="K687" s="318"/>
      <c r="L687" s="318"/>
      <c r="M687" s="318"/>
      <c r="N687" s="291"/>
      <c r="O687" s="291"/>
      <c r="P687" s="318"/>
      <c r="Q687" s="318"/>
      <c r="R687" s="318"/>
      <c r="S687" s="318"/>
      <c r="T687" s="318"/>
      <c r="U687" s="318"/>
      <c r="V687" s="318"/>
      <c r="W687" s="318"/>
      <c r="X687" s="318"/>
      <c r="Y687" s="412"/>
      <c r="Z687" s="425"/>
      <c r="AA687" s="425"/>
      <c r="AB687" s="425"/>
      <c r="AC687" s="425"/>
      <c r="AD687" s="425"/>
      <c r="AE687" s="425"/>
      <c r="AF687" s="425"/>
      <c r="AG687" s="425"/>
      <c r="AH687" s="425"/>
      <c r="AI687" s="425"/>
      <c r="AJ687" s="425"/>
      <c r="AK687" s="425"/>
      <c r="AL687" s="425"/>
      <c r="AM687" s="306"/>
    </row>
    <row r="688" spans="1:39" ht="30" outlineLevel="1">
      <c r="A688" s="531">
        <v>32</v>
      </c>
      <c r="B688" s="428" t="s">
        <v>124</v>
      </c>
      <c r="C688" s="291" t="s">
        <v>25</v>
      </c>
      <c r="D688" s="295"/>
      <c r="E688" s="295"/>
      <c r="F688" s="761"/>
      <c r="G688" s="761"/>
      <c r="H688" s="761"/>
      <c r="I688" s="761"/>
      <c r="J688" s="761"/>
      <c r="K688" s="761"/>
      <c r="L688" s="761"/>
      <c r="M688" s="761"/>
      <c r="N688" s="295">
        <v>12</v>
      </c>
      <c r="O688" s="295"/>
      <c r="P688" s="761"/>
      <c r="Q688" s="761"/>
      <c r="R688" s="761"/>
      <c r="S688" s="761"/>
      <c r="T688" s="761"/>
      <c r="U688" s="761"/>
      <c r="V688" s="761"/>
      <c r="W688" s="761"/>
      <c r="X688" s="761"/>
      <c r="Y688" s="426"/>
      <c r="Z688" s="410"/>
      <c r="AA688" s="410"/>
      <c r="AB688" s="410"/>
      <c r="AC688" s="410"/>
      <c r="AD688" s="410"/>
      <c r="AE688" s="410"/>
      <c r="AF688" s="415"/>
      <c r="AG688" s="415"/>
      <c r="AH688" s="415"/>
      <c r="AI688" s="415"/>
      <c r="AJ688" s="415"/>
      <c r="AK688" s="415"/>
      <c r="AL688" s="415"/>
      <c r="AM688" s="296">
        <f>SUM(Y688:AL688)</f>
        <v>0</v>
      </c>
    </row>
    <row r="689" spans="1:39" outlineLevel="1">
      <c r="A689" s="531"/>
      <c r="B689" s="294" t="s">
        <v>310</v>
      </c>
      <c r="C689" s="291" t="s">
        <v>163</v>
      </c>
      <c r="D689" s="295"/>
      <c r="E689" s="295"/>
      <c r="F689" s="761"/>
      <c r="G689" s="761"/>
      <c r="H689" s="761"/>
      <c r="I689" s="761"/>
      <c r="J689" s="761"/>
      <c r="K689" s="761"/>
      <c r="L689" s="761"/>
      <c r="M689" s="761"/>
      <c r="N689" s="295">
        <f>N688</f>
        <v>12</v>
      </c>
      <c r="O689" s="295"/>
      <c r="P689" s="761"/>
      <c r="Q689" s="761"/>
      <c r="R689" s="761"/>
      <c r="S689" s="761"/>
      <c r="T689" s="761"/>
      <c r="U689" s="761"/>
      <c r="V689" s="761"/>
      <c r="W689" s="761"/>
      <c r="X689" s="761"/>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1"/>
      <c r="B690" s="428"/>
      <c r="C690" s="291"/>
      <c r="D690" s="291"/>
      <c r="E690" s="291"/>
      <c r="F690" s="318"/>
      <c r="G690" s="318"/>
      <c r="H690" s="318"/>
      <c r="I690" s="318"/>
      <c r="J690" s="318"/>
      <c r="K690" s="318"/>
      <c r="L690" s="318"/>
      <c r="M690" s="318"/>
      <c r="N690" s="291"/>
      <c r="O690" s="291"/>
      <c r="P690" s="318"/>
      <c r="Q690" s="318"/>
      <c r="R690" s="318"/>
      <c r="S690" s="318"/>
      <c r="T690" s="318"/>
      <c r="U690" s="318"/>
      <c r="V690" s="318"/>
      <c r="W690" s="318"/>
      <c r="X690" s="318"/>
      <c r="Y690" s="412"/>
      <c r="Z690" s="425"/>
      <c r="AA690" s="425"/>
      <c r="AB690" s="425"/>
      <c r="AC690" s="425"/>
      <c r="AD690" s="425"/>
      <c r="AE690" s="425"/>
      <c r="AF690" s="425"/>
      <c r="AG690" s="425"/>
      <c r="AH690" s="425"/>
      <c r="AI690" s="425"/>
      <c r="AJ690" s="425"/>
      <c r="AK690" s="425"/>
      <c r="AL690" s="425"/>
      <c r="AM690" s="306"/>
    </row>
    <row r="691" spans="1:39" ht="15.75" outlineLevel="1">
      <c r="A691" s="531"/>
      <c r="B691" s="288" t="s">
        <v>501</v>
      </c>
      <c r="C691" s="291"/>
      <c r="D691" s="291"/>
      <c r="E691" s="291"/>
      <c r="F691" s="318"/>
      <c r="G691" s="318"/>
      <c r="H691" s="318"/>
      <c r="I691" s="318"/>
      <c r="J691" s="318"/>
      <c r="K691" s="318"/>
      <c r="L691" s="318"/>
      <c r="M691" s="318"/>
      <c r="N691" s="291"/>
      <c r="O691" s="291"/>
      <c r="P691" s="318"/>
      <c r="Q691" s="318"/>
      <c r="R691" s="318"/>
      <c r="S691" s="318"/>
      <c r="T691" s="318"/>
      <c r="U691" s="318"/>
      <c r="V691" s="318"/>
      <c r="W691" s="318"/>
      <c r="X691" s="318"/>
      <c r="Y691" s="412"/>
      <c r="Z691" s="425"/>
      <c r="AA691" s="425"/>
      <c r="AB691" s="425"/>
      <c r="AC691" s="425"/>
      <c r="AD691" s="425"/>
      <c r="AE691" s="425"/>
      <c r="AF691" s="425"/>
      <c r="AG691" s="425"/>
      <c r="AH691" s="425"/>
      <c r="AI691" s="425"/>
      <c r="AJ691" s="425"/>
      <c r="AK691" s="425"/>
      <c r="AL691" s="425"/>
      <c r="AM691" s="306"/>
    </row>
    <row r="692" spans="1:39" outlineLevel="1">
      <c r="A692" s="531">
        <v>33</v>
      </c>
      <c r="B692" s="428" t="s">
        <v>125</v>
      </c>
      <c r="C692" s="291" t="s">
        <v>25</v>
      </c>
      <c r="D692" s="295"/>
      <c r="E692" s="295"/>
      <c r="F692" s="761"/>
      <c r="G692" s="761"/>
      <c r="H692" s="761"/>
      <c r="I692" s="761"/>
      <c r="J692" s="761"/>
      <c r="K692" s="761"/>
      <c r="L692" s="761"/>
      <c r="M692" s="761"/>
      <c r="N692" s="295">
        <v>0</v>
      </c>
      <c r="O692" s="295"/>
      <c r="P692" s="761"/>
      <c r="Q692" s="761"/>
      <c r="R692" s="761"/>
      <c r="S692" s="761"/>
      <c r="T692" s="761"/>
      <c r="U692" s="761"/>
      <c r="V692" s="761"/>
      <c r="W692" s="761"/>
      <c r="X692" s="761"/>
      <c r="Y692" s="426"/>
      <c r="Z692" s="410"/>
      <c r="AA692" s="410"/>
      <c r="AB692" s="410"/>
      <c r="AC692" s="410"/>
      <c r="AD692" s="410"/>
      <c r="AE692" s="410"/>
      <c r="AF692" s="415"/>
      <c r="AG692" s="415"/>
      <c r="AH692" s="415"/>
      <c r="AI692" s="415"/>
      <c r="AJ692" s="415"/>
      <c r="AK692" s="415"/>
      <c r="AL692" s="415"/>
      <c r="AM692" s="296">
        <f>SUM(Y692:AL692)</f>
        <v>0</v>
      </c>
    </row>
    <row r="693" spans="1:39" outlineLevel="1">
      <c r="A693" s="531"/>
      <c r="B693" s="294" t="s">
        <v>310</v>
      </c>
      <c r="C693" s="291" t="s">
        <v>163</v>
      </c>
      <c r="D693" s="295"/>
      <c r="E693" s="295"/>
      <c r="F693" s="761"/>
      <c r="G693" s="761"/>
      <c r="H693" s="761"/>
      <c r="I693" s="761"/>
      <c r="J693" s="761"/>
      <c r="K693" s="761"/>
      <c r="L693" s="761"/>
      <c r="M693" s="761"/>
      <c r="N693" s="295">
        <f>N692</f>
        <v>0</v>
      </c>
      <c r="O693" s="295"/>
      <c r="P693" s="761"/>
      <c r="Q693" s="761"/>
      <c r="R693" s="761"/>
      <c r="S693" s="761"/>
      <c r="T693" s="761"/>
      <c r="U693" s="761"/>
      <c r="V693" s="761"/>
      <c r="W693" s="761"/>
      <c r="X693" s="761"/>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1"/>
      <c r="B694" s="428"/>
      <c r="C694" s="291"/>
      <c r="D694" s="291"/>
      <c r="E694" s="291"/>
      <c r="F694" s="318"/>
      <c r="G694" s="318"/>
      <c r="H694" s="318"/>
      <c r="I694" s="318"/>
      <c r="J694" s="318"/>
      <c r="K694" s="318"/>
      <c r="L694" s="318"/>
      <c r="M694" s="318"/>
      <c r="N694" s="291"/>
      <c r="O694" s="291"/>
      <c r="P694" s="318"/>
      <c r="Q694" s="318"/>
      <c r="R694" s="318"/>
      <c r="S694" s="318"/>
      <c r="T694" s="318"/>
      <c r="U694" s="318"/>
      <c r="V694" s="318"/>
      <c r="W694" s="318"/>
      <c r="X694" s="318"/>
      <c r="Y694" s="412"/>
      <c r="Z694" s="425"/>
      <c r="AA694" s="425"/>
      <c r="AB694" s="425"/>
      <c r="AC694" s="425"/>
      <c r="AD694" s="425"/>
      <c r="AE694" s="425"/>
      <c r="AF694" s="425"/>
      <c r="AG694" s="425"/>
      <c r="AH694" s="425"/>
      <c r="AI694" s="425"/>
      <c r="AJ694" s="425"/>
      <c r="AK694" s="425"/>
      <c r="AL694" s="425"/>
      <c r="AM694" s="306"/>
    </row>
    <row r="695" spans="1:39" outlineLevel="1">
      <c r="A695" s="531">
        <v>34</v>
      </c>
      <c r="B695" s="428" t="s">
        <v>126</v>
      </c>
      <c r="C695" s="291" t="s">
        <v>25</v>
      </c>
      <c r="D695" s="295"/>
      <c r="E695" s="295"/>
      <c r="F695" s="761"/>
      <c r="G695" s="761"/>
      <c r="H695" s="761"/>
      <c r="I695" s="761"/>
      <c r="J695" s="761"/>
      <c r="K695" s="761"/>
      <c r="L695" s="761"/>
      <c r="M695" s="761"/>
      <c r="N695" s="295">
        <v>0</v>
      </c>
      <c r="O695" s="295"/>
      <c r="P695" s="761"/>
      <c r="Q695" s="761"/>
      <c r="R695" s="761"/>
      <c r="S695" s="761"/>
      <c r="T695" s="761"/>
      <c r="U695" s="761"/>
      <c r="V695" s="761"/>
      <c r="W695" s="761"/>
      <c r="X695" s="761"/>
      <c r="Y695" s="426"/>
      <c r="Z695" s="410"/>
      <c r="AA695" s="410"/>
      <c r="AB695" s="410"/>
      <c r="AC695" s="410"/>
      <c r="AD695" s="410"/>
      <c r="AE695" s="410"/>
      <c r="AF695" s="415"/>
      <c r="AG695" s="415"/>
      <c r="AH695" s="415"/>
      <c r="AI695" s="415"/>
      <c r="AJ695" s="415"/>
      <c r="AK695" s="415"/>
      <c r="AL695" s="415"/>
      <c r="AM695" s="296">
        <f>SUM(Y695:AL695)</f>
        <v>0</v>
      </c>
    </row>
    <row r="696" spans="1:39" outlineLevel="1">
      <c r="A696" s="531"/>
      <c r="B696" s="294" t="s">
        <v>310</v>
      </c>
      <c r="C696" s="291" t="s">
        <v>163</v>
      </c>
      <c r="D696" s="295"/>
      <c r="E696" s="295"/>
      <c r="F696" s="761"/>
      <c r="G696" s="761"/>
      <c r="H696" s="761"/>
      <c r="I696" s="761"/>
      <c r="J696" s="761"/>
      <c r="K696" s="761"/>
      <c r="L696" s="761"/>
      <c r="M696" s="761"/>
      <c r="N696" s="295">
        <f>N695</f>
        <v>0</v>
      </c>
      <c r="O696" s="295"/>
      <c r="P696" s="761"/>
      <c r="Q696" s="761"/>
      <c r="R696" s="761"/>
      <c r="S696" s="761"/>
      <c r="T696" s="761"/>
      <c r="U696" s="761"/>
      <c r="V696" s="761"/>
      <c r="W696" s="761"/>
      <c r="X696" s="761"/>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1"/>
      <c r="B697" s="428"/>
      <c r="C697" s="291"/>
      <c r="D697" s="291"/>
      <c r="E697" s="291"/>
      <c r="F697" s="318"/>
      <c r="G697" s="318"/>
      <c r="H697" s="318"/>
      <c r="I697" s="318"/>
      <c r="J697" s="318"/>
      <c r="K697" s="318"/>
      <c r="L697" s="318"/>
      <c r="M697" s="318"/>
      <c r="N697" s="291"/>
      <c r="O697" s="291"/>
      <c r="P697" s="318"/>
      <c r="Q697" s="318"/>
      <c r="R697" s="318"/>
      <c r="S697" s="318"/>
      <c r="T697" s="318"/>
      <c r="U697" s="318"/>
      <c r="V697" s="318"/>
      <c r="W697" s="318"/>
      <c r="X697" s="318"/>
      <c r="Y697" s="412"/>
      <c r="Z697" s="425"/>
      <c r="AA697" s="425"/>
      <c r="AB697" s="425"/>
      <c r="AC697" s="425"/>
      <c r="AD697" s="425"/>
      <c r="AE697" s="425"/>
      <c r="AF697" s="425"/>
      <c r="AG697" s="425"/>
      <c r="AH697" s="425"/>
      <c r="AI697" s="425"/>
      <c r="AJ697" s="425"/>
      <c r="AK697" s="425"/>
      <c r="AL697" s="425"/>
      <c r="AM697" s="306"/>
    </row>
    <row r="698" spans="1:39" outlineLevel="1">
      <c r="A698" s="531">
        <v>35</v>
      </c>
      <c r="B698" s="428" t="s">
        <v>127</v>
      </c>
      <c r="C698" s="291" t="s">
        <v>25</v>
      </c>
      <c r="D698" s="295"/>
      <c r="E698" s="295"/>
      <c r="F698" s="761"/>
      <c r="G698" s="761"/>
      <c r="H698" s="761"/>
      <c r="I698" s="761"/>
      <c r="J698" s="761"/>
      <c r="K698" s="761"/>
      <c r="L698" s="761"/>
      <c r="M698" s="761"/>
      <c r="N698" s="295">
        <v>0</v>
      </c>
      <c r="O698" s="295"/>
      <c r="P698" s="761"/>
      <c r="Q698" s="761"/>
      <c r="R698" s="761"/>
      <c r="S698" s="761"/>
      <c r="T698" s="761"/>
      <c r="U698" s="761"/>
      <c r="V698" s="761"/>
      <c r="W698" s="761"/>
      <c r="X698" s="761"/>
      <c r="Y698" s="426"/>
      <c r="Z698" s="410"/>
      <c r="AA698" s="410"/>
      <c r="AB698" s="410"/>
      <c r="AC698" s="410"/>
      <c r="AD698" s="410"/>
      <c r="AE698" s="410"/>
      <c r="AF698" s="415"/>
      <c r="AG698" s="415"/>
      <c r="AH698" s="415"/>
      <c r="AI698" s="415"/>
      <c r="AJ698" s="415"/>
      <c r="AK698" s="415"/>
      <c r="AL698" s="415"/>
      <c r="AM698" s="296">
        <f>SUM(Y698:AL698)</f>
        <v>0</v>
      </c>
    </row>
    <row r="699" spans="1:39" outlineLevel="1">
      <c r="A699" s="531"/>
      <c r="B699" s="294" t="s">
        <v>310</v>
      </c>
      <c r="C699" s="291" t="s">
        <v>163</v>
      </c>
      <c r="D699" s="295"/>
      <c r="E699" s="295"/>
      <c r="F699" s="761"/>
      <c r="G699" s="761"/>
      <c r="H699" s="761"/>
      <c r="I699" s="761"/>
      <c r="J699" s="761"/>
      <c r="K699" s="761"/>
      <c r="L699" s="761"/>
      <c r="M699" s="761"/>
      <c r="N699" s="295">
        <f>N698</f>
        <v>0</v>
      </c>
      <c r="O699" s="295"/>
      <c r="P699" s="761"/>
      <c r="Q699" s="761"/>
      <c r="R699" s="761"/>
      <c r="S699" s="761"/>
      <c r="T699" s="761"/>
      <c r="U699" s="761"/>
      <c r="V699" s="761"/>
      <c r="W699" s="761"/>
      <c r="X699" s="761"/>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1"/>
      <c r="B700" s="431"/>
      <c r="C700" s="291"/>
      <c r="D700" s="291"/>
      <c r="E700" s="291"/>
      <c r="F700" s="318"/>
      <c r="G700" s="318"/>
      <c r="H700" s="318"/>
      <c r="I700" s="318"/>
      <c r="J700" s="318"/>
      <c r="K700" s="318"/>
      <c r="L700" s="318"/>
      <c r="M700" s="318"/>
      <c r="N700" s="291"/>
      <c r="O700" s="291"/>
      <c r="P700" s="318"/>
      <c r="Q700" s="318"/>
      <c r="R700" s="318"/>
      <c r="S700" s="318"/>
      <c r="T700" s="318"/>
      <c r="U700" s="318"/>
      <c r="V700" s="318"/>
      <c r="W700" s="318"/>
      <c r="X700" s="318"/>
      <c r="Y700" s="412"/>
      <c r="Z700" s="425"/>
      <c r="AA700" s="425"/>
      <c r="AB700" s="425"/>
      <c r="AC700" s="425"/>
      <c r="AD700" s="425"/>
      <c r="AE700" s="425"/>
      <c r="AF700" s="425"/>
      <c r="AG700" s="425"/>
      <c r="AH700" s="425"/>
      <c r="AI700" s="425"/>
      <c r="AJ700" s="425"/>
      <c r="AK700" s="425"/>
      <c r="AL700" s="425"/>
      <c r="AM700" s="306"/>
    </row>
    <row r="701" spans="1:39" ht="15.75" outlineLevel="1">
      <c r="A701" s="531"/>
      <c r="B701" s="288" t="s">
        <v>502</v>
      </c>
      <c r="C701" s="291"/>
      <c r="D701" s="291"/>
      <c r="E701" s="291"/>
      <c r="F701" s="318"/>
      <c r="G701" s="318"/>
      <c r="H701" s="318"/>
      <c r="I701" s="318"/>
      <c r="J701" s="318"/>
      <c r="K701" s="318"/>
      <c r="L701" s="318"/>
      <c r="M701" s="318"/>
      <c r="N701" s="291"/>
      <c r="O701" s="291"/>
      <c r="P701" s="318"/>
      <c r="Q701" s="318"/>
      <c r="R701" s="318"/>
      <c r="S701" s="318"/>
      <c r="T701" s="318"/>
      <c r="U701" s="318"/>
      <c r="V701" s="318"/>
      <c r="W701" s="318"/>
      <c r="X701" s="318"/>
      <c r="Y701" s="412"/>
      <c r="Z701" s="425"/>
      <c r="AA701" s="425"/>
      <c r="AB701" s="425"/>
      <c r="AC701" s="425"/>
      <c r="AD701" s="425"/>
      <c r="AE701" s="425"/>
      <c r="AF701" s="425"/>
      <c r="AG701" s="425"/>
      <c r="AH701" s="425"/>
      <c r="AI701" s="425"/>
      <c r="AJ701" s="425"/>
      <c r="AK701" s="425"/>
      <c r="AL701" s="425"/>
      <c r="AM701" s="306"/>
    </row>
    <row r="702" spans="1:39" ht="45" outlineLevel="1">
      <c r="A702" s="531">
        <v>36</v>
      </c>
      <c r="B702" s="428" t="s">
        <v>128</v>
      </c>
      <c r="C702" s="291" t="s">
        <v>25</v>
      </c>
      <c r="D702" s="295"/>
      <c r="E702" s="295"/>
      <c r="F702" s="761"/>
      <c r="G702" s="761"/>
      <c r="H702" s="761"/>
      <c r="I702" s="761"/>
      <c r="J702" s="761"/>
      <c r="K702" s="761"/>
      <c r="L702" s="761"/>
      <c r="M702" s="761"/>
      <c r="N702" s="295">
        <v>12</v>
      </c>
      <c r="O702" s="295"/>
      <c r="P702" s="761"/>
      <c r="Q702" s="761"/>
      <c r="R702" s="761"/>
      <c r="S702" s="761"/>
      <c r="T702" s="761"/>
      <c r="U702" s="761"/>
      <c r="V702" s="761"/>
      <c r="W702" s="761"/>
      <c r="X702" s="761"/>
      <c r="Y702" s="426"/>
      <c r="Z702" s="410"/>
      <c r="AA702" s="410"/>
      <c r="AB702" s="410"/>
      <c r="AC702" s="410"/>
      <c r="AD702" s="410"/>
      <c r="AE702" s="410"/>
      <c r="AF702" s="415"/>
      <c r="AG702" s="415"/>
      <c r="AH702" s="415"/>
      <c r="AI702" s="415"/>
      <c r="AJ702" s="415"/>
      <c r="AK702" s="415"/>
      <c r="AL702" s="415"/>
      <c r="AM702" s="296">
        <f>SUM(Y702:AL702)</f>
        <v>0</v>
      </c>
    </row>
    <row r="703" spans="1:39" outlineLevel="1">
      <c r="A703" s="531"/>
      <c r="B703" s="294" t="s">
        <v>310</v>
      </c>
      <c r="C703" s="291" t="s">
        <v>163</v>
      </c>
      <c r="D703" s="295"/>
      <c r="E703" s="295"/>
      <c r="F703" s="761"/>
      <c r="G703" s="761"/>
      <c r="H703" s="761"/>
      <c r="I703" s="761"/>
      <c r="J703" s="761"/>
      <c r="K703" s="761"/>
      <c r="L703" s="761"/>
      <c r="M703" s="761"/>
      <c r="N703" s="295">
        <f>N702</f>
        <v>12</v>
      </c>
      <c r="O703" s="295"/>
      <c r="P703" s="761"/>
      <c r="Q703" s="761"/>
      <c r="R703" s="761"/>
      <c r="S703" s="761"/>
      <c r="T703" s="761"/>
      <c r="U703" s="761"/>
      <c r="V703" s="761"/>
      <c r="W703" s="761"/>
      <c r="X703" s="761"/>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1"/>
      <c r="B704" s="428"/>
      <c r="C704" s="291"/>
      <c r="D704" s="291"/>
      <c r="E704" s="291"/>
      <c r="F704" s="318"/>
      <c r="G704" s="318"/>
      <c r="H704" s="318"/>
      <c r="I704" s="318"/>
      <c r="J704" s="318"/>
      <c r="K704" s="318"/>
      <c r="L704" s="318"/>
      <c r="M704" s="318"/>
      <c r="N704" s="291"/>
      <c r="O704" s="291"/>
      <c r="P704" s="318"/>
      <c r="Q704" s="318"/>
      <c r="R704" s="318"/>
      <c r="S704" s="318"/>
      <c r="T704" s="318"/>
      <c r="U704" s="318"/>
      <c r="V704" s="318"/>
      <c r="W704" s="318"/>
      <c r="X704" s="318"/>
      <c r="Y704" s="412"/>
      <c r="Z704" s="425"/>
      <c r="AA704" s="425"/>
      <c r="AB704" s="425"/>
      <c r="AC704" s="425"/>
      <c r="AD704" s="425"/>
      <c r="AE704" s="425"/>
      <c r="AF704" s="425"/>
      <c r="AG704" s="425"/>
      <c r="AH704" s="425"/>
      <c r="AI704" s="425"/>
      <c r="AJ704" s="425"/>
      <c r="AK704" s="425"/>
      <c r="AL704" s="425"/>
      <c r="AM704" s="306"/>
    </row>
    <row r="705" spans="1:39" ht="30" outlineLevel="1">
      <c r="A705" s="531">
        <v>37</v>
      </c>
      <c r="B705" s="428" t="s">
        <v>129</v>
      </c>
      <c r="C705" s="291" t="s">
        <v>25</v>
      </c>
      <c r="D705" s="295"/>
      <c r="E705" s="295"/>
      <c r="F705" s="761"/>
      <c r="G705" s="761"/>
      <c r="H705" s="761"/>
      <c r="I705" s="761"/>
      <c r="J705" s="761"/>
      <c r="K705" s="761"/>
      <c r="L705" s="761"/>
      <c r="M705" s="761"/>
      <c r="N705" s="295">
        <v>12</v>
      </c>
      <c r="O705" s="295"/>
      <c r="P705" s="761"/>
      <c r="Q705" s="761"/>
      <c r="R705" s="761"/>
      <c r="S705" s="761"/>
      <c r="T705" s="761"/>
      <c r="U705" s="761"/>
      <c r="V705" s="761"/>
      <c r="W705" s="761"/>
      <c r="X705" s="761"/>
      <c r="Y705" s="426"/>
      <c r="Z705" s="410"/>
      <c r="AA705" s="410"/>
      <c r="AB705" s="410"/>
      <c r="AC705" s="410"/>
      <c r="AD705" s="410"/>
      <c r="AE705" s="410"/>
      <c r="AF705" s="415"/>
      <c r="AG705" s="415"/>
      <c r="AH705" s="415"/>
      <c r="AI705" s="415"/>
      <c r="AJ705" s="415"/>
      <c r="AK705" s="415"/>
      <c r="AL705" s="415"/>
      <c r="AM705" s="296">
        <f>SUM(Y705:AL705)</f>
        <v>0</v>
      </c>
    </row>
    <row r="706" spans="1:39" outlineLevel="1">
      <c r="A706" s="531"/>
      <c r="B706" s="294" t="s">
        <v>310</v>
      </c>
      <c r="C706" s="291" t="s">
        <v>163</v>
      </c>
      <c r="D706" s="295"/>
      <c r="E706" s="295"/>
      <c r="F706" s="761"/>
      <c r="G706" s="761"/>
      <c r="H706" s="761"/>
      <c r="I706" s="761"/>
      <c r="J706" s="761"/>
      <c r="K706" s="761"/>
      <c r="L706" s="761"/>
      <c r="M706" s="761"/>
      <c r="N706" s="295">
        <f>N705</f>
        <v>12</v>
      </c>
      <c r="O706" s="295"/>
      <c r="P706" s="761"/>
      <c r="Q706" s="761"/>
      <c r="R706" s="761"/>
      <c r="S706" s="761"/>
      <c r="T706" s="761"/>
      <c r="U706" s="761"/>
      <c r="V706" s="761"/>
      <c r="W706" s="761"/>
      <c r="X706" s="761"/>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1"/>
      <c r="B707" s="428"/>
      <c r="C707" s="291"/>
      <c r="D707" s="291"/>
      <c r="E707" s="291"/>
      <c r="F707" s="318"/>
      <c r="G707" s="318"/>
      <c r="H707" s="318"/>
      <c r="I707" s="318"/>
      <c r="J707" s="318"/>
      <c r="K707" s="318"/>
      <c r="L707" s="318"/>
      <c r="M707" s="318"/>
      <c r="N707" s="291"/>
      <c r="O707" s="291"/>
      <c r="P707" s="318"/>
      <c r="Q707" s="318"/>
      <c r="R707" s="318"/>
      <c r="S707" s="318"/>
      <c r="T707" s="318"/>
      <c r="U707" s="318"/>
      <c r="V707" s="318"/>
      <c r="W707" s="318"/>
      <c r="X707" s="318"/>
      <c r="Y707" s="412"/>
      <c r="Z707" s="425"/>
      <c r="AA707" s="425"/>
      <c r="AB707" s="425"/>
      <c r="AC707" s="425"/>
      <c r="AD707" s="425"/>
      <c r="AE707" s="425"/>
      <c r="AF707" s="425"/>
      <c r="AG707" s="425"/>
      <c r="AH707" s="425"/>
      <c r="AI707" s="425"/>
      <c r="AJ707" s="425"/>
      <c r="AK707" s="425"/>
      <c r="AL707" s="425"/>
      <c r="AM707" s="306"/>
    </row>
    <row r="708" spans="1:39" outlineLevel="1">
      <c r="A708" s="531">
        <v>38</v>
      </c>
      <c r="B708" s="428" t="s">
        <v>130</v>
      </c>
      <c r="C708" s="291" t="s">
        <v>25</v>
      </c>
      <c r="D708" s="295"/>
      <c r="E708" s="295"/>
      <c r="F708" s="761"/>
      <c r="G708" s="761"/>
      <c r="H708" s="761"/>
      <c r="I708" s="761"/>
      <c r="J708" s="761"/>
      <c r="K708" s="761"/>
      <c r="L708" s="761"/>
      <c r="M708" s="761"/>
      <c r="N708" s="295">
        <v>12</v>
      </c>
      <c r="O708" s="295"/>
      <c r="P708" s="761"/>
      <c r="Q708" s="761"/>
      <c r="R708" s="761"/>
      <c r="S708" s="761"/>
      <c r="T708" s="761"/>
      <c r="U708" s="761"/>
      <c r="V708" s="761"/>
      <c r="W708" s="761"/>
      <c r="X708" s="761"/>
      <c r="Y708" s="426"/>
      <c r="Z708" s="410"/>
      <c r="AA708" s="410"/>
      <c r="AB708" s="410"/>
      <c r="AC708" s="410"/>
      <c r="AD708" s="410"/>
      <c r="AE708" s="410"/>
      <c r="AF708" s="415"/>
      <c r="AG708" s="415"/>
      <c r="AH708" s="415"/>
      <c r="AI708" s="415"/>
      <c r="AJ708" s="415"/>
      <c r="AK708" s="415"/>
      <c r="AL708" s="415"/>
      <c r="AM708" s="296">
        <f>SUM(Y708:AL708)</f>
        <v>0</v>
      </c>
    </row>
    <row r="709" spans="1:39" outlineLevel="1">
      <c r="A709" s="531"/>
      <c r="B709" s="294" t="s">
        <v>310</v>
      </c>
      <c r="C709" s="291" t="s">
        <v>163</v>
      </c>
      <c r="D709" s="295"/>
      <c r="E709" s="295"/>
      <c r="F709" s="761"/>
      <c r="G709" s="761"/>
      <c r="H709" s="761"/>
      <c r="I709" s="761"/>
      <c r="J709" s="761"/>
      <c r="K709" s="761"/>
      <c r="L709" s="761"/>
      <c r="M709" s="761"/>
      <c r="N709" s="295">
        <f>N708</f>
        <v>12</v>
      </c>
      <c r="O709" s="295"/>
      <c r="P709" s="761"/>
      <c r="Q709" s="761"/>
      <c r="R709" s="761"/>
      <c r="S709" s="761"/>
      <c r="T709" s="761"/>
      <c r="U709" s="761"/>
      <c r="V709" s="761"/>
      <c r="W709" s="761"/>
      <c r="X709" s="761"/>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1"/>
      <c r="B710" s="428"/>
      <c r="C710" s="291"/>
      <c r="D710" s="291"/>
      <c r="E710" s="291"/>
      <c r="F710" s="318"/>
      <c r="G710" s="318"/>
      <c r="H710" s="318"/>
      <c r="I710" s="318"/>
      <c r="J710" s="318"/>
      <c r="K710" s="318"/>
      <c r="L710" s="318"/>
      <c r="M710" s="318"/>
      <c r="N710" s="291"/>
      <c r="O710" s="291"/>
      <c r="P710" s="318"/>
      <c r="Q710" s="318"/>
      <c r="R710" s="318"/>
      <c r="S710" s="318"/>
      <c r="T710" s="318"/>
      <c r="U710" s="318"/>
      <c r="V710" s="318"/>
      <c r="W710" s="318"/>
      <c r="X710" s="318"/>
      <c r="Y710" s="412"/>
      <c r="Z710" s="425"/>
      <c r="AA710" s="425"/>
      <c r="AB710" s="425"/>
      <c r="AC710" s="425"/>
      <c r="AD710" s="425"/>
      <c r="AE710" s="425"/>
      <c r="AF710" s="425"/>
      <c r="AG710" s="425"/>
      <c r="AH710" s="425"/>
      <c r="AI710" s="425"/>
      <c r="AJ710" s="425"/>
      <c r="AK710" s="425"/>
      <c r="AL710" s="425"/>
      <c r="AM710" s="306"/>
    </row>
    <row r="711" spans="1:39" ht="30" outlineLevel="1">
      <c r="A711" s="531">
        <v>39</v>
      </c>
      <c r="B711" s="428" t="s">
        <v>131</v>
      </c>
      <c r="C711" s="291" t="s">
        <v>25</v>
      </c>
      <c r="D711" s="295"/>
      <c r="E711" s="295"/>
      <c r="F711" s="761"/>
      <c r="G711" s="761"/>
      <c r="H711" s="761"/>
      <c r="I711" s="761"/>
      <c r="J711" s="761"/>
      <c r="K711" s="761"/>
      <c r="L711" s="761"/>
      <c r="M711" s="761"/>
      <c r="N711" s="295">
        <v>12</v>
      </c>
      <c r="O711" s="295"/>
      <c r="P711" s="761"/>
      <c r="Q711" s="761"/>
      <c r="R711" s="761"/>
      <c r="S711" s="761"/>
      <c r="T711" s="761"/>
      <c r="U711" s="761"/>
      <c r="V711" s="761"/>
      <c r="W711" s="761"/>
      <c r="X711" s="761"/>
      <c r="Y711" s="426"/>
      <c r="Z711" s="410"/>
      <c r="AA711" s="410"/>
      <c r="AB711" s="410"/>
      <c r="AC711" s="410"/>
      <c r="AD711" s="410"/>
      <c r="AE711" s="410"/>
      <c r="AF711" s="415"/>
      <c r="AG711" s="415"/>
      <c r="AH711" s="415"/>
      <c r="AI711" s="415"/>
      <c r="AJ711" s="415"/>
      <c r="AK711" s="415"/>
      <c r="AL711" s="415"/>
      <c r="AM711" s="296">
        <f>SUM(Y711:AL711)</f>
        <v>0</v>
      </c>
    </row>
    <row r="712" spans="1:39" outlineLevel="1">
      <c r="A712" s="531"/>
      <c r="B712" s="294" t="s">
        <v>310</v>
      </c>
      <c r="C712" s="291" t="s">
        <v>163</v>
      </c>
      <c r="D712" s="295"/>
      <c r="E712" s="295"/>
      <c r="F712" s="761"/>
      <c r="G712" s="761"/>
      <c r="H712" s="761"/>
      <c r="I712" s="761"/>
      <c r="J712" s="761"/>
      <c r="K712" s="761"/>
      <c r="L712" s="761"/>
      <c r="M712" s="761"/>
      <c r="N712" s="295">
        <f>N711</f>
        <v>12</v>
      </c>
      <c r="O712" s="295"/>
      <c r="P712" s="761"/>
      <c r="Q712" s="761"/>
      <c r="R712" s="761"/>
      <c r="S712" s="761"/>
      <c r="T712" s="761"/>
      <c r="U712" s="761"/>
      <c r="V712" s="761"/>
      <c r="W712" s="761"/>
      <c r="X712" s="761"/>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1"/>
      <c r="B713" s="428"/>
      <c r="C713" s="291"/>
      <c r="D713" s="291"/>
      <c r="E713" s="291"/>
      <c r="F713" s="318"/>
      <c r="G713" s="318"/>
      <c r="H713" s="318"/>
      <c r="I713" s="318"/>
      <c r="J713" s="318"/>
      <c r="K713" s="318"/>
      <c r="L713" s="318"/>
      <c r="M713" s="318"/>
      <c r="N713" s="291"/>
      <c r="O713" s="291"/>
      <c r="P713" s="318"/>
      <c r="Q713" s="318"/>
      <c r="R713" s="318"/>
      <c r="S713" s="318"/>
      <c r="T713" s="318"/>
      <c r="U713" s="318"/>
      <c r="V713" s="318"/>
      <c r="W713" s="318"/>
      <c r="X713" s="318"/>
      <c r="Y713" s="412"/>
      <c r="Z713" s="425"/>
      <c r="AA713" s="425"/>
      <c r="AB713" s="425"/>
      <c r="AC713" s="425"/>
      <c r="AD713" s="425"/>
      <c r="AE713" s="425"/>
      <c r="AF713" s="425"/>
      <c r="AG713" s="425"/>
      <c r="AH713" s="425"/>
      <c r="AI713" s="425"/>
      <c r="AJ713" s="425"/>
      <c r="AK713" s="425"/>
      <c r="AL713" s="425"/>
      <c r="AM713" s="306"/>
    </row>
    <row r="714" spans="1:39" ht="30" outlineLevel="1">
      <c r="A714" s="531">
        <v>40</v>
      </c>
      <c r="B714" s="428" t="s">
        <v>132</v>
      </c>
      <c r="C714" s="291" t="s">
        <v>25</v>
      </c>
      <c r="D714" s="295"/>
      <c r="E714" s="295"/>
      <c r="F714" s="761"/>
      <c r="G714" s="761"/>
      <c r="H714" s="761"/>
      <c r="I714" s="761"/>
      <c r="J714" s="761"/>
      <c r="K714" s="761"/>
      <c r="L714" s="761"/>
      <c r="M714" s="761"/>
      <c r="N714" s="295">
        <v>12</v>
      </c>
      <c r="O714" s="295"/>
      <c r="P714" s="761"/>
      <c r="Q714" s="761"/>
      <c r="R714" s="761"/>
      <c r="S714" s="761"/>
      <c r="T714" s="761"/>
      <c r="U714" s="761"/>
      <c r="V714" s="761"/>
      <c r="W714" s="761"/>
      <c r="X714" s="761"/>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761"/>
      <c r="G715" s="761"/>
      <c r="H715" s="761"/>
      <c r="I715" s="761"/>
      <c r="J715" s="761"/>
      <c r="K715" s="761"/>
      <c r="L715" s="761"/>
      <c r="M715" s="761"/>
      <c r="N715" s="295">
        <f>N714</f>
        <v>12</v>
      </c>
      <c r="O715" s="295"/>
      <c r="P715" s="761"/>
      <c r="Q715" s="761"/>
      <c r="R715" s="761"/>
      <c r="S715" s="761"/>
      <c r="T715" s="761"/>
      <c r="U715" s="761"/>
      <c r="V715" s="761"/>
      <c r="W715" s="761"/>
      <c r="X715" s="761"/>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1"/>
      <c r="B716" s="428"/>
      <c r="C716" s="291"/>
      <c r="D716" s="291"/>
      <c r="E716" s="291"/>
      <c r="F716" s="318"/>
      <c r="G716" s="318"/>
      <c r="H716" s="318"/>
      <c r="I716" s="318"/>
      <c r="J716" s="318"/>
      <c r="K716" s="318"/>
      <c r="L716" s="318"/>
      <c r="M716" s="318"/>
      <c r="N716" s="291"/>
      <c r="O716" s="291"/>
      <c r="P716" s="318"/>
      <c r="Q716" s="318"/>
      <c r="R716" s="318"/>
      <c r="S716" s="318"/>
      <c r="T716" s="318"/>
      <c r="U716" s="318"/>
      <c r="V716" s="318"/>
      <c r="W716" s="318"/>
      <c r="X716" s="318"/>
      <c r="Y716" s="412"/>
      <c r="Z716" s="425"/>
      <c r="AA716" s="425"/>
      <c r="AB716" s="425"/>
      <c r="AC716" s="425"/>
      <c r="AD716" s="425"/>
      <c r="AE716" s="425"/>
      <c r="AF716" s="425"/>
      <c r="AG716" s="425"/>
      <c r="AH716" s="425"/>
      <c r="AI716" s="425"/>
      <c r="AJ716" s="425"/>
      <c r="AK716" s="425"/>
      <c r="AL716" s="425"/>
      <c r="AM716" s="306"/>
    </row>
    <row r="717" spans="1:39" ht="45" outlineLevel="1">
      <c r="A717" s="531">
        <v>41</v>
      </c>
      <c r="B717" s="428" t="s">
        <v>133</v>
      </c>
      <c r="C717" s="291" t="s">
        <v>25</v>
      </c>
      <c r="D717" s="295"/>
      <c r="E717" s="295"/>
      <c r="F717" s="761"/>
      <c r="G717" s="761"/>
      <c r="H717" s="761"/>
      <c r="I717" s="761"/>
      <c r="J717" s="761"/>
      <c r="K717" s="761"/>
      <c r="L717" s="761"/>
      <c r="M717" s="761"/>
      <c r="N717" s="295">
        <v>12</v>
      </c>
      <c r="O717" s="295"/>
      <c r="P717" s="761"/>
      <c r="Q717" s="761"/>
      <c r="R717" s="761"/>
      <c r="S717" s="761"/>
      <c r="T717" s="761"/>
      <c r="U717" s="761"/>
      <c r="V717" s="761"/>
      <c r="W717" s="761"/>
      <c r="X717" s="761"/>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761"/>
      <c r="G718" s="761"/>
      <c r="H718" s="761"/>
      <c r="I718" s="761"/>
      <c r="J718" s="761"/>
      <c r="K718" s="761"/>
      <c r="L718" s="761"/>
      <c r="M718" s="761"/>
      <c r="N718" s="295">
        <f>N717</f>
        <v>12</v>
      </c>
      <c r="O718" s="295"/>
      <c r="P718" s="761"/>
      <c r="Q718" s="761"/>
      <c r="R718" s="761"/>
      <c r="S718" s="761"/>
      <c r="T718" s="761"/>
      <c r="U718" s="761"/>
      <c r="V718" s="761"/>
      <c r="W718" s="761"/>
      <c r="X718" s="761"/>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1"/>
      <c r="B719" s="428"/>
      <c r="C719" s="291"/>
      <c r="D719" s="291"/>
      <c r="E719" s="291"/>
      <c r="F719" s="318"/>
      <c r="G719" s="318"/>
      <c r="H719" s="318"/>
      <c r="I719" s="318"/>
      <c r="J719" s="318"/>
      <c r="K719" s="318"/>
      <c r="L719" s="318"/>
      <c r="M719" s="318"/>
      <c r="N719" s="291"/>
      <c r="O719" s="291"/>
      <c r="P719" s="318"/>
      <c r="Q719" s="318"/>
      <c r="R719" s="318"/>
      <c r="S719" s="318"/>
      <c r="T719" s="318"/>
      <c r="U719" s="318"/>
      <c r="V719" s="318"/>
      <c r="W719" s="318"/>
      <c r="X719" s="318"/>
      <c r="Y719" s="412"/>
      <c r="Z719" s="425"/>
      <c r="AA719" s="425"/>
      <c r="AB719" s="425"/>
      <c r="AC719" s="425"/>
      <c r="AD719" s="425"/>
      <c r="AE719" s="425"/>
      <c r="AF719" s="425"/>
      <c r="AG719" s="425"/>
      <c r="AH719" s="425"/>
      <c r="AI719" s="425"/>
      <c r="AJ719" s="425"/>
      <c r="AK719" s="425"/>
      <c r="AL719" s="425"/>
      <c r="AM719" s="306"/>
    </row>
    <row r="720" spans="1:39" ht="45" outlineLevel="1">
      <c r="A720" s="531">
        <v>42</v>
      </c>
      <c r="B720" s="428" t="s">
        <v>134</v>
      </c>
      <c r="C720" s="291" t="s">
        <v>25</v>
      </c>
      <c r="D720" s="295"/>
      <c r="E720" s="295"/>
      <c r="F720" s="761"/>
      <c r="G720" s="761"/>
      <c r="H720" s="761"/>
      <c r="I720" s="761"/>
      <c r="J720" s="761"/>
      <c r="K720" s="761"/>
      <c r="L720" s="761"/>
      <c r="M720" s="761"/>
      <c r="N720" s="291"/>
      <c r="O720" s="295"/>
      <c r="P720" s="761"/>
      <c r="Q720" s="761"/>
      <c r="R720" s="761"/>
      <c r="S720" s="761"/>
      <c r="T720" s="761"/>
      <c r="U720" s="761"/>
      <c r="V720" s="761"/>
      <c r="W720" s="761"/>
      <c r="X720" s="761"/>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761"/>
      <c r="G721" s="761"/>
      <c r="H721" s="761"/>
      <c r="I721" s="761"/>
      <c r="J721" s="761"/>
      <c r="K721" s="761"/>
      <c r="L721" s="761"/>
      <c r="M721" s="761"/>
      <c r="N721" s="468"/>
      <c r="O721" s="295"/>
      <c r="P721" s="761"/>
      <c r="Q721" s="761"/>
      <c r="R721" s="761"/>
      <c r="S721" s="761"/>
      <c r="T721" s="761"/>
      <c r="U721" s="761"/>
      <c r="V721" s="761"/>
      <c r="W721" s="761"/>
      <c r="X721" s="761"/>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1"/>
      <c r="B722" s="428"/>
      <c r="C722" s="291"/>
      <c r="D722" s="291"/>
      <c r="E722" s="291"/>
      <c r="F722" s="318"/>
      <c r="G722" s="318"/>
      <c r="H722" s="318"/>
      <c r="I722" s="318"/>
      <c r="J722" s="318"/>
      <c r="K722" s="318"/>
      <c r="L722" s="318"/>
      <c r="M722" s="318"/>
      <c r="N722" s="291"/>
      <c r="O722" s="291"/>
      <c r="P722" s="318"/>
      <c r="Q722" s="318"/>
      <c r="R722" s="318"/>
      <c r="S722" s="318"/>
      <c r="T722" s="318"/>
      <c r="U722" s="318"/>
      <c r="V722" s="318"/>
      <c r="W722" s="318"/>
      <c r="X722" s="318"/>
      <c r="Y722" s="412"/>
      <c r="Z722" s="425"/>
      <c r="AA722" s="425"/>
      <c r="AB722" s="425"/>
      <c r="AC722" s="425"/>
      <c r="AD722" s="425"/>
      <c r="AE722" s="425"/>
      <c r="AF722" s="425"/>
      <c r="AG722" s="425"/>
      <c r="AH722" s="425"/>
      <c r="AI722" s="425"/>
      <c r="AJ722" s="425"/>
      <c r="AK722" s="425"/>
      <c r="AL722" s="425"/>
      <c r="AM722" s="306"/>
    </row>
    <row r="723" spans="1:39" ht="30" outlineLevel="1">
      <c r="A723" s="531">
        <v>43</v>
      </c>
      <c r="B723" s="428" t="s">
        <v>135</v>
      </c>
      <c r="C723" s="291" t="s">
        <v>25</v>
      </c>
      <c r="D723" s="295"/>
      <c r="E723" s="295"/>
      <c r="F723" s="761"/>
      <c r="G723" s="761"/>
      <c r="H723" s="761"/>
      <c r="I723" s="761"/>
      <c r="J723" s="761"/>
      <c r="K723" s="761"/>
      <c r="L723" s="761"/>
      <c r="M723" s="761"/>
      <c r="N723" s="295">
        <v>12</v>
      </c>
      <c r="O723" s="295"/>
      <c r="P723" s="761"/>
      <c r="Q723" s="761"/>
      <c r="R723" s="761"/>
      <c r="S723" s="761"/>
      <c r="T723" s="761"/>
      <c r="U723" s="761"/>
      <c r="V723" s="761"/>
      <c r="W723" s="761"/>
      <c r="X723" s="761"/>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761"/>
      <c r="G724" s="761"/>
      <c r="H724" s="761"/>
      <c r="I724" s="761"/>
      <c r="J724" s="761"/>
      <c r="K724" s="761"/>
      <c r="L724" s="761"/>
      <c r="M724" s="761"/>
      <c r="N724" s="295">
        <f>N723</f>
        <v>12</v>
      </c>
      <c r="O724" s="295"/>
      <c r="P724" s="761"/>
      <c r="Q724" s="761"/>
      <c r="R724" s="761"/>
      <c r="S724" s="761"/>
      <c r="T724" s="761"/>
      <c r="U724" s="761"/>
      <c r="V724" s="761"/>
      <c r="W724" s="761"/>
      <c r="X724" s="761"/>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1"/>
      <c r="B725" s="428"/>
      <c r="C725" s="291"/>
      <c r="D725" s="291"/>
      <c r="E725" s="291"/>
      <c r="F725" s="318"/>
      <c r="G725" s="318"/>
      <c r="H725" s="318"/>
      <c r="I725" s="318"/>
      <c r="J725" s="318"/>
      <c r="K725" s="318"/>
      <c r="L725" s="318"/>
      <c r="M725" s="318"/>
      <c r="N725" s="291"/>
      <c r="O725" s="291"/>
      <c r="P725" s="318"/>
      <c r="Q725" s="318"/>
      <c r="R725" s="318"/>
      <c r="S725" s="318"/>
      <c r="T725" s="318"/>
      <c r="U725" s="318"/>
      <c r="V725" s="318"/>
      <c r="W725" s="318"/>
      <c r="X725" s="318"/>
      <c r="Y725" s="412"/>
      <c r="Z725" s="425"/>
      <c r="AA725" s="425"/>
      <c r="AB725" s="425"/>
      <c r="AC725" s="425"/>
      <c r="AD725" s="425"/>
      <c r="AE725" s="425"/>
      <c r="AF725" s="425"/>
      <c r="AG725" s="425"/>
      <c r="AH725" s="425"/>
      <c r="AI725" s="425"/>
      <c r="AJ725" s="425"/>
      <c r="AK725" s="425"/>
      <c r="AL725" s="425"/>
      <c r="AM725" s="306"/>
    </row>
    <row r="726" spans="1:39" ht="45" outlineLevel="1">
      <c r="A726" s="531">
        <v>44</v>
      </c>
      <c r="B726" s="428" t="s">
        <v>136</v>
      </c>
      <c r="C726" s="291" t="s">
        <v>25</v>
      </c>
      <c r="D726" s="295"/>
      <c r="E726" s="295"/>
      <c r="F726" s="761"/>
      <c r="G726" s="761"/>
      <c r="H726" s="761"/>
      <c r="I726" s="761"/>
      <c r="J726" s="761"/>
      <c r="K726" s="761"/>
      <c r="L726" s="761"/>
      <c r="M726" s="761"/>
      <c r="N726" s="295">
        <v>12</v>
      </c>
      <c r="O726" s="295"/>
      <c r="P726" s="761"/>
      <c r="Q726" s="761"/>
      <c r="R726" s="761"/>
      <c r="S726" s="761"/>
      <c r="T726" s="761"/>
      <c r="U726" s="761"/>
      <c r="V726" s="761"/>
      <c r="W726" s="761"/>
      <c r="X726" s="761"/>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761"/>
      <c r="G727" s="761"/>
      <c r="H727" s="761"/>
      <c r="I727" s="761"/>
      <c r="J727" s="761"/>
      <c r="K727" s="761"/>
      <c r="L727" s="761"/>
      <c r="M727" s="761"/>
      <c r="N727" s="295">
        <f>N726</f>
        <v>12</v>
      </c>
      <c r="O727" s="295"/>
      <c r="P727" s="761"/>
      <c r="Q727" s="761"/>
      <c r="R727" s="761"/>
      <c r="S727" s="761"/>
      <c r="T727" s="761"/>
      <c r="U727" s="761"/>
      <c r="V727" s="761"/>
      <c r="W727" s="761"/>
      <c r="X727" s="761"/>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1"/>
      <c r="B728" s="428"/>
      <c r="C728" s="291"/>
      <c r="D728" s="291"/>
      <c r="E728" s="291"/>
      <c r="F728" s="318"/>
      <c r="G728" s="318"/>
      <c r="H728" s="318"/>
      <c r="I728" s="318"/>
      <c r="J728" s="318"/>
      <c r="K728" s="318"/>
      <c r="L728" s="318"/>
      <c r="M728" s="318"/>
      <c r="N728" s="291"/>
      <c r="O728" s="291"/>
      <c r="P728" s="318"/>
      <c r="Q728" s="318"/>
      <c r="R728" s="318"/>
      <c r="S728" s="318"/>
      <c r="T728" s="318"/>
      <c r="U728" s="318"/>
      <c r="V728" s="318"/>
      <c r="W728" s="318"/>
      <c r="X728" s="318"/>
      <c r="Y728" s="412"/>
      <c r="Z728" s="425"/>
      <c r="AA728" s="425"/>
      <c r="AB728" s="425"/>
      <c r="AC728" s="425"/>
      <c r="AD728" s="425"/>
      <c r="AE728" s="425"/>
      <c r="AF728" s="425"/>
      <c r="AG728" s="425"/>
      <c r="AH728" s="425"/>
      <c r="AI728" s="425"/>
      <c r="AJ728" s="425"/>
      <c r="AK728" s="425"/>
      <c r="AL728" s="425"/>
      <c r="AM728" s="306"/>
    </row>
    <row r="729" spans="1:39" ht="30" outlineLevel="1">
      <c r="A729" s="531">
        <v>45</v>
      </c>
      <c r="B729" s="428" t="s">
        <v>137</v>
      </c>
      <c r="C729" s="291" t="s">
        <v>25</v>
      </c>
      <c r="D729" s="295"/>
      <c r="E729" s="295"/>
      <c r="F729" s="761"/>
      <c r="G729" s="761"/>
      <c r="H729" s="761"/>
      <c r="I729" s="761"/>
      <c r="J729" s="761"/>
      <c r="K729" s="761"/>
      <c r="L729" s="761"/>
      <c r="M729" s="761"/>
      <c r="N729" s="295">
        <v>12</v>
      </c>
      <c r="O729" s="295"/>
      <c r="P729" s="761"/>
      <c r="Q729" s="761"/>
      <c r="R729" s="761"/>
      <c r="S729" s="761"/>
      <c r="T729" s="761"/>
      <c r="U729" s="761"/>
      <c r="V729" s="761"/>
      <c r="W729" s="761"/>
      <c r="X729" s="761"/>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761"/>
      <c r="G730" s="761"/>
      <c r="H730" s="761"/>
      <c r="I730" s="761"/>
      <c r="J730" s="761"/>
      <c r="K730" s="761"/>
      <c r="L730" s="761"/>
      <c r="M730" s="761"/>
      <c r="N730" s="295">
        <f>N729</f>
        <v>12</v>
      </c>
      <c r="O730" s="295"/>
      <c r="P730" s="761"/>
      <c r="Q730" s="761"/>
      <c r="R730" s="761"/>
      <c r="S730" s="761"/>
      <c r="T730" s="761"/>
      <c r="U730" s="761"/>
      <c r="V730" s="761"/>
      <c r="W730" s="761"/>
      <c r="X730" s="761"/>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1"/>
      <c r="B731" s="428"/>
      <c r="C731" s="291"/>
      <c r="D731" s="291"/>
      <c r="E731" s="291"/>
      <c r="F731" s="318"/>
      <c r="G731" s="318"/>
      <c r="H731" s="318"/>
      <c r="I731" s="318"/>
      <c r="J731" s="318"/>
      <c r="K731" s="318"/>
      <c r="L731" s="318"/>
      <c r="M731" s="318"/>
      <c r="N731" s="291"/>
      <c r="O731" s="291"/>
      <c r="P731" s="318"/>
      <c r="Q731" s="318"/>
      <c r="R731" s="318"/>
      <c r="S731" s="318"/>
      <c r="T731" s="318"/>
      <c r="U731" s="318"/>
      <c r="V731" s="318"/>
      <c r="W731" s="318"/>
      <c r="X731" s="318"/>
      <c r="Y731" s="412"/>
      <c r="Z731" s="425"/>
      <c r="AA731" s="425"/>
      <c r="AB731" s="425"/>
      <c r="AC731" s="425"/>
      <c r="AD731" s="425"/>
      <c r="AE731" s="425"/>
      <c r="AF731" s="425"/>
      <c r="AG731" s="425"/>
      <c r="AH731" s="425"/>
      <c r="AI731" s="425"/>
      <c r="AJ731" s="425"/>
      <c r="AK731" s="425"/>
      <c r="AL731" s="425"/>
      <c r="AM731" s="306"/>
    </row>
    <row r="732" spans="1:39" ht="30" outlineLevel="1">
      <c r="A732" s="531">
        <v>46</v>
      </c>
      <c r="B732" s="428" t="s">
        <v>138</v>
      </c>
      <c r="C732" s="291" t="s">
        <v>25</v>
      </c>
      <c r="D732" s="295"/>
      <c r="E732" s="295"/>
      <c r="F732" s="761"/>
      <c r="G732" s="761"/>
      <c r="H732" s="761"/>
      <c r="I732" s="761"/>
      <c r="J732" s="761"/>
      <c r="K732" s="761"/>
      <c r="L732" s="761"/>
      <c r="M732" s="761"/>
      <c r="N732" s="295">
        <v>12</v>
      </c>
      <c r="O732" s="295"/>
      <c r="P732" s="761"/>
      <c r="Q732" s="761"/>
      <c r="R732" s="761"/>
      <c r="S732" s="761"/>
      <c r="T732" s="761"/>
      <c r="U732" s="761"/>
      <c r="V732" s="761"/>
      <c r="W732" s="761"/>
      <c r="X732" s="761"/>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761"/>
      <c r="G733" s="761"/>
      <c r="H733" s="761"/>
      <c r="I733" s="761"/>
      <c r="J733" s="761"/>
      <c r="K733" s="761"/>
      <c r="L733" s="761"/>
      <c r="M733" s="761"/>
      <c r="N733" s="295">
        <f>N732</f>
        <v>12</v>
      </c>
      <c r="O733" s="295"/>
      <c r="P733" s="761"/>
      <c r="Q733" s="761"/>
      <c r="R733" s="761"/>
      <c r="S733" s="761"/>
      <c r="T733" s="761"/>
      <c r="U733" s="761"/>
      <c r="V733" s="761"/>
      <c r="W733" s="761"/>
      <c r="X733" s="761"/>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1"/>
      <c r="B734" s="428"/>
      <c r="C734" s="291"/>
      <c r="D734" s="291"/>
      <c r="E734" s="291"/>
      <c r="F734" s="318"/>
      <c r="G734" s="318"/>
      <c r="H734" s="318"/>
      <c r="I734" s="318"/>
      <c r="J734" s="318"/>
      <c r="K734" s="318"/>
      <c r="L734" s="318"/>
      <c r="M734" s="318"/>
      <c r="N734" s="291"/>
      <c r="O734" s="291"/>
      <c r="P734" s="318"/>
      <c r="Q734" s="318"/>
      <c r="R734" s="318"/>
      <c r="S734" s="318"/>
      <c r="T734" s="318"/>
      <c r="U734" s="318"/>
      <c r="V734" s="318"/>
      <c r="W734" s="318"/>
      <c r="X734" s="318"/>
      <c r="Y734" s="412"/>
      <c r="Z734" s="425"/>
      <c r="AA734" s="425"/>
      <c r="AB734" s="425"/>
      <c r="AC734" s="425"/>
      <c r="AD734" s="425"/>
      <c r="AE734" s="425"/>
      <c r="AF734" s="425"/>
      <c r="AG734" s="425"/>
      <c r="AH734" s="425"/>
      <c r="AI734" s="425"/>
      <c r="AJ734" s="425"/>
      <c r="AK734" s="425"/>
      <c r="AL734" s="425"/>
      <c r="AM734" s="306"/>
    </row>
    <row r="735" spans="1:39" ht="30" outlineLevel="1">
      <c r="A735" s="531">
        <v>47</v>
      </c>
      <c r="B735" s="428" t="s">
        <v>139</v>
      </c>
      <c r="C735" s="291" t="s">
        <v>25</v>
      </c>
      <c r="D735" s="295"/>
      <c r="E735" s="295"/>
      <c r="F735" s="761"/>
      <c r="G735" s="761"/>
      <c r="H735" s="761"/>
      <c r="I735" s="761"/>
      <c r="J735" s="761"/>
      <c r="K735" s="761"/>
      <c r="L735" s="761"/>
      <c r="M735" s="761"/>
      <c r="N735" s="295">
        <v>12</v>
      </c>
      <c r="O735" s="295"/>
      <c r="P735" s="761"/>
      <c r="Q735" s="761"/>
      <c r="R735" s="761"/>
      <c r="S735" s="761"/>
      <c r="T735" s="761"/>
      <c r="U735" s="761"/>
      <c r="V735" s="761"/>
      <c r="W735" s="761"/>
      <c r="X735" s="761"/>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761"/>
      <c r="G736" s="761"/>
      <c r="H736" s="761"/>
      <c r="I736" s="761"/>
      <c r="J736" s="761"/>
      <c r="K736" s="761"/>
      <c r="L736" s="761"/>
      <c r="M736" s="761"/>
      <c r="N736" s="295">
        <f>N735</f>
        <v>12</v>
      </c>
      <c r="O736" s="295"/>
      <c r="P736" s="761"/>
      <c r="Q736" s="761"/>
      <c r="R736" s="761"/>
      <c r="S736" s="761"/>
      <c r="T736" s="761"/>
      <c r="U736" s="761"/>
      <c r="V736" s="761"/>
      <c r="W736" s="761"/>
      <c r="X736" s="761"/>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1"/>
      <c r="B737" s="428"/>
      <c r="C737" s="291"/>
      <c r="D737" s="291"/>
      <c r="E737" s="291"/>
      <c r="F737" s="318"/>
      <c r="G737" s="318"/>
      <c r="H737" s="318"/>
      <c r="I737" s="318"/>
      <c r="J737" s="318"/>
      <c r="K737" s="318"/>
      <c r="L737" s="318"/>
      <c r="M737" s="318"/>
      <c r="N737" s="291"/>
      <c r="O737" s="291"/>
      <c r="P737" s="318"/>
      <c r="Q737" s="318"/>
      <c r="R737" s="318"/>
      <c r="S737" s="318"/>
      <c r="T737" s="318"/>
      <c r="U737" s="318"/>
      <c r="V737" s="318"/>
      <c r="W737" s="318"/>
      <c r="X737" s="318"/>
      <c r="Y737" s="412"/>
      <c r="Z737" s="425"/>
      <c r="AA737" s="425"/>
      <c r="AB737" s="425"/>
      <c r="AC737" s="425"/>
      <c r="AD737" s="425"/>
      <c r="AE737" s="425"/>
      <c r="AF737" s="425"/>
      <c r="AG737" s="425"/>
      <c r="AH737" s="425"/>
      <c r="AI737" s="425"/>
      <c r="AJ737" s="425"/>
      <c r="AK737" s="425"/>
      <c r="AL737" s="425"/>
      <c r="AM737" s="306"/>
    </row>
    <row r="738" spans="1:40" ht="45" outlineLevel="1">
      <c r="A738" s="531">
        <v>48</v>
      </c>
      <c r="B738" s="428" t="s">
        <v>140</v>
      </c>
      <c r="C738" s="291" t="s">
        <v>25</v>
      </c>
      <c r="D738" s="295"/>
      <c r="E738" s="295"/>
      <c r="F738" s="761"/>
      <c r="G738" s="761"/>
      <c r="H738" s="761"/>
      <c r="I738" s="761"/>
      <c r="J738" s="761"/>
      <c r="K738" s="761"/>
      <c r="L738" s="761"/>
      <c r="M738" s="761"/>
      <c r="N738" s="295">
        <v>12</v>
      </c>
      <c r="O738" s="295"/>
      <c r="P738" s="761"/>
      <c r="Q738" s="761"/>
      <c r="R738" s="761"/>
      <c r="S738" s="761"/>
      <c r="T738" s="761"/>
      <c r="U738" s="761"/>
      <c r="V738" s="761"/>
      <c r="W738" s="761"/>
      <c r="X738" s="761"/>
      <c r="Y738" s="426"/>
      <c r="Z738" s="410"/>
      <c r="AA738" s="410"/>
      <c r="AB738" s="410"/>
      <c r="AC738" s="410"/>
      <c r="AD738" s="410"/>
      <c r="AE738" s="410"/>
      <c r="AF738" s="415"/>
      <c r="AG738" s="415"/>
      <c r="AH738" s="415"/>
      <c r="AI738" s="415"/>
      <c r="AJ738" s="415"/>
      <c r="AK738" s="415"/>
      <c r="AL738" s="415"/>
      <c r="AM738" s="296">
        <f>SUM(Y738:AL738)</f>
        <v>0</v>
      </c>
    </row>
    <row r="739" spans="1:40" outlineLevel="1">
      <c r="A739" s="531"/>
      <c r="B739" s="294" t="s">
        <v>310</v>
      </c>
      <c r="C739" s="291" t="s">
        <v>163</v>
      </c>
      <c r="D739" s="295"/>
      <c r="E739" s="295"/>
      <c r="F739" s="761"/>
      <c r="G739" s="761"/>
      <c r="H739" s="761"/>
      <c r="I739" s="761"/>
      <c r="J739" s="761"/>
      <c r="K739" s="761"/>
      <c r="L739" s="761"/>
      <c r="M739" s="761"/>
      <c r="N739" s="295">
        <f>N738</f>
        <v>12</v>
      </c>
      <c r="O739" s="295"/>
      <c r="P739" s="761"/>
      <c r="Q739" s="761"/>
      <c r="R739" s="761"/>
      <c r="S739" s="761"/>
      <c r="T739" s="761"/>
      <c r="U739" s="761"/>
      <c r="V739" s="761"/>
      <c r="W739" s="761"/>
      <c r="X739" s="761"/>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1"/>
      <c r="B740" s="428"/>
      <c r="C740" s="291"/>
      <c r="D740" s="291"/>
      <c r="E740" s="291"/>
      <c r="F740" s="318"/>
      <c r="G740" s="318"/>
      <c r="H740" s="318"/>
      <c r="I740" s="318"/>
      <c r="J740" s="318"/>
      <c r="K740" s="318"/>
      <c r="L740" s="318"/>
      <c r="M740" s="318"/>
      <c r="N740" s="291"/>
      <c r="O740" s="291"/>
      <c r="P740" s="318"/>
      <c r="Q740" s="318"/>
      <c r="R740" s="318"/>
      <c r="S740" s="318"/>
      <c r="T740" s="318"/>
      <c r="U740" s="318"/>
      <c r="V740" s="318"/>
      <c r="W740" s="318"/>
      <c r="X740" s="318"/>
      <c r="Y740" s="412"/>
      <c r="Z740" s="425"/>
      <c r="AA740" s="425"/>
      <c r="AB740" s="425"/>
      <c r="AC740" s="425"/>
      <c r="AD740" s="425"/>
      <c r="AE740" s="425"/>
      <c r="AF740" s="425"/>
      <c r="AG740" s="425"/>
      <c r="AH740" s="425"/>
      <c r="AI740" s="425"/>
      <c r="AJ740" s="425"/>
      <c r="AK740" s="425"/>
      <c r="AL740" s="425"/>
      <c r="AM740" s="306"/>
    </row>
    <row r="741" spans="1:40" ht="30" outlineLevel="1">
      <c r="A741" s="531">
        <v>49</v>
      </c>
      <c r="B741" s="428" t="s">
        <v>141</v>
      </c>
      <c r="C741" s="291" t="s">
        <v>25</v>
      </c>
      <c r="D741" s="295"/>
      <c r="E741" s="295"/>
      <c r="F741" s="761"/>
      <c r="G741" s="761"/>
      <c r="H741" s="761"/>
      <c r="I741" s="761"/>
      <c r="J741" s="761"/>
      <c r="K741" s="761"/>
      <c r="L741" s="761"/>
      <c r="M741" s="761"/>
      <c r="N741" s="295">
        <v>12</v>
      </c>
      <c r="O741" s="295"/>
      <c r="P741" s="761"/>
      <c r="Q741" s="761"/>
      <c r="R741" s="761"/>
      <c r="S741" s="761"/>
      <c r="T741" s="761"/>
      <c r="U741" s="761"/>
      <c r="V741" s="761"/>
      <c r="W741" s="761"/>
      <c r="X741" s="761"/>
      <c r="Y741" s="426"/>
      <c r="Z741" s="410"/>
      <c r="AA741" s="410"/>
      <c r="AB741" s="410"/>
      <c r="AC741" s="410"/>
      <c r="AD741" s="410"/>
      <c r="AE741" s="410"/>
      <c r="AF741" s="415"/>
      <c r="AG741" s="415"/>
      <c r="AH741" s="415"/>
      <c r="AI741" s="415"/>
      <c r="AJ741" s="415"/>
      <c r="AK741" s="415"/>
      <c r="AL741" s="415"/>
      <c r="AM741" s="296">
        <f>SUM(Y741:AL741)</f>
        <v>0</v>
      </c>
    </row>
    <row r="742" spans="1:40" outlineLevel="1">
      <c r="A742" s="531"/>
      <c r="B742" s="294" t="s">
        <v>310</v>
      </c>
      <c r="C742" s="291" t="s">
        <v>163</v>
      </c>
      <c r="D742" s="295"/>
      <c r="E742" s="295"/>
      <c r="F742" s="761"/>
      <c r="G742" s="761"/>
      <c r="H742" s="761"/>
      <c r="I742" s="761"/>
      <c r="J742" s="761"/>
      <c r="K742" s="761"/>
      <c r="L742" s="761"/>
      <c r="M742" s="761"/>
      <c r="N742" s="295">
        <f>N741</f>
        <v>12</v>
      </c>
      <c r="O742" s="295"/>
      <c r="P742" s="761"/>
      <c r="Q742" s="761"/>
      <c r="R742" s="761"/>
      <c r="S742" s="761"/>
      <c r="T742" s="761"/>
      <c r="U742" s="761"/>
      <c r="V742" s="761"/>
      <c r="W742" s="761"/>
      <c r="X742" s="761"/>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82547.905243882778</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56580.52973189333</v>
      </c>
      <c r="Z744" s="329">
        <f>IF(Z585="kWh",SUMPRODUCT(D587:D742,Z587:Z742))</f>
        <v>25967.375511989449</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206000</v>
      </c>
      <c r="Z745" s="392">
        <f>HLOOKUP(Z401,'2. LRAMVA Threshold'!$B$42:$Q$53,10,FALSE)</f>
        <v>415185</v>
      </c>
      <c r="AA745" s="392">
        <f>HLOOKUP(AA401,'2. LRAMVA Threshold'!$B$42:$Q$53,10,FALSE)</f>
        <v>112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5.0000000000000001E-3</v>
      </c>
      <c r="Z747" s="341">
        <f>HLOOKUP(Z$35,'3.  Distribution Rates'!$C$122:$P$133,10,FALSE)</f>
        <v>4.7000000000000002E-3</v>
      </c>
      <c r="AA747" s="341">
        <f>HLOOKUP(AA$35,'3.  Distribution Rates'!$C$122:$P$133,10,FALSE)</f>
        <v>3.7692999999999999</v>
      </c>
      <c r="AB747" s="341">
        <f>HLOOKUP(AB$35,'3.  Distribution Rates'!$C$122:$P$133,10,FALSE)</f>
        <v>10.278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270.20499999999998</v>
      </c>
      <c r="Z752" s="378">
        <f t="shared" si="2276"/>
        <v>293.24240000000003</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563.44740000000002</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629.09500000000003</v>
      </c>
      <c r="Z753" s="378">
        <f t="shared" si="2277"/>
        <v>424.54630000000003</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1053.6413</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1023.105</v>
      </c>
      <c r="Z754" s="378">
        <f t="shared" si="2278"/>
        <v>773.6952</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1796.8002000000001</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282.90264865946665</v>
      </c>
      <c r="Z755" s="378">
        <f t="shared" ref="Z755:AL755" si="2279">Z744*Z747</f>
        <v>122.04666490635041</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404.94931356581708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2205.3076486594664</v>
      </c>
      <c r="Z756" s="346">
        <f>SUM(Z748:Z755)</f>
        <v>1613.5305649063505</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3818.8382135658171</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1030</v>
      </c>
      <c r="Z757" s="347">
        <f t="shared" ref="Z757:AE757" si="2282">Z745*Z747</f>
        <v>1951.3695</v>
      </c>
      <c r="AA757" s="347">
        <f t="shared" si="2282"/>
        <v>422.16159999999996</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3403.5310999999997</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415.30711356581742</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56580.52973189333</v>
      </c>
      <c r="Z760" s="291">
        <f>SUMPRODUCT(E587:E742,Z587:Z742)</f>
        <v>25967.375511989449</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56580.52973189333</v>
      </c>
      <c r="Z761" s="326">
        <f>SUMPRODUCT(F587:F742,Z587:Z742)</f>
        <v>25967.375511989449</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527</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4" t="s">
        <v>211</v>
      </c>
      <c r="C766" s="826" t="s">
        <v>33</v>
      </c>
      <c r="D766" s="284" t="s">
        <v>422</v>
      </c>
      <c r="E766" s="828" t="s">
        <v>209</v>
      </c>
      <c r="F766" s="829"/>
      <c r="G766" s="829"/>
      <c r="H766" s="829"/>
      <c r="I766" s="829"/>
      <c r="J766" s="829"/>
      <c r="K766" s="829"/>
      <c r="L766" s="829"/>
      <c r="M766" s="830"/>
      <c r="N766" s="831" t="s">
        <v>213</v>
      </c>
      <c r="O766" s="284" t="s">
        <v>423</v>
      </c>
      <c r="P766" s="828" t="s">
        <v>212</v>
      </c>
      <c r="Q766" s="829"/>
      <c r="R766" s="829"/>
      <c r="S766" s="829"/>
      <c r="T766" s="829"/>
      <c r="U766" s="829"/>
      <c r="V766" s="829"/>
      <c r="W766" s="829"/>
      <c r="X766" s="830"/>
      <c r="Y766" s="821" t="s">
        <v>243</v>
      </c>
      <c r="Z766" s="822"/>
      <c r="AA766" s="822"/>
      <c r="AB766" s="822"/>
      <c r="AC766" s="822"/>
      <c r="AD766" s="822"/>
      <c r="AE766" s="822"/>
      <c r="AF766" s="822"/>
      <c r="AG766" s="822"/>
      <c r="AH766" s="822"/>
      <c r="AI766" s="822"/>
      <c r="AJ766" s="822"/>
      <c r="AK766" s="822"/>
      <c r="AL766" s="822"/>
      <c r="AM766" s="823"/>
    </row>
    <row r="767" spans="1:40" ht="65.25" customHeight="1">
      <c r="B767" s="825"/>
      <c r="C767" s="827"/>
      <c r="D767" s="285">
        <v>2019</v>
      </c>
      <c r="E767" s="285">
        <v>2020</v>
      </c>
      <c r="F767" s="285">
        <v>2021</v>
      </c>
      <c r="G767" s="285">
        <v>2022</v>
      </c>
      <c r="H767" s="285">
        <v>2023</v>
      </c>
      <c r="I767" s="285">
        <v>2024</v>
      </c>
      <c r="J767" s="285">
        <v>2025</v>
      </c>
      <c r="K767" s="285">
        <v>2026</v>
      </c>
      <c r="L767" s="285">
        <v>2027</v>
      </c>
      <c r="M767" s="285">
        <v>2028</v>
      </c>
      <c r="N767" s="832"/>
      <c r="O767" s="285">
        <v>2019</v>
      </c>
      <c r="P767" s="285">
        <v>2020</v>
      </c>
      <c r="Q767" s="285">
        <v>2021</v>
      </c>
      <c r="R767" s="285">
        <v>2022</v>
      </c>
      <c r="S767" s="285">
        <v>2023</v>
      </c>
      <c r="T767" s="285">
        <v>2024</v>
      </c>
      <c r="U767" s="285">
        <v>2025</v>
      </c>
      <c r="V767" s="285">
        <v>2026</v>
      </c>
      <c r="W767" s="285">
        <v>2027</v>
      </c>
      <c r="X767" s="285">
        <v>2028</v>
      </c>
      <c r="Y767" s="285" t="str">
        <f>'1.  LRAMVA Summary'!D52</f>
        <v xml:space="preserve">Residential  </v>
      </c>
      <c r="Z767" s="285" t="str">
        <f>'1.  LRAMVA Summary'!E52</f>
        <v>GS&lt;50</v>
      </c>
      <c r="AA767" s="285" t="str">
        <f>'1.  LRAMVA Summary'!F52</f>
        <v>GS 50 to 4999</v>
      </c>
      <c r="AB767" s="285" t="str">
        <f>'1.  LRAMVA Summary'!G52</f>
        <v xml:space="preserve">Street Lighting </v>
      </c>
      <c r="AC767" s="285" t="str">
        <f>'1.  LRAMVA Summary'!H52</f>
        <v/>
      </c>
      <c r="AD767" s="285" t="str">
        <f>'1.  LRAMVA Summary'!I52</f>
        <v/>
      </c>
      <c r="AE767" s="285" t="str">
        <f>'1.  LRAMVA Summary'!J52</f>
        <v xml:space="preserve">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 xml:space="preserve">kWh </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206000</v>
      </c>
      <c r="Z928" s="392">
        <f>HLOOKUP(Z584,'2. LRAMVA Threshold'!$B$42:$Q$53,11,FALSE)</f>
        <v>415185</v>
      </c>
      <c r="AA928" s="392">
        <f>HLOOKUP(AA584,'2. LRAMVA Threshold'!$B$42:$Q$53,11,FALSE)</f>
        <v>112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4.7000000000000002E-3</v>
      </c>
      <c r="AA930" s="341">
        <f>HLOOKUP(AA$35,'3.  Distribution Rates'!$C$122:$P$133,11,FALSE)</f>
        <v>3.8069999999999999</v>
      </c>
      <c r="AB930" s="341">
        <f>HLOOKUP(AB$35,'3.  Distribution Rates'!$C$122:$P$133,11,FALSE)</f>
        <v>10.380800000000001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69.5916</v>
      </c>
      <c r="Z935" s="378">
        <f t="shared" si="2851"/>
        <v>293.24240000000003</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362.83400000000006</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163.56469999999999</v>
      </c>
      <c r="Z936" s="378">
        <f t="shared" si="2852"/>
        <v>424.54630000000003</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588.11099999999999</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266.00729999999999</v>
      </c>
      <c r="Z937" s="378">
        <f t="shared" si="2853"/>
        <v>773.6952</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1039.7024999999999</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73.554688651461319</v>
      </c>
      <c r="Z938" s="378">
        <f t="shared" si="2854"/>
        <v>122.04666490635041</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195.60135355781173</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572.71828865146131</v>
      </c>
      <c r="Z940" s="346">
        <f t="shared" ref="Z940:AE940" si="2856">SUM(Z931:Z939)</f>
        <v>1613.5305649063505</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2186.2488535578118</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267.8</v>
      </c>
      <c r="Z941" s="347">
        <f t="shared" ref="Z941:AE941" si="2858">Z928*Z930</f>
        <v>1951.3695</v>
      </c>
      <c r="AA941" s="347">
        <f t="shared" si="2858"/>
        <v>426.38400000000001</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2645.5535</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-459.30464644218819</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527</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4" t="s">
        <v>211</v>
      </c>
      <c r="C949" s="826" t="s">
        <v>33</v>
      </c>
      <c r="D949" s="284" t="s">
        <v>422</v>
      </c>
      <c r="E949" s="828" t="s">
        <v>209</v>
      </c>
      <c r="F949" s="829"/>
      <c r="G949" s="829"/>
      <c r="H949" s="829"/>
      <c r="I949" s="829"/>
      <c r="J949" s="829"/>
      <c r="K949" s="829"/>
      <c r="L949" s="829"/>
      <c r="M949" s="830"/>
      <c r="N949" s="831" t="s">
        <v>213</v>
      </c>
      <c r="O949" s="284" t="s">
        <v>423</v>
      </c>
      <c r="P949" s="828" t="s">
        <v>212</v>
      </c>
      <c r="Q949" s="829"/>
      <c r="R949" s="829"/>
      <c r="S949" s="829"/>
      <c r="T949" s="829"/>
      <c r="U949" s="829"/>
      <c r="V949" s="829"/>
      <c r="W949" s="829"/>
      <c r="X949" s="830"/>
      <c r="Y949" s="821" t="s">
        <v>243</v>
      </c>
      <c r="Z949" s="822"/>
      <c r="AA949" s="822"/>
      <c r="AB949" s="822"/>
      <c r="AC949" s="822"/>
      <c r="AD949" s="822"/>
      <c r="AE949" s="822"/>
      <c r="AF949" s="822"/>
      <c r="AG949" s="822"/>
      <c r="AH949" s="822"/>
      <c r="AI949" s="822"/>
      <c r="AJ949" s="822"/>
      <c r="AK949" s="822"/>
      <c r="AL949" s="822"/>
      <c r="AM949" s="823"/>
    </row>
    <row r="950" spans="1:39" ht="65.25" customHeight="1">
      <c r="B950" s="825"/>
      <c r="C950" s="827"/>
      <c r="D950" s="285">
        <v>2020</v>
      </c>
      <c r="E950" s="285">
        <v>2021</v>
      </c>
      <c r="F950" s="285">
        <v>2022</v>
      </c>
      <c r="G950" s="285">
        <v>2023</v>
      </c>
      <c r="H950" s="285">
        <v>2024</v>
      </c>
      <c r="I950" s="285">
        <v>2025</v>
      </c>
      <c r="J950" s="285">
        <v>2026</v>
      </c>
      <c r="K950" s="285">
        <v>2027</v>
      </c>
      <c r="L950" s="285">
        <v>2028</v>
      </c>
      <c r="M950" s="285">
        <v>2029</v>
      </c>
      <c r="N950" s="832"/>
      <c r="O950" s="285">
        <v>2020</v>
      </c>
      <c r="P950" s="285">
        <v>2021</v>
      </c>
      <c r="Q950" s="285">
        <v>2022</v>
      </c>
      <c r="R950" s="285">
        <v>2023</v>
      </c>
      <c r="S950" s="285">
        <v>2024</v>
      </c>
      <c r="T950" s="285">
        <v>2025</v>
      </c>
      <c r="U950" s="285">
        <v>2026</v>
      </c>
      <c r="V950" s="285">
        <v>2027</v>
      </c>
      <c r="W950" s="285">
        <v>2028</v>
      </c>
      <c r="X950" s="285">
        <v>2029</v>
      </c>
      <c r="Y950" s="285" t="str">
        <f>'1.  LRAMVA Summary'!D52</f>
        <v xml:space="preserve">Residential  </v>
      </c>
      <c r="Z950" s="285" t="str">
        <f>'1.  LRAMVA Summary'!E52</f>
        <v>GS&lt;50</v>
      </c>
      <c r="AA950" s="285" t="str">
        <f>'1.  LRAMVA Summary'!F52</f>
        <v>GS 50 to 4999</v>
      </c>
      <c r="AB950" s="285" t="str">
        <f>'1.  LRAMVA Summary'!G52</f>
        <v xml:space="preserve">Street Lighting </v>
      </c>
      <c r="AC950" s="285" t="str">
        <f>'1.  LRAMVA Summary'!H52</f>
        <v/>
      </c>
      <c r="AD950" s="285" t="str">
        <f>'1.  LRAMVA Summary'!I52</f>
        <v/>
      </c>
      <c r="AE950" s="285" t="str">
        <f>'1.  LRAMVA Summary'!J52</f>
        <v xml:space="preserve">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 xml:space="preserve">kWh </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3.8597000000000001</v>
      </c>
      <c r="AB1113" s="341">
        <f>HLOOKUP(AB$35,'3.  Distribution Rates'!$C$122:$P$133,12,FALSE)</f>
        <v>10.5246</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299.48159999999996</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299.48159999999996</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433.57919999999996</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433.57919999999996</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790.15679999999998</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790.15679999999998</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124.64340245754934</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124.64340245754934</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1647.8610024575494</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1647.8610024575494</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1647.8610024575494</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527</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7" zoomScale="90" zoomScaleNormal="90" workbookViewId="0">
      <selection activeCell="C64" sqref="C6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552</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666</v>
      </c>
      <c r="D8" s="836"/>
      <c r="E8" s="836"/>
      <c r="F8" s="836"/>
      <c r="G8" s="836"/>
      <c r="H8" s="836"/>
      <c r="I8" s="836"/>
      <c r="J8" s="836"/>
      <c r="K8" s="836"/>
      <c r="L8" s="836"/>
      <c r="M8" s="836"/>
      <c r="N8" s="836"/>
      <c r="O8" s="836"/>
      <c r="P8" s="836"/>
      <c r="Q8" s="836"/>
      <c r="R8" s="836"/>
      <c r="S8" s="836"/>
      <c r="T8" s="105"/>
      <c r="U8" s="105"/>
      <c r="V8" s="105"/>
      <c r="W8" s="105"/>
    </row>
    <row r="9" spans="1:28" s="9" customFormat="1" ht="47.1" customHeight="1">
      <c r="B9" s="55"/>
      <c r="C9" s="797" t="s">
        <v>677</v>
      </c>
      <c r="D9" s="797"/>
      <c r="E9" s="797"/>
      <c r="F9" s="797"/>
      <c r="G9" s="797"/>
      <c r="H9" s="797"/>
      <c r="I9" s="797"/>
      <c r="J9" s="797"/>
      <c r="K9" s="797"/>
      <c r="L9" s="797"/>
      <c r="M9" s="797"/>
      <c r="N9" s="797"/>
      <c r="O9" s="797"/>
      <c r="P9" s="797"/>
      <c r="Q9" s="797"/>
      <c r="R9" s="797"/>
      <c r="S9" s="797"/>
      <c r="T9" s="105"/>
      <c r="U9" s="105"/>
      <c r="V9" s="105"/>
      <c r="W9" s="105"/>
    </row>
    <row r="10" spans="1:28" s="9" customFormat="1" ht="38.1" customHeight="1">
      <c r="B10" s="88"/>
      <c r="C10" s="818" t="s">
        <v>678</v>
      </c>
      <c r="D10" s="797"/>
      <c r="E10" s="797"/>
      <c r="F10" s="797"/>
      <c r="G10" s="797"/>
      <c r="H10" s="797"/>
      <c r="I10" s="797"/>
      <c r="J10" s="797"/>
      <c r="K10" s="797"/>
      <c r="L10" s="797"/>
      <c r="M10" s="797"/>
      <c r="N10" s="797"/>
      <c r="O10" s="797"/>
      <c r="P10" s="797"/>
      <c r="Q10" s="797"/>
      <c r="R10" s="797"/>
      <c r="S10" s="79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91"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 xml:space="preserve">Residential  </v>
      </c>
      <c r="J14" s="204" t="str">
        <f>'1.  LRAMVA Summary'!E52</f>
        <v>GS&lt;50</v>
      </c>
      <c r="K14" s="204" t="str">
        <f>'1.  LRAMVA Summary'!F52</f>
        <v>GS 50 to 4999</v>
      </c>
      <c r="L14" s="204" t="str">
        <f>'1.  LRAMVA Summary'!G52</f>
        <v xml:space="preserve">Street Lighting </v>
      </c>
      <c r="M14" s="204" t="str">
        <f>'1.  LRAMVA Summary'!H52</f>
        <v/>
      </c>
      <c r="N14" s="204" t="str">
        <f>'1.  LRAMVA Summary'!I52</f>
        <v/>
      </c>
      <c r="O14" s="204" t="str">
        <f>'1.  LRAMVA Summary'!J52</f>
        <v xml:space="preserve">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721</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722</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723</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724</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725</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726</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727</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728</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739</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740</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741</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742</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744</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745</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746</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747</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748</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749</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750</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751</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3.6831002083333328E-2</v>
      </c>
      <c r="J91" s="230">
        <f>(SUM('1.  LRAMVA Summary'!E$54:E$68)+SUM('1.  LRAMVA Summary'!E$69:E$70)*(MONTH($E91)-1)/12)*$H91</f>
        <v>4.7503377777777772E-2</v>
      </c>
      <c r="K91" s="230">
        <f>(SUM('1.  LRAMVA Summary'!F$54:F$68)+SUM('1.  LRAMVA Summary'!F$69:F$70)*(MONTH($E91)-1)/12)*$H91</f>
        <v>-1.83077125E-2</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6.6026667361111097E-2</v>
      </c>
    </row>
    <row r="92" spans="2:23" s="9" customFormat="1" ht="14.25" customHeight="1">
      <c r="B92" s="66"/>
      <c r="E92" s="214">
        <v>42430</v>
      </c>
      <c r="F92" s="214" t="s">
        <v>183</v>
      </c>
      <c r="G92" s="215" t="s">
        <v>65</v>
      </c>
      <c r="H92" s="229">
        <f t="shared" si="34"/>
        <v>9.1666666666666665E-4</v>
      </c>
      <c r="I92" s="230">
        <f>(SUM('1.  LRAMVA Summary'!D$54:D$68)+SUM('1.  LRAMVA Summary'!D$69:D$70)*(MONTH($E92)-1)/12)*$H92</f>
        <v>7.3662004166666656E-2</v>
      </c>
      <c r="J92" s="230">
        <f>(SUM('1.  LRAMVA Summary'!E$54:E$68)+SUM('1.  LRAMVA Summary'!E$69:E$70)*(MONTH($E92)-1)/12)*$H92</f>
        <v>9.5006755555555544E-2</v>
      </c>
      <c r="K92" s="230">
        <f>(SUM('1.  LRAMVA Summary'!F$54:F$68)+SUM('1.  LRAMVA Summary'!F$69:F$70)*(MONTH($E92)-1)/12)*$H92</f>
        <v>-3.6615425E-2</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0.13205333472222219</v>
      </c>
    </row>
    <row r="93" spans="2:23" s="8" customFormat="1">
      <c r="B93" s="239"/>
      <c r="D93" s="9"/>
      <c r="E93" s="214">
        <v>42461</v>
      </c>
      <c r="F93" s="214" t="s">
        <v>183</v>
      </c>
      <c r="G93" s="215" t="s">
        <v>66</v>
      </c>
      <c r="H93" s="229">
        <f>$C$36/12</f>
        <v>9.1666666666666665E-4</v>
      </c>
      <c r="I93" s="230">
        <f>(SUM('1.  LRAMVA Summary'!D$54:D$68)+SUM('1.  LRAMVA Summary'!D$69:D$70)*(MONTH($E93)-1)/12)*$H93</f>
        <v>0.11049300625</v>
      </c>
      <c r="J93" s="230">
        <f>(SUM('1.  LRAMVA Summary'!E$54:E$68)+SUM('1.  LRAMVA Summary'!E$69:E$70)*(MONTH($E93)-1)/12)*$H93</f>
        <v>0.14251013333333332</v>
      </c>
      <c r="K93" s="230">
        <f>(SUM('1.  LRAMVA Summary'!F$54:F$68)+SUM('1.  LRAMVA Summary'!F$69:F$70)*(MONTH($E93)-1)/12)*$H93</f>
        <v>-5.4923137499999997E-2</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0.19808000208333332</v>
      </c>
    </row>
    <row r="94" spans="2:23" s="9" customFormat="1">
      <c r="B94" s="66"/>
      <c r="E94" s="214">
        <v>42491</v>
      </c>
      <c r="F94" s="214" t="s">
        <v>183</v>
      </c>
      <c r="G94" s="215" t="s">
        <v>66</v>
      </c>
      <c r="H94" s="229">
        <f t="shared" ref="H94:H95" si="36">$C$36/12</f>
        <v>9.1666666666666665E-4</v>
      </c>
      <c r="I94" s="230">
        <f>(SUM('1.  LRAMVA Summary'!D$54:D$68)+SUM('1.  LRAMVA Summary'!D$69:D$70)*(MONTH($E94)-1)/12)*$H94</f>
        <v>0.14732400833333331</v>
      </c>
      <c r="J94" s="230">
        <f>(SUM('1.  LRAMVA Summary'!E$54:E$68)+SUM('1.  LRAMVA Summary'!E$69:E$70)*(MONTH($E94)-1)/12)*$H94</f>
        <v>0.19001351111111109</v>
      </c>
      <c r="K94" s="230">
        <f>(SUM('1.  LRAMVA Summary'!F$54:F$68)+SUM('1.  LRAMVA Summary'!F$69:F$70)*(MONTH($E94)-1)/12)*$H94</f>
        <v>-7.323085E-2</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0.26410666944444439</v>
      </c>
    </row>
    <row r="95" spans="2:23" s="238" customFormat="1">
      <c r="B95" s="237"/>
      <c r="D95" s="9"/>
      <c r="E95" s="214">
        <v>42522</v>
      </c>
      <c r="F95" s="214" t="s">
        <v>183</v>
      </c>
      <c r="G95" s="215" t="s">
        <v>66</v>
      </c>
      <c r="H95" s="229">
        <f t="shared" si="36"/>
        <v>9.1666666666666665E-4</v>
      </c>
      <c r="I95" s="230">
        <f>(SUM('1.  LRAMVA Summary'!D$54:D$68)+SUM('1.  LRAMVA Summary'!D$69:D$70)*(MONTH($E95)-1)/12)*$H95</f>
        <v>0.18415501041666668</v>
      </c>
      <c r="J95" s="230">
        <f>(SUM('1.  LRAMVA Summary'!E$54:E$68)+SUM('1.  LRAMVA Summary'!E$69:E$70)*(MONTH($E95)-1)/12)*$H95</f>
        <v>0.23751688888888889</v>
      </c>
      <c r="K95" s="230">
        <f>(SUM('1.  LRAMVA Summary'!F$54:F$68)+SUM('1.  LRAMVA Summary'!F$69:F$70)*(MONTH($E95)-1)/12)*$H95</f>
        <v>-9.153856249999999E-2</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0.33013333680555562</v>
      </c>
    </row>
    <row r="96" spans="2:23" s="9" customFormat="1">
      <c r="B96" s="66"/>
      <c r="E96" s="214">
        <v>42552</v>
      </c>
      <c r="F96" s="214" t="s">
        <v>183</v>
      </c>
      <c r="G96" s="215" t="s">
        <v>68</v>
      </c>
      <c r="H96" s="229">
        <f>$C$37/12</f>
        <v>9.1666666666666665E-4</v>
      </c>
      <c r="I96" s="230">
        <f>(SUM('1.  LRAMVA Summary'!D$54:D$68)+SUM('1.  LRAMVA Summary'!D$69:D$70)*(MONTH($E96)-1)/12)*$H96</f>
        <v>0.2209860125</v>
      </c>
      <c r="J96" s="230">
        <f>(SUM('1.  LRAMVA Summary'!E$54:E$68)+SUM('1.  LRAMVA Summary'!E$69:E$70)*(MONTH($E96)-1)/12)*$H96</f>
        <v>0.28502026666666663</v>
      </c>
      <c r="K96" s="230">
        <f>(SUM('1.  LRAMVA Summary'!F$54:F$68)+SUM('1.  LRAMVA Summary'!F$69:F$70)*(MONTH($E96)-1)/12)*$H96</f>
        <v>-0.10984627499999999</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0.39616000416666663</v>
      </c>
    </row>
    <row r="97" spans="2:23" s="9" customFormat="1">
      <c r="B97" s="66"/>
      <c r="E97" s="214">
        <v>42583</v>
      </c>
      <c r="F97" s="214" t="s">
        <v>183</v>
      </c>
      <c r="G97" s="215" t="s">
        <v>68</v>
      </c>
      <c r="H97" s="229">
        <f t="shared" ref="H97:H98" si="37">$C$37/12</f>
        <v>9.1666666666666665E-4</v>
      </c>
      <c r="I97" s="230">
        <f>(SUM('1.  LRAMVA Summary'!D$54:D$68)+SUM('1.  LRAMVA Summary'!D$69:D$70)*(MONTH($E97)-1)/12)*$H97</f>
        <v>0.25781701458333334</v>
      </c>
      <c r="J97" s="230">
        <f>(SUM('1.  LRAMVA Summary'!E$54:E$68)+SUM('1.  LRAMVA Summary'!E$69:E$70)*(MONTH($E97)-1)/12)*$H97</f>
        <v>0.33252364444444443</v>
      </c>
      <c r="K97" s="230">
        <f>(SUM('1.  LRAMVA Summary'!F$54:F$68)+SUM('1.  LRAMVA Summary'!F$69:F$70)*(MONTH($E97)-1)/12)*$H97</f>
        <v>-0.12815398749999998</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0.46218667152777781</v>
      </c>
    </row>
    <row r="98" spans="2:23" s="9" customFormat="1">
      <c r="B98" s="66"/>
      <c r="E98" s="214">
        <v>42614</v>
      </c>
      <c r="F98" s="214" t="s">
        <v>183</v>
      </c>
      <c r="G98" s="215" t="s">
        <v>68</v>
      </c>
      <c r="H98" s="229">
        <f t="shared" si="37"/>
        <v>9.1666666666666665E-4</v>
      </c>
      <c r="I98" s="230">
        <f>(SUM('1.  LRAMVA Summary'!D$54:D$68)+SUM('1.  LRAMVA Summary'!D$69:D$70)*(MONTH($E98)-1)/12)*$H98</f>
        <v>0.29464801666666662</v>
      </c>
      <c r="J98" s="230">
        <f>(SUM('1.  LRAMVA Summary'!E$54:E$68)+SUM('1.  LRAMVA Summary'!E$69:E$70)*(MONTH($E98)-1)/12)*$H98</f>
        <v>0.38002702222222218</v>
      </c>
      <c r="K98" s="230">
        <f>(SUM('1.  LRAMVA Summary'!F$54:F$68)+SUM('1.  LRAMVA Summary'!F$69:F$70)*(MONTH($E98)-1)/12)*$H98</f>
        <v>-0.1464617</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0.52821333888888877</v>
      </c>
    </row>
    <row r="99" spans="2:23" s="9" customFormat="1">
      <c r="B99" s="66"/>
      <c r="E99" s="214">
        <v>42644</v>
      </c>
      <c r="F99" s="214" t="s">
        <v>183</v>
      </c>
      <c r="G99" s="215" t="s">
        <v>69</v>
      </c>
      <c r="H99" s="210">
        <f>$C$38/12</f>
        <v>9.1666666666666665E-4</v>
      </c>
      <c r="I99" s="230">
        <f>(SUM('1.  LRAMVA Summary'!D$54:D$68)+SUM('1.  LRAMVA Summary'!D$69:D$70)*(MONTH($E99)-1)/12)*$H99</f>
        <v>0.33147901874999991</v>
      </c>
      <c r="J99" s="230">
        <f>(SUM('1.  LRAMVA Summary'!E$54:E$68)+SUM('1.  LRAMVA Summary'!E$69:E$70)*(MONTH($E99)-1)/12)*$H99</f>
        <v>0.42753039999999998</v>
      </c>
      <c r="K99" s="230">
        <f>(SUM('1.  LRAMVA Summary'!F$54:F$68)+SUM('1.  LRAMVA Summary'!F$69:F$70)*(MONTH($E99)-1)/12)*$H99</f>
        <v>-0.16476941249999996</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0.59424000624999984</v>
      </c>
    </row>
    <row r="100" spans="2:23" s="9" customFormat="1">
      <c r="B100" s="66"/>
      <c r="E100" s="214">
        <v>42675</v>
      </c>
      <c r="F100" s="214" t="s">
        <v>183</v>
      </c>
      <c r="G100" s="215" t="s">
        <v>69</v>
      </c>
      <c r="H100" s="210">
        <f t="shared" ref="H100:H101" si="38">$C$38/12</f>
        <v>9.1666666666666665E-4</v>
      </c>
      <c r="I100" s="230">
        <f>(SUM('1.  LRAMVA Summary'!D$54:D$68)+SUM('1.  LRAMVA Summary'!D$69:D$70)*(MONTH($E100)-1)/12)*$H100</f>
        <v>0.36831002083333336</v>
      </c>
      <c r="J100" s="230">
        <f>(SUM('1.  LRAMVA Summary'!E$54:E$68)+SUM('1.  LRAMVA Summary'!E$69:E$70)*(MONTH($E100)-1)/12)*$H100</f>
        <v>0.47503377777777778</v>
      </c>
      <c r="K100" s="230">
        <f>(SUM('1.  LRAMVA Summary'!F$54:F$68)+SUM('1.  LRAMVA Summary'!F$69:F$70)*(MONTH($E100)-1)/12)*$H100</f>
        <v>-0.18307712499999998</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0.66026667361111124</v>
      </c>
    </row>
    <row r="101" spans="2:23" s="9" customFormat="1">
      <c r="B101" s="66"/>
      <c r="E101" s="214">
        <v>42705</v>
      </c>
      <c r="F101" s="214" t="s">
        <v>183</v>
      </c>
      <c r="G101" s="215" t="s">
        <v>69</v>
      </c>
      <c r="H101" s="210">
        <f t="shared" si="38"/>
        <v>9.1666666666666665E-4</v>
      </c>
      <c r="I101" s="230">
        <f>(SUM('1.  LRAMVA Summary'!D$54:D$68)+SUM('1.  LRAMVA Summary'!D$69:D$70)*(MONTH($E101)-1)/12)*$H101</f>
        <v>0.4051410229166667</v>
      </c>
      <c r="J101" s="230">
        <f>(SUM('1.  LRAMVA Summary'!E$54:E$68)+SUM('1.  LRAMVA Summary'!E$69:E$70)*(MONTH($E101)-1)/12)*$H101</f>
        <v>0.52253715555555558</v>
      </c>
      <c r="K101" s="230">
        <f>(SUM('1.  LRAMVA Summary'!F$54:F$68)+SUM('1.  LRAMVA Summary'!F$69:F$70)*(MONTH($E101)-1)/12)*$H101</f>
        <v>-0.20138483749999997</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0.72629334097222231</v>
      </c>
    </row>
    <row r="102" spans="2:23" s="9" customFormat="1" ht="15.75" thickBot="1">
      <c r="B102" s="66"/>
      <c r="E102" s="216" t="s">
        <v>466</v>
      </c>
      <c r="F102" s="216"/>
      <c r="G102" s="217"/>
      <c r="H102" s="218"/>
      <c r="I102" s="219">
        <f>SUM(I89:I101)</f>
        <v>2.4308461374999997</v>
      </c>
      <c r="J102" s="219">
        <f>SUM(J89:J101)</f>
        <v>3.135222933333333</v>
      </c>
      <c r="K102" s="219">
        <f t="shared" ref="K102:O102" si="39">SUM(K89:K101)</f>
        <v>-1.2083090249999999</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4.3577600458333334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2.4308461374999997</v>
      </c>
      <c r="J104" s="228">
        <f t="shared" ref="J104" si="41">J102+J103</f>
        <v>3.135222933333333</v>
      </c>
      <c r="K104" s="228">
        <f t="shared" ref="K104" si="42">K102+K103</f>
        <v>-1.2083090249999999</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4.3577600458333334</v>
      </c>
    </row>
    <row r="105" spans="2:23" s="9" customFormat="1">
      <c r="B105" s="66"/>
      <c r="E105" s="214">
        <v>42736</v>
      </c>
      <c r="F105" s="214" t="s">
        <v>184</v>
      </c>
      <c r="G105" s="215" t="s">
        <v>65</v>
      </c>
      <c r="H105" s="240">
        <f>$C$39/12</f>
        <v>9.1666666666666665E-4</v>
      </c>
      <c r="I105" s="230">
        <f>(SUM('1.  LRAMVA Summary'!D$54:D$71)+SUM('1.  LRAMVA Summary'!D$72:D$73)*(MONTH($E105)-1)/12)*$H105</f>
        <v>0.44197202499999999</v>
      </c>
      <c r="J105" s="230">
        <f>(SUM('1.  LRAMVA Summary'!E$54:E$71)+SUM('1.  LRAMVA Summary'!E$72:E$73)*(MONTH($E105)-1)/12)*$H105</f>
        <v>0.57004053333333327</v>
      </c>
      <c r="K105" s="230">
        <f>(SUM('1.  LRAMVA Summary'!F$54:F$71)+SUM('1.  LRAMVA Summary'!F$72:F$73)*(MONTH($E105)-1)/12)*$H105</f>
        <v>-0.21969254999999999</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0.79232000833333327</v>
      </c>
    </row>
    <row r="106" spans="2:23" s="9" customFormat="1">
      <c r="B106" s="66"/>
      <c r="E106" s="214">
        <v>42767</v>
      </c>
      <c r="F106" s="214" t="s">
        <v>184</v>
      </c>
      <c r="G106" s="215" t="s">
        <v>65</v>
      </c>
      <c r="H106" s="240">
        <f t="shared" ref="H106:H107" si="48">$C$39/12</f>
        <v>9.1666666666666665E-4</v>
      </c>
      <c r="I106" s="230">
        <f>(SUM('1.  LRAMVA Summary'!D$54:D$71)+SUM('1.  LRAMVA Summary'!D$72:D$73)*(MONTH($E106)-1)/12)*$H106</f>
        <v>0.58991045208333337</v>
      </c>
      <c r="J106" s="230">
        <f>(SUM('1.  LRAMVA Summary'!E$54:E$71)+SUM('1.  LRAMVA Summary'!E$72:E$73)*(MONTH($E106)-1)/12)*$H106</f>
        <v>0.52277745208333337</v>
      </c>
      <c r="K106" s="230">
        <f>(SUM('1.  LRAMVA Summary'!F$54:F$71)+SUM('1.  LRAMVA Summary'!F$72:F$73)*(MONTH($E106)-1)/12)*$H106</f>
        <v>-0.24743137222222217</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0.86525653194444452</v>
      </c>
    </row>
    <row r="107" spans="2:23" s="9" customFormat="1">
      <c r="B107" s="66"/>
      <c r="E107" s="214">
        <v>42795</v>
      </c>
      <c r="F107" s="214" t="s">
        <v>184</v>
      </c>
      <c r="G107" s="215" t="s">
        <v>65</v>
      </c>
      <c r="H107" s="240">
        <f t="shared" si="48"/>
        <v>9.1666666666666665E-4</v>
      </c>
      <c r="I107" s="230">
        <f>(SUM('1.  LRAMVA Summary'!D$54:D$71)+SUM('1.  LRAMVA Summary'!D$72:D$73)*(MONTH($E107)-1)/12)*$H107</f>
        <v>0.73784887916666664</v>
      </c>
      <c r="J107" s="230">
        <f>(SUM('1.  LRAMVA Summary'!E$54:E$71)+SUM('1.  LRAMVA Summary'!E$72:E$73)*(MONTH($E107)-1)/12)*$H107</f>
        <v>0.47551437083333326</v>
      </c>
      <c r="K107" s="230">
        <f>(SUM('1.  LRAMVA Summary'!F$54:F$71)+SUM('1.  LRAMVA Summary'!F$72:F$73)*(MONTH($E107)-1)/12)*$H107</f>
        <v>-0.2751701944444444</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0.93819305555555554</v>
      </c>
    </row>
    <row r="108" spans="2:23" s="8" customFormat="1">
      <c r="B108" s="239"/>
      <c r="E108" s="214">
        <v>42826</v>
      </c>
      <c r="F108" s="214" t="s">
        <v>184</v>
      </c>
      <c r="G108" s="215" t="s">
        <v>66</v>
      </c>
      <c r="H108" s="240">
        <f>$C$40/12</f>
        <v>9.1666666666666665E-4</v>
      </c>
      <c r="I108" s="230">
        <f>(SUM('1.  LRAMVA Summary'!D$54:D$71)+SUM('1.  LRAMVA Summary'!D$72:D$73)*(MONTH($E108)-1)/12)*$H108</f>
        <v>0.88578730625000002</v>
      </c>
      <c r="J108" s="230">
        <f>(SUM('1.  LRAMVA Summary'!E$54:E$71)+SUM('1.  LRAMVA Summary'!E$72:E$73)*(MONTH($E108)-1)/12)*$H108</f>
        <v>0.42825128958333331</v>
      </c>
      <c r="K108" s="230">
        <f>(SUM('1.  LRAMVA Summary'!F$54:F$71)+SUM('1.  LRAMVA Summary'!F$72:F$73)*(MONTH($E108)-1)/12)*$H108</f>
        <v>-0.30290901666666664</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1.0111295791666668</v>
      </c>
    </row>
    <row r="109" spans="2:23" s="9" customFormat="1">
      <c r="B109" s="66"/>
      <c r="E109" s="214">
        <v>42856</v>
      </c>
      <c r="F109" s="214" t="s">
        <v>184</v>
      </c>
      <c r="G109" s="215" t="s">
        <v>66</v>
      </c>
      <c r="H109" s="240">
        <f t="shared" ref="H109:H110" si="50">$C$40/12</f>
        <v>9.1666666666666665E-4</v>
      </c>
      <c r="I109" s="230">
        <f>(SUM('1.  LRAMVA Summary'!D$54:D$71)+SUM('1.  LRAMVA Summary'!D$72:D$73)*(MONTH($E109)-1)/12)*$H109</f>
        <v>1.0337257333333334</v>
      </c>
      <c r="J109" s="230">
        <f>(SUM('1.  LRAMVA Summary'!E$54:E$71)+SUM('1.  LRAMVA Summary'!E$72:E$73)*(MONTH($E109)-1)/12)*$H109</f>
        <v>0.38098820833333336</v>
      </c>
      <c r="K109" s="230">
        <f>(SUM('1.  LRAMVA Summary'!F$54:F$71)+SUM('1.  LRAMVA Summary'!F$72:F$73)*(MONTH($E109)-1)/12)*$H109</f>
        <v>-0.33064783888888888</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1.0840661027777778</v>
      </c>
    </row>
    <row r="110" spans="2:23" s="238" customFormat="1">
      <c r="B110" s="237"/>
      <c r="E110" s="214">
        <v>42887</v>
      </c>
      <c r="F110" s="214" t="s">
        <v>184</v>
      </c>
      <c r="G110" s="215" t="s">
        <v>66</v>
      </c>
      <c r="H110" s="240">
        <f t="shared" si="50"/>
        <v>9.1666666666666665E-4</v>
      </c>
      <c r="I110" s="230">
        <f>(SUM('1.  LRAMVA Summary'!D$54:D$71)+SUM('1.  LRAMVA Summary'!D$72:D$73)*(MONTH($E110)-1)/12)*$H110</f>
        <v>1.1816641604166664</v>
      </c>
      <c r="J110" s="230">
        <f>(SUM('1.  LRAMVA Summary'!E$54:E$71)+SUM('1.  LRAMVA Summary'!E$72:E$73)*(MONTH($E110)-1)/12)*$H110</f>
        <v>0.33372512708333335</v>
      </c>
      <c r="K110" s="230">
        <f>(SUM('1.  LRAMVA Summary'!F$54:F$71)+SUM('1.  LRAMVA Summary'!F$72:F$73)*(MONTH($E110)-1)/12)*$H110</f>
        <v>-0.35838666111111112</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1.1570026263888886</v>
      </c>
    </row>
    <row r="111" spans="2:23" s="9" customFormat="1">
      <c r="B111" s="66"/>
      <c r="E111" s="214">
        <v>42917</v>
      </c>
      <c r="F111" s="214" t="s">
        <v>184</v>
      </c>
      <c r="G111" s="215" t="s">
        <v>68</v>
      </c>
      <c r="H111" s="240">
        <f>$C$41/12</f>
        <v>9.1666666666666665E-4</v>
      </c>
      <c r="I111" s="230">
        <f>(SUM('1.  LRAMVA Summary'!D$54:D$71)+SUM('1.  LRAMVA Summary'!D$72:D$73)*(MONTH($E111)-1)/12)*$H111</f>
        <v>1.3296025875000002</v>
      </c>
      <c r="J111" s="230">
        <f>(SUM('1.  LRAMVA Summary'!E$54:E$71)+SUM('1.  LRAMVA Summary'!E$72:E$73)*(MONTH($E111)-1)/12)*$H111</f>
        <v>0.28646204583333335</v>
      </c>
      <c r="K111" s="230">
        <f>(SUM('1.  LRAMVA Summary'!F$54:F$71)+SUM('1.  LRAMVA Summary'!F$72:F$73)*(MONTH($E111)-1)/12)*$H111</f>
        <v>-0.3861254833333333</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1.2299391500000003</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1.4775410145833334</v>
      </c>
      <c r="J112" s="230">
        <f>(SUM('1.  LRAMVA Summary'!E$54:E$71)+SUM('1.  LRAMVA Summary'!E$72:E$73)*(MONTH($E112)-1)/12)*$H112</f>
        <v>0.23919896458333331</v>
      </c>
      <c r="K112" s="230">
        <f>(SUM('1.  LRAMVA Summary'!F$54:F$71)+SUM('1.  LRAMVA Summary'!F$72:F$73)*(MONTH($E112)-1)/12)*$H112</f>
        <v>-0.41386430555555548</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1.3028756736111111</v>
      </c>
    </row>
    <row r="113" spans="2:23" s="9" customFormat="1">
      <c r="B113" s="66"/>
      <c r="E113" s="214">
        <v>42979</v>
      </c>
      <c r="F113" s="214" t="s">
        <v>184</v>
      </c>
      <c r="G113" s="215" t="s">
        <v>68</v>
      </c>
      <c r="H113" s="240">
        <f t="shared" si="51"/>
        <v>9.1666666666666665E-4</v>
      </c>
      <c r="I113" s="230">
        <f>(SUM('1.  LRAMVA Summary'!D$54:D$71)+SUM('1.  LRAMVA Summary'!D$72:D$73)*(MONTH($E113)-1)/12)*$H113</f>
        <v>1.6254794416666665</v>
      </c>
      <c r="J113" s="230">
        <f>(SUM('1.  LRAMVA Summary'!E$54:E$71)+SUM('1.  LRAMVA Summary'!E$72:E$73)*(MONTH($E113)-1)/12)*$H113</f>
        <v>0.19193588333333336</v>
      </c>
      <c r="K113" s="230">
        <f>(SUM('1.  LRAMVA Summary'!F$54:F$71)+SUM('1.  LRAMVA Summary'!F$72:F$73)*(MONTH($E113)-1)/12)*$H113</f>
        <v>-0.44160312777777772</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1.3758121972222221</v>
      </c>
    </row>
    <row r="114" spans="2:23" s="9" customFormat="1">
      <c r="B114" s="66"/>
      <c r="E114" s="214">
        <v>43009</v>
      </c>
      <c r="F114" s="214" t="s">
        <v>184</v>
      </c>
      <c r="G114" s="215" t="s">
        <v>69</v>
      </c>
      <c r="H114" s="240">
        <f>$C$42/12</f>
        <v>1.25E-3</v>
      </c>
      <c r="I114" s="230">
        <f>(SUM('1.  LRAMVA Summary'!D$54:D$71)+SUM('1.  LRAMVA Summary'!D$72:D$73)*(MONTH($E114)-1)/12)*$H114</f>
        <v>2.4182970937500001</v>
      </c>
      <c r="J114" s="230">
        <f>(SUM('1.  LRAMVA Summary'!E$54:E$71)+SUM('1.  LRAMVA Summary'!E$72:E$73)*(MONTH($E114)-1)/12)*$H114</f>
        <v>0.19728109375000003</v>
      </c>
      <c r="K114" s="230">
        <f>(SUM('1.  LRAMVA Summary'!F$54:F$71)+SUM('1.  LRAMVA Summary'!F$72:F$73)*(MONTH($E114)-1)/12)*$H114</f>
        <v>-0.6400117500000001</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1.9755664374999999</v>
      </c>
    </row>
    <row r="115" spans="2:23" s="9" customFormat="1">
      <c r="B115" s="66"/>
      <c r="E115" s="214">
        <v>43040</v>
      </c>
      <c r="F115" s="214" t="s">
        <v>184</v>
      </c>
      <c r="G115" s="215" t="s">
        <v>69</v>
      </c>
      <c r="H115" s="240">
        <f t="shared" ref="H115:H116" si="52">$C$42/12</f>
        <v>1.25E-3</v>
      </c>
      <c r="I115" s="230">
        <f>(SUM('1.  LRAMVA Summary'!D$54:D$71)+SUM('1.  LRAMVA Summary'!D$72:D$73)*(MONTH($E115)-1)/12)*$H115</f>
        <v>2.6200313125000001</v>
      </c>
      <c r="J115" s="230">
        <f>(SUM('1.  LRAMVA Summary'!E$54:E$71)+SUM('1.  LRAMVA Summary'!E$72:E$73)*(MONTH($E115)-1)/12)*$H115</f>
        <v>0.13283143750000009</v>
      </c>
      <c r="K115" s="230">
        <f>(SUM('1.  LRAMVA Summary'!F$54:F$71)+SUM('1.  LRAMVA Summary'!F$72:F$73)*(MONTH($E115)-1)/12)*$H115</f>
        <v>-0.67783741666666675</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2.0750253333333335</v>
      </c>
    </row>
    <row r="116" spans="2:23" s="9" customFormat="1">
      <c r="B116" s="66"/>
      <c r="E116" s="214">
        <v>43070</v>
      </c>
      <c r="F116" s="214" t="s">
        <v>184</v>
      </c>
      <c r="G116" s="215" t="s">
        <v>69</v>
      </c>
      <c r="H116" s="240">
        <f t="shared" si="52"/>
        <v>1.25E-3</v>
      </c>
      <c r="I116" s="230">
        <f>(SUM('1.  LRAMVA Summary'!D$54:D$71)+SUM('1.  LRAMVA Summary'!D$72:D$73)*(MONTH($E116)-1)/12)*$H116</f>
        <v>2.8217655312500001</v>
      </c>
      <c r="J116" s="230">
        <f>(SUM('1.  LRAMVA Summary'!E$54:E$71)+SUM('1.  LRAMVA Summary'!E$72:E$73)*(MONTH($E116)-1)/12)*$H116</f>
        <v>6.8381781249999996E-2</v>
      </c>
      <c r="K116" s="230">
        <f>(SUM('1.  LRAMVA Summary'!F$54:F$71)+SUM('1.  LRAMVA Summary'!F$72:F$73)*(MONTH($E116)-1)/12)*$H116</f>
        <v>-0.71566308333333328</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2.1744842291666666</v>
      </c>
    </row>
    <row r="117" spans="2:23" s="9" customFormat="1" ht="15.75" thickBot="1">
      <c r="B117" s="66"/>
      <c r="E117" s="216" t="s">
        <v>467</v>
      </c>
      <c r="F117" s="216"/>
      <c r="G117" s="217"/>
      <c r="H117" s="218"/>
      <c r="I117" s="219">
        <f>SUM(I104:I116)</f>
        <v>19.594471675000001</v>
      </c>
      <c r="J117" s="219">
        <f>SUM(J104:J116)</f>
        <v>6.9626111208333334</v>
      </c>
      <c r="K117" s="219">
        <f t="shared" ref="K117:O117" si="53">SUM(K104:K116)</f>
        <v>-6.2176518249999999</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20.339430970833334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19.594471675000001</v>
      </c>
      <c r="J119" s="228">
        <f t="shared" ref="J119" si="55">J117+J118</f>
        <v>6.9626111208333334</v>
      </c>
      <c r="K119" s="228">
        <f t="shared" ref="K119" si="56">K117+K118</f>
        <v>-6.2176518249999999</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20.339430970833334</v>
      </c>
    </row>
    <row r="120" spans="2:23" s="9" customFormat="1">
      <c r="B120" s="66"/>
      <c r="E120" s="214">
        <v>43101</v>
      </c>
      <c r="F120" s="214" t="s">
        <v>185</v>
      </c>
      <c r="G120" s="215" t="s">
        <v>65</v>
      </c>
      <c r="H120" s="240">
        <f>$C$43/12</f>
        <v>1.25E-3</v>
      </c>
      <c r="I120" s="230">
        <f>(SUM('1.  LRAMVA Summary'!D$54:D$74)+SUM('1.  LRAMVA Summary'!D$75:D$76)*(MONTH($E120)-1)/12)*$H120</f>
        <v>3.0234997500000009</v>
      </c>
      <c r="J120" s="230">
        <f>(SUM('1.  LRAMVA Summary'!E$54:E$74)+SUM('1.  LRAMVA Summary'!E$75:E$76)*(MONTH($E120)-1)/12)*$H120</f>
        <v>3.9321250000000415E-3</v>
      </c>
      <c r="K120" s="230">
        <f>(SUM('1.  LRAMVA Summary'!F$54:F$74)+SUM('1.  LRAMVA Summary'!F$75:F$76)*(MONTH($E120)-1)/12)*$H120</f>
        <v>-0.75348874999999993</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2.2739431250000011</v>
      </c>
    </row>
    <row r="121" spans="2:23" s="9" customFormat="1">
      <c r="B121" s="66"/>
      <c r="E121" s="214">
        <v>43132</v>
      </c>
      <c r="F121" s="214" t="s">
        <v>185</v>
      </c>
      <c r="G121" s="215" t="s">
        <v>65</v>
      </c>
      <c r="H121" s="240">
        <f t="shared" ref="H121:H122" si="62">$C$43/12</f>
        <v>1.25E-3</v>
      </c>
      <c r="I121" s="230">
        <f>(SUM('1.  LRAMVA Summary'!D$54:D$74)+SUM('1.  LRAMVA Summary'!D$75:D$76)*(MONTH($E121)-1)/12)*$H121</f>
        <v>3.1459276300686954</v>
      </c>
      <c r="J121" s="230">
        <f>(SUM('1.  LRAMVA Summary'!E$54:E$74)+SUM('1.  LRAMVA Summary'!E$75:E$76)*(MONTH($E121)-1)/12)*$H121</f>
        <v>-3.1259430738921783E-2</v>
      </c>
      <c r="K121" s="230">
        <f>(SUM('1.  LRAMVA Summary'!F$54:F$74)+SUM('1.  LRAMVA Summary'!F$75:F$76)*(MONTH($E121)-1)/12)*$H121</f>
        <v>-0.79746391666666661</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2.317204282663107</v>
      </c>
    </row>
    <row r="122" spans="2:23" s="9" customFormat="1">
      <c r="B122" s="66"/>
      <c r="E122" s="214">
        <v>43160</v>
      </c>
      <c r="F122" s="214" t="s">
        <v>185</v>
      </c>
      <c r="G122" s="215" t="s">
        <v>65</v>
      </c>
      <c r="H122" s="240">
        <f t="shared" si="62"/>
        <v>1.25E-3</v>
      </c>
      <c r="I122" s="230">
        <f>(SUM('1.  LRAMVA Summary'!D$54:D$74)+SUM('1.  LRAMVA Summary'!D$75:D$76)*(MONTH($E122)-1)/12)*$H122</f>
        <v>3.2683555101373898</v>
      </c>
      <c r="J122" s="230">
        <f>(SUM('1.  LRAMVA Summary'!E$54:E$74)+SUM('1.  LRAMVA Summary'!E$75:E$76)*(MONTH($E122)-1)/12)*$H122</f>
        <v>-6.6450986477843615E-2</v>
      </c>
      <c r="K122" s="230">
        <f>(SUM('1.  LRAMVA Summary'!F$54:F$74)+SUM('1.  LRAMVA Summary'!F$75:F$76)*(MONTH($E122)-1)/12)*$H122</f>
        <v>-0.84143908333333328</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2.3604654403262129</v>
      </c>
    </row>
    <row r="123" spans="2:23" s="8" customFormat="1">
      <c r="B123" s="239"/>
      <c r="E123" s="214">
        <v>43191</v>
      </c>
      <c r="F123" s="214" t="s">
        <v>185</v>
      </c>
      <c r="G123" s="215" t="s">
        <v>66</v>
      </c>
      <c r="H123" s="240">
        <f>$C$44/12</f>
        <v>1.575E-3</v>
      </c>
      <c r="I123" s="230">
        <f>(SUM('1.  LRAMVA Summary'!D$54:D$74)+SUM('1.  LRAMVA Summary'!D$75:D$76)*(MONTH($E123)-1)/12)*$H123</f>
        <v>4.2723870716596659</v>
      </c>
      <c r="J123" s="230">
        <f>(SUM('1.  LRAMVA Summary'!E$54:E$74)+SUM('1.  LRAMVA Summary'!E$75:E$76)*(MONTH($E123)-1)/12)*$H123</f>
        <v>-0.12806960319312444</v>
      </c>
      <c r="K123" s="230">
        <f>(SUM('1.  LRAMVA Summary'!F$54:F$74)+SUM('1.  LRAMVA Summary'!F$75:F$76)*(MONTH($E123)-1)/12)*$H123</f>
        <v>-1.1156219549999999</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3.0286955134665412</v>
      </c>
    </row>
    <row r="124" spans="2:23" s="9" customFormat="1">
      <c r="B124" s="66"/>
      <c r="E124" s="214">
        <v>43221</v>
      </c>
      <c r="F124" s="214" t="s">
        <v>185</v>
      </c>
      <c r="G124" s="215" t="s">
        <v>66</v>
      </c>
      <c r="H124" s="240">
        <f t="shared" ref="H124:H125" si="64">$C$44/12</f>
        <v>1.575E-3</v>
      </c>
      <c r="I124" s="230">
        <f>(SUM('1.  LRAMVA Summary'!D$54:D$74)+SUM('1.  LRAMVA Summary'!D$75:D$76)*(MONTH($E124)-1)/12)*$H124</f>
        <v>4.4266462005462213</v>
      </c>
      <c r="J124" s="230">
        <f>(SUM('1.  LRAMVA Summary'!E$54:E$74)+SUM('1.  LRAMVA Summary'!E$75:E$76)*(MONTH($E124)-1)/12)*$H124</f>
        <v>-0.17241096342416595</v>
      </c>
      <c r="K124" s="230">
        <f>(SUM('1.  LRAMVA Summary'!F$54:F$74)+SUM('1.  LRAMVA Summary'!F$75:F$76)*(MONTH($E124)-1)/12)*$H124</f>
        <v>-1.171030665</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3.0832045721220549</v>
      </c>
    </row>
    <row r="125" spans="2:23" s="238" customFormat="1">
      <c r="B125" s="237"/>
      <c r="E125" s="214">
        <v>43252</v>
      </c>
      <c r="F125" s="214" t="s">
        <v>185</v>
      </c>
      <c r="G125" s="215" t="s">
        <v>66</v>
      </c>
      <c r="H125" s="240">
        <f t="shared" si="64"/>
        <v>1.575E-3</v>
      </c>
      <c r="I125" s="230">
        <f>(SUM('1.  LRAMVA Summary'!D$54:D$74)+SUM('1.  LRAMVA Summary'!D$75:D$76)*(MONTH($E125)-1)/12)*$H125</f>
        <v>4.5809053294327757</v>
      </c>
      <c r="J125" s="230">
        <f>(SUM('1.  LRAMVA Summary'!E$54:E$74)+SUM('1.  LRAMVA Summary'!E$75:E$76)*(MONTH($E125)-1)/12)*$H125</f>
        <v>-0.21675232365520747</v>
      </c>
      <c r="K125" s="230">
        <f>(SUM('1.  LRAMVA Summary'!F$54:F$74)+SUM('1.  LRAMVA Summary'!F$75:F$76)*(MONTH($E125)-1)/12)*$H125</f>
        <v>-1.226439375</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3.1377136307775686</v>
      </c>
    </row>
    <row r="126" spans="2:23" s="9" customFormat="1">
      <c r="B126" s="66"/>
      <c r="E126" s="214">
        <v>43282</v>
      </c>
      <c r="F126" s="214" t="s">
        <v>185</v>
      </c>
      <c r="G126" s="215" t="s">
        <v>68</v>
      </c>
      <c r="H126" s="240">
        <f>$C$45/12</f>
        <v>1.575E-3</v>
      </c>
      <c r="I126" s="230">
        <f>(SUM('1.  LRAMVA Summary'!D$54:D$74)+SUM('1.  LRAMVA Summary'!D$75:D$76)*(MONTH($E126)-1)/12)*$H126</f>
        <v>4.7351644583193311</v>
      </c>
      <c r="J126" s="230">
        <f>(SUM('1.  LRAMVA Summary'!E$54:E$74)+SUM('1.  LRAMVA Summary'!E$75:E$76)*(MONTH($E126)-1)/12)*$H126</f>
        <v>-0.26109368388624893</v>
      </c>
      <c r="K126" s="230">
        <f>(SUM('1.  LRAMVA Summary'!F$54:F$74)+SUM('1.  LRAMVA Summary'!F$75:F$76)*(MONTH($E126)-1)/12)*$H126</f>
        <v>-1.2818480849999998</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3.1922226894330823</v>
      </c>
    </row>
    <row r="127" spans="2:23" s="9" customFormat="1">
      <c r="B127" s="66"/>
      <c r="E127" s="214">
        <v>43313</v>
      </c>
      <c r="F127" s="214" t="s">
        <v>185</v>
      </c>
      <c r="G127" s="215" t="s">
        <v>68</v>
      </c>
      <c r="H127" s="240">
        <f t="shared" ref="H127:H128" si="65">$C$45/12</f>
        <v>1.575E-3</v>
      </c>
      <c r="I127" s="230">
        <f>(SUM('1.  LRAMVA Summary'!D$54:D$74)+SUM('1.  LRAMVA Summary'!D$75:D$76)*(MONTH($E127)-1)/12)*$H127</f>
        <v>4.8894235872058855</v>
      </c>
      <c r="J127" s="230">
        <f>(SUM('1.  LRAMVA Summary'!E$54:E$74)+SUM('1.  LRAMVA Summary'!E$75:E$76)*(MONTH($E127)-1)/12)*$H127</f>
        <v>-0.30543504411729044</v>
      </c>
      <c r="K127" s="230">
        <f>(SUM('1.  LRAMVA Summary'!F$54:F$74)+SUM('1.  LRAMVA Summary'!F$75:F$76)*(MONTH($E127)-1)/12)*$H127</f>
        <v>-1.3372567950000001</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3.2467317480885951</v>
      </c>
    </row>
    <row r="128" spans="2:23" s="9" customFormat="1">
      <c r="B128" s="66"/>
      <c r="E128" s="214">
        <v>43344</v>
      </c>
      <c r="F128" s="214" t="s">
        <v>185</v>
      </c>
      <c r="G128" s="215" t="s">
        <v>68</v>
      </c>
      <c r="H128" s="240">
        <f t="shared" si="65"/>
        <v>1.575E-3</v>
      </c>
      <c r="I128" s="230">
        <f>(SUM('1.  LRAMVA Summary'!D$54:D$74)+SUM('1.  LRAMVA Summary'!D$75:D$76)*(MONTH($E128)-1)/12)*$H128</f>
        <v>5.0436827160924409</v>
      </c>
      <c r="J128" s="230">
        <f>(SUM('1.  LRAMVA Summary'!E$54:E$74)+SUM('1.  LRAMVA Summary'!E$75:E$76)*(MONTH($E128)-1)/12)*$H128</f>
        <v>-0.34977640434833196</v>
      </c>
      <c r="K128" s="230">
        <f>(SUM('1.  LRAMVA Summary'!F$54:F$74)+SUM('1.  LRAMVA Summary'!F$75:F$76)*(MONTH($E128)-1)/12)*$H128</f>
        <v>-1.3926655049999999</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3.3012408067441088</v>
      </c>
    </row>
    <row r="129" spans="2:23" s="9" customFormat="1">
      <c r="B129" s="66"/>
      <c r="E129" s="214">
        <v>43374</v>
      </c>
      <c r="F129" s="214" t="s">
        <v>185</v>
      </c>
      <c r="G129" s="215" t="s">
        <v>69</v>
      </c>
      <c r="H129" s="240">
        <f>$C$46/12</f>
        <v>1.8083333333333335E-3</v>
      </c>
      <c r="I129" s="230">
        <f>(SUM('1.  LRAMVA Summary'!D$54:D$74)+SUM('1.  LRAMVA Summary'!D$75:D$76)*(MONTH($E129)-1)/12)*$H129</f>
        <v>5.9680073034944021</v>
      </c>
      <c r="J129" s="230">
        <f>(SUM('1.  LRAMVA Summary'!E$54:E$74)+SUM('1.  LRAMVA Summary'!E$75:E$76)*(MONTH($E129)-1)/12)*$H129</f>
        <v>-0.45250558155409548</v>
      </c>
      <c r="K129" s="230">
        <f>(SUM('1.  LRAMVA Summary'!F$54:F$74)+SUM('1.  LRAMVA Summary'!F$75:F$76)*(MONTH($E129)-1)/12)*$H129</f>
        <v>-1.6626037283333335</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3.8528979936069736</v>
      </c>
    </row>
    <row r="130" spans="2:23" s="9" customFormat="1">
      <c r="B130" s="66"/>
      <c r="E130" s="214">
        <v>43405</v>
      </c>
      <c r="F130" s="214" t="s">
        <v>185</v>
      </c>
      <c r="G130" s="215" t="s">
        <v>69</v>
      </c>
      <c r="H130" s="240">
        <f t="shared" ref="H130:H131" si="66">$C$46/12</f>
        <v>1.8083333333333335E-3</v>
      </c>
      <c r="I130" s="230">
        <f>(SUM('1.  LRAMVA Summary'!D$54:D$74)+SUM('1.  LRAMVA Summary'!D$75:D$76)*(MONTH($E130)-1)/12)*$H130</f>
        <v>6.1451196366604481</v>
      </c>
      <c r="J130" s="230">
        <f>(SUM('1.  LRAMVA Summary'!E$54:E$74)+SUM('1.  LRAMVA Summary'!E$75:E$76)*(MONTH($E130)-1)/12)*$H130</f>
        <v>-0.50341603218973574</v>
      </c>
      <c r="K130" s="230">
        <f>(SUM('1.  LRAMVA Summary'!F$54:F$74)+SUM('1.  LRAMVA Summary'!F$75:F$76)*(MONTH($E130)-1)/12)*$H130</f>
        <v>-1.7262211361111111</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3.9154824683596012</v>
      </c>
    </row>
    <row r="131" spans="2:23" s="9" customFormat="1">
      <c r="B131" s="66"/>
      <c r="E131" s="214">
        <v>43435</v>
      </c>
      <c r="F131" s="214" t="s">
        <v>185</v>
      </c>
      <c r="G131" s="215" t="s">
        <v>69</v>
      </c>
      <c r="H131" s="240">
        <f t="shared" si="66"/>
        <v>1.8083333333333335E-3</v>
      </c>
      <c r="I131" s="230">
        <f>(SUM('1.  LRAMVA Summary'!D$54:D$74)+SUM('1.  LRAMVA Summary'!D$75:D$76)*(MONTH($E131)-1)/12)*$H131</f>
        <v>6.3222319698264924</v>
      </c>
      <c r="J131" s="230">
        <f>(SUM('1.  LRAMVA Summary'!E$54:E$74)+SUM('1.  LRAMVA Summary'!E$75:E$76)*(MONTH($E131)-1)/12)*$H131</f>
        <v>-0.55432648282537589</v>
      </c>
      <c r="K131" s="230">
        <f>(SUM('1.  LRAMVA Summary'!F$54:F$74)+SUM('1.  LRAMVA Summary'!F$75:F$76)*(MONTH($E131)-1)/12)*$H131</f>
        <v>-1.7898385438888889</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3.9780669431122275</v>
      </c>
    </row>
    <row r="132" spans="2:23" s="9" customFormat="1" ht="15.75" thickBot="1">
      <c r="B132" s="66"/>
      <c r="E132" s="216" t="s">
        <v>468</v>
      </c>
      <c r="F132" s="216"/>
      <c r="G132" s="217"/>
      <c r="H132" s="218"/>
      <c r="I132" s="219">
        <f>SUM(I119:I131)</f>
        <v>75.415822838443745</v>
      </c>
      <c r="J132" s="219">
        <f>SUM(J119:J131)</f>
        <v>3.9250467094229924</v>
      </c>
      <c r="K132" s="219">
        <f t="shared" ref="K132:O132" si="67">SUM(K119:K131)</f>
        <v>-21.313569363333329</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58.027300184533402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75.415822838443745</v>
      </c>
      <c r="J134" s="228">
        <f t="shared" ref="J134" si="69">J132+J133</f>
        <v>3.9250467094229924</v>
      </c>
      <c r="K134" s="228">
        <f t="shared" ref="K134" si="70">K132+K133</f>
        <v>-21.313569363333329</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58.027300184533402</v>
      </c>
    </row>
    <row r="135" spans="2:23" s="9" customFormat="1">
      <c r="B135" s="66"/>
      <c r="E135" s="214">
        <v>43466</v>
      </c>
      <c r="F135" s="214" t="s">
        <v>186</v>
      </c>
      <c r="G135" s="215" t="s">
        <v>65</v>
      </c>
      <c r="H135" s="240">
        <f>$C$47/12</f>
        <v>2.0416666666666669E-3</v>
      </c>
      <c r="I135" s="230">
        <f>(SUM('1.  LRAMVA Summary'!D$54:D$77)+SUM('1.  LRAMVA Summary'!D$78:D$79)*(MONTH($E135)-1)/12)*$H135</f>
        <v>7.3379693743464127</v>
      </c>
      <c r="J135" s="230">
        <f>(SUM('1.  LRAMVA Summary'!E$54:E$77)+SUM('1.  LRAMVA Summary'!E$78:E$79)*(MONTH($E135)-1)/12)*$H135</f>
        <v>-0.68333202164953444</v>
      </c>
      <c r="K135" s="230">
        <f>(SUM('1.  LRAMVA Summary'!F$54:F$77)+SUM('1.  LRAMVA Summary'!F$78:F$79)*(MONTH($E135)-1)/12)*$H135</f>
        <v>-2.0926115583333331</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4.5620257943635449</v>
      </c>
    </row>
    <row r="136" spans="2:23" s="9" customFormat="1">
      <c r="B136" s="66"/>
      <c r="E136" s="214">
        <v>43497</v>
      </c>
      <c r="F136" s="214" t="s">
        <v>186</v>
      </c>
      <c r="G136" s="215" t="s">
        <v>65</v>
      </c>
      <c r="H136" s="240">
        <f t="shared" ref="H136:H137" si="75">$C$47/12</f>
        <v>2.0416666666666669E-3</v>
      </c>
      <c r="I136" s="230">
        <f>(SUM('1.  LRAMVA Summary'!D$54:D$77)+SUM('1.  LRAMVA Summary'!D$78:D$79)*(MONTH($E136)-1)/12)*$H136</f>
        <v>7.3898478331794735</v>
      </c>
      <c r="J136" s="230">
        <f>(SUM('1.  LRAMVA Summary'!E$54:E$77)+SUM('1.  LRAMVA Summary'!E$78:E$79)*(MONTH($E136)-1)/12)*$H136</f>
        <v>-0.74081156268977344</v>
      </c>
      <c r="K136" s="230">
        <f>(SUM('1.  LRAMVA Summary'!F$54:F$77)+SUM('1.  LRAMVA Summary'!F$78:F$79)*(MONTH($E136)-1)/12)*$H136</f>
        <v>-2.1651560583333329</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4.4838802121563663</v>
      </c>
    </row>
    <row r="137" spans="2:23" s="9" customFormat="1">
      <c r="B137" s="66"/>
      <c r="E137" s="214">
        <v>43525</v>
      </c>
      <c r="F137" s="214" t="s">
        <v>186</v>
      </c>
      <c r="G137" s="215" t="s">
        <v>65</v>
      </c>
      <c r="H137" s="240">
        <f t="shared" si="75"/>
        <v>2.0416666666666669E-3</v>
      </c>
      <c r="I137" s="230">
        <f>(SUM('1.  LRAMVA Summary'!D$54:D$77)+SUM('1.  LRAMVA Summary'!D$78:D$79)*(MONTH($E137)-1)/12)*$H137</f>
        <v>7.4417262920125351</v>
      </c>
      <c r="J137" s="230">
        <f>(SUM('1.  LRAMVA Summary'!E$54:E$77)+SUM('1.  LRAMVA Summary'!E$78:E$79)*(MONTH($E137)-1)/12)*$H137</f>
        <v>-0.79829110373001244</v>
      </c>
      <c r="K137" s="230">
        <f>(SUM('1.  LRAMVA Summary'!F$54:F$77)+SUM('1.  LRAMVA Summary'!F$78:F$79)*(MONTH($E137)-1)/12)*$H137</f>
        <v>-2.2377005583333336</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4.4057346299491886</v>
      </c>
    </row>
    <row r="138" spans="2:23" s="8" customFormat="1">
      <c r="B138" s="239"/>
      <c r="E138" s="214">
        <v>43556</v>
      </c>
      <c r="F138" s="214" t="s">
        <v>186</v>
      </c>
      <c r="G138" s="215" t="s">
        <v>66</v>
      </c>
      <c r="H138" s="240">
        <f>$C$48/12</f>
        <v>1.8166666666666667E-3</v>
      </c>
      <c r="I138" s="230">
        <f>(SUM('1.  LRAMVA Summary'!D$54:D$77)+SUM('1.  LRAMVA Summary'!D$78:D$79)*(MONTH($E138)-1)/12)*$H138</f>
        <v>6.6677789211605702</v>
      </c>
      <c r="J138" s="230">
        <f>(SUM('1.  LRAMVA Summary'!E$54:E$77)+SUM('1.  LRAMVA Summary'!E$78:E$79)*(MONTH($E138)-1)/12)*$H138</f>
        <v>-0.76146122677516248</v>
      </c>
      <c r="K138" s="230">
        <f>(SUM('1.  LRAMVA Summary'!F$54:F$77)+SUM('1.  LRAMVA Summary'!F$78:F$79)*(MONTH($E138)-1)/12)*$H138</f>
        <v>-2.0556466233333333</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3.8506710710520742</v>
      </c>
    </row>
    <row r="139" spans="2:23" s="9" customFormat="1">
      <c r="B139" s="66"/>
      <c r="E139" s="214">
        <v>43586</v>
      </c>
      <c r="F139" s="214" t="s">
        <v>186</v>
      </c>
      <c r="G139" s="215" t="s">
        <v>66</v>
      </c>
      <c r="H139" s="240">
        <f>$C$48/12</f>
        <v>1.8166666666666667E-3</v>
      </c>
      <c r="I139" s="230">
        <f>(SUM('1.  LRAMVA Summary'!D$54:D$77)+SUM('1.  LRAMVA Summary'!D$78:D$79)*(MONTH($E139)-1)/12)*$H139</f>
        <v>6.7139401620814168</v>
      </c>
      <c r="J139" s="230">
        <f>(SUM('1.  LRAMVA Summary'!E$54:E$77)+SUM('1.  LRAMVA Summary'!E$78:E$79)*(MONTH($E139)-1)/12)*$H139</f>
        <v>-0.81260628778239552</v>
      </c>
      <c r="K139" s="230">
        <f>(SUM('1.  LRAMVA Summary'!F$54:F$77)+SUM('1.  LRAMVA Summary'!F$78:F$79)*(MONTH($E139)-1)/12)*$H139</f>
        <v>-2.1201964233333328</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3.7811374509656881</v>
      </c>
    </row>
    <row r="140" spans="2:23" s="9" customFormat="1">
      <c r="B140" s="66"/>
      <c r="E140" s="214">
        <v>43617</v>
      </c>
      <c r="F140" s="214" t="s">
        <v>186</v>
      </c>
      <c r="G140" s="215" t="s">
        <v>66</v>
      </c>
      <c r="H140" s="240">
        <f t="shared" ref="H140" si="77">$C$48/12</f>
        <v>1.8166666666666667E-3</v>
      </c>
      <c r="I140" s="230">
        <f>(SUM('1.  LRAMVA Summary'!D$54:D$77)+SUM('1.  LRAMVA Summary'!D$78:D$79)*(MONTH($E140)-1)/12)*$H140</f>
        <v>6.7601014030022633</v>
      </c>
      <c r="J140" s="230">
        <f>(SUM('1.  LRAMVA Summary'!E$54:E$77)+SUM('1.  LRAMVA Summary'!E$78:E$79)*(MONTH($E140)-1)/12)*$H140</f>
        <v>-0.86375134878962856</v>
      </c>
      <c r="K140" s="230">
        <f>(SUM('1.  LRAMVA Summary'!F$54:F$77)+SUM('1.  LRAMVA Summary'!F$78:F$79)*(MONTH($E140)-1)/12)*$H140</f>
        <v>-2.1847462233333332</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3.7116038308793011</v>
      </c>
    </row>
    <row r="141" spans="2:23" s="9" customFormat="1">
      <c r="B141" s="66"/>
      <c r="E141" s="214">
        <v>43647</v>
      </c>
      <c r="F141" s="214" t="s">
        <v>186</v>
      </c>
      <c r="G141" s="215" t="s">
        <v>68</v>
      </c>
      <c r="H141" s="240">
        <f>$C$49/12</f>
        <v>1.8166666666666667E-3</v>
      </c>
      <c r="I141" s="230">
        <f>(SUM('1.  LRAMVA Summary'!D$54:D$77)+SUM('1.  LRAMVA Summary'!D$78:D$79)*(MONTH($E141)-1)/12)*$H141</f>
        <v>6.8062626439231089</v>
      </c>
      <c r="J141" s="230">
        <f>(SUM('1.  LRAMVA Summary'!E$54:E$77)+SUM('1.  LRAMVA Summary'!E$78:E$79)*(MONTH($E141)-1)/12)*$H141</f>
        <v>-0.9148964097968616</v>
      </c>
      <c r="K141" s="230">
        <f>(SUM('1.  LRAMVA Summary'!F$54:F$77)+SUM('1.  LRAMVA Summary'!F$78:F$79)*(MONTH($E141)-1)/12)*$H141</f>
        <v>-2.2492960233333332</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3.6420702107929137</v>
      </c>
    </row>
    <row r="142" spans="2:23" s="9" customFormat="1">
      <c r="B142" s="66"/>
      <c r="E142" s="214">
        <v>43678</v>
      </c>
      <c r="F142" s="214" t="s">
        <v>186</v>
      </c>
      <c r="G142" s="215" t="s">
        <v>68</v>
      </c>
      <c r="H142" s="240">
        <f t="shared" ref="H142" si="78">$C$49/12</f>
        <v>1.8166666666666667E-3</v>
      </c>
      <c r="I142" s="230">
        <f>(SUM('1.  LRAMVA Summary'!D$54:D$77)+SUM('1.  LRAMVA Summary'!D$78:D$79)*(MONTH($E142)-1)/12)*$H142</f>
        <v>6.8524238848439554</v>
      </c>
      <c r="J142" s="230">
        <f>(SUM('1.  LRAMVA Summary'!E$54:E$77)+SUM('1.  LRAMVA Summary'!E$78:E$79)*(MONTH($E142)-1)/12)*$H142</f>
        <v>-0.96604147080409453</v>
      </c>
      <c r="K142" s="230">
        <f>(SUM('1.  LRAMVA Summary'!F$54:F$77)+SUM('1.  LRAMVA Summary'!F$78:F$79)*(MONTH($E142)-1)/12)*$H142</f>
        <v>-2.3138458233333332</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3.5725365907065281</v>
      </c>
    </row>
    <row r="143" spans="2:23" s="9" customFormat="1">
      <c r="B143" s="66"/>
      <c r="E143" s="214">
        <v>43709</v>
      </c>
      <c r="F143" s="214" t="s">
        <v>186</v>
      </c>
      <c r="G143" s="215" t="s">
        <v>68</v>
      </c>
      <c r="H143" s="240">
        <f>$C$49/12</f>
        <v>1.8166666666666667E-3</v>
      </c>
      <c r="I143" s="230">
        <f>(SUM('1.  LRAMVA Summary'!D$54:D$77)+SUM('1.  LRAMVA Summary'!D$78:D$79)*(MONTH($E143)-1)/12)*$H143</f>
        <v>6.8985851257648019</v>
      </c>
      <c r="J143" s="230">
        <f>(SUM('1.  LRAMVA Summary'!E$54:E$77)+SUM('1.  LRAMVA Summary'!E$78:E$79)*(MONTH($E143)-1)/12)*$H143</f>
        <v>-1.0171865318113278</v>
      </c>
      <c r="K143" s="230">
        <f>(SUM('1.  LRAMVA Summary'!F$54:F$77)+SUM('1.  LRAMVA Summary'!F$78:F$79)*(MONTH($E143)-1)/12)*$H143</f>
        <v>-2.3783956233333332</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3.5030029706201407</v>
      </c>
    </row>
    <row r="144" spans="2:23" s="9" customFormat="1">
      <c r="B144" s="66"/>
      <c r="E144" s="214">
        <v>43739</v>
      </c>
      <c r="F144" s="214" t="s">
        <v>186</v>
      </c>
      <c r="G144" s="215" t="s">
        <v>69</v>
      </c>
      <c r="H144" s="240">
        <f>$C$50/12</f>
        <v>1.8166666666666667E-3</v>
      </c>
      <c r="I144" s="230">
        <f>(SUM('1.  LRAMVA Summary'!D$54:D$77)+SUM('1.  LRAMVA Summary'!D$78:D$79)*(MONTH($E144)-1)/12)*$H144</f>
        <v>6.9447463666856484</v>
      </c>
      <c r="J144" s="230">
        <f>(SUM('1.  LRAMVA Summary'!E$54:E$77)+SUM('1.  LRAMVA Summary'!E$78:E$79)*(MONTH($E144)-1)/12)*$H144</f>
        <v>-1.0683315928185608</v>
      </c>
      <c r="K144" s="230">
        <f>(SUM('1.  LRAMVA Summary'!F$54:F$77)+SUM('1.  LRAMVA Summary'!F$78:F$79)*(MONTH($E144)-1)/12)*$H144</f>
        <v>-2.4429454233333332</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3.4334693505337541</v>
      </c>
    </row>
    <row r="145" spans="2:23" s="9" customFormat="1">
      <c r="B145" s="66"/>
      <c r="E145" s="214">
        <v>43770</v>
      </c>
      <c r="F145" s="214" t="s">
        <v>186</v>
      </c>
      <c r="G145" s="215" t="s">
        <v>69</v>
      </c>
      <c r="H145" s="240">
        <f t="shared" ref="H145:H146" si="79">$C$50/12</f>
        <v>1.8166666666666667E-3</v>
      </c>
      <c r="I145" s="230">
        <f>(SUM('1.  LRAMVA Summary'!D$54:D$77)+SUM('1.  LRAMVA Summary'!D$78:D$79)*(MONTH($E145)-1)/12)*$H145</f>
        <v>6.9909076076064949</v>
      </c>
      <c r="J145" s="230">
        <f>(SUM('1.  LRAMVA Summary'!E$54:E$77)+SUM('1.  LRAMVA Summary'!E$78:E$79)*(MONTH($E145)-1)/12)*$H145</f>
        <v>-1.1194766538257939</v>
      </c>
      <c r="K145" s="230">
        <f>(SUM('1.  LRAMVA Summary'!F$54:F$77)+SUM('1.  LRAMVA Summary'!F$78:F$79)*(MONTH($E145)-1)/12)*$H145</f>
        <v>-2.5074952233333332</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3.3639357304473676</v>
      </c>
    </row>
    <row r="146" spans="2:23" s="9" customFormat="1">
      <c r="B146" s="66"/>
      <c r="E146" s="214">
        <v>43800</v>
      </c>
      <c r="F146" s="214" t="s">
        <v>186</v>
      </c>
      <c r="G146" s="215" t="s">
        <v>69</v>
      </c>
      <c r="H146" s="240">
        <f t="shared" si="79"/>
        <v>1.8166666666666667E-3</v>
      </c>
      <c r="I146" s="230">
        <f>(SUM('1.  LRAMVA Summary'!D$54:D$77)+SUM('1.  LRAMVA Summary'!D$78:D$79)*(MONTH($E146)-1)/12)*$H146</f>
        <v>7.0370688485273405</v>
      </c>
      <c r="J146" s="230">
        <f>(SUM('1.  LRAMVA Summary'!E$54:E$77)+SUM('1.  LRAMVA Summary'!E$78:E$79)*(MONTH($E146)-1)/12)*$H146</f>
        <v>-1.1706217148330267</v>
      </c>
      <c r="K146" s="230">
        <f>(SUM('1.  LRAMVA Summary'!F$54:F$77)+SUM('1.  LRAMVA Summary'!F$78:F$79)*(MONTH($E146)-1)/12)*$H146</f>
        <v>-2.5720450233333332</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3.2944021103609802</v>
      </c>
    </row>
    <row r="147" spans="2:23" s="9" customFormat="1" ht="15.75" thickBot="1">
      <c r="B147" s="66"/>
      <c r="E147" s="216" t="s">
        <v>469</v>
      </c>
      <c r="F147" s="216"/>
      <c r="G147" s="217"/>
      <c r="H147" s="218"/>
      <c r="I147" s="219">
        <f>SUM(I134:I146)</f>
        <v>159.25718130157776</v>
      </c>
      <c r="J147" s="219">
        <f>SUM(J134:J146)</f>
        <v>-6.9917612158831801</v>
      </c>
      <c r="K147" s="219">
        <f t="shared" ref="K147:O147" si="80">SUM(K134:K146)</f>
        <v>-48.633649948333328</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103.63177013736126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159.25718130157776</v>
      </c>
      <c r="J149" s="228">
        <f t="shared" ref="J149" si="82">J147+J148</f>
        <v>-6.9917612158831801</v>
      </c>
      <c r="K149" s="228">
        <f t="shared" ref="K149" si="83">K147+K148</f>
        <v>-48.633649948333328</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103.63177013736126</v>
      </c>
    </row>
    <row r="150" spans="2:23" s="9" customFormat="1">
      <c r="B150" s="66"/>
      <c r="E150" s="214">
        <v>43831</v>
      </c>
      <c r="F150" s="214" t="s">
        <v>187</v>
      </c>
      <c r="G150" s="215" t="s">
        <v>65</v>
      </c>
      <c r="H150" s="240">
        <f>$C$51/12</f>
        <v>1.8166666666666667E-3</v>
      </c>
      <c r="I150" s="230">
        <f>(SUM('1.  LRAMVA Summary'!D$54:D$80)+SUM('1.  LRAMVA Summary'!D$81:D$82)*(MONTH($E150)-1)/12)*$H150</f>
        <v>7.0832300894481861</v>
      </c>
      <c r="J150" s="230">
        <f>(SUM('1.  LRAMVA Summary'!E$54:E$80)+SUM('1.  LRAMVA Summary'!E$81:E$82)*(MONTH($E150)-1)/12)*$H150</f>
        <v>-1.2217667758402599</v>
      </c>
      <c r="K150" s="230">
        <f>(SUM('1.  LRAMVA Summary'!F$54:F$80)+SUM('1.  LRAMVA Summary'!F$81:F$82)*(MONTH($E150)-1)/12)*$H150</f>
        <v>-2.6365948233333332</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3.2248684902745928</v>
      </c>
    </row>
    <row r="151" spans="2:23" s="9" customFormat="1">
      <c r="B151" s="66"/>
      <c r="E151" s="214">
        <v>43862</v>
      </c>
      <c r="F151" s="214" t="s">
        <v>187</v>
      </c>
      <c r="G151" s="215" t="s">
        <v>65</v>
      </c>
      <c r="H151" s="240">
        <f t="shared" ref="H151:H152" si="88">$C$51/12</f>
        <v>1.8166666666666667E-3</v>
      </c>
      <c r="I151" s="230">
        <f>(SUM('1.  LRAMVA Summary'!D$54:D$80)+SUM('1.  LRAMVA Summary'!D$81:D$82)*(MONTH($E151)-1)/12)*$H151</f>
        <v>7.0832300894481861</v>
      </c>
      <c r="J151" s="230">
        <f>(SUM('1.  LRAMVA Summary'!E$54:E$80)+SUM('1.  LRAMVA Summary'!E$81:E$82)*(MONTH($E151)-1)/12)*$H151</f>
        <v>-0.97229892963488096</v>
      </c>
      <c r="K151" s="230">
        <f>(SUM('1.  LRAMVA Summary'!F$54:F$80)+SUM('1.  LRAMVA Summary'!F$81:F$82)*(MONTH($E151)-1)/12)*$H151</f>
        <v>-2.6365948233333332</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3.4743363364799715</v>
      </c>
    </row>
    <row r="152" spans="2:23" s="9" customFormat="1">
      <c r="B152" s="66"/>
      <c r="E152" s="214">
        <v>43891</v>
      </c>
      <c r="F152" s="214" t="s">
        <v>187</v>
      </c>
      <c r="G152" s="215" t="s">
        <v>65</v>
      </c>
      <c r="H152" s="240">
        <f t="shared" si="88"/>
        <v>1.8166666666666667E-3</v>
      </c>
      <c r="I152" s="230">
        <f>(SUM('1.  LRAMVA Summary'!D$54:D$80)+SUM('1.  LRAMVA Summary'!D$81:D$82)*(MONTH($E152)-1)/12)*$H152</f>
        <v>7.0832300894481861</v>
      </c>
      <c r="J152" s="230">
        <f>(SUM('1.  LRAMVA Summary'!E$54:E$80)+SUM('1.  LRAMVA Summary'!E$81:E$82)*(MONTH($E152)-1)/12)*$H152</f>
        <v>-0.72283108342950186</v>
      </c>
      <c r="K152" s="230">
        <f>(SUM('1.  LRAMVA Summary'!F$54:F$80)+SUM('1.  LRAMVA Summary'!F$81:F$82)*(MONTH($E152)-1)/12)*$H152</f>
        <v>-2.6365948233333332</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3.7238041826853512</v>
      </c>
    </row>
    <row r="153" spans="2:23" s="9" customFormat="1">
      <c r="B153" s="66"/>
      <c r="E153" s="214">
        <v>43922</v>
      </c>
      <c r="F153" s="214" t="s">
        <v>187</v>
      </c>
      <c r="G153" s="215" t="s">
        <v>66</v>
      </c>
      <c r="H153" s="240">
        <f>$C$52/12</f>
        <v>1.8166666666666667E-3</v>
      </c>
      <c r="I153" s="230">
        <f>(SUM('1.  LRAMVA Summary'!D$54:D$80)+SUM('1.  LRAMVA Summary'!D$81:D$82)*(MONTH($E153)-1)/12)*$H153</f>
        <v>7.0832300894481861</v>
      </c>
      <c r="J153" s="230">
        <f>(SUM('1.  LRAMVA Summary'!E$54:E$80)+SUM('1.  LRAMVA Summary'!E$81:E$82)*(MONTH($E153)-1)/12)*$H153</f>
        <v>-0.47336323722412288</v>
      </c>
      <c r="K153" s="230">
        <f>(SUM('1.  LRAMVA Summary'!F$54:F$80)+SUM('1.  LRAMVA Summary'!F$81:F$82)*(MONTH($E153)-1)/12)*$H153</f>
        <v>-2.6365948233333332</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3.9732720288907299</v>
      </c>
    </row>
    <row r="154" spans="2:23" s="9" customFormat="1">
      <c r="B154" s="66"/>
      <c r="E154" s="214">
        <v>43952</v>
      </c>
      <c r="F154" s="214" t="s">
        <v>187</v>
      </c>
      <c r="G154" s="215" t="s">
        <v>66</v>
      </c>
      <c r="H154" s="240">
        <f t="shared" ref="H154:H155" si="90">$C$52/12</f>
        <v>1.8166666666666667E-3</v>
      </c>
      <c r="I154" s="230">
        <f>(SUM('1.  LRAMVA Summary'!D$54:D$80)+SUM('1.  LRAMVA Summary'!D$81:D$82)*(MONTH($E154)-1)/12)*$H154</f>
        <v>7.0832300894481861</v>
      </c>
      <c r="J154" s="230">
        <f>(SUM('1.  LRAMVA Summary'!E$54:E$80)+SUM('1.  LRAMVA Summary'!E$81:E$82)*(MONTH($E154)-1)/12)*$H154</f>
        <v>-0.22389539101874381</v>
      </c>
      <c r="K154" s="230">
        <f>(SUM('1.  LRAMVA Summary'!F$54:F$80)+SUM('1.  LRAMVA Summary'!F$81:F$82)*(MONTH($E154)-1)/12)*$H154</f>
        <v>-2.6365948233333332</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4.2227398750961083</v>
      </c>
    </row>
    <row r="155" spans="2:23" s="9" customFormat="1">
      <c r="B155" s="66"/>
      <c r="E155" s="214">
        <v>43983</v>
      </c>
      <c r="F155" s="214" t="s">
        <v>187</v>
      </c>
      <c r="G155" s="215" t="s">
        <v>66</v>
      </c>
      <c r="H155" s="240">
        <f t="shared" si="90"/>
        <v>1.8166666666666667E-3</v>
      </c>
      <c r="I155" s="230">
        <f>(SUM('1.  LRAMVA Summary'!D$54:D$80)+SUM('1.  LRAMVA Summary'!D$81:D$82)*(MONTH($E155)-1)/12)*$H155</f>
        <v>7.0832300894481861</v>
      </c>
      <c r="J155" s="230">
        <f>(SUM('1.  LRAMVA Summary'!E$54:E$80)+SUM('1.  LRAMVA Summary'!E$81:E$82)*(MONTH($E155)-1)/12)*$H155</f>
        <v>2.557245518663517E-2</v>
      </c>
      <c r="K155" s="230">
        <f>(SUM('1.  LRAMVA Summary'!F$54:F$80)+SUM('1.  LRAMVA Summary'!F$81:F$82)*(MONTH($E155)-1)/12)*$H155</f>
        <v>-2.6365948233333332</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4.4722077213014888</v>
      </c>
    </row>
    <row r="156" spans="2:23" s="9" customFormat="1">
      <c r="B156" s="66"/>
      <c r="E156" s="214">
        <v>44013</v>
      </c>
      <c r="F156" s="214" t="s">
        <v>187</v>
      </c>
      <c r="G156" s="215" t="s">
        <v>68</v>
      </c>
      <c r="H156" s="240">
        <f>$C$53/12</f>
        <v>4.75E-4</v>
      </c>
      <c r="I156" s="230">
        <f>(SUM('1.  LRAMVA Summary'!D$54:D$80)+SUM('1.  LRAMVA Summary'!D$81:D$82)*(MONTH($E156)-1)/12)*$H156</f>
        <v>1.8520372252226909</v>
      </c>
      <c r="J156" s="230">
        <f>(SUM('1.  LRAMVA Summary'!E$54:E$80)+SUM('1.  LRAMVA Summary'!E$81:E$82)*(MONTH($E156)-1)/12)*$H156</f>
        <v>7.1914207244700948E-2</v>
      </c>
      <c r="K156" s="230">
        <f>(SUM('1.  LRAMVA Summary'!F$54:F$80)+SUM('1.  LRAMVA Summary'!F$81:F$82)*(MONTH($E156)-1)/12)*$H156</f>
        <v>-0.68938488499999995</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1.2345665474673919</v>
      </c>
    </row>
    <row r="157" spans="2:23" s="9" customFormat="1">
      <c r="B157" s="66"/>
      <c r="E157" s="214">
        <v>44044</v>
      </c>
      <c r="F157" s="214" t="s">
        <v>187</v>
      </c>
      <c r="G157" s="215" t="s">
        <v>68</v>
      </c>
      <c r="H157" s="240">
        <f t="shared" ref="H157:H158" si="91">$C$53/12</f>
        <v>4.75E-4</v>
      </c>
      <c r="I157" s="230">
        <f>(SUM('1.  LRAMVA Summary'!D$54:D$80)+SUM('1.  LRAMVA Summary'!D$81:D$82)*(MONTH($E157)-1)/12)*$H157</f>
        <v>1.8520372252226909</v>
      </c>
      <c r="J157" s="230">
        <f>(SUM('1.  LRAMVA Summary'!E$54:E$80)+SUM('1.  LRAMVA Summary'!E$81:E$82)*(MONTH($E157)-1)/12)*$H157</f>
        <v>0.13714203859197893</v>
      </c>
      <c r="K157" s="230">
        <f>(SUM('1.  LRAMVA Summary'!F$54:F$80)+SUM('1.  LRAMVA Summary'!F$81:F$82)*(MONTH($E157)-1)/12)*$H157</f>
        <v>-0.68938488499999995</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1.2997943788146697</v>
      </c>
    </row>
    <row r="158" spans="2:23" s="9" customFormat="1">
      <c r="B158" s="66"/>
      <c r="E158" s="214">
        <v>44075</v>
      </c>
      <c r="F158" s="214" t="s">
        <v>187</v>
      </c>
      <c r="G158" s="215" t="s">
        <v>68</v>
      </c>
      <c r="H158" s="240">
        <f t="shared" si="91"/>
        <v>4.75E-4</v>
      </c>
      <c r="I158" s="230">
        <f>(SUM('1.  LRAMVA Summary'!D$54:D$80)+SUM('1.  LRAMVA Summary'!D$81:D$82)*(MONTH($E158)-1)/12)*$H158</f>
        <v>1.8520372252226909</v>
      </c>
      <c r="J158" s="230">
        <f>(SUM('1.  LRAMVA Summary'!E$54:E$80)+SUM('1.  LRAMVA Summary'!E$81:E$82)*(MONTH($E158)-1)/12)*$H158</f>
        <v>0.20236986993925699</v>
      </c>
      <c r="K158" s="230">
        <f>(SUM('1.  LRAMVA Summary'!F$54:F$80)+SUM('1.  LRAMVA Summary'!F$81:F$82)*(MONTH($E158)-1)/12)*$H158</f>
        <v>-0.68938488499999995</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1.365022210161948</v>
      </c>
    </row>
    <row r="159" spans="2:23" s="9" customFormat="1">
      <c r="B159" s="66"/>
      <c r="E159" s="214">
        <v>44105</v>
      </c>
      <c r="F159" s="214" t="s">
        <v>187</v>
      </c>
      <c r="G159" s="215" t="s">
        <v>69</v>
      </c>
      <c r="H159" s="240">
        <f>$C$54/12</f>
        <v>4.75E-4</v>
      </c>
      <c r="I159" s="230">
        <f>(SUM('1.  LRAMVA Summary'!D$54:D$80)+SUM('1.  LRAMVA Summary'!D$81:D$82)*(MONTH($E159)-1)/12)*$H159</f>
        <v>1.8520372252226909</v>
      </c>
      <c r="J159" s="230">
        <f>(SUM('1.  LRAMVA Summary'!E$54:E$80)+SUM('1.  LRAMVA Summary'!E$81:E$82)*(MONTH($E159)-1)/12)*$H159</f>
        <v>0.26759770128653498</v>
      </c>
      <c r="K159" s="230">
        <f>(SUM('1.  LRAMVA Summary'!F$54:F$80)+SUM('1.  LRAMVA Summary'!F$81:F$82)*(MONTH($E159)-1)/12)*$H159</f>
        <v>-0.68938488499999995</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1.4302500415092259</v>
      </c>
    </row>
    <row r="160" spans="2:23" s="9" customFormat="1">
      <c r="B160" s="66"/>
      <c r="E160" s="214">
        <v>44136</v>
      </c>
      <c r="F160" s="214" t="s">
        <v>187</v>
      </c>
      <c r="G160" s="215" t="s">
        <v>69</v>
      </c>
      <c r="H160" s="240">
        <f t="shared" ref="H160:H161" si="92">$C$54/12</f>
        <v>4.75E-4</v>
      </c>
      <c r="I160" s="230">
        <f>(SUM('1.  LRAMVA Summary'!D$54:D$80)+SUM('1.  LRAMVA Summary'!D$81:D$82)*(MONTH($E160)-1)/12)*$H160</f>
        <v>1.8520372252226909</v>
      </c>
      <c r="J160" s="230">
        <f>(SUM('1.  LRAMVA Summary'!E$54:E$80)+SUM('1.  LRAMVA Summary'!E$81:E$82)*(MONTH($E160)-1)/12)*$H160</f>
        <v>0.33282553263381293</v>
      </c>
      <c r="K160" s="230">
        <f>(SUM('1.  LRAMVA Summary'!F$54:F$80)+SUM('1.  LRAMVA Summary'!F$81:F$82)*(MONTH($E160)-1)/12)*$H160</f>
        <v>-0.68938488499999995</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1.4954778728565037</v>
      </c>
    </row>
    <row r="161" spans="2:23" s="9" customFormat="1">
      <c r="B161" s="66"/>
      <c r="E161" s="214">
        <v>44166</v>
      </c>
      <c r="F161" s="214" t="s">
        <v>187</v>
      </c>
      <c r="G161" s="215" t="s">
        <v>69</v>
      </c>
      <c r="H161" s="240">
        <f t="shared" si="92"/>
        <v>4.75E-4</v>
      </c>
      <c r="I161" s="230">
        <f>(SUM('1.  LRAMVA Summary'!D$54:D$80)+SUM('1.  LRAMVA Summary'!D$81:D$82)*(MONTH($E161)-1)/12)*$H161</f>
        <v>1.8520372252226909</v>
      </c>
      <c r="J161" s="230">
        <f>(SUM('1.  LRAMVA Summary'!E$54:E$80)+SUM('1.  LRAMVA Summary'!E$81:E$82)*(MONTH($E161)-1)/12)*$H161</f>
        <v>0.39805336398109092</v>
      </c>
      <c r="K161" s="230">
        <f>(SUM('1.  LRAMVA Summary'!F$54:F$80)+SUM('1.  LRAMVA Summary'!F$81:F$82)*(MONTH($E161)-1)/12)*$H161</f>
        <v>-0.68938488499999995</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1.560705704203782</v>
      </c>
    </row>
    <row r="162" spans="2:23" s="9" customFormat="1" ht="15.75" thickBot="1">
      <c r="B162" s="66"/>
      <c r="E162" s="216" t="s">
        <v>470</v>
      </c>
      <c r="F162" s="216"/>
      <c r="G162" s="217"/>
      <c r="H162" s="218"/>
      <c r="I162" s="219">
        <f>SUM(I149:I161)</f>
        <v>212.86878518960305</v>
      </c>
      <c r="J162" s="219">
        <f>SUM(J149:J161)</f>
        <v>-9.1704414641666787</v>
      </c>
      <c r="K162" s="219">
        <f t="shared" ref="K162:O162" si="93">SUM(K149:K161)</f>
        <v>-68.589528198333298</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135.10881552710302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729</v>
      </c>
      <c r="F164" s="225"/>
      <c r="G164" s="226"/>
      <c r="H164" s="227"/>
      <c r="I164" s="228">
        <f>I162+I163</f>
        <v>212.86878518960305</v>
      </c>
      <c r="J164" s="228">
        <f t="shared" ref="J164:U164" si="95">J162+J163</f>
        <v>-9.1704414641666787</v>
      </c>
      <c r="K164" s="228">
        <f t="shared" si="95"/>
        <v>-68.589528198333298</v>
      </c>
      <c r="L164" s="228">
        <f t="shared" si="95"/>
        <v>0</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135.10881552710302</v>
      </c>
    </row>
    <row r="165" spans="2:23">
      <c r="E165" s="214">
        <v>44197</v>
      </c>
      <c r="F165" s="214" t="s">
        <v>735</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735</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735</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735</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735</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735</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735</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735</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735</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735</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735</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735</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730</v>
      </c>
      <c r="F177" s="216"/>
      <c r="G177" s="217"/>
      <c r="H177" s="218"/>
      <c r="I177" s="219">
        <f>SUM(I164:I176)</f>
        <v>212.86878518960305</v>
      </c>
      <c r="J177" s="219">
        <f>SUM(J164:J176)</f>
        <v>-9.1704414641666787</v>
      </c>
      <c r="K177" s="219">
        <f t="shared" ref="K177:V177" si="97">SUM(K164:K176)</f>
        <v>-68.589528198333298</v>
      </c>
      <c r="L177" s="219">
        <f t="shared" si="97"/>
        <v>0</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135.10881552710302</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731</v>
      </c>
      <c r="F179" s="225"/>
      <c r="G179" s="226"/>
      <c r="H179" s="227"/>
      <c r="I179" s="228">
        <f>I177+I178</f>
        <v>212.86878518960305</v>
      </c>
      <c r="J179" s="228">
        <f t="shared" ref="J179:U179" si="98">J177+J178</f>
        <v>-9.1704414641666787</v>
      </c>
      <c r="K179" s="228">
        <f t="shared" si="98"/>
        <v>-68.589528198333298</v>
      </c>
      <c r="L179" s="228">
        <f t="shared" si="98"/>
        <v>0</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135.10881552710302</v>
      </c>
    </row>
    <row r="180" spans="5:23">
      <c r="E180" s="214">
        <v>44562</v>
      </c>
      <c r="F180" s="214" t="s">
        <v>736</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736</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736</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736</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736</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736</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736</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736</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736</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736</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736</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736</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732</v>
      </c>
      <c r="F192" s="216"/>
      <c r="G192" s="217"/>
      <c r="H192" s="218"/>
      <c r="I192" s="219">
        <f>SUM(I179:I191)</f>
        <v>212.86878518960305</v>
      </c>
      <c r="J192" s="219">
        <f>SUM(J179:J191)</f>
        <v>-9.1704414641666787</v>
      </c>
      <c r="K192" s="219">
        <f t="shared" ref="K192:V192" si="100">SUM(K179:K191)</f>
        <v>-68.589528198333298</v>
      </c>
      <c r="L192" s="219">
        <f t="shared" si="100"/>
        <v>0</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135.10881552710302</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733</v>
      </c>
      <c r="F194" s="225"/>
      <c r="G194" s="226"/>
      <c r="H194" s="227"/>
      <c r="I194" s="228">
        <f>I192+I193</f>
        <v>212.86878518960305</v>
      </c>
      <c r="J194" s="228">
        <f t="shared" ref="J194:U194" si="101">J192+J193</f>
        <v>-9.1704414641666787</v>
      </c>
      <c r="K194" s="228">
        <f t="shared" si="101"/>
        <v>-68.589528198333298</v>
      </c>
      <c r="L194" s="228">
        <f t="shared" si="101"/>
        <v>0</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135.10881552710302</v>
      </c>
    </row>
    <row r="195" spans="5:23">
      <c r="E195" s="214">
        <v>44927</v>
      </c>
      <c r="F195" s="214" t="s">
        <v>737</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737</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737</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737</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737</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737</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737</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737</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737</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737</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737</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737</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734</v>
      </c>
      <c r="F207" s="216"/>
      <c r="G207" s="217"/>
      <c r="H207" s="218"/>
      <c r="I207" s="219">
        <f>SUM(I194:I206)</f>
        <v>212.86878518960305</v>
      </c>
      <c r="J207" s="219">
        <f>SUM(J194:J206)</f>
        <v>-9.1704414641666787</v>
      </c>
      <c r="K207" s="219">
        <f t="shared" ref="K207:V207" si="103">SUM(K194:K206)</f>
        <v>-68.589528198333298</v>
      </c>
      <c r="L207" s="219">
        <f t="shared" si="103"/>
        <v>0</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135.10881552710302</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752</v>
      </c>
      <c r="F209" s="225"/>
      <c r="G209" s="226"/>
      <c r="H209" s="227"/>
      <c r="I209" s="228">
        <f>I207+I208</f>
        <v>212.86878518960305</v>
      </c>
      <c r="J209" s="228">
        <f t="shared" ref="J209:U209" si="104">J207+J208</f>
        <v>-9.1704414641666787</v>
      </c>
      <c r="K209" s="228">
        <f t="shared" si="104"/>
        <v>-68.589528198333298</v>
      </c>
      <c r="L209" s="228">
        <f t="shared" si="104"/>
        <v>0</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135.10881552710302</v>
      </c>
    </row>
    <row r="210" spans="5:23">
      <c r="E210" s="214">
        <v>45292</v>
      </c>
      <c r="F210" s="214" t="s">
        <v>756</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756</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756</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756</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756</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756</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756</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756</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756</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756</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756</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756</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754</v>
      </c>
      <c r="F222" s="216"/>
      <c r="G222" s="217"/>
      <c r="H222" s="218"/>
      <c r="I222" s="219">
        <f>SUM(I209:I221)</f>
        <v>212.86878518960305</v>
      </c>
      <c r="J222" s="219">
        <f>SUM(J209:J221)</f>
        <v>-9.1704414641666787</v>
      </c>
      <c r="K222" s="219">
        <f t="shared" ref="K222:V222" si="106">SUM(K209:K221)</f>
        <v>-68.589528198333298</v>
      </c>
      <c r="L222" s="219">
        <f t="shared" si="106"/>
        <v>0</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135.10881552710302</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753</v>
      </c>
      <c r="F224" s="225"/>
      <c r="G224" s="226"/>
      <c r="H224" s="227"/>
      <c r="I224" s="228">
        <f>I222+I223</f>
        <v>212.86878518960305</v>
      </c>
      <c r="J224" s="228">
        <f t="shared" ref="J224:U224" si="107">J222+J223</f>
        <v>-9.1704414641666787</v>
      </c>
      <c r="K224" s="228">
        <f t="shared" si="107"/>
        <v>-68.589528198333298</v>
      </c>
      <c r="L224" s="228">
        <f t="shared" si="107"/>
        <v>0</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135.10881552710302</v>
      </c>
    </row>
    <row r="225" spans="5:23">
      <c r="E225" s="214">
        <v>45658</v>
      </c>
      <c r="F225" s="214" t="s">
        <v>757</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757</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757</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757</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757</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757</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757</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757</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757</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757</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757</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757</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755</v>
      </c>
      <c r="F237" s="216"/>
      <c r="G237" s="217"/>
      <c r="H237" s="218"/>
      <c r="I237" s="219">
        <f>SUM(I224:I236)</f>
        <v>212.86878518960305</v>
      </c>
      <c r="J237" s="219">
        <f>SUM(J224:J236)</f>
        <v>-9.1704414641666787</v>
      </c>
      <c r="K237" s="219">
        <f t="shared" ref="K237:U237" si="109">SUM(K224:K236)</f>
        <v>-68.589528198333298</v>
      </c>
      <c r="L237" s="219">
        <f t="shared" si="109"/>
        <v>0</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135.10881552710302</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552</v>
      </c>
      <c r="I14" s="12"/>
      <c r="J14" s="12"/>
      <c r="BU14" s="12"/>
    </row>
    <row r="15" spans="2:73" ht="26.25" customHeight="1" outlineLevel="1">
      <c r="C15" s="90"/>
      <c r="I15" s="12"/>
      <c r="J15" s="12"/>
    </row>
    <row r="16" spans="2:73" ht="23.25" customHeight="1" outlineLevel="1">
      <c r="B16" s="116" t="s">
        <v>505</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701" t="s">
        <v>597</v>
      </c>
      <c r="C24" s="837" t="s">
        <v>598</v>
      </c>
      <c r="D24" s="837"/>
      <c r="E24" s="837"/>
      <c r="F24" s="837"/>
      <c r="G24" s="837"/>
      <c r="H24" s="677" t="s">
        <v>595</v>
      </c>
      <c r="I24" s="677" t="s">
        <v>594</v>
      </c>
      <c r="J24" s="677" t="s">
        <v>596</v>
      </c>
      <c r="K24" s="668"/>
      <c r="L24" s="669" t="s">
        <v>598</v>
      </c>
      <c r="AQ24" s="669" t="s">
        <v>598</v>
      </c>
      <c r="BU24" s="668"/>
    </row>
    <row r="25" spans="2:73" s="250" customFormat="1" ht="49.5" customHeight="1">
      <c r="B25" s="245" t="s">
        <v>473</v>
      </c>
      <c r="C25" s="245" t="s">
        <v>211</v>
      </c>
      <c r="D25" s="627" t="s">
        <v>474</v>
      </c>
      <c r="E25" s="245" t="s">
        <v>208</v>
      </c>
      <c r="F25" s="245" t="s">
        <v>475</v>
      </c>
      <c r="G25" s="245" t="s">
        <v>476</v>
      </c>
      <c r="H25" s="627" t="s">
        <v>477</v>
      </c>
      <c r="I25" s="635" t="s">
        <v>586</v>
      </c>
      <c r="J25" s="642" t="s">
        <v>587</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0" zoomScale="90" zoomScaleNormal="90" workbookViewId="0">
      <selection activeCell="C27" sqref="C27"/>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667</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39" t="s">
        <v>720</v>
      </c>
      <c r="C18" s="839"/>
      <c r="D18" s="839"/>
      <c r="E18" s="839"/>
      <c r="F18" s="839"/>
      <c r="G18" s="839"/>
      <c r="H18" s="839"/>
      <c r="I18" s="839"/>
      <c r="J18" s="839"/>
      <c r="K18" s="839"/>
      <c r="L18" s="839"/>
      <c r="M18" s="839"/>
      <c r="N18" s="839"/>
      <c r="O18" s="839"/>
      <c r="P18" s="839"/>
      <c r="Q18" s="839"/>
      <c r="R18" s="839"/>
      <c r="S18" s="839"/>
      <c r="T18" s="839"/>
      <c r="U18" s="839"/>
    </row>
    <row r="21" spans="2:21" ht="21">
      <c r="B21" s="743" t="s">
        <v>704</v>
      </c>
    </row>
    <row r="23" spans="2:21" ht="21">
      <c r="B23" s="743" t="s">
        <v>705</v>
      </c>
      <c r="C23" s="744"/>
      <c r="E23" s="744"/>
      <c r="F23" s="744"/>
      <c r="H23" s="743" t="s">
        <v>706</v>
      </c>
    </row>
    <row r="24" spans="2:21" ht="18.75" customHeight="1">
      <c r="B24" s="838" t="s">
        <v>683</v>
      </c>
      <c r="C24" s="838"/>
      <c r="D24" s="838"/>
      <c r="E24" s="838"/>
      <c r="F24" s="838"/>
      <c r="H24" s="12" t="s">
        <v>691</v>
      </c>
      <c r="M24" s="12" t="s">
        <v>692</v>
      </c>
    </row>
    <row r="25" spans="2:21" ht="45">
      <c r="B25" s="740" t="s">
        <v>62</v>
      </c>
      <c r="C25" s="740" t="s">
        <v>684</v>
      </c>
      <c r="D25" s="740" t="s">
        <v>685</v>
      </c>
      <c r="E25" s="740" t="s">
        <v>687</v>
      </c>
      <c r="F25" s="740" t="s">
        <v>686</v>
      </c>
      <c r="H25" s="740" t="s">
        <v>688</v>
      </c>
      <c r="I25" s="740" t="s">
        <v>689</v>
      </c>
      <c r="J25" s="740" t="s">
        <v>690</v>
      </c>
      <c r="K25" s="740" t="s">
        <v>684</v>
      </c>
      <c r="M25" s="740" t="s">
        <v>688</v>
      </c>
      <c r="N25" s="740" t="s">
        <v>689</v>
      </c>
      <c r="O25" s="740" t="s">
        <v>690</v>
      </c>
      <c r="P25" s="740" t="s">
        <v>684</v>
      </c>
    </row>
    <row r="26" spans="2:21" ht="18">
      <c r="B26" s="747"/>
      <c r="C26" s="747" t="s">
        <v>694</v>
      </c>
      <c r="D26" s="747" t="s">
        <v>695</v>
      </c>
      <c r="E26" s="747" t="s">
        <v>696</v>
      </c>
      <c r="F26" s="747" t="s">
        <v>697</v>
      </c>
      <c r="H26" s="747"/>
      <c r="I26" s="747" t="s">
        <v>698</v>
      </c>
      <c r="J26" s="747" t="s">
        <v>699</v>
      </c>
      <c r="K26" s="747" t="s">
        <v>700</v>
      </c>
      <c r="M26" s="747"/>
      <c r="N26" s="747" t="s">
        <v>701</v>
      </c>
      <c r="O26" s="747" t="s">
        <v>702</v>
      </c>
      <c r="P26" s="747" t="s">
        <v>703</v>
      </c>
    </row>
    <row r="27" spans="2:21" ht="15.75" customHeight="1">
      <c r="B27" s="742" t="s">
        <v>708</v>
      </c>
      <c r="C27" s="750">
        <f>K49</f>
        <v>0</v>
      </c>
      <c r="D27" s="748"/>
      <c r="E27" s="741"/>
      <c r="F27" s="741"/>
      <c r="H27" s="741"/>
      <c r="I27" s="741"/>
      <c r="J27" s="741"/>
      <c r="K27" s="741">
        <f>I27*J27</f>
        <v>0</v>
      </c>
      <c r="M27" s="741"/>
      <c r="N27" s="741"/>
      <c r="O27" s="741"/>
      <c r="P27" s="741">
        <f>N27*O27</f>
        <v>0</v>
      </c>
    </row>
    <row r="28" spans="2:21" ht="15.75" customHeight="1">
      <c r="B28" s="742" t="s">
        <v>709</v>
      </c>
      <c r="C28" s="751">
        <f>P49</f>
        <v>0</v>
      </c>
      <c r="D28" s="752">
        <f>C28-C27</f>
        <v>0</v>
      </c>
      <c r="E28" s="741"/>
      <c r="F28" s="749">
        <f>D28*E28</f>
        <v>0</v>
      </c>
      <c r="H28" s="741"/>
      <c r="I28" s="741"/>
      <c r="J28" s="741"/>
      <c r="K28" s="741"/>
      <c r="M28" s="741"/>
      <c r="N28" s="741"/>
      <c r="O28" s="741"/>
      <c r="P28" s="741"/>
    </row>
    <row r="29" spans="2:21" ht="15.75" customHeight="1">
      <c r="B29" s="742" t="s">
        <v>710</v>
      </c>
      <c r="C29" s="741"/>
      <c r="D29" s="741"/>
      <c r="E29" s="741"/>
      <c r="F29" s="741"/>
      <c r="H29" s="741"/>
      <c r="I29" s="741"/>
      <c r="J29" s="741"/>
      <c r="K29" s="741"/>
      <c r="M29" s="741"/>
      <c r="N29" s="741"/>
      <c r="O29" s="741"/>
      <c r="P29" s="741"/>
    </row>
    <row r="30" spans="2:21" ht="15.75" customHeight="1">
      <c r="B30" s="742" t="s">
        <v>711</v>
      </c>
      <c r="C30" s="741"/>
      <c r="D30" s="741"/>
      <c r="E30" s="741"/>
      <c r="F30" s="741"/>
      <c r="H30" s="741"/>
      <c r="I30" s="741"/>
      <c r="J30" s="741"/>
      <c r="K30" s="741"/>
      <c r="M30" s="741"/>
      <c r="N30" s="741"/>
      <c r="O30" s="741"/>
      <c r="P30" s="741"/>
    </row>
    <row r="31" spans="2:21" ht="15.75" customHeight="1">
      <c r="B31" s="742" t="s">
        <v>712</v>
      </c>
      <c r="C31" s="741"/>
      <c r="D31" s="741"/>
      <c r="E31" s="741"/>
      <c r="F31" s="741"/>
      <c r="H31" s="741"/>
      <c r="I31" s="741"/>
      <c r="J31" s="741"/>
      <c r="K31" s="741"/>
      <c r="M31" s="741"/>
      <c r="N31" s="741"/>
      <c r="O31" s="741"/>
      <c r="P31" s="741"/>
    </row>
    <row r="32" spans="2:21" ht="15.75" customHeight="1">
      <c r="B32" s="742" t="s">
        <v>713</v>
      </c>
      <c r="C32" s="741"/>
      <c r="D32" s="741"/>
      <c r="E32" s="741"/>
      <c r="F32" s="741"/>
      <c r="H32" s="741"/>
      <c r="I32" s="741"/>
      <c r="J32" s="741"/>
      <c r="K32" s="741"/>
      <c r="M32" s="741"/>
      <c r="N32" s="741"/>
      <c r="O32" s="741"/>
      <c r="P32" s="741"/>
    </row>
    <row r="33" spans="2:16" ht="15.75" customHeight="1">
      <c r="B33" s="742" t="s">
        <v>714</v>
      </c>
      <c r="C33" s="741"/>
      <c r="D33" s="741"/>
      <c r="E33" s="741"/>
      <c r="F33" s="741"/>
      <c r="H33" s="741"/>
      <c r="I33" s="741"/>
      <c r="J33" s="741"/>
      <c r="K33" s="741"/>
      <c r="M33" s="741"/>
      <c r="N33" s="741"/>
      <c r="O33" s="741"/>
      <c r="P33" s="741"/>
    </row>
    <row r="34" spans="2:16" ht="15.75" customHeight="1">
      <c r="B34" s="742" t="s">
        <v>715</v>
      </c>
      <c r="C34" s="741"/>
      <c r="D34" s="741"/>
      <c r="E34" s="741"/>
      <c r="F34" s="741"/>
      <c r="H34" s="741"/>
      <c r="I34" s="741"/>
      <c r="J34" s="741"/>
      <c r="K34" s="741"/>
      <c r="M34" s="741"/>
      <c r="N34" s="741"/>
      <c r="O34" s="741"/>
      <c r="P34" s="741"/>
    </row>
    <row r="35" spans="2:16" ht="15.75" customHeight="1">
      <c r="B35" s="742" t="s">
        <v>716</v>
      </c>
      <c r="C35" s="741"/>
      <c r="D35" s="741"/>
      <c r="E35" s="741"/>
      <c r="F35" s="741"/>
      <c r="H35" s="741"/>
      <c r="I35" s="741"/>
      <c r="J35" s="741"/>
      <c r="K35" s="741"/>
      <c r="M35" s="741"/>
      <c r="N35" s="741"/>
      <c r="O35" s="741"/>
      <c r="P35" s="741"/>
    </row>
    <row r="36" spans="2:16" ht="15.75" customHeight="1">
      <c r="B36" s="742" t="s">
        <v>717</v>
      </c>
      <c r="C36" s="741"/>
      <c r="D36" s="741"/>
      <c r="E36" s="741"/>
      <c r="F36" s="741"/>
      <c r="H36" s="741"/>
      <c r="I36" s="741"/>
      <c r="J36" s="741"/>
      <c r="K36" s="741"/>
      <c r="M36" s="741"/>
      <c r="N36" s="741"/>
      <c r="O36" s="741"/>
      <c r="P36" s="741"/>
    </row>
    <row r="37" spans="2:16" ht="15.75" customHeight="1">
      <c r="B37" s="742" t="s">
        <v>718</v>
      </c>
      <c r="C37" s="741"/>
      <c r="D37" s="741"/>
      <c r="E37" s="741"/>
      <c r="F37" s="741"/>
      <c r="H37" s="741"/>
      <c r="I37" s="741"/>
      <c r="J37" s="741"/>
      <c r="K37" s="741"/>
      <c r="M37" s="741"/>
      <c r="N37" s="741"/>
      <c r="O37" s="741"/>
      <c r="P37" s="741"/>
    </row>
    <row r="38" spans="2:16" ht="15.75" customHeight="1">
      <c r="B38" s="742" t="s">
        <v>719</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707</v>
      </c>
      <c r="C40" s="741"/>
      <c r="D40" s="741"/>
      <c r="E40" s="741"/>
      <c r="F40" s="741"/>
      <c r="H40" s="741"/>
      <c r="I40" s="741"/>
      <c r="J40" s="741"/>
      <c r="K40" s="741"/>
      <c r="M40" s="741"/>
      <c r="N40" s="741"/>
      <c r="O40" s="741"/>
      <c r="P40" s="741"/>
    </row>
    <row r="41" spans="2:16">
      <c r="B41" s="742" t="s">
        <v>707</v>
      </c>
      <c r="C41" s="741"/>
      <c r="D41" s="741"/>
      <c r="E41" s="741"/>
      <c r="F41" s="741"/>
      <c r="H41" s="741"/>
      <c r="I41" s="741"/>
      <c r="J41" s="741"/>
      <c r="K41" s="741"/>
      <c r="M41" s="741"/>
      <c r="N41" s="741"/>
      <c r="O41" s="741"/>
      <c r="P41" s="741"/>
    </row>
    <row r="42" spans="2:16">
      <c r="B42" s="742" t="s">
        <v>707</v>
      </c>
      <c r="C42" s="741"/>
      <c r="D42" s="741"/>
      <c r="E42" s="741"/>
      <c r="F42" s="741"/>
      <c r="H42" s="741"/>
      <c r="I42" s="741"/>
      <c r="J42" s="741"/>
      <c r="K42" s="741"/>
      <c r="M42" s="741"/>
      <c r="N42" s="741"/>
      <c r="O42" s="741"/>
      <c r="P42" s="741"/>
    </row>
    <row r="43" spans="2:16">
      <c r="B43" s="742" t="s">
        <v>707</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562</v>
      </c>
      <c r="C16" s="774" t="s">
        <v>505</v>
      </c>
      <c r="D16" s="775"/>
      <c r="E16" s="775"/>
      <c r="F16" s="775"/>
      <c r="G16" s="775"/>
      <c r="H16" s="775"/>
      <c r="I16" s="775"/>
      <c r="J16" s="775"/>
      <c r="K16" s="775"/>
      <c r="L16" s="775"/>
      <c r="M16" s="775"/>
      <c r="N16" s="775"/>
      <c r="O16" s="775"/>
      <c r="P16" s="775"/>
      <c r="Q16" s="775"/>
      <c r="R16" s="775"/>
      <c r="S16" s="775"/>
      <c r="T16" s="775"/>
      <c r="U16" s="775"/>
    </row>
    <row r="17" spans="2:21" ht="55.5" customHeight="1">
      <c r="B17" s="705" t="s">
        <v>637</v>
      </c>
      <c r="C17" s="776" t="s">
        <v>743</v>
      </c>
      <c r="D17" s="776"/>
      <c r="E17" s="776"/>
      <c r="F17" s="776"/>
      <c r="G17" s="776"/>
      <c r="H17" s="776"/>
      <c r="I17" s="776"/>
      <c r="J17" s="776"/>
      <c r="K17" s="776"/>
      <c r="L17" s="776"/>
      <c r="M17" s="776"/>
      <c r="N17" s="776"/>
      <c r="O17" s="776"/>
      <c r="P17" s="776"/>
      <c r="Q17" s="776"/>
      <c r="R17" s="776"/>
      <c r="S17" s="776"/>
      <c r="T17" s="776"/>
      <c r="U17" s="77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641</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638</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3" t="s">
        <v>639</v>
      </c>
      <c r="D23" s="773"/>
      <c r="E23" s="773"/>
      <c r="F23" s="773"/>
      <c r="G23" s="773"/>
      <c r="H23" s="773"/>
      <c r="I23" s="773"/>
      <c r="J23" s="773"/>
      <c r="K23" s="773"/>
      <c r="L23" s="773"/>
      <c r="M23" s="773"/>
      <c r="N23" s="773"/>
      <c r="O23" s="773"/>
      <c r="P23" s="773"/>
      <c r="Q23" s="773"/>
      <c r="R23" s="773"/>
      <c r="S23" s="773"/>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642</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3" t="s">
        <v>640</v>
      </c>
      <c r="D27" s="773"/>
      <c r="E27" s="773"/>
      <c r="F27" s="773"/>
      <c r="G27" s="773"/>
      <c r="H27" s="773"/>
      <c r="I27" s="773"/>
      <c r="J27" s="773"/>
      <c r="K27" s="773"/>
      <c r="L27" s="773"/>
      <c r="M27" s="773"/>
      <c r="N27" s="773"/>
      <c r="O27" s="773"/>
      <c r="P27" s="773"/>
      <c r="Q27" s="773"/>
      <c r="R27" s="773"/>
      <c r="S27" s="773"/>
      <c r="T27" s="773"/>
      <c r="U27" s="778"/>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3" t="s">
        <v>643</v>
      </c>
      <c r="D29" s="773"/>
      <c r="E29" s="773"/>
      <c r="F29" s="773"/>
      <c r="G29" s="773"/>
      <c r="H29" s="773"/>
      <c r="I29" s="773"/>
      <c r="J29" s="773"/>
      <c r="K29" s="773"/>
      <c r="L29" s="773"/>
      <c r="M29" s="773"/>
      <c r="N29" s="773"/>
      <c r="O29" s="773"/>
      <c r="P29" s="773"/>
      <c r="Q29" s="773"/>
      <c r="R29" s="773"/>
      <c r="S29" s="773"/>
      <c r="T29" s="773"/>
      <c r="U29" s="778"/>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644</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645</v>
      </c>
      <c r="C33" s="779" t="s">
        <v>646</v>
      </c>
      <c r="D33" s="779"/>
      <c r="E33" s="779"/>
      <c r="F33" s="779"/>
      <c r="G33" s="779"/>
      <c r="H33" s="779"/>
      <c r="I33" s="779"/>
      <c r="J33" s="779"/>
      <c r="K33" s="779"/>
      <c r="L33" s="779"/>
      <c r="M33" s="779"/>
      <c r="N33" s="779"/>
      <c r="O33" s="779"/>
      <c r="P33" s="779"/>
      <c r="Q33" s="779"/>
      <c r="R33" s="779"/>
      <c r="S33" s="779"/>
      <c r="T33" s="779"/>
      <c r="U33" s="78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647</v>
      </c>
      <c r="C35" s="719" t="s">
        <v>648</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649</v>
      </c>
      <c r="C37" s="781" t="s">
        <v>650</v>
      </c>
      <c r="D37" s="781"/>
      <c r="E37" s="781"/>
      <c r="F37" s="781"/>
      <c r="G37" s="781"/>
      <c r="H37" s="781"/>
      <c r="I37" s="781"/>
      <c r="J37" s="781"/>
      <c r="K37" s="781"/>
      <c r="L37" s="781"/>
      <c r="M37" s="781"/>
      <c r="N37" s="781"/>
      <c r="O37" s="781"/>
      <c r="P37" s="781"/>
      <c r="Q37" s="781"/>
      <c r="R37" s="781"/>
      <c r="S37" s="781"/>
      <c r="T37" s="781"/>
      <c r="U37" s="782"/>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651</v>
      </c>
      <c r="C39" s="721" t="s">
        <v>652</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653</v>
      </c>
      <c r="C41" s="783" t="s">
        <v>654</v>
      </c>
      <c r="D41" s="783"/>
      <c r="E41" s="783"/>
      <c r="F41" s="783"/>
      <c r="G41" s="783"/>
      <c r="H41" s="783"/>
      <c r="I41" s="783"/>
      <c r="J41" s="783"/>
      <c r="K41" s="783"/>
      <c r="L41" s="783"/>
      <c r="M41" s="783"/>
      <c r="N41" s="783"/>
      <c r="O41" s="783"/>
      <c r="P41" s="783"/>
      <c r="Q41" s="783"/>
      <c r="R41" s="783"/>
      <c r="S41" s="783"/>
      <c r="T41" s="783"/>
      <c r="U41" s="784"/>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655</v>
      </c>
      <c r="C43" s="719" t="s">
        <v>656</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1" t="s">
        <v>672</v>
      </c>
      <c r="D45" s="771"/>
      <c r="E45" s="771"/>
      <c r="F45" s="771"/>
      <c r="G45" s="771"/>
      <c r="H45" s="771"/>
      <c r="I45" s="771"/>
      <c r="J45" s="771"/>
      <c r="K45" s="771"/>
      <c r="L45" s="771"/>
      <c r="M45" s="771"/>
      <c r="N45" s="771"/>
      <c r="O45" s="771"/>
      <c r="P45" s="771"/>
      <c r="Q45" s="771"/>
      <c r="R45" s="771"/>
      <c r="S45" s="771"/>
      <c r="T45" s="771"/>
      <c r="U45" s="772"/>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1" t="s">
        <v>657</v>
      </c>
      <c r="D47" s="771"/>
      <c r="E47" s="771"/>
      <c r="F47" s="771"/>
      <c r="G47" s="771"/>
      <c r="H47" s="771"/>
      <c r="I47" s="771"/>
      <c r="J47" s="771"/>
      <c r="K47" s="771"/>
      <c r="L47" s="771"/>
      <c r="M47" s="771"/>
      <c r="N47" s="771"/>
      <c r="O47" s="771"/>
      <c r="P47" s="771"/>
      <c r="Q47" s="771"/>
      <c r="R47" s="771"/>
      <c r="S47" s="771"/>
      <c r="T47" s="771"/>
      <c r="U47" s="772"/>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1" t="s">
        <v>658</v>
      </c>
      <c r="D49" s="771"/>
      <c r="E49" s="771"/>
      <c r="F49" s="771"/>
      <c r="G49" s="771"/>
      <c r="H49" s="771"/>
      <c r="I49" s="771"/>
      <c r="J49" s="771"/>
      <c r="K49" s="771"/>
      <c r="L49" s="771"/>
      <c r="M49" s="771"/>
      <c r="N49" s="771"/>
      <c r="O49" s="771"/>
      <c r="P49" s="771"/>
      <c r="Q49" s="771"/>
      <c r="R49" s="771"/>
      <c r="S49" s="771"/>
      <c r="T49" s="771"/>
      <c r="U49" s="772"/>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1" t="s">
        <v>659</v>
      </c>
      <c r="D51" s="771"/>
      <c r="E51" s="771"/>
      <c r="F51" s="771"/>
      <c r="G51" s="771"/>
      <c r="H51" s="771"/>
      <c r="I51" s="771"/>
      <c r="J51" s="771"/>
      <c r="K51" s="771"/>
      <c r="L51" s="771"/>
      <c r="M51" s="771"/>
      <c r="N51" s="771"/>
      <c r="O51" s="771"/>
      <c r="P51" s="771"/>
      <c r="Q51" s="771"/>
      <c r="R51" s="771"/>
      <c r="S51" s="771"/>
      <c r="T51" s="771"/>
      <c r="U51" s="772"/>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3" t="s">
        <v>671</v>
      </c>
      <c r="D53" s="773"/>
      <c r="E53" s="773"/>
      <c r="F53" s="773"/>
      <c r="G53" s="773"/>
      <c r="H53" s="773"/>
      <c r="I53" s="773"/>
      <c r="J53" s="773"/>
      <c r="K53" s="773"/>
      <c r="L53" s="773"/>
      <c r="M53" s="773"/>
      <c r="N53" s="773"/>
      <c r="O53" s="773"/>
      <c r="P53" s="773"/>
      <c r="Q53" s="773"/>
      <c r="R53" s="773"/>
      <c r="S53" s="773"/>
      <c r="T53" s="773"/>
      <c r="U53" s="778"/>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660</v>
      </c>
      <c r="C55" s="781" t="s">
        <v>661</v>
      </c>
      <c r="D55" s="781"/>
      <c r="E55" s="781"/>
      <c r="F55" s="781"/>
      <c r="G55" s="781"/>
      <c r="H55" s="781"/>
      <c r="I55" s="781"/>
      <c r="J55" s="781"/>
      <c r="K55" s="781"/>
      <c r="L55" s="781"/>
      <c r="M55" s="781"/>
      <c r="N55" s="781"/>
      <c r="O55" s="781"/>
      <c r="P55" s="781"/>
      <c r="Q55" s="781"/>
      <c r="R55" s="781"/>
      <c r="S55" s="781"/>
      <c r="T55" s="781"/>
      <c r="U55" s="782"/>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662</v>
      </c>
      <c r="C57" s="781" t="s">
        <v>663</v>
      </c>
      <c r="D57" s="781"/>
      <c r="E57" s="781"/>
      <c r="F57" s="781"/>
      <c r="G57" s="781"/>
      <c r="H57" s="781"/>
      <c r="I57" s="781"/>
      <c r="J57" s="781"/>
      <c r="K57" s="781"/>
      <c r="L57" s="781"/>
      <c r="M57" s="781"/>
      <c r="N57" s="781"/>
      <c r="O57" s="781"/>
      <c r="P57" s="781"/>
      <c r="Q57" s="781"/>
      <c r="R57" s="781"/>
      <c r="S57" s="781"/>
      <c r="T57" s="781"/>
      <c r="U57" s="782"/>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664</v>
      </c>
      <c r="C59" s="726" t="s">
        <v>665</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6" t="s">
        <v>738</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1">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590</v>
      </c>
      <c r="F22" s="655" t="s">
        <v>448</v>
      </c>
      <c r="G22" s="174"/>
      <c r="M22" s="644"/>
      <c r="T22" s="644"/>
    </row>
    <row r="23" spans="2:20" s="103" customFormat="1" ht="35.25" customHeight="1">
      <c r="B23" s="647" t="s">
        <v>458</v>
      </c>
      <c r="C23" s="653" t="s">
        <v>438</v>
      </c>
      <c r="D23" s="656" t="s">
        <v>444</v>
      </c>
      <c r="E23" s="660" t="s">
        <v>590</v>
      </c>
      <c r="F23" s="656" t="s">
        <v>448</v>
      </c>
      <c r="G23" s="174"/>
      <c r="M23" s="644"/>
      <c r="T23" s="644"/>
    </row>
    <row r="24" spans="2:20" s="103" customFormat="1" ht="34.5" customHeight="1">
      <c r="B24" s="647" t="s">
        <v>455</v>
      </c>
      <c r="C24" s="653" t="s">
        <v>438</v>
      </c>
      <c r="D24" s="656" t="s">
        <v>445</v>
      </c>
      <c r="E24" s="660" t="s">
        <v>590</v>
      </c>
      <c r="F24" s="656" t="s">
        <v>448</v>
      </c>
      <c r="G24" s="174"/>
      <c r="M24" s="644"/>
      <c r="T24" s="644"/>
    </row>
    <row r="25" spans="2:20" s="103" customFormat="1" ht="32.25" customHeight="1">
      <c r="B25" s="648" t="s">
        <v>456</v>
      </c>
      <c r="C25" s="653" t="s">
        <v>437</v>
      </c>
      <c r="D25" s="656" t="s">
        <v>446</v>
      </c>
      <c r="E25" s="661" t="s">
        <v>609</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550</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2017</v>
      </c>
      <c r="F3" s="12" t="s">
        <v>551</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559</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J25" sqref="J25"/>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552</v>
      </c>
      <c r="D6" s="17"/>
      <c r="E6" s="9"/>
      <c r="T6" s="9"/>
      <c r="V6" s="8"/>
    </row>
    <row r="7" spans="2:22" ht="21" customHeight="1">
      <c r="B7" s="536"/>
      <c r="C7" s="17"/>
      <c r="D7" s="17"/>
      <c r="E7" s="9"/>
      <c r="T7" s="9"/>
      <c r="V7" s="8"/>
    </row>
    <row r="8" spans="2:22" ht="24.75" customHeight="1">
      <c r="B8" s="117" t="s">
        <v>239</v>
      </c>
      <c r="C8" s="189" t="s">
        <v>760</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548</v>
      </c>
      <c r="D14" s="541" t="s">
        <v>775</v>
      </c>
      <c r="E14" s="130"/>
      <c r="F14" s="124" t="s">
        <v>549</v>
      </c>
      <c r="H14" s="541" t="s">
        <v>511</v>
      </c>
      <c r="J14" s="124" t="s">
        <v>516</v>
      </c>
      <c r="L14" s="132"/>
      <c r="N14" s="103"/>
      <c r="Q14" s="99"/>
      <c r="R14" s="96"/>
    </row>
    <row r="15" spans="2:22" ht="26.25" customHeight="1" thickBot="1">
      <c r="B15" s="124" t="s">
        <v>424</v>
      </c>
      <c r="C15" s="106"/>
      <c r="D15" s="541" t="s">
        <v>777</v>
      </c>
      <c r="F15" s="124" t="s">
        <v>414</v>
      </c>
      <c r="G15" s="127"/>
      <c r="H15" s="541" t="s">
        <v>778</v>
      </c>
      <c r="I15" s="17"/>
      <c r="J15" s="124" t="s">
        <v>517</v>
      </c>
      <c r="L15" s="132"/>
      <c r="M15" s="103"/>
      <c r="Q15" s="108"/>
      <c r="R15" s="96"/>
    </row>
    <row r="16" spans="2:22" ht="28.5" customHeight="1" thickBot="1">
      <c r="B16" s="124" t="s">
        <v>454</v>
      </c>
      <c r="C16" s="106"/>
      <c r="D16" s="542" t="s">
        <v>181</v>
      </c>
      <c r="E16" s="103"/>
      <c r="F16" s="124" t="s">
        <v>434</v>
      </c>
      <c r="G16" s="125"/>
      <c r="H16" s="542" t="s">
        <v>779</v>
      </c>
      <c r="I16" s="103"/>
      <c r="K16" s="195"/>
      <c r="L16" s="195"/>
      <c r="M16" s="195"/>
      <c r="N16" s="195"/>
      <c r="Q16" s="115"/>
      <c r="R16" s="96"/>
    </row>
    <row r="17" spans="1:21" ht="29.25" customHeight="1">
      <c r="B17" s="124" t="s">
        <v>421</v>
      </c>
      <c r="C17" s="106"/>
      <c r="D17" s="732">
        <v>-1252.71</v>
      </c>
      <c r="E17" s="121"/>
      <c r="F17" s="739" t="s">
        <v>675</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f>
        <v>13911.36356712363</v>
      </c>
      <c r="I19" s="17"/>
      <c r="J19" s="115"/>
      <c r="K19" s="115"/>
      <c r="L19" s="115"/>
      <c r="M19" s="115"/>
      <c r="N19" s="115"/>
      <c r="P19" s="115"/>
      <c r="Q19" s="115"/>
      <c r="R19" s="96"/>
    </row>
    <row r="20" spans="1:21" ht="27.75" customHeight="1" thickBot="1">
      <c r="E20" s="9"/>
      <c r="F20" s="124" t="s">
        <v>436</v>
      </c>
      <c r="G20" s="602" t="s">
        <v>364</v>
      </c>
      <c r="H20" s="131">
        <f>-SUM(R55,R58,R61,R64,R67,R70,R73,R76,R79)</f>
        <v>12136.2066</v>
      </c>
      <c r="I20" s="17"/>
      <c r="J20" s="115"/>
      <c r="P20" s="115"/>
      <c r="Q20" s="115"/>
      <c r="R20" s="96"/>
    </row>
    <row r="21" spans="1:21" ht="27.75" customHeight="1" thickBot="1">
      <c r="C21" s="32"/>
      <c r="D21" s="32"/>
      <c r="E21" s="32"/>
      <c r="F21" s="124" t="s">
        <v>408</v>
      </c>
      <c r="G21" s="602" t="s">
        <v>365</v>
      </c>
      <c r="H21" s="188">
        <f>R84</f>
        <v>135.10881552710305</v>
      </c>
      <c r="I21" s="103"/>
      <c r="P21" s="115"/>
      <c r="Q21" s="115"/>
      <c r="R21" s="96"/>
    </row>
    <row r="22" spans="1:21" ht="27.75" customHeight="1">
      <c r="C22" s="32"/>
      <c r="D22" s="32"/>
      <c r="E22" s="32"/>
      <c r="F22" s="124" t="s">
        <v>510</v>
      </c>
      <c r="G22" s="602" t="s">
        <v>449</v>
      </c>
      <c r="H22" s="188">
        <f>H19-H20+H21</f>
        <v>1910.2657826507334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7" t="s">
        <v>682</v>
      </c>
      <c r="C26" s="797"/>
      <c r="D26" s="797"/>
      <c r="E26" s="797"/>
      <c r="F26" s="797"/>
      <c r="G26" s="797"/>
    </row>
    <row r="27" spans="1:21" ht="14.25" customHeight="1">
      <c r="A27" s="28"/>
      <c r="B27" s="547"/>
      <c r="C27" s="547"/>
      <c r="D27" s="537"/>
      <c r="E27" s="537"/>
      <c r="F27" s="537"/>
      <c r="G27" s="547"/>
    </row>
    <row r="28" spans="1:21" s="17" customFormat="1" ht="27" customHeight="1">
      <c r="B28" s="798" t="s">
        <v>507</v>
      </c>
      <c r="C28" s="799"/>
      <c r="D28" s="133" t="s">
        <v>41</v>
      </c>
      <c r="E28" s="134" t="s">
        <v>673</v>
      </c>
      <c r="F28" s="134" t="s">
        <v>408</v>
      </c>
      <c r="G28" s="135" t="s">
        <v>409</v>
      </c>
      <c r="T28" s="136"/>
      <c r="U28" s="136"/>
    </row>
    <row r="29" spans="1:21" ht="20.25" customHeight="1">
      <c r="B29" s="795" t="s">
        <v>768</v>
      </c>
      <c r="C29" s="796"/>
      <c r="D29" s="637" t="s">
        <v>27</v>
      </c>
      <c r="E29" s="138">
        <f>SUM(D54:D80)</f>
        <v>3899.025737310928</v>
      </c>
      <c r="F29" s="139">
        <f>D84</f>
        <v>212.86878518960305</v>
      </c>
      <c r="G29" s="138">
        <f>E29+F29</f>
        <v>4111.8945225005309</v>
      </c>
    </row>
    <row r="30" spans="1:21" ht="20.25" customHeight="1">
      <c r="B30" s="795" t="s">
        <v>769</v>
      </c>
      <c r="C30" s="796"/>
      <c r="D30" s="637" t="s">
        <v>27</v>
      </c>
      <c r="E30" s="140">
        <f>SUM(E54:E80)</f>
        <v>-672.53217018729902</v>
      </c>
      <c r="F30" s="141">
        <f>E84</f>
        <v>-9.1704414641666787</v>
      </c>
      <c r="G30" s="140">
        <f>E30+F30</f>
        <v>-681.70261165146565</v>
      </c>
    </row>
    <row r="31" spans="1:21" ht="20.25" customHeight="1">
      <c r="B31" s="795" t="s">
        <v>770</v>
      </c>
      <c r="C31" s="796"/>
      <c r="D31" s="637" t="s">
        <v>28</v>
      </c>
      <c r="E31" s="140">
        <f>SUM(F54:F80)</f>
        <v>-1451.3365999999999</v>
      </c>
      <c r="F31" s="141">
        <f>F84</f>
        <v>-68.589528198333298</v>
      </c>
      <c r="G31" s="140">
        <f t="shared" ref="G31:G34" si="0">E31+F31</f>
        <v>-1519.9261281983331</v>
      </c>
    </row>
    <row r="32" spans="1:21" ht="20.25" customHeight="1">
      <c r="B32" s="795" t="s">
        <v>767</v>
      </c>
      <c r="C32" s="796"/>
      <c r="D32" s="637" t="s">
        <v>765</v>
      </c>
      <c r="E32" s="140">
        <f>SUM(G54:G80)</f>
        <v>0</v>
      </c>
      <c r="F32" s="141">
        <f>G84</f>
        <v>0</v>
      </c>
      <c r="G32" s="140">
        <f t="shared" si="0"/>
        <v>0</v>
      </c>
    </row>
    <row r="33" spans="2:22" ht="20.25" customHeight="1">
      <c r="B33" s="795"/>
      <c r="C33" s="796"/>
      <c r="D33" s="637"/>
      <c r="E33" s="140">
        <f>SUM(H54:H80)</f>
        <v>0</v>
      </c>
      <c r="F33" s="141">
        <f>H84</f>
        <v>0</v>
      </c>
      <c r="G33" s="140">
        <f>E33+F33</f>
        <v>0</v>
      </c>
    </row>
    <row r="34" spans="2:22" ht="20.25" customHeight="1">
      <c r="B34" s="795"/>
      <c r="C34" s="796"/>
      <c r="D34" s="637"/>
      <c r="E34" s="140">
        <f>SUM(I54:I80)</f>
        <v>0</v>
      </c>
      <c r="F34" s="141">
        <f>I84</f>
        <v>0</v>
      </c>
      <c r="G34" s="140">
        <f t="shared" si="0"/>
        <v>0</v>
      </c>
    </row>
    <row r="35" spans="2:22" ht="20.25" customHeight="1">
      <c r="B35" s="795" t="s">
        <v>761</v>
      </c>
      <c r="C35" s="796"/>
      <c r="D35" s="637"/>
      <c r="E35" s="140">
        <f>SUM(J54:J80)</f>
        <v>0</v>
      </c>
      <c r="F35" s="141">
        <f>J84</f>
        <v>0</v>
      </c>
      <c r="G35" s="140">
        <f>E35+F35</f>
        <v>0</v>
      </c>
    </row>
    <row r="36" spans="2:22" ht="20.25" customHeight="1">
      <c r="B36" s="795"/>
      <c r="C36" s="796"/>
      <c r="D36" s="637"/>
      <c r="E36" s="140">
        <f>SUM(K54:K80)</f>
        <v>0</v>
      </c>
      <c r="F36" s="141">
        <f>K84</f>
        <v>0</v>
      </c>
      <c r="G36" s="140">
        <f t="shared" ref="G36:G42" si="1">E36+F36</f>
        <v>0</v>
      </c>
    </row>
    <row r="37" spans="2:22" ht="20.25" customHeight="1">
      <c r="B37" s="795"/>
      <c r="C37" s="796"/>
      <c r="D37" s="637"/>
      <c r="E37" s="140">
        <f>SUM(L54:L80)</f>
        <v>0</v>
      </c>
      <c r="F37" s="141">
        <f>L84</f>
        <v>0</v>
      </c>
      <c r="G37" s="140">
        <f t="shared" si="1"/>
        <v>0</v>
      </c>
    </row>
    <row r="38" spans="2:22" ht="20.25" customHeight="1">
      <c r="B38" s="795"/>
      <c r="C38" s="796"/>
      <c r="D38" s="637"/>
      <c r="E38" s="140">
        <f>SUM(M54:M80)</f>
        <v>0</v>
      </c>
      <c r="F38" s="141">
        <f>M84</f>
        <v>0</v>
      </c>
      <c r="G38" s="140">
        <f t="shared" si="1"/>
        <v>0</v>
      </c>
    </row>
    <row r="39" spans="2:22" ht="20.25" customHeight="1">
      <c r="B39" s="795"/>
      <c r="C39" s="796"/>
      <c r="D39" s="637"/>
      <c r="E39" s="140">
        <f>SUM(N54:N80)</f>
        <v>0</v>
      </c>
      <c r="F39" s="141">
        <f>N84</f>
        <v>0</v>
      </c>
      <c r="G39" s="140">
        <f t="shared" si="1"/>
        <v>0</v>
      </c>
    </row>
    <row r="40" spans="2:22" ht="20.25" customHeight="1">
      <c r="B40" s="795"/>
      <c r="C40" s="796"/>
      <c r="D40" s="637"/>
      <c r="E40" s="140">
        <f>SUM(O54:O80)</f>
        <v>0</v>
      </c>
      <c r="F40" s="141">
        <f>O84</f>
        <v>0</v>
      </c>
      <c r="G40" s="140">
        <f t="shared" si="1"/>
        <v>0</v>
      </c>
    </row>
    <row r="41" spans="2:22" ht="20.25" customHeight="1">
      <c r="B41" s="795"/>
      <c r="C41" s="796"/>
      <c r="D41" s="637"/>
      <c r="E41" s="140">
        <f>SUM(P54:P80)</f>
        <v>0</v>
      </c>
      <c r="F41" s="141">
        <f>P84</f>
        <v>0</v>
      </c>
      <c r="G41" s="140">
        <f t="shared" si="1"/>
        <v>0</v>
      </c>
    </row>
    <row r="42" spans="2:22" ht="20.25" customHeight="1">
      <c r="B42" s="795"/>
      <c r="C42" s="796"/>
      <c r="D42" s="638"/>
      <c r="E42" s="142">
        <f>SUM(Q54:Q80)</f>
        <v>0</v>
      </c>
      <c r="F42" s="143">
        <f>Q84</f>
        <v>0</v>
      </c>
      <c r="G42" s="142">
        <f t="shared" si="1"/>
        <v>0</v>
      </c>
    </row>
    <row r="43" spans="2:22" s="8" customFormat="1" ht="21" customHeight="1">
      <c r="B43" s="800" t="s">
        <v>26</v>
      </c>
      <c r="C43" s="801"/>
      <c r="D43" s="137"/>
      <c r="E43" s="144">
        <f>SUM(E29:E42)</f>
        <v>1775.1569671236291</v>
      </c>
      <c r="F43" s="144">
        <f>SUM(F29:F42)</f>
        <v>135.10881552710305</v>
      </c>
      <c r="G43" s="144">
        <f>SUM(G29:G42)</f>
        <v>1910.265782650732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7" t="s">
        <v>612</v>
      </c>
      <c r="C48" s="797"/>
      <c r="D48" s="797"/>
      <c r="E48" s="797"/>
      <c r="F48" s="797"/>
      <c r="G48" s="797"/>
      <c r="H48" s="797"/>
      <c r="I48" s="797"/>
      <c r="J48" s="797"/>
      <c r="K48" s="797"/>
      <c r="L48" s="797"/>
      <c r="M48" s="616"/>
      <c r="N48" s="105"/>
      <c r="O48" s="105"/>
      <c r="P48" s="105"/>
      <c r="Q48" s="105"/>
      <c r="R48" s="105"/>
      <c r="T48" s="37"/>
      <c r="U48" s="19"/>
      <c r="V48" s="38"/>
    </row>
    <row r="49" spans="2:22" s="28" customFormat="1" ht="41.1" customHeight="1">
      <c r="B49" s="797" t="s">
        <v>563</v>
      </c>
      <c r="C49" s="797"/>
      <c r="D49" s="797"/>
      <c r="E49" s="797"/>
      <c r="F49" s="797"/>
      <c r="G49" s="797"/>
      <c r="H49" s="797"/>
      <c r="I49" s="797"/>
      <c r="J49" s="797"/>
      <c r="K49" s="797"/>
      <c r="L49" s="797"/>
      <c r="M49" s="616"/>
      <c r="N49" s="105"/>
      <c r="O49" s="105"/>
      <c r="P49" s="105"/>
      <c r="Q49" s="105"/>
      <c r="R49" s="105"/>
      <c r="T49" s="37"/>
      <c r="U49" s="19"/>
      <c r="V49" s="38"/>
    </row>
    <row r="50" spans="2:22" s="28" customFormat="1" ht="18" customHeight="1">
      <c r="B50" s="797" t="s">
        <v>681</v>
      </c>
      <c r="C50" s="797"/>
      <c r="D50" s="797"/>
      <c r="E50" s="797"/>
      <c r="F50" s="797"/>
      <c r="G50" s="797"/>
      <c r="H50" s="797"/>
      <c r="I50" s="797"/>
      <c r="J50" s="797"/>
      <c r="K50" s="797"/>
      <c r="L50" s="797"/>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 xml:space="preserve">Residential  </v>
      </c>
      <c r="E52" s="135" t="str">
        <f>IF($B30&lt;&gt;"",$B30,"")</f>
        <v>GS&lt;50</v>
      </c>
      <c r="F52" s="135" t="str">
        <f>IF($B31&lt;&gt;"",$B31,"")</f>
        <v>GS 50 to 4999</v>
      </c>
      <c r="G52" s="135" t="str">
        <f>IF($B32&lt;&gt;"",$B32,"")</f>
        <v xml:space="preserve">Street Lighting </v>
      </c>
      <c r="H52" s="135" t="str">
        <f>IF($B33&lt;&gt;"",$B33,"")</f>
        <v/>
      </c>
      <c r="I52" s="135" t="str">
        <f>IF($B34&lt;&gt;"",$B34,"")</f>
        <v/>
      </c>
      <c r="J52" s="135" t="str">
        <f>IF($B35&lt;&gt;"",$B35,"")</f>
        <v xml:space="preserve">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 xml:space="preserve">kWh </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1246.5816</v>
      </c>
      <c r="E69" s="156">
        <f>'5.  2015-2020 LRAM'!Z388</f>
        <v>975.09760000000006</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2221.6792</v>
      </c>
      <c r="U69" s="152"/>
      <c r="V69" s="153"/>
    </row>
    <row r="70" spans="2:22" s="163" customFormat="1">
      <c r="B70" s="154" t="s">
        <v>224</v>
      </c>
      <c r="C70" s="155"/>
      <c r="D70" s="156">
        <f>-'5.  2015-2020 LRAM'!Y389</f>
        <v>-764.43029999999999</v>
      </c>
      <c r="E70" s="156">
        <f>-'5.  2015-2020 LRAM'!Z389</f>
        <v>-353.23520000000002</v>
      </c>
      <c r="F70" s="156">
        <f>-'5.  2015-2020 LRAM'!AA389</f>
        <v>-239.66459999999998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-1357.3301000000001</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3687.6485000000002</v>
      </c>
      <c r="E72" s="156">
        <f>'5.  2015-2020 LRAM'!Z572</f>
        <v>1996.9488000000001</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5684.5973000000004</v>
      </c>
      <c r="U72" s="152"/>
      <c r="V72" s="153"/>
    </row>
    <row r="73" spans="2:22" s="163" customFormat="1">
      <c r="B73" s="154" t="s">
        <v>226</v>
      </c>
      <c r="C73" s="155"/>
      <c r="D73" s="156">
        <f>-'5.  2015-2020 LRAM'!Y573</f>
        <v>-1751.0000000000002</v>
      </c>
      <c r="E73" s="156">
        <f>-'5.  2015-2020 LRAM'!Z573</f>
        <v>-2615.6655000000001</v>
      </c>
      <c r="F73" s="156">
        <f>-'5.  2015-2020 LRAM'!AA573</f>
        <v>-363.12639999999999</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-4729.7919000000002</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2205.3076486594664</v>
      </c>
      <c r="E75" s="156">
        <f>'5.  2015-2020 LRAM'!Z756</f>
        <v>1613.5305649063505</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3818.8382135658167</v>
      </c>
      <c r="U75" s="152"/>
      <c r="V75" s="153"/>
    </row>
    <row r="76" spans="2:22" s="163" customFormat="1" ht="16.5" customHeight="1">
      <c r="B76" s="154" t="s">
        <v>228</v>
      </c>
      <c r="C76" s="155"/>
      <c r="D76" s="156">
        <f>-'5.  2015-2020 LRAM'!Y757</f>
        <v>-1030</v>
      </c>
      <c r="E76" s="156">
        <f>-'5.  2015-2020 LRAM'!Z757</f>
        <v>-1951.3695</v>
      </c>
      <c r="F76" s="156">
        <f>-'5.  2015-2020 LRAM'!AA757</f>
        <v>-422.16159999999996</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-3403.5310999999997</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572.71828865146131</v>
      </c>
      <c r="E78" s="156">
        <f>'5.  2015-2020 LRAM'!Z940</f>
        <v>1613.5305649063505</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2186.2488535578118</v>
      </c>
      <c r="U78" s="152"/>
      <c r="V78" s="153"/>
    </row>
    <row r="79" spans="2:22" s="163" customFormat="1">
      <c r="B79" s="154" t="s">
        <v>230</v>
      </c>
      <c r="C79" s="155"/>
      <c r="D79" s="156">
        <f>-'5.  2015-2020 LRAM'!Y941</f>
        <v>-267.8</v>
      </c>
      <c r="E79" s="156">
        <f>-'5.  2015-2020 LRAM'!Z941</f>
        <v>-1951.3695</v>
      </c>
      <c r="F79" s="156">
        <f>-'5.  2015-2020 LRAM'!AA941</f>
        <v>-426.38400000000001</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-2645.5535</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1647.8610024575494</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1647.8610024575494</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212.86878518960305</v>
      </c>
      <c r="E84" s="678">
        <f>'6.  Carrying Charges'!J237</f>
        <v>-9.1704414641666787</v>
      </c>
      <c r="F84" s="678">
        <f>'6.  Carrying Charges'!K237</f>
        <v>-68.589528198333298</v>
      </c>
      <c r="G84" s="678">
        <f>'6.  Carrying Charges'!L237</f>
        <v>0</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135.10881552710305</v>
      </c>
      <c r="U84" s="152"/>
      <c r="V84" s="153"/>
    </row>
    <row r="85" spans="2:22" s="163" customFormat="1" ht="21.75" customHeight="1">
      <c r="B85" s="622" t="s">
        <v>240</v>
      </c>
      <c r="C85" s="623"/>
      <c r="D85" s="622">
        <f>SUM(D54:D80)+D84</f>
        <v>4111.8945225005309</v>
      </c>
      <c r="E85" s="622">
        <f t="shared" ref="E85:Q85" si="2">SUM(E54:E80)+E84</f>
        <v>-681.70261165146565</v>
      </c>
      <c r="F85" s="622">
        <f t="shared" si="2"/>
        <v>-1519.9261281983331</v>
      </c>
      <c r="G85" s="622">
        <f t="shared" si="2"/>
        <v>0</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1910.2657826507325</v>
      </c>
      <c r="U85" s="152"/>
      <c r="V85" s="153"/>
    </row>
    <row r="86" spans="2:22" ht="20.25" customHeight="1">
      <c r="B86" s="453" t="s">
        <v>537</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538</v>
      </c>
      <c r="F89" s="588"/>
    </row>
    <row r="90" spans="2:22" s="548" customFormat="1" ht="27.75" hidden="1" customHeight="1">
      <c r="B90" s="569" t="s">
        <v>558</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LRAM'!Y386:AL386)</f>
        <v>775.42250000000001</v>
      </c>
      <c r="I97" s="556">
        <f>SUM('5.  2015-2020 LRAM'!Y569:AL569)</f>
        <v>853.56079999999997</v>
      </c>
      <c r="J97" s="555">
        <f>SUM('5.  2015-2020 LRAM'!Y752:AL752)</f>
        <v>563.44740000000002</v>
      </c>
      <c r="K97" s="555">
        <f>SUM('5.  2015-2020 LRAM'!Y935:AL935)</f>
        <v>362.83400000000006</v>
      </c>
      <c r="L97" s="555">
        <f>SUM('5.  2015-2020 LRAM'!Y1118:AL1118)</f>
        <v>299.48159999999996</v>
      </c>
      <c r="M97" s="555">
        <f>SUM(G97:L97)</f>
        <v>2854.7462999999998</v>
      </c>
      <c r="T97" s="197"/>
      <c r="U97" s="197"/>
    </row>
    <row r="98" spans="2:21" s="90" customFormat="1" ht="23.25" hidden="1" customHeight="1">
      <c r="B98" s="198">
        <v>2016</v>
      </c>
      <c r="C98" s="558"/>
      <c r="D98" s="558"/>
      <c r="E98" s="558"/>
      <c r="F98" s="558"/>
      <c r="G98" s="558"/>
      <c r="H98" s="555">
        <f>SUM('5.  2015-2020 LRAM'!Y387:AL387)</f>
        <v>1446.2566999999999</v>
      </c>
      <c r="I98" s="556">
        <f>SUM('5.  2015-2020 LRAM'!Y570:AL570)</f>
        <v>1638.5342000000001</v>
      </c>
      <c r="J98" s="555">
        <f>SUM('5.  2015-2020 LRAM'!Y753:AL753)</f>
        <v>1053.6413</v>
      </c>
      <c r="K98" s="555">
        <f>SUM('5.  2015-2020 LRAM'!Y936:AL936)</f>
        <v>588.11099999999999</v>
      </c>
      <c r="L98" s="555">
        <f>SUM('5.  2015-2020 LRAM'!Y1119:AL1119)</f>
        <v>433.57919999999996</v>
      </c>
      <c r="M98" s="555">
        <f>SUM(H98:L98)</f>
        <v>5160.1224000000002</v>
      </c>
      <c r="T98" s="197"/>
      <c r="U98" s="197"/>
    </row>
    <row r="99" spans="2:21" s="90" customFormat="1" ht="23.25" hidden="1" customHeight="1">
      <c r="B99" s="198">
        <v>2017</v>
      </c>
      <c r="C99" s="558"/>
      <c r="D99" s="558"/>
      <c r="E99" s="558"/>
      <c r="F99" s="558"/>
      <c r="G99" s="558"/>
      <c r="H99" s="558"/>
      <c r="I99" s="555">
        <f>SUM('5.  2015-2020 LRAM'!Y571:AL571)</f>
        <v>3192.5023000000001</v>
      </c>
      <c r="J99" s="555">
        <f>SUM('5.  2015-2020 LRAM'!Y754:AL754)</f>
        <v>1796.8002000000001</v>
      </c>
      <c r="K99" s="555">
        <f>SUM('5.  2015-2020 LRAM'!Y937:AL937)</f>
        <v>1039.7024999999999</v>
      </c>
      <c r="L99" s="555">
        <f>SUM('5.  2015-2020 LRAM'!Y1120:AL1120)</f>
        <v>790.15679999999998</v>
      </c>
      <c r="M99" s="555">
        <f>SUM(I99:L99)</f>
        <v>6819.1617999999989</v>
      </c>
      <c r="T99" s="197"/>
      <c r="U99" s="197"/>
    </row>
    <row r="100" spans="2:21" s="90" customFormat="1" ht="23.25" hidden="1" customHeight="1">
      <c r="B100" s="198">
        <v>2018</v>
      </c>
      <c r="C100" s="558"/>
      <c r="D100" s="558"/>
      <c r="E100" s="558"/>
      <c r="F100" s="558"/>
      <c r="G100" s="558"/>
      <c r="H100" s="558"/>
      <c r="I100" s="558"/>
      <c r="J100" s="555">
        <f>SUM('5.  2015-2020 LRAM'!Y755:AL755)</f>
        <v>404.94931356581708</v>
      </c>
      <c r="K100" s="555">
        <f>SUM('5.  2015-2020 LRAM'!Y938:AL938)</f>
        <v>195.60135355781173</v>
      </c>
      <c r="L100" s="555">
        <f>SUM('5.  2015-2020 LRAM'!Y1121:AL1121)</f>
        <v>124.64340245754934</v>
      </c>
      <c r="M100" s="555">
        <f>SUM(J100:L100)</f>
        <v>725.19406958117816</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520</v>
      </c>
      <c r="C103" s="554">
        <f>C93</f>
        <v>0</v>
      </c>
      <c r="D103" s="555">
        <f>D93+D94</f>
        <v>0</v>
      </c>
      <c r="E103" s="555">
        <f>E93+E94+E95</f>
        <v>0</v>
      </c>
      <c r="F103" s="555">
        <f>F93+F94+F95+F96</f>
        <v>0</v>
      </c>
      <c r="G103" s="555">
        <f>G93+G94+G95+G96+G97</f>
        <v>0</v>
      </c>
      <c r="H103" s="555">
        <f>H93+H94+H95+H96+H97+H98</f>
        <v>2221.6792</v>
      </c>
      <c r="I103" s="555">
        <f>I93+I94+I95+I96+I97+I98+I99</f>
        <v>5684.5973000000004</v>
      </c>
      <c r="J103" s="555">
        <f>J93+J94+J95+J96+J97+J98+J99+J100</f>
        <v>3818.8382135658171</v>
      </c>
      <c r="K103" s="555">
        <f>K93+K94+K95+K96+K97+K98+K99+K100+K101</f>
        <v>2186.2488535578118</v>
      </c>
      <c r="L103" s="555">
        <f>SUM(L93:L102)</f>
        <v>1647.8610024575494</v>
      </c>
      <c r="M103" s="555">
        <f>SUM(M93:M102)</f>
        <v>15559.224569581176</v>
      </c>
      <c r="T103" s="199"/>
      <c r="U103" s="199"/>
    </row>
    <row r="104" spans="2:21" s="27" customFormat="1" ht="24.75" hidden="1" customHeight="1">
      <c r="B104" s="571" t="s">
        <v>519</v>
      </c>
      <c r="C104" s="553">
        <f>'4.  2011-2014 LRAM'!AM132</f>
        <v>0</v>
      </c>
      <c r="D104" s="553">
        <f>'4.  2011-2014 LRAM'!AM262</f>
        <v>0</v>
      </c>
      <c r="E104" s="553">
        <f>'4.  2011-2014 LRAM'!AM392</f>
        <v>0</v>
      </c>
      <c r="F104" s="553">
        <f>'4.  2011-2014 LRAM'!AM522</f>
        <v>0</v>
      </c>
      <c r="G104" s="553">
        <f>'5.  2015-2020 LRAM'!AM205</f>
        <v>0</v>
      </c>
      <c r="H104" s="553">
        <f>'5.  2015-2020 LRAM'!AM389</f>
        <v>1357.3301000000001</v>
      </c>
      <c r="I104" s="553">
        <f>'5.  2015-2020 LRAM'!AM573</f>
        <v>4729.7919000000002</v>
      </c>
      <c r="J104" s="553">
        <f>'5.  2015-2020 LRAM'!AM757</f>
        <v>3403.5310999999997</v>
      </c>
      <c r="K104" s="553">
        <f>'5.  2015-2020 LRAM'!AM941</f>
        <v>2645.5535</v>
      </c>
      <c r="L104" s="553">
        <f>'5.  2015-2020 LRAM'!AM1125</f>
        <v>0</v>
      </c>
      <c r="M104" s="555">
        <f>SUM(C104:L104)</f>
        <v>12136.2066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4.3577600458333334</v>
      </c>
      <c r="I105" s="553">
        <f>'6.  Carrying Charges'!W117</f>
        <v>20.339430970833334</v>
      </c>
      <c r="J105" s="553">
        <f>'6.  Carrying Charges'!W132</f>
        <v>58.027300184533402</v>
      </c>
      <c r="K105" s="553">
        <f>'6.  Carrying Charges'!W147</f>
        <v>103.63177013736126</v>
      </c>
      <c r="L105" s="553">
        <f>'6.  Carrying Charges'!W162</f>
        <v>135.10881552710302</v>
      </c>
      <c r="M105" s="555">
        <f>SUM(C105:L105)</f>
        <v>321.46507686566434</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868.7068600458332</v>
      </c>
      <c r="I106" s="553">
        <f t="shared" si="3"/>
        <v>975.14483097083348</v>
      </c>
      <c r="J106" s="553">
        <f t="shared" si="3"/>
        <v>473.33441375035079</v>
      </c>
      <c r="K106" s="553">
        <f>K103-K104+K105</f>
        <v>-355.6728763048269</v>
      </c>
      <c r="L106" s="553">
        <f>L103-L104+L105</f>
        <v>1782.9698179846523</v>
      </c>
      <c r="M106" s="553">
        <f>M103-M104+M105</f>
        <v>3744.4830464468409</v>
      </c>
    </row>
    <row r="107" spans="2:21" hidden="1"/>
    <row r="108" spans="2:21">
      <c r="B108" s="588" t="s">
        <v>527</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80" zoomScaleNormal="80" workbookViewId="0">
      <selection activeCell="F18" sqref="F18"/>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552</v>
      </c>
    </row>
    <row r="19" spans="2:8" ht="15.75">
      <c r="B19" s="536" t="s">
        <v>617</v>
      </c>
    </row>
    <row r="20" spans="2:8" ht="13.5" customHeight="1"/>
    <row r="21" spans="2:8" ht="41.1" customHeight="1">
      <c r="B21" s="797" t="s">
        <v>680</v>
      </c>
      <c r="C21" s="797"/>
      <c r="D21" s="797"/>
      <c r="E21" s="797"/>
      <c r="F21" s="797"/>
      <c r="G21" s="797"/>
      <c r="H21" s="797"/>
    </row>
    <row r="23" spans="2:8" s="608" customFormat="1" ht="15.75">
      <c r="B23" s="618" t="s">
        <v>547</v>
      </c>
      <c r="C23" s="618" t="s">
        <v>562</v>
      </c>
      <c r="D23" s="618" t="s">
        <v>546</v>
      </c>
      <c r="E23" s="804" t="s">
        <v>34</v>
      </c>
      <c r="F23" s="805"/>
      <c r="G23" s="804" t="s">
        <v>545</v>
      </c>
      <c r="H23" s="805"/>
    </row>
    <row r="24" spans="2:8">
      <c r="B24" s="607">
        <v>1</v>
      </c>
      <c r="C24" s="643"/>
      <c r="D24" s="606"/>
      <c r="E24" s="802"/>
      <c r="F24" s="803"/>
      <c r="G24" s="806"/>
      <c r="H24" s="807"/>
    </row>
    <row r="25" spans="2:8">
      <c r="B25" s="607">
        <v>2</v>
      </c>
      <c r="C25" s="643"/>
      <c r="D25" s="606"/>
      <c r="E25" s="802"/>
      <c r="F25" s="803"/>
      <c r="G25" s="806"/>
      <c r="H25" s="807"/>
    </row>
    <row r="26" spans="2:8">
      <c r="B26" s="607">
        <v>3</v>
      </c>
      <c r="C26" s="643"/>
      <c r="D26" s="606"/>
      <c r="E26" s="802"/>
      <c r="F26" s="803"/>
      <c r="G26" s="806"/>
      <c r="H26" s="807"/>
    </row>
    <row r="27" spans="2:8">
      <c r="B27" s="607">
        <v>4</v>
      </c>
      <c r="C27" s="643"/>
      <c r="D27" s="606"/>
      <c r="E27" s="802"/>
      <c r="F27" s="803"/>
      <c r="G27" s="806"/>
      <c r="H27" s="807"/>
    </row>
    <row r="28" spans="2:8">
      <c r="B28" s="607">
        <v>5</v>
      </c>
      <c r="C28" s="643"/>
      <c r="D28" s="606"/>
      <c r="E28" s="802"/>
      <c r="F28" s="803"/>
      <c r="G28" s="806"/>
      <c r="H28" s="807"/>
    </row>
    <row r="29" spans="2:8">
      <c r="B29" s="607">
        <v>6</v>
      </c>
      <c r="C29" s="643"/>
      <c r="D29" s="606"/>
      <c r="E29" s="802"/>
      <c r="F29" s="803"/>
      <c r="G29" s="806"/>
      <c r="H29" s="807"/>
    </row>
    <row r="30" spans="2:8">
      <c r="B30" s="607">
        <v>7</v>
      </c>
      <c r="C30" s="643"/>
      <c r="D30" s="606"/>
      <c r="E30" s="802"/>
      <c r="F30" s="803"/>
      <c r="G30" s="806"/>
      <c r="H30" s="807"/>
    </row>
    <row r="31" spans="2:8">
      <c r="B31" s="607">
        <v>8</v>
      </c>
      <c r="C31" s="643"/>
      <c r="D31" s="606"/>
      <c r="E31" s="802"/>
      <c r="F31" s="803"/>
      <c r="G31" s="806"/>
      <c r="H31" s="807"/>
    </row>
    <row r="32" spans="2:8">
      <c r="B32" s="607">
        <v>9</v>
      </c>
      <c r="C32" s="643"/>
      <c r="D32" s="606"/>
      <c r="E32" s="802"/>
      <c r="F32" s="803"/>
      <c r="G32" s="806"/>
      <c r="H32" s="807"/>
    </row>
    <row r="33" spans="2:8">
      <c r="B33" s="607">
        <v>10</v>
      </c>
      <c r="C33" s="643"/>
      <c r="D33" s="606"/>
      <c r="E33" s="802"/>
      <c r="F33" s="803"/>
      <c r="G33" s="806"/>
      <c r="H33" s="807"/>
    </row>
    <row r="34" spans="2:8">
      <c r="B34" s="607" t="s">
        <v>480</v>
      </c>
      <c r="C34" s="643"/>
      <c r="D34" s="606"/>
      <c r="E34" s="802"/>
      <c r="F34" s="803"/>
      <c r="G34" s="806"/>
      <c r="H34" s="807"/>
    </row>
    <row r="36" spans="2:8" ht="30.75" customHeight="1">
      <c r="B36" s="536" t="s">
        <v>613</v>
      </c>
    </row>
    <row r="37" spans="2:8" ht="23.25" customHeight="1">
      <c r="B37" s="567" t="s">
        <v>618</v>
      </c>
      <c r="C37" s="604"/>
      <c r="D37" s="604"/>
      <c r="E37" s="604"/>
      <c r="F37" s="604"/>
      <c r="G37" s="604"/>
      <c r="H37" s="604"/>
    </row>
    <row r="39" spans="2:8" s="90" customFormat="1" ht="15.75">
      <c r="B39" s="618" t="s">
        <v>547</v>
      </c>
      <c r="C39" s="618" t="s">
        <v>562</v>
      </c>
      <c r="D39" s="618" t="s">
        <v>546</v>
      </c>
      <c r="E39" s="804" t="s">
        <v>34</v>
      </c>
      <c r="F39" s="805"/>
      <c r="G39" s="804" t="s">
        <v>545</v>
      </c>
      <c r="H39" s="805"/>
    </row>
    <row r="40" spans="2:8">
      <c r="B40" s="607">
        <v>1</v>
      </c>
      <c r="C40" s="643"/>
      <c r="D40" s="606"/>
      <c r="E40" s="802"/>
      <c r="F40" s="803"/>
      <c r="G40" s="806"/>
      <c r="H40" s="807"/>
    </row>
    <row r="41" spans="2:8">
      <c r="B41" s="607">
        <v>2</v>
      </c>
      <c r="C41" s="643"/>
      <c r="D41" s="606"/>
      <c r="E41" s="802"/>
      <c r="F41" s="803"/>
      <c r="G41" s="806"/>
      <c r="H41" s="807"/>
    </row>
    <row r="42" spans="2:8">
      <c r="B42" s="607">
        <v>3</v>
      </c>
      <c r="C42" s="643"/>
      <c r="D42" s="606"/>
      <c r="E42" s="802"/>
      <c r="F42" s="803"/>
      <c r="G42" s="806"/>
      <c r="H42" s="807"/>
    </row>
    <row r="43" spans="2:8">
      <c r="B43" s="607">
        <v>4</v>
      </c>
      <c r="C43" s="643"/>
      <c r="D43" s="606"/>
      <c r="E43" s="802"/>
      <c r="F43" s="803"/>
      <c r="G43" s="806"/>
      <c r="H43" s="807"/>
    </row>
    <row r="44" spans="2:8">
      <c r="B44" s="607">
        <v>5</v>
      </c>
      <c r="C44" s="643"/>
      <c r="D44" s="606"/>
      <c r="E44" s="802"/>
      <c r="F44" s="803"/>
      <c r="G44" s="806"/>
      <c r="H44" s="807"/>
    </row>
    <row r="45" spans="2:8">
      <c r="B45" s="607">
        <v>6</v>
      </c>
      <c r="C45" s="643"/>
      <c r="D45" s="606"/>
      <c r="E45" s="802"/>
      <c r="F45" s="803"/>
      <c r="G45" s="806"/>
      <c r="H45" s="807"/>
    </row>
    <row r="46" spans="2:8">
      <c r="B46" s="607">
        <v>7</v>
      </c>
      <c r="C46" s="643"/>
      <c r="D46" s="606"/>
      <c r="E46" s="802"/>
      <c r="F46" s="803"/>
      <c r="G46" s="806"/>
      <c r="H46" s="807"/>
    </row>
    <row r="47" spans="2:8">
      <c r="B47" s="607">
        <v>8</v>
      </c>
      <c r="C47" s="643"/>
      <c r="D47" s="606"/>
      <c r="E47" s="802"/>
      <c r="F47" s="803"/>
      <c r="G47" s="806"/>
      <c r="H47" s="807"/>
    </row>
    <row r="48" spans="2:8">
      <c r="B48" s="607">
        <v>9</v>
      </c>
      <c r="C48" s="643"/>
      <c r="D48" s="606"/>
      <c r="E48" s="802"/>
      <c r="F48" s="803"/>
      <c r="G48" s="806"/>
      <c r="H48" s="807"/>
    </row>
    <row r="49" spans="2:8">
      <c r="B49" s="607">
        <v>10</v>
      </c>
      <c r="C49" s="643"/>
      <c r="D49" s="606"/>
      <c r="E49" s="802"/>
      <c r="F49" s="803"/>
      <c r="G49" s="806"/>
      <c r="H49" s="807"/>
    </row>
    <row r="50" spans="2:8">
      <c r="B50" s="607" t="s">
        <v>480</v>
      </c>
      <c r="C50" s="643"/>
      <c r="D50" s="606"/>
      <c r="E50" s="802"/>
      <c r="F50" s="803"/>
      <c r="G50" s="806"/>
      <c r="H50" s="80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7" zoomScale="90" zoomScaleNormal="90" workbookViewId="0">
      <selection activeCell="G48" sqref="G48"/>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552</v>
      </c>
      <c r="P7" s="105"/>
      <c r="Q7" s="105"/>
    </row>
    <row r="8" spans="2:17" s="104" customFormat="1" ht="30" customHeight="1">
      <c r="D8" s="573"/>
      <c r="P8" s="105"/>
      <c r="Q8" s="105"/>
    </row>
    <row r="9" spans="2:17" s="2" customFormat="1" ht="24.75" customHeight="1">
      <c r="B9" s="118" t="s">
        <v>411</v>
      </c>
      <c r="C9" s="17"/>
      <c r="D9" s="455">
        <v>2012</v>
      </c>
    </row>
    <row r="10" spans="2:17" s="17" customFormat="1" ht="16.5" customHeight="1"/>
    <row r="11" spans="2:17" s="17" customFormat="1" ht="36.75" customHeight="1">
      <c r="B11" s="808" t="s">
        <v>758</v>
      </c>
      <c r="C11" s="808"/>
      <c r="D11" s="808"/>
      <c r="E11" s="808"/>
      <c r="F11" s="808"/>
      <c r="G11" s="808"/>
      <c r="H11" s="808"/>
      <c r="I11" s="808"/>
      <c r="J11" s="808"/>
      <c r="K11" s="808"/>
      <c r="L11" s="808"/>
      <c r="M11" s="808"/>
      <c r="N11" s="613"/>
      <c r="O11" s="613"/>
      <c r="P11" s="613"/>
      <c r="Q11" s="613"/>
    </row>
    <row r="12" spans="2:17" s="2" customFormat="1" ht="15.75" customHeight="1">
      <c r="D12" s="20"/>
    </row>
    <row r="13" spans="2:17" s="17" customFormat="1" ht="48" customHeight="1">
      <c r="C13" s="243" t="str">
        <f>'1.  LRAMVA Summary'!R52</f>
        <v>Total</v>
      </c>
      <c r="D13" s="243" t="str">
        <f>'1.  LRAMVA Summary'!D52</f>
        <v xml:space="preserve">Residential  </v>
      </c>
      <c r="E13" s="243" t="str">
        <f>'1.  LRAMVA Summary'!E52</f>
        <v>GS&lt;50</v>
      </c>
      <c r="F13" s="243" t="str">
        <f>'1.  LRAMVA Summary'!F52</f>
        <v>GS 50 to 4999</v>
      </c>
      <c r="G13" s="243" t="str">
        <f>'1.  LRAMVA Summary'!G52</f>
        <v xml:space="preserve">Street Lighting </v>
      </c>
      <c r="H13" s="243" t="str">
        <f>'1.  LRAMVA Summary'!H52</f>
        <v/>
      </c>
      <c r="I13" s="243" t="str">
        <f>'1.  LRAMVA Summary'!I52</f>
        <v/>
      </c>
      <c r="J13" s="243" t="str">
        <f>'1.  LRAMVA Summary'!J52</f>
        <v xml:space="preserve">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 xml:space="preserve">kWh </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165980</v>
      </c>
      <c r="D15" s="451">
        <v>110787</v>
      </c>
      <c r="E15" s="451">
        <v>55193</v>
      </c>
      <c r="F15" s="451"/>
      <c r="G15" s="451"/>
      <c r="H15" s="451"/>
      <c r="I15" s="451"/>
      <c r="J15" s="451"/>
      <c r="K15" s="451"/>
      <c r="L15" s="451"/>
      <c r="M15" s="451"/>
      <c r="N15" s="451"/>
      <c r="O15" s="451"/>
      <c r="P15" s="452"/>
      <c r="Q15" s="452"/>
    </row>
    <row r="16" spans="2:17" s="456" customFormat="1" ht="15.75" customHeight="1">
      <c r="B16" s="461" t="s">
        <v>28</v>
      </c>
      <c r="C16" s="625">
        <f>SUM(D16:Q16)</f>
        <v>176</v>
      </c>
      <c r="D16" s="450"/>
      <c r="E16" s="450"/>
      <c r="F16" s="450">
        <v>161</v>
      </c>
      <c r="G16" s="450">
        <v>15</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110787</v>
      </c>
      <c r="E18" s="192">
        <f t="shared" si="0"/>
        <v>55193</v>
      </c>
      <c r="F18" s="192">
        <f>IF(F14="kw",HLOOKUP(F14,F14:F16,3,FALSE),HLOOKUP(F14,F14:F16,2,FALSE))</f>
        <v>161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808" t="s">
        <v>758</v>
      </c>
      <c r="C26" s="808"/>
      <c r="D26" s="808"/>
      <c r="E26" s="808"/>
      <c r="F26" s="808"/>
      <c r="G26" s="808"/>
      <c r="H26" s="808"/>
      <c r="I26" s="808"/>
      <c r="J26" s="808"/>
      <c r="K26" s="808"/>
      <c r="L26" s="808"/>
      <c r="M26" s="808"/>
      <c r="N26" s="613"/>
      <c r="O26" s="613"/>
      <c r="P26" s="613"/>
      <c r="Q26" s="613"/>
    </row>
    <row r="27" spans="2:17" s="2" customFormat="1" ht="15.75" customHeight="1">
      <c r="D27" s="20"/>
    </row>
    <row r="28" spans="2:17" s="17" customFormat="1" ht="44.25" customHeight="1">
      <c r="C28" s="243" t="str">
        <f>'1.  LRAMVA Summary'!R52</f>
        <v>Total</v>
      </c>
      <c r="D28" s="243" t="str">
        <f>'1.  LRAMVA Summary'!D52</f>
        <v xml:space="preserve">Residential  </v>
      </c>
      <c r="E28" s="243" t="str">
        <f>'1.  LRAMVA Summary'!E52</f>
        <v>GS&lt;50</v>
      </c>
      <c r="F28" s="243" t="str">
        <f>'1.  LRAMVA Summary'!F52</f>
        <v>GS 50 to 4999</v>
      </c>
      <c r="G28" s="243" t="str">
        <f>'1.  LRAMVA Summary'!G52</f>
        <v xml:space="preserve">Street Lighting </v>
      </c>
      <c r="H28" s="243" t="str">
        <f>'1.  LRAMVA Summary'!H52</f>
        <v/>
      </c>
      <c r="I28" s="243" t="str">
        <f>'1.  LRAMVA Summary'!I52</f>
        <v/>
      </c>
      <c r="J28" s="243" t="str">
        <f>'1.  LRAMVA Summary'!J52</f>
        <v xml:space="preserve">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 xml:space="preserve">kWh </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660685</v>
      </c>
      <c r="D30" s="462">
        <v>206000</v>
      </c>
      <c r="E30" s="462">
        <v>415185</v>
      </c>
      <c r="F30" s="462">
        <v>39500</v>
      </c>
      <c r="G30" s="462"/>
      <c r="H30" s="462"/>
      <c r="I30" s="462"/>
      <c r="J30" s="462"/>
      <c r="K30" s="462"/>
      <c r="L30" s="462"/>
      <c r="M30" s="462"/>
      <c r="N30" s="462"/>
      <c r="O30" s="462"/>
      <c r="P30" s="462"/>
      <c r="Q30" s="452"/>
    </row>
    <row r="31" spans="2:17" s="463" customFormat="1" ht="15" customHeight="1">
      <c r="B31" s="461" t="s">
        <v>28</v>
      </c>
      <c r="C31" s="625">
        <f>SUM(D31:Q31)</f>
        <v>112</v>
      </c>
      <c r="D31" s="450"/>
      <c r="E31" s="450"/>
      <c r="F31" s="450">
        <v>112</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206000</v>
      </c>
      <c r="E33" s="192">
        <f>IF(E29="kw",HLOOKUP(E29,E29:E31,3,FALSE),HLOOKUP(E29,E29:E31,2,FALSE))</f>
        <v>415185</v>
      </c>
      <c r="F33" s="192">
        <f>IF(F29="kw",HLOOKUP(F29,F29:F31,3,FALSE),HLOOKUP(F29,F29:F31,2,FALSE))</f>
        <v>112</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776</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8" t="s">
        <v>611</v>
      </c>
      <c r="C40" s="808"/>
      <c r="D40" s="808"/>
      <c r="E40" s="808"/>
      <c r="F40" s="808"/>
      <c r="G40" s="808"/>
      <c r="H40" s="808"/>
      <c r="I40" s="808"/>
      <c r="J40" s="808"/>
      <c r="K40" s="808"/>
      <c r="L40" s="808"/>
      <c r="M40" s="808"/>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 xml:space="preserve">Residential  </v>
      </c>
      <c r="E42" s="243" t="str">
        <f>'1.  LRAMVA Summary'!E52</f>
        <v>GS&lt;50</v>
      </c>
      <c r="F42" s="243" t="str">
        <f>'1.  LRAMVA Summary'!F52</f>
        <v>GS 50 to 4999</v>
      </c>
      <c r="G42" s="243" t="str">
        <f>'1.  LRAMVA Summary'!G52</f>
        <v xml:space="preserve">Street Lighting </v>
      </c>
      <c r="H42" s="243" t="str">
        <f>'1.  LRAMVA Summary'!H52</f>
        <v/>
      </c>
      <c r="I42" s="243" t="str">
        <f>'1.  LRAMVA Summary'!I52</f>
        <v/>
      </c>
      <c r="J42" s="243" t="str">
        <f>'1.  LRAMVA Summary'!J52</f>
        <v xml:space="preserve">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 xml:space="preserve">kWh </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110787</v>
      </c>
      <c r="E48" s="190">
        <f t="shared" si="7"/>
        <v>55193</v>
      </c>
      <c r="F48" s="190">
        <f t="shared" si="7"/>
        <v>161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110787</v>
      </c>
      <c r="E49" s="190">
        <f t="shared" si="8"/>
        <v>55193</v>
      </c>
      <c r="F49" s="190">
        <f t="shared" si="8"/>
        <v>161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2017</v>
      </c>
      <c r="D50" s="190">
        <f t="shared" ref="D50:I50" si="9">IF(ISBLANK($C$50),0,IF($C$50=$D$9,HLOOKUP(D43,D14:D18,5,FALSE),HLOOKUP(D43,D29:D33,5,FALSE)))</f>
        <v>206000</v>
      </c>
      <c r="E50" s="190">
        <f t="shared" si="9"/>
        <v>415185</v>
      </c>
      <c r="F50" s="190">
        <f t="shared" si="9"/>
        <v>112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2017</v>
      </c>
      <c r="D51" s="190">
        <f t="shared" ref="D51:Q51" si="11">IF(ISBLANK($C$51),0,IF($C$51=$D$9,HLOOKUP(D43,D14:D18,5,FALSE),HLOOKUP(D43,D29:D33,5,FALSE)))</f>
        <v>206000</v>
      </c>
      <c r="E51" s="190">
        <f t="shared" si="11"/>
        <v>415185</v>
      </c>
      <c r="F51" s="190">
        <f t="shared" si="11"/>
        <v>112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2017</v>
      </c>
      <c r="D52" s="190">
        <f t="shared" ref="D52:Q52" si="12">IF(ISBLANK($C$52),0,IF($C$52=$D$9,HLOOKUP(D43,D14:D18,5,FALSE),HLOOKUP(D43,D29:D33,5,FALSE)))</f>
        <v>206000</v>
      </c>
      <c r="E52" s="190">
        <f t="shared" si="12"/>
        <v>415185</v>
      </c>
      <c r="F52" s="190">
        <f t="shared" si="12"/>
        <v>112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14" activePane="bottomLeft" state="frozen"/>
      <selection pane="bottomLeft" activeCell="C132" sqref="C1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9" t="s">
        <v>171</v>
      </c>
      <c r="C4" s="85" t="s">
        <v>175</v>
      </c>
      <c r="D4" s="85"/>
      <c r="E4" s="49"/>
    </row>
    <row r="5" spans="1:26" s="18" customFormat="1" ht="26.25" hidden="1" customHeight="1" outlineLevel="1" thickBot="1">
      <c r="A5" s="4"/>
      <c r="B5" s="809"/>
      <c r="C5" s="86" t="s">
        <v>172</v>
      </c>
      <c r="D5" s="86"/>
      <c r="E5" s="49"/>
    </row>
    <row r="6" spans="1:26" ht="26.25" hidden="1" customHeight="1" outlineLevel="1" thickBot="1">
      <c r="B6" s="809"/>
      <c r="C6" s="815" t="s">
        <v>552</v>
      </c>
      <c r="D6" s="81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528</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529</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17" t="s">
        <v>619</v>
      </c>
      <c r="C12" s="817"/>
      <c r="D12" s="817"/>
      <c r="E12" s="817"/>
      <c r="F12" s="817"/>
      <c r="G12" s="817"/>
      <c r="H12" s="817"/>
      <c r="I12" s="817"/>
      <c r="J12" s="817"/>
      <c r="K12" s="817"/>
      <c r="L12" s="817"/>
      <c r="M12" s="817"/>
      <c r="N12" s="817"/>
      <c r="O12" s="81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564</v>
      </c>
      <c r="E14" s="472" t="s">
        <v>565</v>
      </c>
      <c r="F14" s="472" t="s">
        <v>566</v>
      </c>
      <c r="G14" s="472" t="s">
        <v>567</v>
      </c>
      <c r="H14" s="472" t="s">
        <v>568</v>
      </c>
      <c r="I14" s="472" t="s">
        <v>766</v>
      </c>
      <c r="J14" s="472" t="s">
        <v>774</v>
      </c>
      <c r="K14" s="472" t="s">
        <v>775</v>
      </c>
      <c r="L14" s="472" t="s">
        <v>771</v>
      </c>
      <c r="M14" s="472" t="s">
        <v>773</v>
      </c>
      <c r="N14" s="472" t="s">
        <v>772</v>
      </c>
      <c r="O14" s="472" t="s">
        <v>569</v>
      </c>
      <c r="P14" s="7"/>
    </row>
    <row r="15" spans="1:26" s="7" customFormat="1" ht="18.75" customHeight="1">
      <c r="B15" s="473" t="s">
        <v>188</v>
      </c>
      <c r="C15" s="81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11"/>
      <c r="D16" s="477">
        <v>4</v>
      </c>
      <c r="E16" s="477">
        <v>4</v>
      </c>
      <c r="F16" s="477">
        <v>4</v>
      </c>
      <c r="G16" s="477">
        <v>4</v>
      </c>
      <c r="H16" s="477">
        <v>4</v>
      </c>
      <c r="I16" s="477">
        <v>4</v>
      </c>
      <c r="J16" s="477">
        <v>4</v>
      </c>
      <c r="K16" s="477">
        <v>4</v>
      </c>
      <c r="L16" s="477">
        <v>4</v>
      </c>
      <c r="M16" s="477">
        <v>4</v>
      </c>
      <c r="N16" s="477">
        <v>4</v>
      </c>
      <c r="O16" s="477">
        <v>4</v>
      </c>
    </row>
    <row r="17" spans="1:15" s="111" customFormat="1" ht="17.25" customHeight="1">
      <c r="B17" s="478" t="s">
        <v>561</v>
      </c>
      <c r="C17" s="81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9" t="str">
        <f>'1.  LRAMVA Summary'!B29</f>
        <v xml:space="preserve">Residential  </v>
      </c>
      <c r="C18" s="813" t="str">
        <f>'2. LRAMVA Threshold'!D43</f>
        <v>kWh</v>
      </c>
      <c r="D18" s="46"/>
      <c r="E18" s="46"/>
      <c r="F18" s="46"/>
      <c r="G18" s="46"/>
      <c r="H18" s="46"/>
      <c r="I18" s="46"/>
      <c r="J18" s="46">
        <v>1.04E-2</v>
      </c>
      <c r="K18" s="46">
        <v>7.4999999999999997E-3</v>
      </c>
      <c r="L18" s="46">
        <v>3.8E-3</v>
      </c>
      <c r="M18" s="46"/>
      <c r="N18" s="46"/>
      <c r="O18" s="69"/>
    </row>
    <row r="19" spans="1:15" s="7" customFormat="1" ht="15" customHeight="1" outlineLevel="1">
      <c r="B19" s="535" t="s">
        <v>512</v>
      </c>
      <c r="C19" s="811"/>
      <c r="D19" s="46"/>
      <c r="E19" s="46"/>
      <c r="F19" s="46"/>
      <c r="G19" s="46"/>
      <c r="H19" s="46"/>
      <c r="I19" s="46"/>
      <c r="J19" s="46"/>
      <c r="K19" s="46"/>
      <c r="L19" s="46"/>
      <c r="M19" s="46"/>
      <c r="N19" s="46"/>
      <c r="O19" s="69"/>
    </row>
    <row r="20" spans="1:15" s="7" customFormat="1" ht="15" customHeight="1" outlineLevel="1">
      <c r="B20" s="535" t="s">
        <v>513</v>
      </c>
      <c r="C20" s="811"/>
      <c r="D20" s="46"/>
      <c r="E20" s="46"/>
      <c r="F20" s="46"/>
      <c r="G20" s="46"/>
      <c r="H20" s="46"/>
      <c r="I20" s="46"/>
      <c r="J20" s="46"/>
      <c r="K20" s="46"/>
      <c r="L20" s="46"/>
      <c r="M20" s="46"/>
      <c r="N20" s="46"/>
      <c r="O20" s="69"/>
    </row>
    <row r="21" spans="1:15" s="7" customFormat="1" ht="15" customHeight="1" outlineLevel="1">
      <c r="B21" s="535" t="s">
        <v>490</v>
      </c>
      <c r="C21" s="811"/>
      <c r="D21" s="46"/>
      <c r="E21" s="46"/>
      <c r="F21" s="46"/>
      <c r="G21" s="46"/>
      <c r="H21" s="46"/>
      <c r="I21" s="46"/>
      <c r="J21" s="46"/>
      <c r="K21" s="46"/>
      <c r="L21" s="46"/>
      <c r="M21" s="46"/>
      <c r="N21" s="46"/>
      <c r="O21" s="69"/>
    </row>
    <row r="22" spans="1:15" s="7" customFormat="1" ht="14.25" customHeight="1">
      <c r="B22" s="535" t="s">
        <v>514</v>
      </c>
      <c r="C22" s="814"/>
      <c r="D22" s="65">
        <f>SUM(D18:D21)</f>
        <v>0</v>
      </c>
      <c r="E22" s="65">
        <f>SUM(E18:E21)</f>
        <v>0</v>
      </c>
      <c r="F22" s="65">
        <f>SUM(F18:F21)</f>
        <v>0</v>
      </c>
      <c r="G22" s="65">
        <f t="shared" ref="G22:N22" si="2">SUM(G18:G21)</f>
        <v>0</v>
      </c>
      <c r="H22" s="65">
        <f t="shared" si="2"/>
        <v>0</v>
      </c>
      <c r="I22" s="65">
        <f t="shared" si="2"/>
        <v>0</v>
      </c>
      <c r="J22" s="65">
        <f t="shared" si="2"/>
        <v>1.04E-2</v>
      </c>
      <c r="K22" s="65">
        <f t="shared" si="2"/>
        <v>7.4999999999999997E-3</v>
      </c>
      <c r="L22" s="65">
        <f t="shared" si="2"/>
        <v>3.8E-3</v>
      </c>
      <c r="M22" s="65">
        <f t="shared" si="2"/>
        <v>0</v>
      </c>
      <c r="N22" s="65">
        <f t="shared" si="2"/>
        <v>0</v>
      </c>
      <c r="O22" s="76"/>
    </row>
    <row r="23" spans="1:15" s="63" customFormat="1">
      <c r="A23" s="62"/>
      <c r="B23" s="491" t="s">
        <v>515</v>
      </c>
      <c r="C23" s="481"/>
      <c r="D23" s="482"/>
      <c r="E23" s="483">
        <f>ROUND(SUM(D22*E16+E22*E17)/12,4)</f>
        <v>0</v>
      </c>
      <c r="F23" s="483">
        <f>ROUND(SUM(E22*F16+F22*F17)/12,4)</f>
        <v>0</v>
      </c>
      <c r="G23" s="483">
        <f>ROUND(SUM(F22*G16+G22*G17)/12,4)</f>
        <v>0</v>
      </c>
      <c r="H23" s="483">
        <f>ROUND(SUM(G22*H16+H22*H17)/12,4)</f>
        <v>0</v>
      </c>
      <c r="I23" s="483">
        <f>ROUND(SUM(H22*I16+I22*I17)/12,4)</f>
        <v>0</v>
      </c>
      <c r="J23" s="483">
        <f t="shared" ref="J23:N23" si="3">ROUND(SUM(I22*J16+J22*J17)/12,4)</f>
        <v>6.8999999999999999E-3</v>
      </c>
      <c r="K23" s="483">
        <f t="shared" si="3"/>
        <v>8.5000000000000006E-3</v>
      </c>
      <c r="L23" s="483">
        <f t="shared" si="3"/>
        <v>5.0000000000000001E-3</v>
      </c>
      <c r="M23" s="483">
        <f t="shared" si="3"/>
        <v>1.2999999999999999E-3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v>
      </c>
      <c r="C25" s="813" t="str">
        <f>'2. LRAMVA Threshold'!E43</f>
        <v>kWh</v>
      </c>
      <c r="D25" s="46"/>
      <c r="E25" s="46"/>
      <c r="F25" s="46"/>
      <c r="G25" s="46"/>
      <c r="H25" s="46"/>
      <c r="I25" s="46"/>
      <c r="J25" s="46">
        <v>9.5999999999999992E-3</v>
      </c>
      <c r="K25" s="46">
        <v>4.7000000000000002E-3</v>
      </c>
      <c r="L25" s="46">
        <v>4.7000000000000002E-3</v>
      </c>
      <c r="M25" s="46">
        <v>4.7000000000000002E-3</v>
      </c>
      <c r="N25" s="46">
        <v>4.7999999999999996E-3</v>
      </c>
      <c r="O25" s="69"/>
    </row>
    <row r="26" spans="1:15" s="18" customFormat="1" outlineLevel="1">
      <c r="A26" s="4"/>
      <c r="B26" s="535" t="s">
        <v>512</v>
      </c>
      <c r="C26" s="811"/>
      <c r="D26" s="46"/>
      <c r="E26" s="46"/>
      <c r="F26" s="46"/>
      <c r="G26" s="46"/>
      <c r="H26" s="46"/>
      <c r="I26" s="46"/>
      <c r="J26" s="46"/>
      <c r="K26" s="46"/>
      <c r="L26" s="46"/>
      <c r="M26" s="46"/>
      <c r="N26" s="46"/>
      <c r="O26" s="69"/>
    </row>
    <row r="27" spans="1:15" s="18" customFormat="1" outlineLevel="1">
      <c r="A27" s="4"/>
      <c r="B27" s="535" t="s">
        <v>513</v>
      </c>
      <c r="C27" s="811"/>
      <c r="D27" s="46"/>
      <c r="E27" s="46"/>
      <c r="F27" s="46"/>
      <c r="G27" s="46"/>
      <c r="H27" s="46"/>
      <c r="I27" s="46"/>
      <c r="J27" s="46"/>
      <c r="K27" s="46"/>
      <c r="L27" s="46"/>
      <c r="M27" s="46"/>
      <c r="N27" s="46"/>
      <c r="O27" s="69"/>
    </row>
    <row r="28" spans="1:15" s="18" customFormat="1" outlineLevel="1">
      <c r="A28" s="4"/>
      <c r="B28" s="535" t="s">
        <v>490</v>
      </c>
      <c r="C28" s="811"/>
      <c r="D28" s="46"/>
      <c r="E28" s="46"/>
      <c r="F28" s="46"/>
      <c r="G28" s="46"/>
      <c r="H28" s="46"/>
      <c r="I28" s="46"/>
      <c r="J28" s="46"/>
      <c r="K28" s="46"/>
      <c r="L28" s="46"/>
      <c r="M28" s="46"/>
      <c r="N28" s="46"/>
      <c r="O28" s="69"/>
    </row>
    <row r="29" spans="1:15" s="18" customFormat="1">
      <c r="A29" s="4"/>
      <c r="B29" s="535" t="s">
        <v>514</v>
      </c>
      <c r="C29" s="814"/>
      <c r="D29" s="65">
        <f>SUM(D25:D28)</f>
        <v>0</v>
      </c>
      <c r="E29" s="65">
        <f t="shared" ref="E29:N29" si="4">SUM(E25:E28)</f>
        <v>0</v>
      </c>
      <c r="F29" s="65">
        <f t="shared" si="4"/>
        <v>0</v>
      </c>
      <c r="G29" s="65">
        <f t="shared" si="4"/>
        <v>0</v>
      </c>
      <c r="H29" s="65">
        <f t="shared" si="4"/>
        <v>0</v>
      </c>
      <c r="I29" s="65">
        <f t="shared" si="4"/>
        <v>0</v>
      </c>
      <c r="J29" s="65">
        <f t="shared" si="4"/>
        <v>9.5999999999999992E-3</v>
      </c>
      <c r="K29" s="65">
        <f t="shared" si="4"/>
        <v>4.7000000000000002E-3</v>
      </c>
      <c r="L29" s="65">
        <f t="shared" si="4"/>
        <v>4.7000000000000002E-3</v>
      </c>
      <c r="M29" s="65">
        <f t="shared" si="4"/>
        <v>4.7000000000000002E-3</v>
      </c>
      <c r="N29" s="65">
        <f t="shared" si="4"/>
        <v>4.7999999999999996E-3</v>
      </c>
      <c r="O29" s="76"/>
    </row>
    <row r="30" spans="1:15" s="18" customFormat="1">
      <c r="A30" s="4"/>
      <c r="B30" s="491" t="s">
        <v>515</v>
      </c>
      <c r="C30" s="487"/>
      <c r="D30" s="71"/>
      <c r="E30" s="483">
        <f>ROUND(SUM(D29*E16+E29*E17)/12,4)</f>
        <v>0</v>
      </c>
      <c r="F30" s="483">
        <f t="shared" ref="F30:N30" si="5">ROUND(SUM(E29*F16+F29*F17)/12,4)</f>
        <v>0</v>
      </c>
      <c r="G30" s="483">
        <f t="shared" si="5"/>
        <v>0</v>
      </c>
      <c r="H30" s="483">
        <f t="shared" si="5"/>
        <v>0</v>
      </c>
      <c r="I30" s="483">
        <f t="shared" si="5"/>
        <v>0</v>
      </c>
      <c r="J30" s="483">
        <f>ROUND(SUM(I29*J16+J29*J17)/12,4)</f>
        <v>6.4000000000000003E-3</v>
      </c>
      <c r="K30" s="483">
        <f t="shared" si="5"/>
        <v>6.3E-3</v>
      </c>
      <c r="L30" s="483">
        <f t="shared" si="5"/>
        <v>4.7000000000000002E-3</v>
      </c>
      <c r="M30" s="483">
        <f t="shared" si="5"/>
        <v>4.7000000000000002E-3</v>
      </c>
      <c r="N30" s="483">
        <f t="shared" si="5"/>
        <v>4.7999999999999996E-3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4999</v>
      </c>
      <c r="C32" s="813" t="str">
        <f>'2. LRAMVA Threshold'!F43</f>
        <v>kW</v>
      </c>
      <c r="D32" s="46"/>
      <c r="E32" s="46"/>
      <c r="F32" s="46"/>
      <c r="G32" s="46"/>
      <c r="H32" s="46"/>
      <c r="I32" s="46"/>
      <c r="J32" s="46">
        <v>2.2328999999999999</v>
      </c>
      <c r="K32" s="46">
        <v>3.7467999999999999</v>
      </c>
      <c r="L32" s="46">
        <v>3.7805</v>
      </c>
      <c r="M32" s="46">
        <v>3.8201999999999998</v>
      </c>
      <c r="N32" s="46">
        <v>3.8794</v>
      </c>
      <c r="O32" s="69"/>
    </row>
    <row r="33" spans="1:15" s="18" customFormat="1" outlineLevel="1">
      <c r="A33" s="4"/>
      <c r="B33" s="535" t="s">
        <v>512</v>
      </c>
      <c r="C33" s="811"/>
      <c r="D33" s="46"/>
      <c r="E33" s="46"/>
      <c r="F33" s="46"/>
      <c r="G33" s="46"/>
      <c r="H33" s="46"/>
      <c r="I33" s="46"/>
      <c r="J33" s="46"/>
      <c r="K33" s="46"/>
      <c r="L33" s="46"/>
      <c r="M33" s="46"/>
      <c r="N33" s="46"/>
      <c r="O33" s="69"/>
    </row>
    <row r="34" spans="1:15" s="18" customFormat="1" outlineLevel="1">
      <c r="A34" s="4"/>
      <c r="B34" s="535" t="s">
        <v>513</v>
      </c>
      <c r="C34" s="811"/>
      <c r="D34" s="46"/>
      <c r="E34" s="46"/>
      <c r="F34" s="46"/>
      <c r="G34" s="46"/>
      <c r="H34" s="46"/>
      <c r="I34" s="46"/>
      <c r="J34" s="46"/>
      <c r="K34" s="46"/>
      <c r="L34" s="46"/>
      <c r="M34" s="46"/>
      <c r="N34" s="46"/>
      <c r="O34" s="69"/>
    </row>
    <row r="35" spans="1:15" s="18" customFormat="1" outlineLevel="1">
      <c r="A35" s="4"/>
      <c r="B35" s="535" t="s">
        <v>490</v>
      </c>
      <c r="C35" s="811"/>
      <c r="D35" s="46"/>
      <c r="E35" s="46"/>
      <c r="F35" s="46"/>
      <c r="G35" s="46"/>
      <c r="H35" s="46"/>
      <c r="I35" s="46"/>
      <c r="J35" s="46"/>
      <c r="K35" s="46"/>
      <c r="L35" s="46"/>
      <c r="M35" s="46"/>
      <c r="N35" s="46"/>
      <c r="O35" s="69"/>
    </row>
    <row r="36" spans="1:15" s="18" customFormat="1">
      <c r="A36" s="4"/>
      <c r="B36" s="535" t="s">
        <v>514</v>
      </c>
      <c r="C36" s="814"/>
      <c r="D36" s="65">
        <f>SUM(D32:D35)</f>
        <v>0</v>
      </c>
      <c r="E36" s="65">
        <f>SUM(E32:E35)</f>
        <v>0</v>
      </c>
      <c r="F36" s="65">
        <f t="shared" ref="F36:M36" si="6">SUM(F32:F35)</f>
        <v>0</v>
      </c>
      <c r="G36" s="65">
        <f t="shared" si="6"/>
        <v>0</v>
      </c>
      <c r="H36" s="65">
        <f t="shared" si="6"/>
        <v>0</v>
      </c>
      <c r="I36" s="65">
        <f t="shared" si="6"/>
        <v>0</v>
      </c>
      <c r="J36" s="65">
        <f t="shared" si="6"/>
        <v>2.2328999999999999</v>
      </c>
      <c r="K36" s="65">
        <f t="shared" si="6"/>
        <v>3.7467999999999999</v>
      </c>
      <c r="L36" s="65">
        <f t="shared" si="6"/>
        <v>3.7805</v>
      </c>
      <c r="M36" s="65">
        <f t="shared" si="6"/>
        <v>3.8201999999999998</v>
      </c>
      <c r="N36" s="65">
        <f>SUM(N32:N35)</f>
        <v>3.8794</v>
      </c>
      <c r="O36" s="76"/>
    </row>
    <row r="37" spans="1:15" s="18" customFormat="1">
      <c r="A37" s="4"/>
      <c r="B37" s="491" t="s">
        <v>515</v>
      </c>
      <c r="C37" s="487"/>
      <c r="D37" s="71"/>
      <c r="E37" s="483">
        <f t="shared" ref="E37:N37" si="7">ROUND(SUM(D36*E16+E36*E17)/12,4)</f>
        <v>0</v>
      </c>
      <c r="F37" s="483">
        <f t="shared" si="7"/>
        <v>0</v>
      </c>
      <c r="G37" s="483">
        <f t="shared" si="7"/>
        <v>0</v>
      </c>
      <c r="H37" s="483">
        <f t="shared" si="7"/>
        <v>0</v>
      </c>
      <c r="I37" s="483">
        <f t="shared" si="7"/>
        <v>0</v>
      </c>
      <c r="J37" s="483">
        <f t="shared" si="7"/>
        <v>1.4885999999999999</v>
      </c>
      <c r="K37" s="483">
        <f t="shared" si="7"/>
        <v>3.2422</v>
      </c>
      <c r="L37" s="483">
        <f t="shared" si="7"/>
        <v>3.7692999999999999</v>
      </c>
      <c r="M37" s="483">
        <f t="shared" si="7"/>
        <v>3.8069999999999999</v>
      </c>
      <c r="N37" s="483">
        <f t="shared" si="7"/>
        <v>3.8597000000000001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 xml:space="preserve">Street Lighting </v>
      </c>
      <c r="C39" s="813" t="str">
        <f>'2. LRAMVA Threshold'!G43</f>
        <v xml:space="preserve">kWh </v>
      </c>
      <c r="D39" s="46"/>
      <c r="E39" s="46"/>
      <c r="F39" s="46"/>
      <c r="G39" s="46"/>
      <c r="H39" s="46"/>
      <c r="I39" s="46">
        <v>3.7467999999999999</v>
      </c>
      <c r="J39" s="46">
        <v>15.061500000000001</v>
      </c>
      <c r="K39" s="46">
        <v>10.216699999999999</v>
      </c>
      <c r="L39" s="46">
        <v>10.3087</v>
      </c>
      <c r="M39" s="46">
        <v>10.4169</v>
      </c>
      <c r="N39" s="46">
        <v>10.5784</v>
      </c>
      <c r="O39" s="69"/>
    </row>
    <row r="40" spans="1:15" s="18" customFormat="1" outlineLevel="1">
      <c r="A40" s="4"/>
      <c r="B40" s="535" t="s">
        <v>512</v>
      </c>
      <c r="C40" s="811"/>
      <c r="D40" s="46"/>
      <c r="E40" s="46"/>
      <c r="F40" s="46"/>
      <c r="G40" s="46"/>
      <c r="H40" s="46"/>
      <c r="I40" s="46"/>
      <c r="J40" s="46"/>
      <c r="K40" s="46"/>
      <c r="L40" s="46"/>
      <c r="M40" s="46"/>
      <c r="N40" s="46"/>
      <c r="O40" s="69"/>
    </row>
    <row r="41" spans="1:15" s="18" customFormat="1" outlineLevel="1">
      <c r="A41" s="4"/>
      <c r="B41" s="535" t="s">
        <v>513</v>
      </c>
      <c r="C41" s="811"/>
      <c r="D41" s="46"/>
      <c r="E41" s="46"/>
      <c r="F41" s="46"/>
      <c r="G41" s="46"/>
      <c r="H41" s="46"/>
      <c r="I41" s="46"/>
      <c r="J41" s="46"/>
      <c r="K41" s="46"/>
      <c r="L41" s="46"/>
      <c r="M41" s="46"/>
      <c r="N41" s="46"/>
      <c r="O41" s="69"/>
    </row>
    <row r="42" spans="1:15" s="18" customFormat="1" outlineLevel="1">
      <c r="A42" s="4"/>
      <c r="B42" s="535" t="s">
        <v>490</v>
      </c>
      <c r="C42" s="811"/>
      <c r="D42" s="46"/>
      <c r="E42" s="46"/>
      <c r="F42" s="46"/>
      <c r="G42" s="46"/>
      <c r="H42" s="46"/>
      <c r="I42" s="46"/>
      <c r="J42" s="46"/>
      <c r="K42" s="46"/>
      <c r="L42" s="46"/>
      <c r="M42" s="46"/>
      <c r="N42" s="46"/>
      <c r="O42" s="69"/>
    </row>
    <row r="43" spans="1:15" s="18" customFormat="1">
      <c r="A43" s="4"/>
      <c r="B43" s="535" t="s">
        <v>514</v>
      </c>
      <c r="C43" s="814"/>
      <c r="D43" s="65">
        <f>SUM(D39:D42)</f>
        <v>0</v>
      </c>
      <c r="E43" s="65">
        <f t="shared" ref="E43:N43" si="8">SUM(E39:E42)</f>
        <v>0</v>
      </c>
      <c r="F43" s="65">
        <f t="shared" si="8"/>
        <v>0</v>
      </c>
      <c r="G43" s="65">
        <f t="shared" si="8"/>
        <v>0</v>
      </c>
      <c r="H43" s="65">
        <f t="shared" si="8"/>
        <v>0</v>
      </c>
      <c r="I43" s="65">
        <f t="shared" si="8"/>
        <v>3.7467999999999999</v>
      </c>
      <c r="J43" s="65">
        <f t="shared" si="8"/>
        <v>15.061500000000001</v>
      </c>
      <c r="K43" s="65">
        <f t="shared" si="8"/>
        <v>10.216699999999999</v>
      </c>
      <c r="L43" s="65">
        <f t="shared" si="8"/>
        <v>10.3087</v>
      </c>
      <c r="M43" s="65">
        <f t="shared" si="8"/>
        <v>10.4169</v>
      </c>
      <c r="N43" s="65">
        <f t="shared" si="8"/>
        <v>10.5784</v>
      </c>
      <c r="O43" s="76"/>
    </row>
    <row r="44" spans="1:15" s="14" customFormat="1">
      <c r="A44" s="72"/>
      <c r="B44" s="491" t="s">
        <v>515</v>
      </c>
      <c r="C44" s="487"/>
      <c r="D44" s="71"/>
      <c r="E44" s="483">
        <f t="shared" ref="E44:N44" si="9">ROUND(SUM(D43*E16+E43*E17)/12,4)</f>
        <v>0</v>
      </c>
      <c r="F44" s="483">
        <f t="shared" si="9"/>
        <v>0</v>
      </c>
      <c r="G44" s="483">
        <f t="shared" si="9"/>
        <v>0</v>
      </c>
      <c r="H44" s="483">
        <f t="shared" si="9"/>
        <v>0</v>
      </c>
      <c r="I44" s="483">
        <f t="shared" si="9"/>
        <v>2.4979</v>
      </c>
      <c r="J44" s="483">
        <f t="shared" si="9"/>
        <v>11.289899999999999</v>
      </c>
      <c r="K44" s="483">
        <f t="shared" si="9"/>
        <v>11.8316</v>
      </c>
      <c r="L44" s="483">
        <f t="shared" si="9"/>
        <v>10.278</v>
      </c>
      <c r="M44" s="483">
        <f t="shared" si="9"/>
        <v>10.380800000000001</v>
      </c>
      <c r="N44" s="483">
        <f t="shared" si="9"/>
        <v>10.5246</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f>'1.  LRAMVA Summary'!B33</f>
        <v>0</v>
      </c>
      <c r="C46" s="813">
        <f>'2. LRAMVA Threshold'!H43</f>
        <v>0</v>
      </c>
      <c r="D46" s="46"/>
      <c r="E46" s="46"/>
      <c r="F46" s="46"/>
      <c r="G46" s="46"/>
      <c r="H46" s="46"/>
      <c r="I46" s="46"/>
      <c r="J46" s="46"/>
      <c r="K46" s="46"/>
      <c r="L46" s="46"/>
      <c r="M46" s="46"/>
      <c r="N46" s="46"/>
      <c r="O46" s="69"/>
    </row>
    <row r="47" spans="1:15" s="18" customFormat="1" outlineLevel="1">
      <c r="A47" s="4"/>
      <c r="B47" s="535" t="s">
        <v>512</v>
      </c>
      <c r="C47" s="811"/>
      <c r="D47" s="46"/>
      <c r="E47" s="46"/>
      <c r="F47" s="46"/>
      <c r="G47" s="46"/>
      <c r="H47" s="46"/>
      <c r="I47" s="46"/>
      <c r="J47" s="46"/>
      <c r="K47" s="46"/>
      <c r="L47" s="46"/>
      <c r="M47" s="46"/>
      <c r="N47" s="46"/>
      <c r="O47" s="69"/>
    </row>
    <row r="48" spans="1:15" s="18" customFormat="1" outlineLevel="1">
      <c r="A48" s="4"/>
      <c r="B48" s="535" t="s">
        <v>513</v>
      </c>
      <c r="C48" s="811"/>
      <c r="D48" s="46"/>
      <c r="E48" s="46"/>
      <c r="F48" s="46"/>
      <c r="G48" s="46"/>
      <c r="H48" s="46"/>
      <c r="I48" s="46"/>
      <c r="J48" s="46"/>
      <c r="K48" s="46"/>
      <c r="L48" s="46"/>
      <c r="M48" s="46"/>
      <c r="N48" s="46"/>
      <c r="O48" s="69"/>
    </row>
    <row r="49" spans="1:15" s="18" customFormat="1" outlineLevel="1">
      <c r="A49" s="4"/>
      <c r="B49" s="535" t="s">
        <v>490</v>
      </c>
      <c r="C49" s="811"/>
      <c r="D49" s="46"/>
      <c r="E49" s="46"/>
      <c r="F49" s="46"/>
      <c r="G49" s="46"/>
      <c r="H49" s="46"/>
      <c r="I49" s="46"/>
      <c r="J49" s="46"/>
      <c r="K49" s="46"/>
      <c r="L49" s="46"/>
      <c r="M49" s="46"/>
      <c r="N49" s="46"/>
      <c r="O49" s="69"/>
    </row>
    <row r="50" spans="1:15" s="18" customFormat="1">
      <c r="A50" s="4"/>
      <c r="B50" s="535" t="s">
        <v>514</v>
      </c>
      <c r="C50" s="81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1" t="s">
        <v>515</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813">
        <f>'2. LRAMVA Threshold'!I43</f>
        <v>0</v>
      </c>
      <c r="D53" s="46"/>
      <c r="E53" s="46"/>
      <c r="F53" s="46"/>
      <c r="G53" s="46"/>
      <c r="H53" s="46"/>
      <c r="I53" s="46"/>
      <c r="J53" s="46"/>
      <c r="K53" s="46"/>
      <c r="L53" s="46"/>
      <c r="M53" s="46"/>
      <c r="N53" s="46"/>
      <c r="O53" s="69"/>
    </row>
    <row r="54" spans="1:15" s="18" customFormat="1" outlineLevel="1">
      <c r="A54" s="4"/>
      <c r="B54" s="535" t="s">
        <v>512</v>
      </c>
      <c r="C54" s="811"/>
      <c r="D54" s="46"/>
      <c r="E54" s="46"/>
      <c r="F54" s="46"/>
      <c r="G54" s="46"/>
      <c r="H54" s="46"/>
      <c r="I54" s="46"/>
      <c r="J54" s="46"/>
      <c r="K54" s="46"/>
      <c r="L54" s="46"/>
      <c r="M54" s="46"/>
      <c r="N54" s="46"/>
      <c r="O54" s="69"/>
    </row>
    <row r="55" spans="1:15" s="18" customFormat="1" outlineLevel="1">
      <c r="A55" s="4"/>
      <c r="B55" s="535" t="s">
        <v>513</v>
      </c>
      <c r="C55" s="811"/>
      <c r="D55" s="46"/>
      <c r="E55" s="46"/>
      <c r="F55" s="46"/>
      <c r="G55" s="46"/>
      <c r="H55" s="46"/>
      <c r="I55" s="46"/>
      <c r="J55" s="46"/>
      <c r="K55" s="46"/>
      <c r="L55" s="46"/>
      <c r="M55" s="46"/>
      <c r="N55" s="46"/>
      <c r="O55" s="69"/>
    </row>
    <row r="56" spans="1:15" s="18" customFormat="1" outlineLevel="1">
      <c r="A56" s="4"/>
      <c r="B56" s="535" t="s">
        <v>490</v>
      </c>
      <c r="C56" s="811"/>
      <c r="D56" s="46"/>
      <c r="E56" s="46"/>
      <c r="F56" s="46"/>
      <c r="G56" s="46"/>
      <c r="H56" s="46"/>
      <c r="I56" s="46"/>
      <c r="J56" s="46"/>
      <c r="K56" s="46"/>
      <c r="L56" s="46"/>
      <c r="M56" s="46"/>
      <c r="N56" s="46"/>
      <c r="O56" s="69"/>
    </row>
    <row r="57" spans="1:15" s="18" customFormat="1">
      <c r="A57" s="4"/>
      <c r="B57" s="535" t="s">
        <v>514</v>
      </c>
      <c r="C57" s="81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515</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 xml:space="preserve"> </v>
      </c>
      <c r="C60" s="813">
        <f>'2. LRAMVA Threshold'!J43</f>
        <v>0</v>
      </c>
      <c r="D60" s="46"/>
      <c r="E60" s="46"/>
      <c r="F60" s="46"/>
      <c r="G60" s="46"/>
      <c r="H60" s="46"/>
      <c r="I60" s="46"/>
      <c r="J60" s="46"/>
      <c r="K60" s="46"/>
      <c r="L60" s="46"/>
      <c r="M60" s="46"/>
      <c r="N60" s="46"/>
      <c r="O60" s="69"/>
    </row>
    <row r="61" spans="1:15" s="18" customFormat="1" outlineLevel="1">
      <c r="A61" s="4"/>
      <c r="B61" s="535" t="s">
        <v>512</v>
      </c>
      <c r="C61" s="811"/>
      <c r="D61" s="46"/>
      <c r="E61" s="46"/>
      <c r="F61" s="46"/>
      <c r="G61" s="46"/>
      <c r="H61" s="46"/>
      <c r="I61" s="46"/>
      <c r="J61" s="46"/>
      <c r="K61" s="46"/>
      <c r="L61" s="46"/>
      <c r="M61" s="46"/>
      <c r="N61" s="46"/>
      <c r="O61" s="69"/>
    </row>
    <row r="62" spans="1:15" s="18" customFormat="1" outlineLevel="1">
      <c r="A62" s="4"/>
      <c r="B62" s="535" t="s">
        <v>513</v>
      </c>
      <c r="C62" s="811"/>
      <c r="D62" s="46"/>
      <c r="E62" s="46"/>
      <c r="F62" s="46"/>
      <c r="G62" s="46"/>
      <c r="H62" s="46"/>
      <c r="I62" s="46"/>
      <c r="J62" s="46"/>
      <c r="K62" s="46"/>
      <c r="L62" s="46"/>
      <c r="M62" s="46"/>
      <c r="N62" s="46"/>
      <c r="O62" s="69"/>
    </row>
    <row r="63" spans="1:15" s="18" customFormat="1" outlineLevel="1">
      <c r="A63" s="4"/>
      <c r="B63" s="535" t="s">
        <v>490</v>
      </c>
      <c r="C63" s="811"/>
      <c r="D63" s="46"/>
      <c r="E63" s="46"/>
      <c r="F63" s="46"/>
      <c r="G63" s="46"/>
      <c r="H63" s="46"/>
      <c r="I63" s="46"/>
      <c r="J63" s="46"/>
      <c r="K63" s="46"/>
      <c r="L63" s="46"/>
      <c r="M63" s="46"/>
      <c r="N63" s="46"/>
      <c r="O63" s="69"/>
    </row>
    <row r="64" spans="1:15" s="18" customFormat="1">
      <c r="A64" s="4"/>
      <c r="B64" s="535" t="s">
        <v>514</v>
      </c>
      <c r="C64" s="81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515</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13">
        <f>'2. LRAMVA Threshold'!K43</f>
        <v>0</v>
      </c>
      <c r="D67" s="46"/>
      <c r="E67" s="46"/>
      <c r="F67" s="46"/>
      <c r="G67" s="46"/>
      <c r="H67" s="46"/>
      <c r="I67" s="46"/>
      <c r="J67" s="46"/>
      <c r="K67" s="46"/>
      <c r="L67" s="46"/>
      <c r="M67" s="46"/>
      <c r="N67" s="46"/>
      <c r="O67" s="69"/>
    </row>
    <row r="68" spans="1:15" s="18" customFormat="1" outlineLevel="1">
      <c r="A68" s="4"/>
      <c r="B68" s="535" t="s">
        <v>512</v>
      </c>
      <c r="C68" s="811"/>
      <c r="D68" s="46"/>
      <c r="E68" s="46"/>
      <c r="F68" s="46"/>
      <c r="G68" s="46"/>
      <c r="H68" s="46"/>
      <c r="I68" s="46"/>
      <c r="J68" s="46"/>
      <c r="K68" s="46"/>
      <c r="L68" s="46"/>
      <c r="M68" s="46"/>
      <c r="N68" s="46"/>
      <c r="O68" s="69"/>
    </row>
    <row r="69" spans="1:15" s="18" customFormat="1" outlineLevel="1">
      <c r="A69" s="4"/>
      <c r="B69" s="535" t="s">
        <v>513</v>
      </c>
      <c r="C69" s="811"/>
      <c r="D69" s="46"/>
      <c r="E69" s="46"/>
      <c r="F69" s="46"/>
      <c r="G69" s="46"/>
      <c r="H69" s="46"/>
      <c r="I69" s="46"/>
      <c r="J69" s="46"/>
      <c r="K69" s="46"/>
      <c r="L69" s="46"/>
      <c r="M69" s="46"/>
      <c r="N69" s="46"/>
      <c r="O69" s="69"/>
    </row>
    <row r="70" spans="1:15" s="18" customFormat="1" outlineLevel="1">
      <c r="A70" s="4"/>
      <c r="B70" s="535" t="s">
        <v>490</v>
      </c>
      <c r="C70" s="811"/>
      <c r="D70" s="46"/>
      <c r="E70" s="46"/>
      <c r="F70" s="46"/>
      <c r="G70" s="46"/>
      <c r="H70" s="46"/>
      <c r="I70" s="46"/>
      <c r="J70" s="46"/>
      <c r="K70" s="46"/>
      <c r="L70" s="46"/>
      <c r="M70" s="46"/>
      <c r="N70" s="46"/>
      <c r="O70" s="69"/>
    </row>
    <row r="71" spans="1:15" s="18" customFormat="1">
      <c r="A71" s="4"/>
      <c r="B71" s="535" t="s">
        <v>514</v>
      </c>
      <c r="C71" s="81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515</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13">
        <f>'2. LRAMVA Threshold'!L43</f>
        <v>0</v>
      </c>
      <c r="D74" s="46"/>
      <c r="E74" s="46"/>
      <c r="F74" s="46"/>
      <c r="G74" s="46"/>
      <c r="H74" s="46"/>
      <c r="I74" s="46"/>
      <c r="J74" s="46"/>
      <c r="K74" s="46"/>
      <c r="L74" s="46"/>
      <c r="M74" s="46"/>
      <c r="N74" s="46"/>
      <c r="O74" s="69"/>
    </row>
    <row r="75" spans="1:15" s="18" customFormat="1" outlineLevel="1">
      <c r="A75" s="4"/>
      <c r="B75" s="535" t="s">
        <v>512</v>
      </c>
      <c r="C75" s="811"/>
      <c r="D75" s="46"/>
      <c r="E75" s="46"/>
      <c r="F75" s="46"/>
      <c r="G75" s="46"/>
      <c r="H75" s="46"/>
      <c r="I75" s="46"/>
      <c r="J75" s="46"/>
      <c r="K75" s="46"/>
      <c r="L75" s="46"/>
      <c r="M75" s="46"/>
      <c r="N75" s="46"/>
      <c r="O75" s="69"/>
    </row>
    <row r="76" spans="1:15" s="18" customFormat="1" outlineLevel="1">
      <c r="A76" s="4"/>
      <c r="B76" s="535" t="s">
        <v>513</v>
      </c>
      <c r="C76" s="811"/>
      <c r="D76" s="46"/>
      <c r="E76" s="46"/>
      <c r="F76" s="46"/>
      <c r="G76" s="46"/>
      <c r="H76" s="46"/>
      <c r="I76" s="46"/>
      <c r="J76" s="46"/>
      <c r="K76" s="46"/>
      <c r="L76" s="46"/>
      <c r="M76" s="46"/>
      <c r="N76" s="46"/>
      <c r="O76" s="69"/>
    </row>
    <row r="77" spans="1:15" s="18" customFormat="1" outlineLevel="1">
      <c r="A77" s="4"/>
      <c r="B77" s="535" t="s">
        <v>490</v>
      </c>
      <c r="C77" s="811"/>
      <c r="D77" s="46"/>
      <c r="E77" s="46"/>
      <c r="F77" s="46"/>
      <c r="G77" s="46"/>
      <c r="H77" s="46"/>
      <c r="I77" s="46"/>
      <c r="J77" s="46"/>
      <c r="K77" s="46"/>
      <c r="L77" s="46"/>
      <c r="M77" s="46"/>
      <c r="N77" s="46"/>
      <c r="O77" s="69"/>
    </row>
    <row r="78" spans="1:15" s="18" customFormat="1">
      <c r="A78" s="4"/>
      <c r="B78" s="535" t="s">
        <v>514</v>
      </c>
      <c r="C78" s="81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515</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13">
        <f>'2. LRAMVA Threshold'!M43</f>
        <v>0</v>
      </c>
      <c r="D81" s="46"/>
      <c r="E81" s="46"/>
      <c r="F81" s="46"/>
      <c r="G81" s="46"/>
      <c r="H81" s="46"/>
      <c r="I81" s="46"/>
      <c r="J81" s="46"/>
      <c r="K81" s="46"/>
      <c r="L81" s="46"/>
      <c r="M81" s="46"/>
      <c r="N81" s="46"/>
      <c r="O81" s="69"/>
    </row>
    <row r="82" spans="1:15" s="18" customFormat="1" outlineLevel="1">
      <c r="A82" s="4"/>
      <c r="B82" s="535" t="s">
        <v>512</v>
      </c>
      <c r="C82" s="811"/>
      <c r="D82" s="46"/>
      <c r="E82" s="46"/>
      <c r="F82" s="46"/>
      <c r="G82" s="46"/>
      <c r="H82" s="46"/>
      <c r="I82" s="46"/>
      <c r="J82" s="46"/>
      <c r="K82" s="46"/>
      <c r="L82" s="46"/>
      <c r="M82" s="46"/>
      <c r="N82" s="46"/>
      <c r="O82" s="69"/>
    </row>
    <row r="83" spans="1:15" s="18" customFormat="1" outlineLevel="1">
      <c r="A83" s="4"/>
      <c r="B83" s="535" t="s">
        <v>513</v>
      </c>
      <c r="C83" s="811"/>
      <c r="D83" s="46"/>
      <c r="E83" s="46"/>
      <c r="F83" s="46"/>
      <c r="G83" s="46"/>
      <c r="H83" s="46"/>
      <c r="I83" s="46"/>
      <c r="J83" s="46"/>
      <c r="K83" s="46"/>
      <c r="L83" s="46"/>
      <c r="M83" s="46"/>
      <c r="N83" s="46"/>
      <c r="O83" s="69"/>
    </row>
    <row r="84" spans="1:15" s="18" customFormat="1" outlineLevel="1">
      <c r="A84" s="4"/>
      <c r="B84" s="535" t="s">
        <v>490</v>
      </c>
      <c r="C84" s="811"/>
      <c r="D84" s="46"/>
      <c r="E84" s="46"/>
      <c r="F84" s="46"/>
      <c r="G84" s="46"/>
      <c r="H84" s="46"/>
      <c r="I84" s="46"/>
      <c r="J84" s="46"/>
      <c r="K84" s="46"/>
      <c r="L84" s="46"/>
      <c r="M84" s="46"/>
      <c r="N84" s="46"/>
      <c r="O84" s="69"/>
    </row>
    <row r="85" spans="1:15" s="18" customFormat="1">
      <c r="A85" s="4"/>
      <c r="B85" s="535" t="s">
        <v>514</v>
      </c>
      <c r="C85" s="81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515</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13">
        <f>'2. LRAMVA Threshold'!N43</f>
        <v>0</v>
      </c>
      <c r="D88" s="46"/>
      <c r="E88" s="46"/>
      <c r="F88" s="46"/>
      <c r="G88" s="46"/>
      <c r="H88" s="46"/>
      <c r="I88" s="46"/>
      <c r="J88" s="46"/>
      <c r="K88" s="46"/>
      <c r="L88" s="46"/>
      <c r="M88" s="46"/>
      <c r="N88" s="46"/>
      <c r="O88" s="69"/>
    </row>
    <row r="89" spans="1:15" s="18" customFormat="1" outlineLevel="1">
      <c r="A89" s="4"/>
      <c r="B89" s="535" t="s">
        <v>512</v>
      </c>
      <c r="C89" s="811"/>
      <c r="D89" s="46"/>
      <c r="E89" s="46"/>
      <c r="F89" s="46"/>
      <c r="G89" s="46"/>
      <c r="H89" s="46"/>
      <c r="I89" s="46"/>
      <c r="J89" s="46"/>
      <c r="K89" s="46"/>
      <c r="L89" s="46"/>
      <c r="M89" s="46"/>
      <c r="N89" s="46"/>
      <c r="O89" s="69"/>
    </row>
    <row r="90" spans="1:15" s="18" customFormat="1" outlineLevel="1">
      <c r="A90" s="4"/>
      <c r="B90" s="535" t="s">
        <v>513</v>
      </c>
      <c r="C90" s="811"/>
      <c r="D90" s="46"/>
      <c r="E90" s="46"/>
      <c r="F90" s="46"/>
      <c r="G90" s="46"/>
      <c r="H90" s="46"/>
      <c r="I90" s="46"/>
      <c r="J90" s="46"/>
      <c r="K90" s="46"/>
      <c r="L90" s="46"/>
      <c r="M90" s="46"/>
      <c r="N90" s="46"/>
      <c r="O90" s="69"/>
    </row>
    <row r="91" spans="1:15" s="18" customFormat="1" outlineLevel="1">
      <c r="A91" s="4"/>
      <c r="B91" s="535" t="s">
        <v>490</v>
      </c>
      <c r="C91" s="811"/>
      <c r="D91" s="46"/>
      <c r="E91" s="46"/>
      <c r="F91" s="46"/>
      <c r="G91" s="46"/>
      <c r="H91" s="46"/>
      <c r="I91" s="46"/>
      <c r="J91" s="46"/>
      <c r="K91" s="46"/>
      <c r="L91" s="46"/>
      <c r="M91" s="46"/>
      <c r="N91" s="46"/>
      <c r="O91" s="69"/>
    </row>
    <row r="92" spans="1:15" s="18" customFormat="1">
      <c r="A92" s="4"/>
      <c r="B92" s="535" t="s">
        <v>514</v>
      </c>
      <c r="C92" s="81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515</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13">
        <f>'2. LRAMVA Threshold'!O43</f>
        <v>0</v>
      </c>
      <c r="D95" s="46"/>
      <c r="E95" s="46"/>
      <c r="F95" s="46"/>
      <c r="G95" s="46"/>
      <c r="H95" s="46"/>
      <c r="I95" s="46"/>
      <c r="J95" s="46"/>
      <c r="K95" s="46"/>
      <c r="L95" s="46"/>
      <c r="M95" s="46"/>
      <c r="N95" s="46"/>
      <c r="O95" s="69"/>
    </row>
    <row r="96" spans="1:15" s="18" customFormat="1" outlineLevel="1">
      <c r="A96" s="4"/>
      <c r="B96" s="535" t="s">
        <v>512</v>
      </c>
      <c r="C96" s="811"/>
      <c r="D96" s="46"/>
      <c r="E96" s="46"/>
      <c r="F96" s="46"/>
      <c r="G96" s="46"/>
      <c r="H96" s="46"/>
      <c r="I96" s="46"/>
      <c r="J96" s="46"/>
      <c r="K96" s="46"/>
      <c r="L96" s="46"/>
      <c r="M96" s="46"/>
      <c r="N96" s="46"/>
      <c r="O96" s="69"/>
    </row>
    <row r="97" spans="1:15" s="18" customFormat="1" outlineLevel="1">
      <c r="A97" s="4"/>
      <c r="B97" s="535" t="s">
        <v>513</v>
      </c>
      <c r="C97" s="811"/>
      <c r="D97" s="46"/>
      <c r="E97" s="46"/>
      <c r="F97" s="46"/>
      <c r="G97" s="46"/>
      <c r="H97" s="46"/>
      <c r="I97" s="46"/>
      <c r="J97" s="46"/>
      <c r="K97" s="46"/>
      <c r="L97" s="46"/>
      <c r="M97" s="46"/>
      <c r="N97" s="46"/>
      <c r="O97" s="69"/>
    </row>
    <row r="98" spans="1:15" s="18" customFormat="1" outlineLevel="1">
      <c r="A98" s="4"/>
      <c r="B98" s="535" t="s">
        <v>490</v>
      </c>
      <c r="C98" s="811"/>
      <c r="D98" s="46"/>
      <c r="E98" s="46"/>
      <c r="F98" s="46"/>
      <c r="G98" s="46"/>
      <c r="H98" s="46"/>
      <c r="I98" s="46"/>
      <c r="J98" s="46"/>
      <c r="K98" s="46"/>
      <c r="L98" s="46"/>
      <c r="M98" s="46"/>
      <c r="N98" s="46"/>
      <c r="O98" s="69"/>
    </row>
    <row r="99" spans="1:15" s="18" customFormat="1">
      <c r="A99" s="4"/>
      <c r="B99" s="535" t="s">
        <v>514</v>
      </c>
      <c r="C99" s="81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515</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13">
        <f>'2. LRAMVA Threshold'!P43</f>
        <v>0</v>
      </c>
      <c r="D102" s="46"/>
      <c r="E102" s="46"/>
      <c r="F102" s="46"/>
      <c r="G102" s="46"/>
      <c r="H102" s="46"/>
      <c r="I102" s="46"/>
      <c r="J102" s="46"/>
      <c r="K102" s="46"/>
      <c r="L102" s="46"/>
      <c r="M102" s="46"/>
      <c r="N102" s="46"/>
      <c r="O102" s="69"/>
    </row>
    <row r="103" spans="1:15" s="18" customFormat="1" outlineLevel="1">
      <c r="A103" s="4"/>
      <c r="B103" s="535" t="s">
        <v>512</v>
      </c>
      <c r="C103" s="811"/>
      <c r="D103" s="46"/>
      <c r="E103" s="46"/>
      <c r="F103" s="46"/>
      <c r="G103" s="46"/>
      <c r="H103" s="46"/>
      <c r="I103" s="46"/>
      <c r="J103" s="46"/>
      <c r="K103" s="46"/>
      <c r="L103" s="46"/>
      <c r="M103" s="46"/>
      <c r="N103" s="46"/>
      <c r="O103" s="69"/>
    </row>
    <row r="104" spans="1:15" s="18" customFormat="1" outlineLevel="1">
      <c r="A104" s="4"/>
      <c r="B104" s="535" t="s">
        <v>513</v>
      </c>
      <c r="C104" s="811"/>
      <c r="D104" s="46"/>
      <c r="E104" s="46"/>
      <c r="F104" s="46"/>
      <c r="G104" s="46"/>
      <c r="H104" s="46"/>
      <c r="I104" s="46"/>
      <c r="J104" s="46"/>
      <c r="K104" s="46"/>
      <c r="L104" s="46"/>
      <c r="M104" s="46"/>
      <c r="N104" s="46"/>
      <c r="O104" s="69"/>
    </row>
    <row r="105" spans="1:15" s="18" customFormat="1" outlineLevel="1">
      <c r="A105" s="4"/>
      <c r="B105" s="535" t="s">
        <v>490</v>
      </c>
      <c r="C105" s="811"/>
      <c r="D105" s="46"/>
      <c r="E105" s="46"/>
      <c r="F105" s="46"/>
      <c r="G105" s="46"/>
      <c r="H105" s="46"/>
      <c r="I105" s="46"/>
      <c r="J105" s="46"/>
      <c r="K105" s="46"/>
      <c r="L105" s="46"/>
      <c r="M105" s="46"/>
      <c r="N105" s="46"/>
      <c r="O105" s="69"/>
    </row>
    <row r="106" spans="1:15" s="18" customFormat="1">
      <c r="A106" s="4"/>
      <c r="B106" s="535" t="s">
        <v>514</v>
      </c>
      <c r="C106" s="81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515</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13">
        <f>'2. LRAMVA Threshold'!Q43</f>
        <v>0</v>
      </c>
      <c r="D109" s="46"/>
      <c r="E109" s="46"/>
      <c r="F109" s="46"/>
      <c r="G109" s="46"/>
      <c r="H109" s="46"/>
      <c r="I109" s="46"/>
      <c r="J109" s="46"/>
      <c r="K109" s="46"/>
      <c r="L109" s="46"/>
      <c r="M109" s="46"/>
      <c r="N109" s="46"/>
      <c r="O109" s="69"/>
    </row>
    <row r="110" spans="1:15" s="18" customFormat="1" outlineLevel="1">
      <c r="A110" s="4"/>
      <c r="B110" s="535" t="s">
        <v>512</v>
      </c>
      <c r="C110" s="811"/>
      <c r="D110" s="46"/>
      <c r="E110" s="46"/>
      <c r="F110" s="46"/>
      <c r="G110" s="46"/>
      <c r="H110" s="46"/>
      <c r="I110" s="46"/>
      <c r="J110" s="46"/>
      <c r="K110" s="46"/>
      <c r="L110" s="46"/>
      <c r="M110" s="46"/>
      <c r="N110" s="46"/>
      <c r="O110" s="69"/>
    </row>
    <row r="111" spans="1:15" s="18" customFormat="1" outlineLevel="1">
      <c r="A111" s="4"/>
      <c r="B111" s="535" t="s">
        <v>513</v>
      </c>
      <c r="C111" s="811"/>
      <c r="D111" s="46"/>
      <c r="E111" s="46"/>
      <c r="F111" s="46"/>
      <c r="G111" s="46"/>
      <c r="H111" s="46"/>
      <c r="I111" s="46"/>
      <c r="J111" s="46"/>
      <c r="K111" s="46"/>
      <c r="L111" s="46"/>
      <c r="M111" s="46"/>
      <c r="N111" s="46"/>
      <c r="O111" s="69"/>
    </row>
    <row r="112" spans="1:15" s="18" customFormat="1" outlineLevel="1">
      <c r="A112" s="4"/>
      <c r="B112" s="535" t="s">
        <v>490</v>
      </c>
      <c r="C112" s="811"/>
      <c r="D112" s="46"/>
      <c r="E112" s="46"/>
      <c r="F112" s="46"/>
      <c r="G112" s="46"/>
      <c r="H112" s="46"/>
      <c r="I112" s="46"/>
      <c r="J112" s="46"/>
      <c r="K112" s="46"/>
      <c r="L112" s="46"/>
      <c r="M112" s="46"/>
      <c r="N112" s="46"/>
      <c r="O112" s="69"/>
    </row>
    <row r="113" spans="1:17" s="18" customFormat="1">
      <c r="A113" s="4"/>
      <c r="B113" s="535" t="s">
        <v>514</v>
      </c>
      <c r="C113" s="81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515</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615</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8" t="s">
        <v>676</v>
      </c>
      <c r="C120" s="818"/>
      <c r="D120" s="818"/>
      <c r="E120" s="818"/>
      <c r="F120" s="818"/>
      <c r="G120" s="818"/>
      <c r="H120" s="818"/>
      <c r="I120" s="818"/>
      <c r="J120" s="818"/>
      <c r="K120" s="818"/>
      <c r="L120" s="818"/>
      <c r="M120" s="818"/>
      <c r="N120" s="818"/>
      <c r="O120" s="818"/>
      <c r="P120" s="818"/>
    </row>
    <row r="121" spans="1:17" s="18" customFormat="1" ht="9" customHeight="1">
      <c r="A121" s="4"/>
      <c r="B121" s="118"/>
      <c r="C121" s="78"/>
    </row>
    <row r="122" spans="1:17" ht="63.75" customHeight="1">
      <c r="B122" s="244" t="s">
        <v>234</v>
      </c>
      <c r="C122" s="244" t="str">
        <f>'1.  LRAMVA Summary'!D52</f>
        <v xml:space="preserve">Residential  </v>
      </c>
      <c r="D122" s="244" t="str">
        <f>'1.  LRAMVA Summary'!E52</f>
        <v>GS&lt;50</v>
      </c>
      <c r="E122" s="244" t="str">
        <f>'1.  LRAMVA Summary'!F52</f>
        <v>GS 50 to 4999</v>
      </c>
      <c r="F122" s="244" t="str">
        <f>'1.  LRAMVA Summary'!G52</f>
        <v xml:space="preserve">Street Lighting </v>
      </c>
      <c r="G122" s="244" t="str">
        <f>'1.  LRAMVA Summary'!H52</f>
        <v/>
      </c>
      <c r="H122" s="244" t="str">
        <f>'1.  LRAMVA Summary'!I52</f>
        <v/>
      </c>
      <c r="I122" s="244" t="str">
        <f>'1.  LRAMVA Summary'!J52</f>
        <v xml:space="preserve">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 xml:space="preserve">kWh </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0</v>
      </c>
      <c r="D128" s="684">
        <f t="shared" si="32"/>
        <v>0</v>
      </c>
      <c r="E128" s="685">
        <f t="shared" si="33"/>
        <v>0</v>
      </c>
      <c r="F128" s="684">
        <f t="shared" si="34"/>
        <v>2.4979</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6.8999999999999999E-3</v>
      </c>
      <c r="D129" s="684">
        <f t="shared" si="32"/>
        <v>6.4000000000000003E-3</v>
      </c>
      <c r="E129" s="685">
        <f t="shared" si="33"/>
        <v>1.4885999999999999</v>
      </c>
      <c r="F129" s="684">
        <f t="shared" si="34"/>
        <v>11.289899999999999</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8.5000000000000006E-3</v>
      </c>
      <c r="D130" s="684">
        <f t="shared" si="32"/>
        <v>6.3E-3</v>
      </c>
      <c r="E130" s="685">
        <f t="shared" si="33"/>
        <v>3.2422</v>
      </c>
      <c r="F130" s="684">
        <f t="shared" si="34"/>
        <v>11.8316</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5.0000000000000001E-3</v>
      </c>
      <c r="D131" s="684">
        <f t="shared" si="32"/>
        <v>4.7000000000000002E-3</v>
      </c>
      <c r="E131" s="685">
        <f t="shared" si="33"/>
        <v>3.7692999999999999</v>
      </c>
      <c r="F131" s="684">
        <f t="shared" si="34"/>
        <v>10.278</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1.2999999999999999E-3</v>
      </c>
      <c r="D132" s="684">
        <f t="shared" si="32"/>
        <v>4.7000000000000002E-3</v>
      </c>
      <c r="E132" s="685">
        <f t="shared" si="33"/>
        <v>3.8069999999999999</v>
      </c>
      <c r="F132" s="684">
        <f t="shared" si="34"/>
        <v>10.380800000000001</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4.7999999999999996E-3</v>
      </c>
      <c r="E133" s="688">
        <f t="shared" si="33"/>
        <v>3.8597000000000001</v>
      </c>
      <c r="F133" s="687">
        <f t="shared" si="34"/>
        <v>10.5246</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632</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8"/>
  <sheetViews>
    <sheetView zoomScale="90" zoomScaleNormal="90" workbookViewId="0">
      <selection activeCell="B18" sqref="B18:X18"/>
    </sheetView>
  </sheetViews>
  <sheetFormatPr defaultColWidth="9" defaultRowHeight="15"/>
  <cols>
    <col min="1" max="16384" width="9" style="12"/>
  </cols>
  <sheetData>
    <row r="14" spans="2:24" ht="15.75">
      <c r="B14" s="587" t="s">
        <v>505</v>
      </c>
    </row>
    <row r="15" spans="2:24" ht="15.75">
      <c r="B15" s="587"/>
    </row>
    <row r="16" spans="2:24" s="667" customFormat="1" ht="28.5" customHeight="1">
      <c r="B16" s="819" t="s">
        <v>635</v>
      </c>
      <c r="C16" s="819"/>
      <c r="D16" s="819"/>
      <c r="E16" s="819"/>
      <c r="F16" s="819"/>
      <c r="G16" s="819"/>
      <c r="H16" s="819"/>
      <c r="I16" s="819"/>
      <c r="J16" s="819"/>
      <c r="K16" s="819"/>
      <c r="L16" s="819"/>
      <c r="M16" s="819"/>
      <c r="N16" s="819"/>
      <c r="O16" s="819"/>
      <c r="P16" s="819"/>
      <c r="Q16" s="819"/>
      <c r="R16" s="819"/>
      <c r="S16" s="819"/>
      <c r="T16" s="819"/>
      <c r="U16" s="819"/>
      <c r="V16" s="819"/>
      <c r="W16" s="819"/>
      <c r="X16" s="819"/>
    </row>
    <row r="17" spans="2:24" s="667" customFormat="1">
      <c r="B17" s="756"/>
      <c r="C17" s="756"/>
      <c r="D17" s="756"/>
      <c r="E17" s="756"/>
      <c r="F17" s="756"/>
      <c r="G17" s="756"/>
      <c r="H17" s="756"/>
      <c r="I17" s="756"/>
      <c r="J17" s="756"/>
      <c r="K17" s="756"/>
      <c r="L17" s="756"/>
      <c r="M17" s="756"/>
      <c r="N17" s="756"/>
      <c r="O17" s="756"/>
      <c r="P17" s="756"/>
      <c r="Q17" s="756"/>
      <c r="R17" s="756"/>
      <c r="S17" s="756"/>
      <c r="T17" s="756"/>
      <c r="U17" s="756"/>
      <c r="V17" s="756"/>
      <c r="W17" s="756"/>
      <c r="X17" s="756"/>
    </row>
    <row r="18" spans="2:24" ht="36" customHeight="1">
      <c r="B18" s="820" t="s">
        <v>759</v>
      </c>
      <c r="C18" s="820"/>
      <c r="D18" s="820"/>
      <c r="E18" s="820"/>
      <c r="F18" s="820"/>
      <c r="G18" s="820"/>
      <c r="H18" s="820"/>
      <c r="I18" s="820"/>
      <c r="J18" s="820"/>
      <c r="K18" s="820"/>
      <c r="L18" s="820"/>
      <c r="M18" s="820"/>
      <c r="N18" s="820"/>
      <c r="O18" s="820"/>
      <c r="P18" s="820"/>
      <c r="Q18" s="820"/>
      <c r="R18" s="820"/>
      <c r="S18" s="820"/>
      <c r="T18" s="820"/>
      <c r="U18" s="820"/>
      <c r="V18" s="820"/>
      <c r="W18" s="820"/>
      <c r="X18" s="820"/>
    </row>
  </sheetData>
  <mergeCells count="2">
    <mergeCell ref="B16:X16"/>
    <mergeCell ref="B18:X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Wiens</cp:lastModifiedBy>
  <cp:lastPrinted>2017-05-24T00:43:43Z</cp:lastPrinted>
  <dcterms:created xsi:type="dcterms:W3CDTF">2012-03-05T18:56:04Z</dcterms:created>
  <dcterms:modified xsi:type="dcterms:W3CDTF">2021-10-07T18:08:03Z</dcterms:modified>
</cp:coreProperties>
</file>