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CE\Rate Submission\2022 Filing\LRAMVA\"/>
    </mc:Choice>
  </mc:AlternateContent>
  <xr:revisionPtr revIDLastSave="0" documentId="13_ncr:1_{2BEB7520-0C26-4A2B-A232-F2AF1CFB0676}" xr6:coauthVersionLast="47" xr6:coauthVersionMax="47" xr10:uidLastSave="{00000000-0000-0000-0000-000000000000}"/>
  <bookViews>
    <workbookView xWindow="-120" yWindow="-120" windowWidth="18870" windowHeight="10110" xr2:uid="{00000000-000D-0000-FFFF-FFFF00000000}"/>
  </bookViews>
  <sheets>
    <sheet name="Retrofi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" i="1" l="1"/>
  <c r="H38" i="1"/>
  <c r="G38" i="1"/>
  <c r="G42" i="1" s="1"/>
  <c r="H43" i="1"/>
  <c r="G43" i="1"/>
  <c r="H23" i="1"/>
  <c r="H22" i="1"/>
  <c r="G21" i="1"/>
  <c r="G39" i="1" s="1"/>
  <c r="H21" i="1"/>
  <c r="G23" i="1"/>
  <c r="G22" i="1"/>
  <c r="G24" i="1" s="1"/>
  <c r="H19" i="1"/>
  <c r="G19" i="1"/>
  <c r="H25" i="1"/>
  <c r="G25" i="1"/>
  <c r="G44" i="1" l="1"/>
  <c r="H39" i="1"/>
  <c r="H44" i="1"/>
  <c r="H24" i="1"/>
  <c r="I23" i="1" s="1"/>
  <c r="G26" i="1"/>
  <c r="I22" i="1" l="1"/>
  <c r="H26" i="1"/>
</calcChain>
</file>

<file path=xl/sharedStrings.xml><?xml version="1.0" encoding="utf-8"?>
<sst xmlns="http://schemas.openxmlformats.org/spreadsheetml/2006/main" count="170" uniqueCount="73">
  <si>
    <t>Lead LDC</t>
  </si>
  <si>
    <t>Program Name</t>
  </si>
  <si>
    <t>IESO Reporting Period</t>
  </si>
  <si>
    <t>Project Completion Date</t>
  </si>
  <si>
    <t>Total Incentive ($)</t>
  </si>
  <si>
    <t>Total Demand Savings (kW)</t>
  </si>
  <si>
    <t>Total Energy Savings (kWh)</t>
  </si>
  <si>
    <t>Payment Status</t>
  </si>
  <si>
    <t>ORANGEVILLE HYDRO LIMITED</t>
  </si>
  <si>
    <t>SAVE ON ENERGY RETROFIT PROGRAM</t>
  </si>
  <si>
    <t>August 2020</t>
  </si>
  <si>
    <t>01/10/2017</t>
  </si>
  <si>
    <t>$5,718.60</t>
  </si>
  <si>
    <t>Paid</t>
  </si>
  <si>
    <t>$7,506.10</t>
  </si>
  <si>
    <t>March 2021</t>
  </si>
  <si>
    <t>12/16/2016</t>
  </si>
  <si>
    <t>$8,315.00</t>
  </si>
  <si>
    <t>$17,492.00</t>
  </si>
  <si>
    <t>April 2021</t>
  </si>
  <si>
    <t>08/11/2017</t>
  </si>
  <si>
    <t>$1,920.00</t>
  </si>
  <si>
    <t>March 2020</t>
  </si>
  <si>
    <t>11/14/2019</t>
  </si>
  <si>
    <t>$8,719.30</t>
  </si>
  <si>
    <t>December 2020</t>
  </si>
  <si>
    <t>12/15/2019</t>
  </si>
  <si>
    <t>$1,530.00</t>
  </si>
  <si>
    <t>April 2020</t>
  </si>
  <si>
    <t>12/12/2019</t>
  </si>
  <si>
    <t>$4,494.00</t>
  </si>
  <si>
    <t>TORONTO HYDRO-ELECTRIC SYSTEM LIMITED</t>
  </si>
  <si>
    <t>September 2020</t>
  </si>
  <si>
    <t>09/19/2018</t>
  </si>
  <si>
    <t>$1,673.40</t>
  </si>
  <si>
    <t>03/20/2019</t>
  </si>
  <si>
    <t>$45,953.28</t>
  </si>
  <si>
    <t>February 2020</t>
  </si>
  <si>
    <t>03/15/2019</t>
  </si>
  <si>
    <t>$1,568.40</t>
  </si>
  <si>
    <t>08/05/2019</t>
  </si>
  <si>
    <t>$4,070.00</t>
  </si>
  <si>
    <t>June 2020</t>
  </si>
  <si>
    <t>03/18/2020</t>
  </si>
  <si>
    <t>$33,207.20</t>
  </si>
  <si>
    <t>04/08/2019</t>
  </si>
  <si>
    <t>$27,584.15</t>
  </si>
  <si>
    <t>03/26/2019</t>
  </si>
  <si>
    <t>$435.00</t>
  </si>
  <si>
    <t>07/18/2019</t>
  </si>
  <si>
    <t>$900.00</t>
  </si>
  <si>
    <t>January 2021</t>
  </si>
  <si>
    <t>08/20/2020</t>
  </si>
  <si>
    <t>$4,578.20</t>
  </si>
  <si>
    <t>07/26/2019</t>
  </si>
  <si>
    <t>$9,013.00</t>
  </si>
  <si>
    <t>09/24/2019</t>
  </si>
  <si>
    <t>$7,821.00</t>
  </si>
  <si>
    <t>February 2021</t>
  </si>
  <si>
    <t>06/01/2019</t>
  </si>
  <si>
    <t>$2,000.00</t>
  </si>
  <si>
    <t>04/25/2019</t>
  </si>
  <si>
    <t>$3,323.00</t>
  </si>
  <si>
    <t>12/09/2019</t>
  </si>
  <si>
    <t>$3,079.64</t>
  </si>
  <si>
    <t>November 2020</t>
  </si>
  <si>
    <t>05/31/2019</t>
  </si>
  <si>
    <t>$1,450.00</t>
  </si>
  <si>
    <t>Customer Type</t>
  </si>
  <si>
    <t>GS&lt;50</t>
  </si>
  <si>
    <t>GS&gt;50</t>
  </si>
  <si>
    <t>2017 Final Verified</t>
  </si>
  <si>
    <t>Gross to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</si>
</sst>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u/>
      <sz val="11"/>
      <color indexed="12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164" fontId="0" fillId="0" borderId="0" xfId="1" applyFont="1"/>
    <xf numFmtId="164" fontId="2" fillId="0" borderId="0" xfId="1" applyFont="1" applyAlignment="1">
      <alignment horizontal="left" wrapText="1"/>
    </xf>
    <xf numFmtId="164" fontId="0" fillId="0" borderId="0" xfId="1" applyFont="1" applyAlignment="1">
      <alignment horizontal="left"/>
    </xf>
    <xf numFmtId="164" fontId="0" fillId="0" borderId="1" xfId="0" applyNumberFormat="1" applyBorder="1"/>
    <xf numFmtId="164" fontId="0" fillId="0" borderId="0" xfId="0" applyNumberFormat="1"/>
    <xf numFmtId="9" fontId="0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ate%20Submission/2020%20Filing/LRAMVA/OHL_LRAM_2017-Final-Verified-Annual-LDC-CDM-Program-Results-Orangeville-Hydro-Limited-Report-20180629%20net%20to%20gross%20and%20persist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 from the Vice-President"/>
      <sheetName val="Table of Contents"/>
      <sheetName val="How to Use This Report"/>
      <sheetName val="Report Summary"/>
      <sheetName val="LDC Rankings"/>
      <sheetName val="LDC Progress"/>
      <sheetName val="Province Wide Progress"/>
      <sheetName val="LDC Savings Persistence"/>
      <sheetName val="Province Wide Savings Persisten"/>
      <sheetName val="Methodology"/>
      <sheetName val="Reference Table"/>
      <sheetName val="Glossary"/>
      <sheetName val="Graph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38">
          <cell r="CI438">
            <v>0.77836772711835345</v>
          </cell>
        </row>
        <row r="443">
          <cell r="CI443">
            <v>0.89849050478818371</v>
          </cell>
          <cell r="DV443">
            <v>1.1189427312775331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4"/>
  <sheetViews>
    <sheetView tabSelected="1" workbookViewId="0">
      <selection activeCell="B2" sqref="B2"/>
    </sheetView>
  </sheetViews>
  <sheetFormatPr defaultRowHeight="15" x14ac:dyDescent="0.25"/>
  <cols>
    <col min="1" max="1" width="10.5703125" customWidth="1"/>
    <col min="2" max="2" width="30" customWidth="1"/>
    <col min="3" max="3" width="12.7109375" customWidth="1"/>
    <col min="4" max="4" width="30" customWidth="1"/>
    <col min="5" max="5" width="15.7109375" customWidth="1"/>
    <col min="6" max="6" width="30" customWidth="1"/>
    <col min="7" max="8" width="30" style="4" customWidth="1"/>
    <col min="9" max="9" width="30" customWidth="1"/>
  </cols>
  <sheetData>
    <row r="2" spans="1:9" ht="45" x14ac:dyDescent="0.25">
      <c r="A2" s="3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5" t="s">
        <v>5</v>
      </c>
      <c r="H2" s="5" t="s">
        <v>6</v>
      </c>
      <c r="I2" s="3" t="s">
        <v>7</v>
      </c>
    </row>
    <row r="3" spans="1:9" x14ac:dyDescent="0.25">
      <c r="A3" s="2" t="s">
        <v>70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6">
        <v>0</v>
      </c>
      <c r="H3" s="6">
        <v>57186</v>
      </c>
      <c r="I3" s="1" t="s">
        <v>13</v>
      </c>
    </row>
    <row r="4" spans="1:9" x14ac:dyDescent="0.25">
      <c r="A4" s="2" t="s">
        <v>70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14</v>
      </c>
      <c r="G4" s="6">
        <v>0</v>
      </c>
      <c r="H4" s="6">
        <v>75061</v>
      </c>
      <c r="I4" s="1" t="s">
        <v>13</v>
      </c>
    </row>
    <row r="5" spans="1:9" x14ac:dyDescent="0.25">
      <c r="A5" s="2" t="s">
        <v>70</v>
      </c>
      <c r="B5" s="1" t="s">
        <v>8</v>
      </c>
      <c r="C5" s="1" t="s">
        <v>9</v>
      </c>
      <c r="D5" s="1" t="s">
        <v>22</v>
      </c>
      <c r="E5" s="1" t="s">
        <v>23</v>
      </c>
      <c r="F5" s="1" t="s">
        <v>24</v>
      </c>
      <c r="G5" s="6">
        <v>19.899999999999999</v>
      </c>
      <c r="H5" s="6">
        <v>174386</v>
      </c>
      <c r="I5" s="1" t="s">
        <v>13</v>
      </c>
    </row>
    <row r="6" spans="1:9" x14ac:dyDescent="0.25">
      <c r="A6" s="2" t="s">
        <v>69</v>
      </c>
      <c r="B6" s="1" t="s">
        <v>8</v>
      </c>
      <c r="C6" s="1" t="s">
        <v>9</v>
      </c>
      <c r="D6" s="1" t="s">
        <v>25</v>
      </c>
      <c r="E6" s="1" t="s">
        <v>26</v>
      </c>
      <c r="F6" s="1" t="s">
        <v>27</v>
      </c>
      <c r="G6" s="6">
        <v>3.2</v>
      </c>
      <c r="H6" s="6">
        <v>17023</v>
      </c>
      <c r="I6" s="1" t="s">
        <v>13</v>
      </c>
    </row>
    <row r="7" spans="1:9" x14ac:dyDescent="0.25">
      <c r="A7" s="2" t="s">
        <v>69</v>
      </c>
      <c r="B7" s="1" t="s">
        <v>8</v>
      </c>
      <c r="C7" s="1" t="s">
        <v>9</v>
      </c>
      <c r="D7" s="1" t="s">
        <v>28</v>
      </c>
      <c r="E7" s="1" t="s">
        <v>29</v>
      </c>
      <c r="F7" s="1" t="s">
        <v>30</v>
      </c>
      <c r="G7" s="6">
        <v>2.34</v>
      </c>
      <c r="H7" s="6">
        <v>20006</v>
      </c>
      <c r="I7" s="1" t="s">
        <v>13</v>
      </c>
    </row>
    <row r="8" spans="1:9" x14ac:dyDescent="0.25">
      <c r="A8" s="2" t="s">
        <v>70</v>
      </c>
      <c r="B8" s="1" t="s">
        <v>31</v>
      </c>
      <c r="C8" s="1" t="s">
        <v>9</v>
      </c>
      <c r="D8" s="1" t="s">
        <v>32</v>
      </c>
      <c r="E8" s="1" t="s">
        <v>33</v>
      </c>
      <c r="F8" s="1" t="s">
        <v>34</v>
      </c>
      <c r="G8" s="6">
        <v>0</v>
      </c>
      <c r="H8" s="6">
        <v>16734</v>
      </c>
      <c r="I8" s="1" t="s">
        <v>13</v>
      </c>
    </row>
    <row r="9" spans="1:9" x14ac:dyDescent="0.25">
      <c r="A9" s="2" t="s">
        <v>70</v>
      </c>
      <c r="B9" s="1" t="s">
        <v>8</v>
      </c>
      <c r="C9" s="1" t="s">
        <v>9</v>
      </c>
      <c r="D9" s="1" t="s">
        <v>22</v>
      </c>
      <c r="E9" s="1" t="s">
        <v>35</v>
      </c>
      <c r="F9" s="1" t="s">
        <v>36</v>
      </c>
      <c r="G9" s="6">
        <v>57.44</v>
      </c>
      <c r="H9" s="6">
        <v>438054</v>
      </c>
      <c r="I9" s="1" t="s">
        <v>13</v>
      </c>
    </row>
    <row r="10" spans="1:9" x14ac:dyDescent="0.25">
      <c r="A10" s="2" t="s">
        <v>69</v>
      </c>
      <c r="B10" s="1" t="s">
        <v>8</v>
      </c>
      <c r="C10" s="1" t="s">
        <v>9</v>
      </c>
      <c r="D10" s="1" t="s">
        <v>37</v>
      </c>
      <c r="E10" s="1" t="s">
        <v>38</v>
      </c>
      <c r="F10" s="1" t="s">
        <v>39</v>
      </c>
      <c r="G10" s="6">
        <v>0</v>
      </c>
      <c r="H10" s="6">
        <v>15684</v>
      </c>
      <c r="I10" s="1" t="s">
        <v>13</v>
      </c>
    </row>
    <row r="11" spans="1:9" x14ac:dyDescent="0.25">
      <c r="A11" s="2" t="s">
        <v>70</v>
      </c>
      <c r="B11" s="1" t="s">
        <v>8</v>
      </c>
      <c r="C11" s="1" t="s">
        <v>9</v>
      </c>
      <c r="D11" s="1" t="s">
        <v>42</v>
      </c>
      <c r="E11" s="1" t="s">
        <v>43</v>
      </c>
      <c r="F11" s="1" t="s">
        <v>44</v>
      </c>
      <c r="G11" s="6">
        <v>40.630000000000003</v>
      </c>
      <c r="H11" s="6">
        <v>332072</v>
      </c>
      <c r="I11" s="1" t="s">
        <v>13</v>
      </c>
    </row>
    <row r="12" spans="1:9" x14ac:dyDescent="0.25">
      <c r="A12" s="2" t="s">
        <v>70</v>
      </c>
      <c r="B12" s="1" t="s">
        <v>8</v>
      </c>
      <c r="C12" s="1" t="s">
        <v>9</v>
      </c>
      <c r="D12" s="1" t="s">
        <v>28</v>
      </c>
      <c r="E12" s="1" t="s">
        <v>45</v>
      </c>
      <c r="F12" s="1" t="s">
        <v>46</v>
      </c>
      <c r="G12" s="6">
        <v>67</v>
      </c>
      <c r="H12" s="6">
        <v>553219</v>
      </c>
      <c r="I12" s="1" t="s">
        <v>13</v>
      </c>
    </row>
    <row r="13" spans="1:9" x14ac:dyDescent="0.25">
      <c r="A13" s="2" t="s">
        <v>69</v>
      </c>
      <c r="B13" s="1" t="s">
        <v>31</v>
      </c>
      <c r="C13" s="1" t="s">
        <v>9</v>
      </c>
      <c r="D13" s="1" t="s">
        <v>37</v>
      </c>
      <c r="E13" s="1" t="s">
        <v>47</v>
      </c>
      <c r="F13" s="1" t="s">
        <v>48</v>
      </c>
      <c r="G13" s="6">
        <v>0.28000000000000003</v>
      </c>
      <c r="H13" s="6">
        <v>1220</v>
      </c>
      <c r="I13" s="1" t="s">
        <v>13</v>
      </c>
    </row>
    <row r="14" spans="1:9" x14ac:dyDescent="0.25">
      <c r="A14" s="2" t="s">
        <v>69</v>
      </c>
      <c r="B14" s="1" t="s">
        <v>8</v>
      </c>
      <c r="C14" s="1" t="s">
        <v>9</v>
      </c>
      <c r="D14" s="1" t="s">
        <v>42</v>
      </c>
      <c r="E14" s="1" t="s">
        <v>49</v>
      </c>
      <c r="F14" s="1" t="s">
        <v>50</v>
      </c>
      <c r="G14" s="6">
        <v>0.56000000000000005</v>
      </c>
      <c r="H14" s="6">
        <v>2579</v>
      </c>
      <c r="I14" s="1" t="s">
        <v>13</v>
      </c>
    </row>
    <row r="15" spans="1:9" x14ac:dyDescent="0.25">
      <c r="A15" s="2" t="s">
        <v>70</v>
      </c>
      <c r="B15" s="1" t="s">
        <v>8</v>
      </c>
      <c r="C15" s="1" t="s">
        <v>9</v>
      </c>
      <c r="D15" s="1" t="s">
        <v>42</v>
      </c>
      <c r="E15" s="1" t="s">
        <v>56</v>
      </c>
      <c r="F15" s="1" t="s">
        <v>57</v>
      </c>
      <c r="G15" s="6">
        <v>19.63</v>
      </c>
      <c r="H15" s="6">
        <v>90640</v>
      </c>
      <c r="I15" s="1" t="s">
        <v>13</v>
      </c>
    </row>
    <row r="16" spans="1:9" x14ac:dyDescent="0.25">
      <c r="A16" s="2" t="s">
        <v>69</v>
      </c>
      <c r="B16" s="1" t="s">
        <v>8</v>
      </c>
      <c r="C16" s="1" t="s">
        <v>9</v>
      </c>
      <c r="D16" s="1" t="s">
        <v>25</v>
      </c>
      <c r="E16" s="1" t="s">
        <v>61</v>
      </c>
      <c r="F16" s="1" t="s">
        <v>62</v>
      </c>
      <c r="G16" s="6">
        <v>2.16</v>
      </c>
      <c r="H16" s="6">
        <v>9928</v>
      </c>
      <c r="I16" s="1" t="s">
        <v>13</v>
      </c>
    </row>
    <row r="17" spans="1:9" x14ac:dyDescent="0.25">
      <c r="A17" s="2" t="s">
        <v>69</v>
      </c>
      <c r="B17" s="1" t="s">
        <v>31</v>
      </c>
      <c r="C17" s="1" t="s">
        <v>9</v>
      </c>
      <c r="D17" s="1" t="s">
        <v>37</v>
      </c>
      <c r="E17" s="1" t="s">
        <v>63</v>
      </c>
      <c r="F17" s="1" t="s">
        <v>64</v>
      </c>
      <c r="G17" s="6">
        <v>2.29</v>
      </c>
      <c r="H17" s="6">
        <v>1509</v>
      </c>
      <c r="I17" s="1" t="s">
        <v>13</v>
      </c>
    </row>
    <row r="18" spans="1:9" x14ac:dyDescent="0.25">
      <c r="A18" s="2" t="s">
        <v>69</v>
      </c>
      <c r="B18" s="1" t="s">
        <v>8</v>
      </c>
      <c r="C18" s="1" t="s">
        <v>9</v>
      </c>
      <c r="D18" s="1" t="s">
        <v>65</v>
      </c>
      <c r="E18" s="1" t="s">
        <v>66</v>
      </c>
      <c r="F18" s="1" t="s">
        <v>67</v>
      </c>
      <c r="G18" s="6">
        <v>0.9</v>
      </c>
      <c r="H18" s="6">
        <v>3557</v>
      </c>
      <c r="I18" s="1" t="s">
        <v>13</v>
      </c>
    </row>
    <row r="19" spans="1:9" x14ac:dyDescent="0.25">
      <c r="G19" s="7">
        <f>SUM(G3:G18)</f>
        <v>216.32999999999998</v>
      </c>
      <c r="H19" s="7">
        <f>SUM(H3:H18)</f>
        <v>1808858</v>
      </c>
    </row>
    <row r="20" spans="1:9" x14ac:dyDescent="0.25">
      <c r="G20"/>
    </row>
    <row r="21" spans="1:9" x14ac:dyDescent="0.25">
      <c r="F21" s="1" t="s">
        <v>68</v>
      </c>
      <c r="G21" s="8" t="str">
        <f>+G2</f>
        <v>Total Demand Savings (kW)</v>
      </c>
      <c r="H21" s="8" t="str">
        <f>+H2</f>
        <v>Total Energy Savings (kWh)</v>
      </c>
    </row>
    <row r="22" spans="1:9" x14ac:dyDescent="0.25">
      <c r="F22" t="s">
        <v>69</v>
      </c>
      <c r="G22" s="8">
        <f>SUMIF($A$3:$A$18,F22,G3:G18)</f>
        <v>11.730000000000002</v>
      </c>
      <c r="H22" s="8">
        <f>SUMIF($A$3:$A$18,F22,H3:H18)</f>
        <v>71506</v>
      </c>
      <c r="I22" s="9">
        <f>+H22/$H$24</f>
        <v>3.9531019018629432E-2</v>
      </c>
    </row>
    <row r="23" spans="1:9" x14ac:dyDescent="0.25">
      <c r="F23" t="s">
        <v>70</v>
      </c>
      <c r="G23" s="8">
        <f>SUMIF($A$3:$A$18,F23,G3:G18)</f>
        <v>204.6</v>
      </c>
      <c r="H23" s="8">
        <f>SUMIF($A$3:$A$18,F23,H3:H18)</f>
        <v>1737352</v>
      </c>
      <c r="I23" s="9">
        <f>+H23/$H$24</f>
        <v>0.96046898098137057</v>
      </c>
    </row>
    <row r="24" spans="1:9" x14ac:dyDescent="0.25">
      <c r="G24" s="7">
        <f>+G22+G23</f>
        <v>216.32999999999998</v>
      </c>
      <c r="H24" s="7">
        <f>+H22+H23</f>
        <v>1808858</v>
      </c>
    </row>
    <row r="25" spans="1:9" x14ac:dyDescent="0.25">
      <c r="F25" s="1" t="s">
        <v>71</v>
      </c>
      <c r="G25">
        <f>+'[1]LDC Savings Persistence'!$DV$443</f>
        <v>1.1189427312775331</v>
      </c>
      <c r="H25">
        <f>+'[1]LDC Savings Persistence'!$CI$443</f>
        <v>0.89849050478818371</v>
      </c>
    </row>
    <row r="26" spans="1:9" x14ac:dyDescent="0.25">
      <c r="F26" s="1" t="s">
        <v>72</v>
      </c>
      <c r="G26" s="4">
        <f>+G24*G25</f>
        <v>242.06088105726872</v>
      </c>
      <c r="H26" s="4">
        <f>+H24*H25</f>
        <v>1625241.7375101445</v>
      </c>
    </row>
    <row r="31" spans="1:9" x14ac:dyDescent="0.25">
      <c r="A31" s="2"/>
      <c r="B31" s="1" t="s">
        <v>8</v>
      </c>
      <c r="C31" s="1" t="s">
        <v>9</v>
      </c>
      <c r="D31" s="1" t="s">
        <v>15</v>
      </c>
      <c r="E31" s="1" t="s">
        <v>16</v>
      </c>
      <c r="F31" s="1" t="s">
        <v>17</v>
      </c>
      <c r="G31" s="6">
        <v>0</v>
      </c>
      <c r="H31" s="6">
        <v>92740</v>
      </c>
      <c r="I31" s="1" t="s">
        <v>13</v>
      </c>
    </row>
    <row r="32" spans="1:9" x14ac:dyDescent="0.25">
      <c r="A32" s="2"/>
      <c r="B32" s="1" t="s">
        <v>8</v>
      </c>
      <c r="C32" s="1" t="s">
        <v>9</v>
      </c>
      <c r="D32" s="1" t="s">
        <v>15</v>
      </c>
      <c r="E32" s="1" t="s">
        <v>16</v>
      </c>
      <c r="F32" s="1" t="s">
        <v>18</v>
      </c>
      <c r="G32" s="6">
        <v>24.02</v>
      </c>
      <c r="H32" s="6">
        <v>134774</v>
      </c>
      <c r="I32" s="1" t="s">
        <v>13</v>
      </c>
    </row>
    <row r="33" spans="1:9" x14ac:dyDescent="0.25">
      <c r="A33" s="2"/>
      <c r="B33" s="1" t="s">
        <v>8</v>
      </c>
      <c r="C33" s="1" t="s">
        <v>9</v>
      </c>
      <c r="D33" s="1" t="s">
        <v>19</v>
      </c>
      <c r="E33" s="1" t="s">
        <v>20</v>
      </c>
      <c r="F33" s="1" t="s">
        <v>21</v>
      </c>
      <c r="G33" s="6">
        <v>4.8</v>
      </c>
      <c r="H33" s="6">
        <v>13253</v>
      </c>
      <c r="I33" s="1" t="s">
        <v>13</v>
      </c>
    </row>
    <row r="34" spans="1:9" x14ac:dyDescent="0.25">
      <c r="A34" s="2"/>
      <c r="B34" s="1" t="s">
        <v>8</v>
      </c>
      <c r="C34" s="1" t="s">
        <v>9</v>
      </c>
      <c r="D34" s="1" t="s">
        <v>19</v>
      </c>
      <c r="E34" s="1" t="s">
        <v>40</v>
      </c>
      <c r="F34" s="1" t="s">
        <v>41</v>
      </c>
      <c r="G34" s="6">
        <v>10.47</v>
      </c>
      <c r="H34" s="6">
        <v>39444</v>
      </c>
      <c r="I34" s="1" t="s">
        <v>13</v>
      </c>
    </row>
    <row r="35" spans="1:9" x14ac:dyDescent="0.25">
      <c r="A35" s="2"/>
      <c r="B35" s="1" t="s">
        <v>8</v>
      </c>
      <c r="C35" s="1" t="s">
        <v>9</v>
      </c>
      <c r="D35" s="1" t="s">
        <v>51</v>
      </c>
      <c r="E35" s="1" t="s">
        <v>52</v>
      </c>
      <c r="F35" s="1" t="s">
        <v>53</v>
      </c>
      <c r="G35" s="6">
        <v>4.4000000000000004</v>
      </c>
      <c r="H35" s="6">
        <v>29141</v>
      </c>
      <c r="I35" s="1" t="s">
        <v>13</v>
      </c>
    </row>
    <row r="36" spans="1:9" x14ac:dyDescent="0.25">
      <c r="A36" s="2"/>
      <c r="B36" s="1" t="s">
        <v>8</v>
      </c>
      <c r="C36" s="1" t="s">
        <v>9</v>
      </c>
      <c r="D36" s="1" t="s">
        <v>51</v>
      </c>
      <c r="E36" s="1" t="s">
        <v>54</v>
      </c>
      <c r="F36" s="1" t="s">
        <v>55</v>
      </c>
      <c r="G36" s="6">
        <v>5.39</v>
      </c>
      <c r="H36" s="6">
        <v>56752</v>
      </c>
      <c r="I36" s="1" t="s">
        <v>13</v>
      </c>
    </row>
    <row r="37" spans="1:9" x14ac:dyDescent="0.25">
      <c r="A37" s="2"/>
      <c r="B37" s="1" t="s">
        <v>8</v>
      </c>
      <c r="C37" s="1" t="s">
        <v>9</v>
      </c>
      <c r="D37" s="1" t="s">
        <v>58</v>
      </c>
      <c r="E37" s="1" t="s">
        <v>59</v>
      </c>
      <c r="F37" s="1" t="s">
        <v>60</v>
      </c>
      <c r="G37" s="6">
        <v>1.35</v>
      </c>
      <c r="H37" s="6">
        <v>6135</v>
      </c>
      <c r="I37" s="1" t="s">
        <v>13</v>
      </c>
    </row>
    <row r="38" spans="1:9" x14ac:dyDescent="0.25">
      <c r="G38" s="7">
        <f>SUM(G31:G37)</f>
        <v>50.43</v>
      </c>
      <c r="H38" s="7">
        <f>SUM(H31:H37)</f>
        <v>372239</v>
      </c>
    </row>
    <row r="39" spans="1:9" x14ac:dyDescent="0.25">
      <c r="F39" s="1" t="s">
        <v>68</v>
      </c>
      <c r="G39" s="8" t="str">
        <f>+G21</f>
        <v>Total Demand Savings (kW)</v>
      </c>
      <c r="H39" s="8">
        <f>+H22</f>
        <v>71506</v>
      </c>
    </row>
    <row r="40" spans="1:9" x14ac:dyDescent="0.25">
      <c r="G40" s="8"/>
      <c r="H40" s="8"/>
    </row>
    <row r="41" spans="1:9" x14ac:dyDescent="0.25">
      <c r="G41" s="8"/>
      <c r="H41" s="8"/>
    </row>
    <row r="42" spans="1:9" x14ac:dyDescent="0.25">
      <c r="G42" s="7">
        <f>+G38</f>
        <v>50.43</v>
      </c>
      <c r="H42" s="7">
        <f>+H38</f>
        <v>372239</v>
      </c>
    </row>
    <row r="43" spans="1:9" x14ac:dyDescent="0.25">
      <c r="F43" s="1" t="s">
        <v>71</v>
      </c>
      <c r="G43">
        <f>+'[1]LDC Savings Persistence'!$DV$443</f>
        <v>1.1189427312775331</v>
      </c>
      <c r="H43">
        <f>+'[1]LDC Savings Persistence'!$CI$443</f>
        <v>0.89849050478818371</v>
      </c>
    </row>
    <row r="44" spans="1:9" x14ac:dyDescent="0.25">
      <c r="F44" s="1" t="s">
        <v>72</v>
      </c>
      <c r="G44" s="4">
        <f>+G42*G43</f>
        <v>56.428281938325995</v>
      </c>
      <c r="H44" s="4">
        <f>+H42*H43</f>
        <v>334453.20701184869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Retrofit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Long</cp:lastModifiedBy>
  <dcterms:created xsi:type="dcterms:W3CDTF">2021-09-16T14:53:39Z</dcterms:created>
  <dcterms:modified xsi:type="dcterms:W3CDTF">2021-10-12T18:52:58Z</dcterms:modified>
</cp:coreProperties>
</file>