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updateLinks="never"/>
  <mc:AlternateContent xmlns:mc="http://schemas.openxmlformats.org/markup-compatibility/2006">
    <mc:Choice Requires="x15">
      <x15ac:absPath xmlns:x15ac="http://schemas.microsoft.com/office/spreadsheetml/2010/11/ac" url="X:\Finance\Regulatory files\Rate Applications\Year 2022 Future Year Rate Application\Error Checking\"/>
    </mc:Choice>
  </mc:AlternateContent>
  <xr:revisionPtr revIDLastSave="0" documentId="13_ncr:1_{1DFE7F12-6460-470D-B7D7-8237AF0EF54D}" xr6:coauthVersionLast="36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4" l="1"/>
  <c r="H37" i="4"/>
  <c r="I17" i="4" l="1"/>
  <c r="H17" i="4" l="1"/>
  <c r="H118" i="4" l="1"/>
  <c r="I118" i="4"/>
  <c r="I119" i="4"/>
  <c r="H119" i="4"/>
  <c r="H120" i="4"/>
  <c r="I120" i="4"/>
  <c r="G5" i="1" l="1"/>
  <c r="F136" i="1" l="1"/>
  <c r="F139" i="1"/>
  <c r="F135" i="1"/>
  <c r="F134" i="1"/>
  <c r="H6" i="4"/>
  <c r="I6" i="4" s="1"/>
  <c r="J6" i="4" s="1"/>
  <c r="K6" i="4" s="1"/>
  <c r="L6" i="4" s="1"/>
  <c r="M6" i="4" s="1"/>
  <c r="F6" i="5"/>
  <c r="G6" i="5" s="1"/>
  <c r="H6" i="5" s="1"/>
  <c r="I6" i="5" s="1"/>
  <c r="J6" i="5" s="1"/>
  <c r="K6" i="5" s="1"/>
  <c r="H5" i="1"/>
  <c r="I5" i="1" s="1"/>
  <c r="J5" i="1" s="1"/>
  <c r="K5" i="1" s="1"/>
  <c r="L5" i="1" s="1"/>
  <c r="M5" i="1" l="1"/>
  <c r="M158" i="1" s="1"/>
  <c r="L158" i="1"/>
  <c r="J27" i="4"/>
  <c r="K27" i="4" l="1"/>
  <c r="L27" i="4"/>
  <c r="M27" i="4"/>
  <c r="C3" i="4" l="1"/>
  <c r="E3" i="1" l="1"/>
  <c r="G10" i="1" l="1"/>
  <c r="G15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222" i="1"/>
  <c r="M111" i="1"/>
  <c r="G49" i="4" l="1"/>
  <c r="G17" i="4" l="1"/>
  <c r="G256" i="1"/>
  <c r="M145" i="1" l="1"/>
  <c r="M157" i="1" s="1"/>
  <c r="M110" i="1"/>
  <c r="H20" i="4"/>
  <c r="G121" i="4"/>
  <c r="G36" i="4" s="1"/>
  <c r="G122" i="4"/>
  <c r="J122" i="4" s="1"/>
  <c r="K122" i="4" s="1"/>
  <c r="L122" i="4" s="1"/>
  <c r="M122" i="4" s="1"/>
  <c r="G45" i="4"/>
  <c r="G46" i="4"/>
  <c r="G47" i="4"/>
  <c r="G48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35" i="4" s="1"/>
  <c r="G44" i="4"/>
  <c r="G14" i="4"/>
  <c r="G15" i="4"/>
  <c r="H15" i="4" s="1"/>
  <c r="I15" i="4" s="1"/>
  <c r="G16" i="4"/>
  <c r="H16" i="4" s="1"/>
  <c r="I16" i="4" s="1"/>
  <c r="G13" i="4"/>
  <c r="G10" i="4"/>
  <c r="H10" i="4" s="1"/>
  <c r="I10" i="4" s="1"/>
  <c r="M93" i="1" s="1"/>
  <c r="M115" i="1" s="1"/>
  <c r="G9" i="4"/>
  <c r="L222" i="1"/>
  <c r="F10" i="5"/>
  <c r="H145" i="1" l="1"/>
  <c r="H109" i="4"/>
  <c r="M98" i="1"/>
  <c r="M130" i="1" s="1"/>
  <c r="H112" i="4"/>
  <c r="G120" i="4"/>
  <c r="H114" i="4"/>
  <c r="G119" i="4"/>
  <c r="M97" i="1"/>
  <c r="M96" i="1"/>
  <c r="G118" i="4"/>
  <c r="M92" i="1"/>
  <c r="M114" i="1" s="1"/>
  <c r="H91" i="4"/>
  <c r="H86" i="4"/>
  <c r="G29" i="4"/>
  <c r="M99" i="1"/>
  <c r="M142" i="1"/>
  <c r="H135" i="1"/>
  <c r="G37" i="4"/>
  <c r="G27" i="4" s="1"/>
  <c r="I145" i="1"/>
  <c r="H93" i="1"/>
  <c r="H115" i="1" s="1"/>
  <c r="H134" i="1"/>
  <c r="H112" i="1"/>
  <c r="H110" i="1"/>
  <c r="H142" i="1"/>
  <c r="H99" i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H92" i="1" l="1"/>
  <c r="H114" i="1" s="1"/>
  <c r="H96" i="1"/>
  <c r="M155" i="1"/>
  <c r="M209" i="1" s="1"/>
  <c r="M213" i="1" s="1"/>
  <c r="M129" i="1"/>
  <c r="M128" i="1"/>
  <c r="M153" i="1"/>
  <c r="M207" i="1" s="1"/>
  <c r="M211" i="1" s="1"/>
  <c r="I86" i="4"/>
  <c r="I114" i="4"/>
  <c r="I112" i="4"/>
  <c r="I78" i="4"/>
  <c r="H97" i="1"/>
  <c r="H155" i="1" s="1"/>
  <c r="H209" i="1" s="1"/>
  <c r="H213" i="1" s="1"/>
  <c r="I91" i="4"/>
  <c r="H98" i="1"/>
  <c r="H130" i="1" s="1"/>
  <c r="I109" i="4"/>
  <c r="H121" i="4"/>
  <c r="H36" i="4" s="1"/>
  <c r="H78" i="4"/>
  <c r="H64" i="4"/>
  <c r="H136" i="1"/>
  <c r="M221" i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113" i="1"/>
  <c r="H115" i="4" l="1"/>
  <c r="H35" i="4" s="1"/>
  <c r="H129" i="1"/>
  <c r="I64" i="4"/>
  <c r="I115" i="4" s="1"/>
  <c r="I35" i="4" s="1"/>
  <c r="J109" i="4"/>
  <c r="J114" i="4"/>
  <c r="I121" i="4"/>
  <c r="I36" i="4" s="1"/>
  <c r="J91" i="4"/>
  <c r="J112" i="4"/>
  <c r="J86" i="4"/>
  <c r="M218" i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H29" i="4" l="1"/>
  <c r="I29" i="4"/>
  <c r="I27" i="4" s="1"/>
  <c r="K91" i="4"/>
  <c r="J121" i="4"/>
  <c r="J118" i="4"/>
  <c r="J120" i="4"/>
  <c r="J78" i="4"/>
  <c r="J119" i="4"/>
  <c r="K109" i="4"/>
  <c r="K114" i="4"/>
  <c r="K86" i="4"/>
  <c r="J64" i="4"/>
  <c r="K112" i="4"/>
  <c r="H118" i="1"/>
  <c r="H119" i="1" s="1"/>
  <c r="M113" i="1"/>
  <c r="M139" i="1" s="1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K64" i="4" l="1"/>
  <c r="M114" i="4"/>
  <c r="L114" i="4"/>
  <c r="K120" i="4"/>
  <c r="K78" i="4"/>
  <c r="L109" i="4"/>
  <c r="M109" i="4"/>
  <c r="M86" i="4"/>
  <c r="L86" i="4"/>
  <c r="K121" i="4"/>
  <c r="K118" i="4"/>
  <c r="L112" i="4"/>
  <c r="M112" i="4"/>
  <c r="J115" i="4"/>
  <c r="J29" i="4" s="1"/>
  <c r="K119" i="4"/>
  <c r="M91" i="4"/>
  <c r="L91" i="4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K115" i="4" l="1"/>
  <c r="K29" i="4" s="1"/>
  <c r="L121" i="4"/>
  <c r="L118" i="4"/>
  <c r="L120" i="4"/>
  <c r="L78" i="4"/>
  <c r="L64" i="4"/>
  <c r="M119" i="4"/>
  <c r="L119" i="4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L115" i="4" l="1"/>
  <c r="L29" i="4" s="1"/>
  <c r="L31" i="4" s="1"/>
  <c r="L89" i="1" s="1"/>
  <c r="L107" i="1" s="1"/>
  <c r="M120" i="4"/>
  <c r="M78" i="4"/>
  <c r="M64" i="4"/>
  <c r="M121" i="4"/>
  <c r="M118" i="4"/>
  <c r="K31" i="4"/>
  <c r="K89" i="1" s="1"/>
  <c r="K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M115" i="4" l="1"/>
  <c r="M29" i="4" s="1"/>
  <c r="M31" i="4" s="1"/>
  <c r="M89" i="1" s="1"/>
  <c r="L156" i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S275" i="1" l="1"/>
  <c r="W275" i="1"/>
  <c r="AA275" i="1"/>
  <c r="AE275" i="1"/>
  <c r="AI275" i="1"/>
  <c r="AM275" i="1"/>
  <c r="AQ275" i="1"/>
  <c r="AU275" i="1"/>
  <c r="AY275" i="1"/>
  <c r="BC275" i="1"/>
  <c r="BG275" i="1"/>
  <c r="BK275" i="1"/>
  <c r="BO275" i="1"/>
  <c r="BS275" i="1"/>
  <c r="BW275" i="1"/>
  <c r="T275" i="1"/>
  <c r="X275" i="1"/>
  <c r="AB275" i="1"/>
  <c r="AF275" i="1"/>
  <c r="AJ275" i="1"/>
  <c r="AN275" i="1"/>
  <c r="AR275" i="1"/>
  <c r="AV275" i="1"/>
  <c r="AZ275" i="1"/>
  <c r="BD275" i="1"/>
  <c r="BH275" i="1"/>
  <c r="BL275" i="1"/>
  <c r="BP275" i="1"/>
  <c r="BT275" i="1"/>
  <c r="Q275" i="1"/>
  <c r="U275" i="1"/>
  <c r="Y275" i="1"/>
  <c r="AC275" i="1"/>
  <c r="AG275" i="1"/>
  <c r="AK275" i="1"/>
  <c r="AO275" i="1"/>
  <c r="AS275" i="1"/>
  <c r="AW275" i="1"/>
  <c r="BA275" i="1"/>
  <c r="BE275" i="1"/>
  <c r="BI275" i="1"/>
  <c r="BM275" i="1"/>
  <c r="BQ275" i="1"/>
  <c r="BU275" i="1"/>
  <c r="R275" i="1"/>
  <c r="V275" i="1"/>
  <c r="Z275" i="1"/>
  <c r="AD275" i="1"/>
  <c r="AH275" i="1"/>
  <c r="AL275" i="1"/>
  <c r="AP275" i="1"/>
  <c r="AT275" i="1"/>
  <c r="AX275" i="1"/>
  <c r="BB275" i="1"/>
  <c r="BF275" i="1"/>
  <c r="BJ275" i="1"/>
  <c r="BN275" i="1"/>
  <c r="BR275" i="1"/>
  <c r="BV275" i="1"/>
  <c r="G258" i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J258" i="1" l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0" i="5"/>
  <c r="I14" i="5" s="1"/>
  <c r="I16" i="5" s="1"/>
  <c r="H22" i="5" l="1"/>
  <c r="I22" i="5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J10" i="5"/>
  <c r="J14" i="5" s="1"/>
  <c r="J16" i="5" s="1"/>
  <c r="M261" i="1" l="1"/>
  <c r="J18" i="5"/>
  <c r="J24" i="5" s="1"/>
  <c r="J22" i="5"/>
  <c r="K10" i="5"/>
  <c r="K14" i="5" s="1"/>
  <c r="K16" i="5" s="1"/>
  <c r="K18" i="5" l="1"/>
  <c r="K24" i="5" s="1"/>
  <c r="K22" i="5"/>
  <c r="H27" i="4" l="1"/>
  <c r="H31" i="4"/>
  <c r="H89" i="1" s="1"/>
  <c r="H107" i="1" s="1"/>
  <c r="H121" i="1" s="1"/>
  <c r="H256" i="1" l="1"/>
  <c r="G10" i="5"/>
  <c r="H258" i="1" l="1"/>
  <c r="H259" i="1" s="1"/>
  <c r="H261" i="1"/>
  <c r="G14" i="5"/>
  <c r="G16" i="5"/>
  <c r="H18" i="5" l="1"/>
  <c r="H24" i="5" s="1"/>
  <c r="I18" i="5"/>
  <c r="I24" i="5" s="1"/>
  <c r="G22" i="5"/>
</calcChain>
</file>

<file path=xl/sharedStrings.xml><?xml version="1.0" encoding="utf-8"?>
<sst xmlns="http://schemas.openxmlformats.org/spreadsheetml/2006/main" count="511" uniqueCount="270">
  <si>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</si>
  <si>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</si>
  <si>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</si>
  <si>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</si>
  <si>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</si>
  <si>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</si>
  <si>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</si>
  <si>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</si>
  <si>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</si>
  <si>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</si>
  <si>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</si>
  <si>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</si>
  <si>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</si>
  <si>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</si>
  <si>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</si>
  <si>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</si>
  <si>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</si>
  <si>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</si>
  <si>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</si>
  <si>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</si>
  <si>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</si>
  <si>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</si>
  <si>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</si>
  <si>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</si>
  <si>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</si>
  <si>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</si>
  <si>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</si>
  <si>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</si>
  <si>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</si>
  <si>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</si>
  <si>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</si>
  <si>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</si>
  <si>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</si>
  <si>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</si>
  <si>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</si>
  <si>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</si>
  <si>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</si>
  <si>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</si>
  <si>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</si>
  <si>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</si>
  <si>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</si>
  <si>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</si>
  <si>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</si>
  <si>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</si>
  <si>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</si>
  <si>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</si>
  <si>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</si>
  <si>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</si>
  <si>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</si>
  <si>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</si>
  <si>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</si>
  <si>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</si>
  <si>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</si>
  <si>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</si>
  <si>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</si>
  <si>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</si>
  <si>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</si>
  <si>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</si>
  <si>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</si>
  <si>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</si>
  <si>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</si>
  <si>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</si>
  <si>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</si>
  <si>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</si>
  <si>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</si>
  <si>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</si>
  <si>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</si>
  <si>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</si>
  <si>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</si>
  <si>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</si>
  <si>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</si>
  <si>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</si>
  <si>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</si>
  <si>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</si>
  <si>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</si>
  <si>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</si>
  <si>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</si>
  <si>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</si>
  <si>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</si>
  <si>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</si>
  <si>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</si>
  <si>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</si>
  <si>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</si>
  <si>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</si>
  <si>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</si>
  <si>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</si>
  <si>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</si>
  <si>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</si>
  <si>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</si>
  <si>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</si>
  <si>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</si>
  <si>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</si>
  <si>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</si>
  <si>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</si>
  <si>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</si>
  <si>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</si>
  <si>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</si>
  <si>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</si>
  <si>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</si>
  <si>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</si>
  <si>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</si>
  <si>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</si>
  <si>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</si>
  <si>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</si>
  <si>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</si>
  <si>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</si>
  <si>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</si>
  <si>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</si>
  <si>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</si>
  <si>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</si>
  <si>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</si>
  <si>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</si>
  <si>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</si>
  <si>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</si>
  <si>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</si>
  <si>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</si>
  <si>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</si>
  <si>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</si>
  <si>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</si>
  <si>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</si>
  <si>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</si>
  <si>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</si>
  <si>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</si>
  <si>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</si>
  <si>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</si>
  <si>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</si>
  <si>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</si>
  <si>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</si>
  <si>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</si>
  <si>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</si>
  <si>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</si>
  <si>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</si>
  <si>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</si>
  <si>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</si>
  <si>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</si>
  <si>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</si>
  <si>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</si>
  <si>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</si>
  <si>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</si>
  <si>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</si>
  <si>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</si>
  <si>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</si>
  <si>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</si>
  <si>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</si>
  <si>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</si>
  <si>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</si>
  <si>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</si>
  <si>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</si>
  <si>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</si>
  <si>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</si>
  <si>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</si>
  <si>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</si>
  <si>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</si>
  <si>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</si>
  <si>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</si>
  <si>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</si>
  <si>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</si>
  <si>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</si>
  <si>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</si>
  <si>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</si>
  <si>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</si>
  <si>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</si>
  <si>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</si>
  <si>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</si>
  <si>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</si>
  <si>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</si>
  <si>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</si>
  <si>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</si>
  <si>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</si>
  <si>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</si>
  <si>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</si>
  <si>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</si>
  <si>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</si>
  <si>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</si>
  <si>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</si>
  <si>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</si>
  <si>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</si>
  <si>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</si>
  <si>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</si>
  <si>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</si>
  <si>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</si>
  <si>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</si>
  <si>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</si>
  <si>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</si>
  <si>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</si>
  <si>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</si>
  <si>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</si>
  <si>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</si>
  <si>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</si>
  <si>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</si>
  <si>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</si>
  <si>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</si>
  <si>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</si>
  <si>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</si>
  <si>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</si>
  <si>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</si>
  <si>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</si>
  <si>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</si>
  <si>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</si>
  <si>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</si>
  <si>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</si>
  <si>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</si>
  <si>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</si>
  <si>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</si>
  <si>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</si>
  <si>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</si>
  <si>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</si>
  <si>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</si>
  <si>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</si>
  <si>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</si>
  <si>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</si>
  <si>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</si>
  <si>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Entegrus Powerlines Inc.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</si>
  <si>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</si>
  <si>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</si>
  <si>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</si>
  <si>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</si>
  <si>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</si>
  <si>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</si>
  <si>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</si>
  <si>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</si>
  <si>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</si>
  <si>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</si>
  <si>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</si>
  <si>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</si>
  <si>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</si>
  <si>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</si>
  <si>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</si>
  <si>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</si>
  <si>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</si>
  <si>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</si>
  <si>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</si>
  <si>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</si>
  <si>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</si>
  <si>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</si>
  <si>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</si>
  <si>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</si>
  <si>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</si>
  <si>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</si>
  <si>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</si>
  <si>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</si>
  <si>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</si>
  <si>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</si>
  <si>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</si>
  <si>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</si>
  <si>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Tillsonburg Hydro Inc.</t>
  </si>
  <si>
    <t>Toronto Hydro-Electric System Limited</t>
  </si>
  <si>
    <t>Wasaga Distribution Inc.</t>
  </si>
  <si>
    <t>Waterloo North Hydro Inc.</t>
  </si>
  <si>
    <t>Welland Hydro-Electric System Corp.</t>
  </si>
  <si>
    <t>Wellington North Power Inc.</t>
  </si>
  <si>
    <t>Westario Power Inc.</t>
  </si>
  <si>
    <t>Data Item Number</t>
  </si>
  <si>
    <t>Average Hourly Earnings  [70% Weight]</t>
  </si>
  <si>
    <t>Alectra Utilities Corporation</t>
  </si>
  <si>
    <t>Innpower Corporation</t>
  </si>
  <si>
    <t>EPCOR Electricity Distribution Ontario Inc.</t>
  </si>
  <si>
    <t>ERTH Power Corporation</t>
  </si>
  <si>
    <t>Elexicon Energy Inc.</t>
  </si>
  <si>
    <t xml:space="preserve">Energy+ Inc. </t>
  </si>
  <si>
    <t>ENWIN Utilities Ltd.</t>
  </si>
  <si>
    <t>Grimsby Power Incorporated</t>
  </si>
  <si>
    <t>Synergy North Corporation</t>
  </si>
  <si>
    <t xml:space="preserve">  Click to Choose a Distributor</t>
  </si>
  <si>
    <t>Select Distributor from Dropdown Box:</t>
  </si>
  <si>
    <t>Used to populate the drop down box</t>
  </si>
  <si>
    <t>The values provided for 2021-2026 are placeholder values that must be replaced</t>
  </si>
  <si>
    <t>The applicability of the wage index used in the benchmarking analysis is under review by the OEB.  Please refer to developments in EB-2021-0212 for current thinking about inflation measures.</t>
  </si>
  <si>
    <t>Enter values.  The value provided is an arbitrary placeholder.</t>
  </si>
  <si>
    <t xml:space="preserve">Enter Values.  The default value provided is for 2020.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</si>
</sst>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  <numFmt numFmtId="175" formatCode="0.00000%"/>
  </numFmts>
  <fonts count="19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0"/>
      <color rgb="FF0070C0"/>
      <name val="MS Sans Serif"/>
    </font>
    <font>
      <sz val="10"/>
      <name val="MS Sans Serif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315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6" fillId="0" borderId="0" xfId="0" applyFont="1" applyFill="1"/>
    <xf numFmtId="0" fontId="0" fillId="0" borderId="0" xfId="0" applyFill="1" applyAlignment="1">
      <alignment horizontal="center"/>
    </xf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Alignment="1">
      <alignment horizontal="center"/>
    </xf>
    <xf numFmtId="0" fontId="8" fillId="0" borderId="0" xfId="3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165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5" fontId="0" fillId="0" borderId="0" xfId="0" applyNumberFormat="1"/>
    <xf numFmtId="0" fontId="7" fillId="0" borderId="0" xfId="0" applyFont="1" applyAlignment="1"/>
    <xf numFmtId="0" fontId="0" fillId="0" borderId="0" xfId="0" applyFill="1" applyAlignment="1"/>
    <xf numFmtId="167" fontId="0" fillId="0" borderId="0" xfId="1" applyNumberFormat="1" applyFont="1"/>
    <xf numFmtId="167" fontId="0" fillId="0" borderId="0" xfId="0" applyNumberFormat="1" applyFill="1"/>
    <xf numFmtId="0" fontId="0" fillId="0" borderId="0" xfId="0" applyBorder="1"/>
    <xf numFmtId="0" fontId="9" fillId="0" borderId="0" xfId="0" applyFont="1" applyFill="1" applyBorder="1"/>
    <xf numFmtId="0" fontId="7" fillId="0" borderId="0" xfId="0" applyFont="1" applyFill="1"/>
    <xf numFmtId="165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5" fontId="0" fillId="0" borderId="0" xfId="1" applyNumberFormat="1" applyFont="1" applyFill="1"/>
    <xf numFmtId="0" fontId="9" fillId="0" borderId="0" xfId="0" applyFont="1" applyFill="1"/>
    <xf numFmtId="0" fontId="7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2" applyNumberFormat="1" applyFont="1" applyFill="1"/>
    <xf numFmtId="165" fontId="0" fillId="0" borderId="0" xfId="1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67" fontId="0" fillId="0" borderId="0" xfId="0" applyNumberFormat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0" fillId="0" borderId="0" xfId="0" applyFont="1" applyFill="1"/>
    <xf numFmtId="0" fontId="0" fillId="0" borderId="0" xfId="0" applyFont="1" applyFill="1" applyBorder="1"/>
    <xf numFmtId="0" fontId="7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7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167" fontId="7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2" fillId="0" borderId="0" xfId="1" applyFont="1" applyFill="1" applyAlignment="1">
      <alignment horizontal="left"/>
    </xf>
    <xf numFmtId="165" fontId="11" fillId="0" borderId="0" xfId="1" applyFont="1" applyFill="1" applyAlignment="1">
      <alignment horizontal="left"/>
    </xf>
    <xf numFmtId="167" fontId="0" fillId="4" borderId="0" xfId="1" applyNumberFormat="1" applyFont="1" applyFill="1"/>
    <xf numFmtId="0" fontId="4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/>
    <xf numFmtId="167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0" fillId="4" borderId="0" xfId="0" applyFont="1" applyFill="1"/>
    <xf numFmtId="167" fontId="0" fillId="2" borderId="6" xfId="0" applyNumberFormat="1" applyFill="1" applyBorder="1"/>
    <xf numFmtId="0" fontId="14" fillId="0" borderId="0" xfId="0" applyFont="1" applyAlignment="1">
      <alignment horizontal="center"/>
    </xf>
    <xf numFmtId="0" fontId="13" fillId="0" borderId="0" xfId="0" applyFont="1" applyFill="1" applyBorder="1"/>
    <xf numFmtId="167" fontId="0" fillId="2" borderId="6" xfId="1" applyNumberFormat="1" applyFont="1" applyFill="1" applyBorder="1"/>
    <xf numFmtId="0" fontId="0" fillId="4" borderId="5" xfId="0" applyFill="1" applyBorder="1" applyAlignment="1"/>
    <xf numFmtId="10" fontId="0" fillId="4" borderId="0" xfId="0" applyNumberForma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Fill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14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167" fontId="7" fillId="2" borderId="6" xfId="1" applyNumberFormat="1" applyFont="1" applyFill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174" fontId="7" fillId="0" borderId="0" xfId="2" applyNumberFormat="1" applyFont="1" applyBorder="1" applyAlignment="1">
      <alignment horizontal="center"/>
    </xf>
    <xf numFmtId="0" fontId="8" fillId="0" borderId="0" xfId="3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5" fillId="7" borderId="2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165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Border="1" applyAlignment="1">
      <alignment horizontal="center"/>
    </xf>
    <xf numFmtId="0" fontId="0" fillId="6" borderId="0" xfId="0" applyFill="1" applyBorder="1" applyAlignment="1">
      <alignment horizontal="center" vertical="center" wrapText="1"/>
    </xf>
    <xf numFmtId="167" fontId="0" fillId="6" borderId="0" xfId="1" applyNumberFormat="1" applyFont="1" applyFill="1" applyBorder="1" applyAlignment="1">
      <alignment horizontal="center"/>
    </xf>
    <xf numFmtId="165" fontId="0" fillId="6" borderId="0" xfId="0" applyNumberFormat="1" applyFill="1" applyAlignment="1">
      <alignment horizontal="center"/>
    </xf>
    <xf numFmtId="167" fontId="0" fillId="6" borderId="0" xfId="1" applyNumberFormat="1" applyFont="1" applyFill="1" applyAlignment="1">
      <alignment horizontal="center"/>
    </xf>
    <xf numFmtId="167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70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68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3" fontId="0" fillId="6" borderId="0" xfId="0" applyNumberFormat="1" applyFill="1" applyAlignment="1">
      <alignment horizontal="center"/>
    </xf>
    <xf numFmtId="173" fontId="0" fillId="6" borderId="0" xfId="1" applyNumberFormat="1" applyFont="1" applyFill="1" applyAlignment="1">
      <alignment horizontal="center"/>
    </xf>
    <xf numFmtId="172" fontId="0" fillId="6" borderId="0" xfId="1" applyNumberFormat="1" applyFont="1" applyFill="1" applyAlignment="1">
      <alignment horizontal="center"/>
    </xf>
    <xf numFmtId="167" fontId="0" fillId="6" borderId="0" xfId="0" applyNumberFormat="1" applyFill="1" applyBorder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10" fontId="0" fillId="6" borderId="0" xfId="0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4" fillId="0" borderId="0" xfId="0" applyFont="1" applyFill="1" applyAlignment="1">
      <alignment horizontal="center" wrapText="1"/>
    </xf>
    <xf numFmtId="0" fontId="11" fillId="6" borderId="0" xfId="0" applyFont="1" applyFill="1" applyBorder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7" fontId="0" fillId="0" borderId="0" xfId="1" applyNumberFormat="1" applyFont="1" applyFill="1" applyAlignment="1">
      <alignment horizontal="center" wrapText="1"/>
    </xf>
    <xf numFmtId="0" fontId="0" fillId="3" borderId="0" xfId="0" applyFill="1" applyAlignment="1">
      <alignment wrapText="1"/>
    </xf>
    <xf numFmtId="0" fontId="11" fillId="3" borderId="0" xfId="0" applyFont="1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0" fontId="0" fillId="8" borderId="0" xfId="0" applyFill="1"/>
    <xf numFmtId="0" fontId="0" fillId="8" borderId="2" xfId="0" applyFill="1" applyBorder="1" applyAlignment="1">
      <alignment wrapText="1"/>
    </xf>
    <xf numFmtId="0" fontId="0" fillId="8" borderId="0" xfId="0" applyFill="1" applyAlignment="1">
      <alignment horizontal="center" vertical="center"/>
    </xf>
    <xf numFmtId="167" fontId="0" fillId="8" borderId="0" xfId="1" applyNumberFormat="1" applyFont="1" applyFill="1" applyAlignment="1">
      <alignment horizontal="center"/>
    </xf>
    <xf numFmtId="167" fontId="7" fillId="8" borderId="0" xfId="1" applyNumberFormat="1" applyFont="1" applyFill="1"/>
    <xf numFmtId="167" fontId="0" fillId="8" borderId="0" xfId="1" applyNumberFormat="1" applyFont="1" applyFill="1"/>
    <xf numFmtId="10" fontId="0" fillId="8" borderId="0" xfId="0" applyNumberFormat="1" applyFill="1"/>
    <xf numFmtId="10" fontId="0" fillId="8" borderId="0" xfId="2" applyNumberFormat="1" applyFont="1" applyFill="1"/>
    <xf numFmtId="165" fontId="0" fillId="8" borderId="0" xfId="1" applyNumberFormat="1" applyFont="1" applyFill="1"/>
    <xf numFmtId="165" fontId="0" fillId="8" borderId="0" xfId="0" applyNumberFormat="1" applyFill="1"/>
    <xf numFmtId="167" fontId="0" fillId="8" borderId="0" xfId="0" applyNumberFormat="1" applyFill="1"/>
    <xf numFmtId="0" fontId="0" fillId="8" borderId="2" xfId="0" applyFill="1" applyBorder="1"/>
    <xf numFmtId="3" fontId="0" fillId="8" borderId="0" xfId="0" applyNumberFormat="1" applyFill="1"/>
    <xf numFmtId="169" fontId="0" fillId="8" borderId="0" xfId="0" applyNumberFormat="1" applyFill="1"/>
    <xf numFmtId="2" fontId="0" fillId="8" borderId="0" xfId="0" applyNumberFormat="1" applyFill="1"/>
    <xf numFmtId="165" fontId="0" fillId="8" borderId="0" xfId="1" applyFont="1" applyFill="1"/>
    <xf numFmtId="171" fontId="0" fillId="8" borderId="0" xfId="0" applyNumberFormat="1" applyFill="1"/>
    <xf numFmtId="168" fontId="0" fillId="8" borderId="0" xfId="0" applyNumberFormat="1" applyFill="1"/>
    <xf numFmtId="173" fontId="0" fillId="8" borderId="0" xfId="0" applyNumberFormat="1" applyFill="1"/>
    <xf numFmtId="173" fontId="0" fillId="8" borderId="0" xfId="1" applyNumberFormat="1" applyFont="1" applyFill="1"/>
    <xf numFmtId="172" fontId="0" fillId="8" borderId="0" xfId="1" applyNumberFormat="1" applyFont="1" applyFill="1"/>
    <xf numFmtId="0" fontId="0" fillId="8" borderId="0" xfId="0" applyFill="1" applyBorder="1" applyAlignment="1">
      <alignment horizontal="center"/>
    </xf>
    <xf numFmtId="167" fontId="0" fillId="8" borderId="0" xfId="0" applyNumberFormat="1" applyFill="1" applyBorder="1" applyAlignment="1">
      <alignment horizontal="center"/>
    </xf>
    <xf numFmtId="10" fontId="0" fillId="8" borderId="0" xfId="2" applyNumberFormat="1" applyFont="1" applyFill="1" applyAlignment="1">
      <alignment horizontal="center"/>
    </xf>
    <xf numFmtId="10" fontId="7" fillId="8" borderId="9" xfId="2" applyNumberFormat="1" applyFont="1" applyFill="1" applyBorder="1" applyAlignment="1">
      <alignment horizontal="center"/>
    </xf>
    <xf numFmtId="10" fontId="0" fillId="8" borderId="0" xfId="2" applyNumberFormat="1" applyFont="1" applyFill="1" applyAlignment="1"/>
    <xf numFmtId="10" fontId="0" fillId="8" borderId="0" xfId="0" applyNumberFormat="1" applyFill="1" applyAlignment="1"/>
    <xf numFmtId="10" fontId="0" fillId="8" borderId="9" xfId="0" applyNumberFormat="1" applyFont="1" applyFill="1" applyBorder="1" applyAlignment="1">
      <alignment horizontal="center"/>
    </xf>
    <xf numFmtId="0" fontId="7" fillId="0" borderId="0" xfId="0" applyFont="1" applyFill="1" applyBorder="1" applyAlignment="1"/>
    <xf numFmtId="174" fontId="14" fillId="0" borderId="0" xfId="2" applyNumberFormat="1" applyFont="1" applyAlignment="1">
      <alignment horizontal="center"/>
    </xf>
    <xf numFmtId="0" fontId="0" fillId="9" borderId="0" xfId="0" applyFill="1" applyBorder="1" applyAlignment="1"/>
    <xf numFmtId="0" fontId="0" fillId="0" borderId="21" xfId="0" applyBorder="1"/>
    <xf numFmtId="167" fontId="7" fillId="0" borderId="0" xfId="1" applyNumberFormat="1" applyFont="1" applyFill="1" applyAlignment="1">
      <alignment horizontal="center"/>
    </xf>
    <xf numFmtId="167" fontId="7" fillId="0" borderId="0" xfId="1" applyNumberFormat="1" applyFont="1" applyFill="1"/>
    <xf numFmtId="3" fontId="0" fillId="0" borderId="0" xfId="0" applyNumberFormat="1"/>
    <xf numFmtId="2" fontId="0" fillId="0" borderId="0" xfId="0" applyNumberFormat="1"/>
    <xf numFmtId="171" fontId="0" fillId="0" borderId="0" xfId="0" applyNumberFormat="1"/>
    <xf numFmtId="168" fontId="0" fillId="0" borderId="0" xfId="0" applyNumberFormat="1"/>
    <xf numFmtId="10" fontId="0" fillId="0" borderId="0" xfId="0" applyNumberFormat="1"/>
    <xf numFmtId="167" fontId="0" fillId="0" borderId="0" xfId="0" applyNumberFormat="1" applyAlignment="1">
      <alignment horizontal="center"/>
    </xf>
    <xf numFmtId="175" fontId="7" fillId="0" borderId="9" xfId="2" applyNumberFormat="1" applyFont="1" applyFill="1" applyBorder="1" applyAlignment="1">
      <alignment horizontal="center"/>
    </xf>
    <xf numFmtId="175" fontId="0" fillId="0" borderId="0" xfId="2" applyNumberFormat="1" applyFont="1" applyFill="1" applyAlignment="1">
      <alignment horizontal="center"/>
    </xf>
    <xf numFmtId="175" fontId="0" fillId="6" borderId="0" xfId="0" applyNumberFormat="1" applyFill="1" applyAlignment="1">
      <alignment horizontal="center"/>
    </xf>
    <xf numFmtId="10" fontId="0" fillId="0" borderId="9" xfId="0" applyNumberFormat="1" applyBorder="1" applyAlignment="1">
      <alignment horizontal="center"/>
    </xf>
    <xf numFmtId="166" fontId="0" fillId="0" borderId="0" xfId="2" applyNumberFormat="1" applyFont="1" applyAlignment="1">
      <alignment horizontal="center"/>
    </xf>
    <xf numFmtId="166" fontId="0" fillId="8" borderId="0" xfId="2" applyNumberFormat="1" applyFont="1" applyFill="1"/>
    <xf numFmtId="166" fontId="0" fillId="0" borderId="0" xfId="2" applyNumberFormat="1" applyFont="1" applyFill="1"/>
    <xf numFmtId="166" fontId="0" fillId="0" borderId="0" xfId="2" applyNumberFormat="1" applyFont="1"/>
    <xf numFmtId="166" fontId="0" fillId="6" borderId="0" xfId="2" applyNumberFormat="1" applyFont="1" applyFill="1" applyAlignment="1">
      <alignment horizontal="center"/>
    </xf>
    <xf numFmtId="166" fontId="0" fillId="4" borderId="0" xfId="2" applyNumberFormat="1" applyFont="1" applyFill="1"/>
    <xf numFmtId="166" fontId="0" fillId="6" borderId="0" xfId="2" applyNumberFormat="1" applyFont="1" applyFill="1"/>
    <xf numFmtId="166" fontId="0" fillId="3" borderId="0" xfId="2" applyNumberFormat="1" applyFont="1" applyFill="1"/>
    <xf numFmtId="175" fontId="14" fillId="0" borderId="0" xfId="2" applyNumberFormat="1" applyFont="1" applyFill="1" applyAlignment="1">
      <alignment horizontal="center"/>
    </xf>
    <xf numFmtId="170" fontId="0" fillId="0" borderId="0" xfId="0" applyNumberFormat="1" applyFill="1"/>
    <xf numFmtId="175" fontId="0" fillId="0" borderId="0" xfId="0" applyNumberFormat="1" applyFill="1"/>
    <xf numFmtId="0" fontId="10" fillId="0" borderId="0" xfId="0" applyFont="1"/>
    <xf numFmtId="167" fontId="17" fillId="2" borderId="6" xfId="1" applyNumberFormat="1" applyFont="1" applyFill="1" applyBorder="1" applyAlignment="1">
      <alignment horizontal="center"/>
    </xf>
    <xf numFmtId="167" fontId="18" fillId="2" borderId="6" xfId="1" applyNumberFormat="1" applyFont="1" applyFill="1" applyBorder="1"/>
    <xf numFmtId="167" fontId="18" fillId="2" borderId="6" xfId="1" applyNumberFormat="1" applyFont="1" applyFill="1" applyBorder="1" applyAlignment="1">
      <alignment horizontal="center"/>
    </xf>
    <xf numFmtId="0" fontId="7" fillId="0" borderId="13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Alignment="1">
      <alignment horizontal="left" wrapText="1"/>
    </xf>
    <xf numFmtId="0" fontId="0" fillId="0" borderId="5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19" xfId="0" applyFont="1" applyFill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167" fontId="18" fillId="0" borderId="0" xfId="1" applyNumberFormat="1" applyFont="1" applyFill="1" applyBorder="1" applyAlignment="1">
      <alignment horizontal="center"/>
    </xf>
    <xf numFmtId="167" fontId="18" fillId="0" borderId="2" xfId="1" applyNumberFormat="1" applyFont="1" applyFill="1" applyBorder="1" applyAlignment="1">
      <alignment horizontal="center"/>
    </xf>
    <xf numFmtId="167" fontId="18" fillId="0" borderId="0" xfId="1" applyNumberFormat="1" applyFont="1" applyBorder="1" applyAlignment="1">
      <alignment horizontal="center"/>
    </xf>
    <xf numFmtId="165" fontId="18" fillId="0" borderId="0" xfId="0" applyNumberFormat="1" applyFont="1" applyBorder="1"/>
    <xf numFmtId="0" fontId="18" fillId="0" borderId="0" xfId="0" applyFont="1" applyBorder="1"/>
    <xf numFmtId="167" fontId="18" fillId="0" borderId="0" xfId="1" applyNumberFormat="1" applyFont="1" applyBorder="1"/>
    <xf numFmtId="0" fontId="18" fillId="0" borderId="2" xfId="0" applyFont="1" applyBorder="1" applyAlignment="1"/>
    <xf numFmtId="10" fontId="18" fillId="0" borderId="0" xfId="2" applyNumberFormat="1" applyFont="1" applyFill="1" applyBorder="1"/>
    <xf numFmtId="10" fontId="18" fillId="2" borderId="6" xfId="2" applyNumberFormat="1" applyFont="1" applyFill="1" applyBorder="1"/>
    <xf numFmtId="167" fontId="18" fillId="0" borderId="0" xfId="1" applyNumberFormat="1" applyFont="1" applyFill="1" applyBorder="1"/>
    <xf numFmtId="0" fontId="18" fillId="0" borderId="2" xfId="0" applyFont="1" applyBorder="1" applyAlignment="1">
      <alignment horizontal="center"/>
    </xf>
    <xf numFmtId="10" fontId="18" fillId="2" borderId="6" xfId="2" applyNumberFormat="1" applyFont="1" applyFill="1" applyBorder="1" applyAlignment="1">
      <alignment horizontal="center"/>
    </xf>
    <xf numFmtId="10" fontId="18" fillId="0" borderId="0" xfId="2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Y124"/>
  <sheetViews>
    <sheetView tabSelected="1" zoomScale="90" zoomScaleNormal="90" workbookViewId="0"/>
  </sheetViews>
  <sheetFormatPr defaultRowHeight="12.6" x14ac:dyDescent="0.25"/>
  <cols>
    <col min="2" max="2" width="11.6640625" style="2" customWidth="1"/>
    <col min="3" max="3" width="3.33203125" customWidth="1"/>
    <col min="4" max="4" width="7.33203125" customWidth="1"/>
    <col min="6" max="6" width="48.33203125" customWidth="1"/>
    <col min="7" max="12" width="14.109375" customWidth="1"/>
    <col min="13" max="13" width="14.109375" style="88" customWidth="1"/>
    <col min="14" max="14" width="46.5546875" style="11" customWidth="1"/>
    <col min="15" max="15" width="153.5546875" style="88" bestFit="1" customWidth="1"/>
  </cols>
  <sheetData>
    <row r="2" spans="2:15" ht="22.8" x14ac:dyDescent="0.4">
      <c r="C2" s="289" t="s">
        <v>189</v>
      </c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</row>
    <row r="3" spans="2:15" ht="19.5" customHeight="1" x14ac:dyDescent="0.3">
      <c r="C3" s="290" t="str">
        <f>IF(F5="Click to Choose an LDC","",F5)</f>
        <v>London Hydro Inc.</v>
      </c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</row>
    <row r="4" spans="2:15" s="88" customFormat="1" ht="19.5" customHeight="1" thickBot="1" x14ac:dyDescent="0.35">
      <c r="B4" s="2"/>
      <c r="C4" s="113"/>
      <c r="D4" s="113"/>
      <c r="E4" s="257"/>
      <c r="F4" s="280"/>
      <c r="G4" s="113"/>
      <c r="H4" s="113"/>
      <c r="I4" s="113"/>
      <c r="J4" s="113"/>
      <c r="K4" s="113"/>
      <c r="L4" s="113"/>
      <c r="M4" s="113"/>
      <c r="N4" s="127"/>
    </row>
    <row r="5" spans="2:15" ht="25.5" customHeight="1" thickBot="1" x14ac:dyDescent="0.3">
      <c r="B5" s="122" t="s">
        <v>264</v>
      </c>
      <c r="E5" s="75"/>
      <c r="F5" s="123" t="s">
        <v>228</v>
      </c>
      <c r="G5" s="13" t="s">
        <v>175</v>
      </c>
      <c r="H5" s="13" t="s">
        <v>176</v>
      </c>
      <c r="I5" s="13" t="s">
        <v>174</v>
      </c>
      <c r="J5" s="291" t="s">
        <v>177</v>
      </c>
      <c r="K5" s="291"/>
      <c r="L5" s="291"/>
      <c r="M5" s="291"/>
      <c r="N5" s="75"/>
      <c r="O5" s="90"/>
    </row>
    <row r="6" spans="2:15" ht="36" customHeight="1" x14ac:dyDescent="0.4">
      <c r="B6" s="5" t="s">
        <v>180</v>
      </c>
      <c r="C6" s="89"/>
      <c r="D6" s="25"/>
      <c r="E6" s="25"/>
      <c r="F6" s="25"/>
      <c r="G6" s="37">
        <v>2020</v>
      </c>
      <c r="H6" s="37">
        <f>G6+1</f>
        <v>2021</v>
      </c>
      <c r="I6" s="37">
        <f t="shared" ref="I6:M6" si="0">H6+1</f>
        <v>2022</v>
      </c>
      <c r="J6" s="37">
        <f t="shared" si="0"/>
        <v>2023</v>
      </c>
      <c r="K6" s="37">
        <f t="shared" si="0"/>
        <v>2024</v>
      </c>
      <c r="L6" s="37">
        <f t="shared" si="0"/>
        <v>2025</v>
      </c>
      <c r="M6" s="37">
        <f t="shared" si="0"/>
        <v>2026</v>
      </c>
      <c r="N6" s="128" t="s">
        <v>266</v>
      </c>
      <c r="O6" s="9"/>
    </row>
    <row r="7" spans="2:15" x14ac:dyDescent="0.25">
      <c r="C7" s="25"/>
      <c r="D7" s="25"/>
      <c r="E7" s="25"/>
      <c r="G7" s="25"/>
      <c r="H7" s="25"/>
      <c r="I7" s="25"/>
      <c r="J7" s="25"/>
      <c r="K7" s="25"/>
      <c r="L7" s="25"/>
      <c r="M7" s="25"/>
      <c r="N7" s="75"/>
    </row>
    <row r="8" spans="2:15" x14ac:dyDescent="0.25">
      <c r="C8" s="73" t="s">
        <v>85</v>
      </c>
      <c r="D8" s="73"/>
      <c r="E8" s="13"/>
      <c r="F8" s="25"/>
      <c r="H8" s="292"/>
      <c r="I8" s="292"/>
      <c r="J8" s="292"/>
      <c r="K8" s="292"/>
      <c r="L8" s="292"/>
      <c r="M8" s="292"/>
      <c r="N8" s="75"/>
    </row>
    <row r="9" spans="2:15" x14ac:dyDescent="0.25">
      <c r="B9" s="2">
        <v>1</v>
      </c>
      <c r="C9" s="74"/>
      <c r="D9" s="75" t="s">
        <v>86</v>
      </c>
      <c r="F9" s="25"/>
      <c r="G9" s="307">
        <f>'Benchmarking Calculations'!G92</f>
        <v>45385393.530000001</v>
      </c>
      <c r="H9" s="285">
        <v>43311000</v>
      </c>
      <c r="I9" s="285">
        <v>46300000</v>
      </c>
      <c r="J9" s="285"/>
      <c r="K9" s="285"/>
      <c r="L9" s="285"/>
      <c r="M9" s="285"/>
      <c r="N9" s="75" t="s">
        <v>172</v>
      </c>
      <c r="O9" s="84"/>
    </row>
    <row r="10" spans="2:15" x14ac:dyDescent="0.25">
      <c r="B10" s="2">
        <v>2</v>
      </c>
      <c r="C10" s="74"/>
      <c r="D10" s="75" t="s">
        <v>87</v>
      </c>
      <c r="F10" s="25"/>
      <c r="G10" s="307">
        <f>'Benchmarking Calculations'!G93</f>
        <v>0</v>
      </c>
      <c r="H10" s="285">
        <f>G10</f>
        <v>0</v>
      </c>
      <c r="I10" s="285">
        <f t="shared" ref="I10" si="1">H10</f>
        <v>0</v>
      </c>
      <c r="J10" s="285"/>
      <c r="K10" s="285"/>
      <c r="L10" s="285"/>
      <c r="M10" s="285"/>
      <c r="N10" s="75" t="s">
        <v>172</v>
      </c>
      <c r="O10" s="84"/>
    </row>
    <row r="11" spans="2:15" x14ac:dyDescent="0.25">
      <c r="C11" s="74"/>
      <c r="D11" s="74"/>
      <c r="E11" s="13"/>
      <c r="F11" s="25"/>
      <c r="G11" s="307"/>
      <c r="H11" s="306"/>
      <c r="I11" s="306"/>
      <c r="J11" s="306"/>
      <c r="K11" s="306"/>
      <c r="L11" s="306"/>
      <c r="M11" s="306"/>
      <c r="N11" s="75"/>
      <c r="O11" s="84"/>
    </row>
    <row r="12" spans="2:15" x14ac:dyDescent="0.25">
      <c r="C12" s="73" t="s">
        <v>88</v>
      </c>
      <c r="D12" s="73"/>
      <c r="E12" s="13"/>
      <c r="F12" s="25"/>
      <c r="G12" s="307"/>
      <c r="H12" s="308"/>
      <c r="I12" s="308"/>
      <c r="J12" s="308"/>
      <c r="K12" s="308"/>
      <c r="L12" s="308"/>
      <c r="M12" s="308"/>
      <c r="N12" s="75"/>
      <c r="O12" s="84"/>
    </row>
    <row r="13" spans="2:15" x14ac:dyDescent="0.25">
      <c r="B13" s="2">
        <v>3</v>
      </c>
      <c r="C13" s="74"/>
      <c r="D13" s="36" t="s">
        <v>89</v>
      </c>
      <c r="F13" s="25"/>
      <c r="G13" s="307">
        <f>'Benchmarking Calculations'!G96</f>
        <v>162140</v>
      </c>
      <c r="H13" s="286">
        <v>163116</v>
      </c>
      <c r="I13" s="286">
        <v>164835</v>
      </c>
      <c r="J13" s="285"/>
      <c r="K13" s="285"/>
      <c r="L13" s="285"/>
      <c r="M13" s="285"/>
      <c r="N13" s="75" t="s">
        <v>172</v>
      </c>
      <c r="O13" s="84"/>
    </row>
    <row r="14" spans="2:15" x14ac:dyDescent="0.25">
      <c r="B14" s="2">
        <v>4</v>
      </c>
      <c r="C14" s="74"/>
      <c r="D14" s="36" t="s">
        <v>90</v>
      </c>
      <c r="F14" s="25"/>
      <c r="G14" s="307">
        <f>'Benchmarking Calculations'!G97</f>
        <v>3060094660.8499999</v>
      </c>
      <c r="H14" s="286">
        <v>3044025213</v>
      </c>
      <c r="I14" s="286">
        <v>3042625732</v>
      </c>
      <c r="J14" s="285"/>
      <c r="K14" s="285"/>
      <c r="L14" s="285"/>
      <c r="M14" s="285"/>
      <c r="N14" s="75" t="s">
        <v>172</v>
      </c>
      <c r="O14" s="84"/>
    </row>
    <row r="15" spans="2:15" x14ac:dyDescent="0.25">
      <c r="B15" s="2">
        <v>5</v>
      </c>
      <c r="C15" s="25"/>
      <c r="D15" s="36" t="s">
        <v>91</v>
      </c>
      <c r="F15" s="25"/>
      <c r="G15" s="307">
        <f>'Benchmarking Calculations'!G98</f>
        <v>684146</v>
      </c>
      <c r="H15" s="285">
        <f>G15</f>
        <v>684146</v>
      </c>
      <c r="I15" s="285">
        <f>H15</f>
        <v>684146</v>
      </c>
      <c r="J15" s="285"/>
      <c r="K15" s="285"/>
      <c r="L15" s="285"/>
      <c r="M15" s="285"/>
      <c r="N15" s="75" t="s">
        <v>172</v>
      </c>
      <c r="O15" s="84"/>
    </row>
    <row r="16" spans="2:15" x14ac:dyDescent="0.25">
      <c r="B16" s="2">
        <v>6</v>
      </c>
      <c r="C16" s="25"/>
      <c r="D16" s="75" t="s">
        <v>190</v>
      </c>
      <c r="F16" s="25"/>
      <c r="G16" s="307">
        <f>'Benchmarking Calculations'!G99</f>
        <v>3070</v>
      </c>
      <c r="H16" s="286">
        <f>G16</f>
        <v>3070</v>
      </c>
      <c r="I16" s="286">
        <f>H16</f>
        <v>3070</v>
      </c>
      <c r="J16" s="285"/>
      <c r="K16" s="285"/>
      <c r="L16" s="285"/>
      <c r="M16" s="285"/>
      <c r="N16" s="75" t="s">
        <v>172</v>
      </c>
      <c r="O16" s="84"/>
    </row>
    <row r="17" spans="2:15" x14ac:dyDescent="0.25">
      <c r="B17" s="2">
        <v>7</v>
      </c>
      <c r="C17" s="37"/>
      <c r="D17" s="74" t="s">
        <v>121</v>
      </c>
      <c r="F17" s="75"/>
      <c r="G17" s="309">
        <f>'Benchmarking Calculations'!G145</f>
        <v>0.10318831902241213</v>
      </c>
      <c r="H17" s="310">
        <f>(H13-148032.264805602)/148032.264805602</f>
        <v>0.10189491604554028</v>
      </c>
      <c r="I17" s="310">
        <f>(I13-148405)/148405</f>
        <v>0.1107105555742731</v>
      </c>
      <c r="J17" s="310"/>
      <c r="K17" s="310"/>
      <c r="L17" s="310"/>
      <c r="M17" s="310"/>
      <c r="N17" s="75" t="s">
        <v>172</v>
      </c>
      <c r="O17" s="84"/>
    </row>
    <row r="18" spans="2:15" x14ac:dyDescent="0.25">
      <c r="C18" s="37"/>
      <c r="E18" s="74"/>
      <c r="F18" s="75"/>
      <c r="G18" s="311"/>
      <c r="H18" s="304"/>
      <c r="I18" s="302"/>
      <c r="J18" s="306"/>
      <c r="K18" s="306"/>
      <c r="L18" s="306"/>
      <c r="M18" s="306"/>
    </row>
    <row r="19" spans="2:15" x14ac:dyDescent="0.25">
      <c r="C19" s="73" t="s">
        <v>165</v>
      </c>
      <c r="E19" s="74"/>
      <c r="F19" s="75"/>
      <c r="G19" s="311"/>
      <c r="H19" s="312"/>
      <c r="I19" s="312"/>
      <c r="J19" s="312"/>
      <c r="K19" s="312"/>
      <c r="L19" s="312"/>
      <c r="M19" s="312"/>
    </row>
    <row r="20" spans="2:15" ht="15" customHeight="1" x14ac:dyDescent="0.25">
      <c r="B20" s="2">
        <v>8</v>
      </c>
      <c r="C20" s="37"/>
      <c r="D20" s="74" t="s">
        <v>166</v>
      </c>
      <c r="F20" s="75"/>
      <c r="G20" s="309">
        <v>2.1000000000000001E-2</v>
      </c>
      <c r="H20" s="313">
        <f>G20</f>
        <v>2.1000000000000001E-2</v>
      </c>
      <c r="I20" s="313">
        <v>2.5000000000000001E-2</v>
      </c>
      <c r="J20" s="313"/>
      <c r="K20" s="313"/>
      <c r="L20" s="313"/>
      <c r="M20" s="313"/>
      <c r="N20" s="75" t="s">
        <v>268</v>
      </c>
      <c r="O20" s="293" t="s">
        <v>267</v>
      </c>
    </row>
    <row r="21" spans="2:15" ht="14.25" customHeight="1" x14ac:dyDescent="0.25">
      <c r="B21" s="2">
        <v>9</v>
      </c>
      <c r="C21" s="37"/>
      <c r="D21" s="74" t="s">
        <v>167</v>
      </c>
      <c r="F21" s="75"/>
      <c r="G21" s="309">
        <v>6.0000000000000001E-3</v>
      </c>
      <c r="H21" s="313">
        <v>2.5000000000000001E-2</v>
      </c>
      <c r="I21" s="313">
        <v>2.1000000000000001E-2</v>
      </c>
      <c r="J21" s="313"/>
      <c r="K21" s="313"/>
      <c r="L21" s="313"/>
      <c r="M21" s="313"/>
      <c r="N21" s="75" t="s">
        <v>268</v>
      </c>
      <c r="O21" s="293"/>
    </row>
    <row r="22" spans="2:15" x14ac:dyDescent="0.25">
      <c r="B22" s="2">
        <v>10</v>
      </c>
      <c r="C22" s="37"/>
      <c r="D22" s="25" t="s">
        <v>173</v>
      </c>
      <c r="F22" s="75"/>
      <c r="G22" s="309">
        <v>4.9863400000000002E-2</v>
      </c>
      <c r="H22" s="313">
        <v>5.0030000000000005E-2</v>
      </c>
      <c r="I22" s="313">
        <v>4.6940000000000003E-2</v>
      </c>
      <c r="J22" s="313"/>
      <c r="K22" s="313"/>
      <c r="L22" s="313"/>
      <c r="M22" s="313"/>
      <c r="N22" s="75" t="s">
        <v>269</v>
      </c>
      <c r="O22" s="293"/>
    </row>
    <row r="23" spans="2:15" s="88" customFormat="1" x14ac:dyDescent="0.25">
      <c r="B23" s="2"/>
      <c r="C23" s="37"/>
      <c r="D23" s="25"/>
      <c r="F23" s="75"/>
      <c r="G23" s="309"/>
      <c r="H23" s="314"/>
      <c r="I23" s="314"/>
      <c r="J23" s="314"/>
      <c r="K23" s="314"/>
      <c r="L23" s="314"/>
      <c r="M23" s="314"/>
      <c r="N23" s="75"/>
    </row>
    <row r="24" spans="2:15" s="88" customFormat="1" x14ac:dyDescent="0.25">
      <c r="B24" s="2"/>
      <c r="C24" s="37"/>
      <c r="D24" s="25"/>
      <c r="F24" s="75"/>
      <c r="G24" s="86"/>
      <c r="H24" s="91"/>
      <c r="I24" s="91"/>
      <c r="J24" s="91"/>
      <c r="K24" s="91"/>
      <c r="L24" s="91"/>
      <c r="M24" s="91"/>
      <c r="N24" s="75"/>
    </row>
    <row r="25" spans="2:15" s="88" customFormat="1" x14ac:dyDescent="0.25">
      <c r="B25" s="2"/>
      <c r="C25" s="76" t="s">
        <v>191</v>
      </c>
      <c r="D25" s="25"/>
      <c r="F25" s="75"/>
      <c r="G25" s="86"/>
      <c r="H25" s="91"/>
      <c r="I25" s="91"/>
      <c r="J25" s="91"/>
      <c r="K25" s="91"/>
      <c r="L25" s="91"/>
      <c r="M25" s="91"/>
      <c r="N25" s="75"/>
    </row>
    <row r="26" spans="2:15" ht="13.2" thickBot="1" x14ac:dyDescent="0.3">
      <c r="C26" s="37"/>
      <c r="D26" s="74"/>
      <c r="E26" s="13"/>
      <c r="F26" s="75"/>
      <c r="G26" s="50"/>
      <c r="H26" s="79"/>
      <c r="I26" s="57"/>
      <c r="J26" s="25"/>
      <c r="K26" s="25"/>
      <c r="L26" s="25"/>
      <c r="M26" s="25"/>
      <c r="N26" s="75"/>
    </row>
    <row r="27" spans="2:15" ht="13.2" thickBot="1" x14ac:dyDescent="0.3">
      <c r="E27" s="121" t="s">
        <v>169</v>
      </c>
      <c r="F27" s="256" t="s">
        <v>196</v>
      </c>
      <c r="G27" s="50">
        <f>G35-G36+G37</f>
        <v>38287945.830000006</v>
      </c>
      <c r="H27" s="50">
        <f t="shared" ref="H27:M27" si="2">H35-H36+H37</f>
        <v>40154040.140000001</v>
      </c>
      <c r="I27" s="50">
        <f t="shared" si="2"/>
        <v>42018400</v>
      </c>
      <c r="J27" s="50">
        <f>J35-J36+J37</f>
        <v>0</v>
      </c>
      <c r="K27" s="50">
        <f t="shared" si="2"/>
        <v>0</v>
      </c>
      <c r="L27" s="50">
        <f t="shared" si="2"/>
        <v>0</v>
      </c>
      <c r="M27" s="50">
        <f t="shared" si="2"/>
        <v>0</v>
      </c>
      <c r="N27" s="58" t="s">
        <v>29</v>
      </c>
    </row>
    <row r="28" spans="2:15" ht="13.2" thickBot="1" x14ac:dyDescent="0.3">
      <c r="B28" s="11" t="s">
        <v>188</v>
      </c>
      <c r="E28" s="13"/>
      <c r="F28" s="256"/>
      <c r="G28" s="50"/>
      <c r="H28" s="50"/>
      <c r="I28" s="50"/>
      <c r="J28" s="50"/>
      <c r="K28" s="50"/>
      <c r="L28" s="50"/>
      <c r="M28" s="50"/>
      <c r="N28" s="58"/>
    </row>
    <row r="29" spans="2:15" ht="13.2" thickBot="1" x14ac:dyDescent="0.3">
      <c r="E29" s="121" t="s">
        <v>170</v>
      </c>
      <c r="F29" s="256" t="s">
        <v>200</v>
      </c>
      <c r="G29" s="50">
        <f>G115-G121+G122</f>
        <v>38287945.830000006</v>
      </c>
      <c r="H29" s="50">
        <f>H115-H121+H122</f>
        <v>40154040.140000001</v>
      </c>
      <c r="I29" s="50">
        <f t="shared" ref="I29:M29" si="3">I115-I121+I122</f>
        <v>42018400</v>
      </c>
      <c r="J29" s="50">
        <f t="shared" si="3"/>
        <v>0</v>
      </c>
      <c r="K29" s="50">
        <f t="shared" si="3"/>
        <v>0</v>
      </c>
      <c r="L29" s="50">
        <f t="shared" si="3"/>
        <v>0</v>
      </c>
      <c r="M29" s="50">
        <f t="shared" si="3"/>
        <v>0</v>
      </c>
      <c r="N29" s="58" t="s">
        <v>29</v>
      </c>
    </row>
    <row r="30" spans="2:15" x14ac:dyDescent="0.25">
      <c r="C30" s="68"/>
      <c r="D30" s="74"/>
      <c r="E30" s="74"/>
      <c r="F30" s="75"/>
      <c r="G30" s="50"/>
      <c r="H30" s="79"/>
      <c r="I30" s="57"/>
      <c r="J30" s="25"/>
      <c r="K30" s="25"/>
      <c r="L30" s="25"/>
      <c r="M30" s="25"/>
      <c r="N30" s="75"/>
    </row>
    <row r="31" spans="2:15" x14ac:dyDescent="0.25">
      <c r="B31" s="2">
        <v>11</v>
      </c>
      <c r="D31" s="74"/>
      <c r="E31" s="69" t="s">
        <v>171</v>
      </c>
      <c r="F31" s="75"/>
      <c r="G31" s="50">
        <f t="shared" ref="G31:M31" si="4">IF($E$27="Y",G27,IF($E$29="Y",G29,"Error: Please enter Y for one method"))</f>
        <v>38287945.830000006</v>
      </c>
      <c r="H31" s="50">
        <f>IF($E$27="Y",H27,IF($E$29="Y",H29,"Error: Please enter Y for one method"))</f>
        <v>40154040.140000001</v>
      </c>
      <c r="I31" s="50">
        <f t="shared" si="4"/>
        <v>42018400</v>
      </c>
      <c r="J31" s="50">
        <f t="shared" si="4"/>
        <v>0</v>
      </c>
      <c r="K31" s="50">
        <f t="shared" si="4"/>
        <v>0</v>
      </c>
      <c r="L31" s="50">
        <f t="shared" si="4"/>
        <v>0</v>
      </c>
      <c r="M31" s="50">
        <f t="shared" si="4"/>
        <v>0</v>
      </c>
      <c r="N31" s="58" t="s">
        <v>29</v>
      </c>
    </row>
    <row r="32" spans="2:15" ht="13.2" thickBot="1" x14ac:dyDescent="0.3">
      <c r="C32" s="76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75"/>
    </row>
    <row r="33" spans="2:25" s="88" customFormat="1" x14ac:dyDescent="0.25">
      <c r="B33" s="2"/>
      <c r="C33" s="129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130"/>
    </row>
    <row r="34" spans="2:25" x14ac:dyDescent="0.25">
      <c r="C34" s="131"/>
      <c r="D34" s="76" t="s">
        <v>179</v>
      </c>
      <c r="E34" s="25"/>
      <c r="F34" s="25"/>
      <c r="G34" s="82"/>
      <c r="H34" s="288" t="s">
        <v>183</v>
      </c>
      <c r="I34" s="288"/>
      <c r="J34" s="288"/>
      <c r="K34" s="288"/>
      <c r="L34" s="288"/>
      <c r="M34" s="288"/>
      <c r="N34" s="132"/>
    </row>
    <row r="35" spans="2:25" x14ac:dyDescent="0.25">
      <c r="C35" s="131"/>
      <c r="D35" s="147" t="s">
        <v>193</v>
      </c>
      <c r="E35" s="25" t="s">
        <v>201</v>
      </c>
      <c r="F35" s="25"/>
      <c r="G35" s="81">
        <f>G115</f>
        <v>38259025.150000006</v>
      </c>
      <c r="H35" s="115">
        <f>H115</f>
        <v>40154040.140000001</v>
      </c>
      <c r="I35" s="115">
        <f>I115</f>
        <v>42018400</v>
      </c>
      <c r="J35" s="115"/>
      <c r="K35" s="115"/>
      <c r="L35" s="115"/>
      <c r="M35" s="115"/>
      <c r="N35" s="132" t="s">
        <v>172</v>
      </c>
    </row>
    <row r="36" spans="2:25" x14ac:dyDescent="0.25">
      <c r="C36" s="131"/>
      <c r="D36" s="147" t="s">
        <v>194</v>
      </c>
      <c r="E36" s="25" t="s">
        <v>192</v>
      </c>
      <c r="F36" s="25"/>
      <c r="G36" s="50">
        <f>G121</f>
        <v>0</v>
      </c>
      <c r="H36" s="112">
        <f t="shared" ref="H36:I36" si="5">H121</f>
        <v>0</v>
      </c>
      <c r="I36" s="112">
        <f t="shared" si="5"/>
        <v>0</v>
      </c>
      <c r="J36" s="112"/>
      <c r="K36" s="112"/>
      <c r="L36" s="112"/>
      <c r="M36" s="112"/>
      <c r="N36" s="132" t="s">
        <v>172</v>
      </c>
    </row>
    <row r="37" spans="2:25" x14ac:dyDescent="0.25">
      <c r="C37" s="131"/>
      <c r="D37" s="148" t="s">
        <v>195</v>
      </c>
      <c r="E37" s="25" t="s">
        <v>83</v>
      </c>
      <c r="F37" s="25"/>
      <c r="G37" s="50">
        <f>G122</f>
        <v>28920.679999999986</v>
      </c>
      <c r="H37" s="112">
        <f t="shared" ref="H37:I37" si="6">H122</f>
        <v>0</v>
      </c>
      <c r="I37" s="112">
        <f t="shared" si="6"/>
        <v>0</v>
      </c>
      <c r="J37" s="112"/>
      <c r="K37" s="112"/>
      <c r="L37" s="112"/>
      <c r="M37" s="112"/>
      <c r="N37" s="132" t="s">
        <v>172</v>
      </c>
    </row>
    <row r="38" spans="2:25" s="88" customFormat="1" ht="13.2" thickBot="1" x14ac:dyDescent="0.3">
      <c r="B38" s="2"/>
      <c r="C38" s="133"/>
      <c r="D38" s="72"/>
      <c r="E38" s="72"/>
      <c r="F38" s="72"/>
      <c r="G38" s="134"/>
      <c r="H38" s="143"/>
      <c r="I38" s="143"/>
      <c r="J38" s="143"/>
      <c r="K38" s="143"/>
      <c r="L38" s="143"/>
      <c r="M38" s="143"/>
      <c r="N38" s="135"/>
    </row>
    <row r="39" spans="2:25" s="88" customFormat="1" ht="13.2" thickBot="1" x14ac:dyDescent="0.3">
      <c r="B39" s="2"/>
      <c r="C39" s="76"/>
      <c r="D39" s="25"/>
      <c r="E39" s="25"/>
      <c r="F39" s="25"/>
      <c r="G39" s="50"/>
      <c r="H39" s="81"/>
      <c r="I39" s="81"/>
      <c r="J39" s="81"/>
      <c r="K39" s="81"/>
      <c r="L39" s="81"/>
      <c r="M39" s="81"/>
      <c r="N39" s="75"/>
    </row>
    <row r="40" spans="2:25" x14ac:dyDescent="0.25">
      <c r="C40" s="129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130"/>
      <c r="O40" s="287"/>
    </row>
    <row r="41" spans="2:25" x14ac:dyDescent="0.25">
      <c r="C41" s="131"/>
      <c r="D41" s="76" t="s">
        <v>178</v>
      </c>
      <c r="E41" s="25"/>
      <c r="F41" s="25"/>
      <c r="G41" s="25"/>
      <c r="H41" s="25"/>
      <c r="I41" s="25"/>
      <c r="J41" s="25"/>
      <c r="K41" s="25"/>
      <c r="L41" s="25"/>
      <c r="M41" s="25"/>
      <c r="N41" s="132"/>
      <c r="O41" s="287"/>
    </row>
    <row r="42" spans="2:25" x14ac:dyDescent="0.25">
      <c r="C42" s="7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132"/>
      <c r="O42" s="287"/>
    </row>
    <row r="43" spans="2:25" x14ac:dyDescent="0.25">
      <c r="C43" s="136"/>
      <c r="D43" s="76" t="s">
        <v>164</v>
      </c>
      <c r="E43" s="76"/>
      <c r="F43" s="13"/>
      <c r="G43" s="36"/>
      <c r="H43" s="25"/>
      <c r="I43" s="25"/>
      <c r="J43" s="25"/>
      <c r="K43" s="25"/>
      <c r="L43" s="25"/>
      <c r="M43" s="25"/>
      <c r="N43" s="132"/>
      <c r="O43" s="287"/>
    </row>
    <row r="44" spans="2:25" x14ac:dyDescent="0.25">
      <c r="C44" s="136"/>
      <c r="D44" s="25"/>
      <c r="E44" s="75">
        <v>5005</v>
      </c>
      <c r="F44" s="128" t="s">
        <v>8</v>
      </c>
      <c r="G44" s="302">
        <f>'Benchmarking Calculations'!G10</f>
        <v>2008376.04</v>
      </c>
      <c r="H44" s="286">
        <v>2388447.0957386829</v>
      </c>
      <c r="I44" s="286">
        <v>2443426.9960846207</v>
      </c>
      <c r="J44" s="120"/>
      <c r="K44" s="120"/>
      <c r="L44" s="120"/>
      <c r="M44" s="120"/>
      <c r="N44" s="132" t="s">
        <v>172</v>
      </c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2:25" x14ac:dyDescent="0.25">
      <c r="C45" s="136"/>
      <c r="D45" s="25"/>
      <c r="E45" s="75">
        <v>5010</v>
      </c>
      <c r="F45" s="128" t="s">
        <v>9</v>
      </c>
      <c r="G45" s="302">
        <f>'Benchmarking Calculations'!G11</f>
        <v>2723191.49</v>
      </c>
      <c r="H45" s="286">
        <v>2875000</v>
      </c>
      <c r="I45" s="286">
        <v>2745000</v>
      </c>
      <c r="J45" s="120"/>
      <c r="K45" s="120"/>
      <c r="L45" s="120"/>
      <c r="M45" s="120"/>
      <c r="N45" s="132" t="s">
        <v>172</v>
      </c>
    </row>
    <row r="46" spans="2:25" x14ac:dyDescent="0.25">
      <c r="C46" s="136"/>
      <c r="D46" s="25"/>
      <c r="E46" s="75">
        <v>5012</v>
      </c>
      <c r="F46" s="128" t="s">
        <v>10</v>
      </c>
      <c r="G46" s="302">
        <f>'Benchmarking Calculations'!G12</f>
        <v>336795.34</v>
      </c>
      <c r="H46" s="286">
        <v>447420.40562548244</v>
      </c>
      <c r="I46" s="286">
        <v>457901.30783465068</v>
      </c>
      <c r="J46" s="120"/>
      <c r="K46" s="120"/>
      <c r="L46" s="120"/>
      <c r="M46" s="120"/>
      <c r="N46" s="132" t="s">
        <v>172</v>
      </c>
    </row>
    <row r="47" spans="2:25" x14ac:dyDescent="0.25">
      <c r="C47" s="136"/>
      <c r="D47" s="25"/>
      <c r="E47" s="75">
        <v>5014</v>
      </c>
      <c r="F47" s="128" t="s">
        <v>11</v>
      </c>
      <c r="G47" s="302">
        <f>'Benchmarking Calculations'!G13</f>
        <v>0</v>
      </c>
      <c r="H47" s="286">
        <v>0</v>
      </c>
      <c r="I47" s="286">
        <v>0</v>
      </c>
      <c r="J47" s="120"/>
      <c r="K47" s="120"/>
      <c r="L47" s="120"/>
      <c r="M47" s="120"/>
      <c r="N47" s="132" t="s">
        <v>172</v>
      </c>
    </row>
    <row r="48" spans="2:25" ht="25.2" x14ac:dyDescent="0.25">
      <c r="C48" s="136"/>
      <c r="D48" s="25"/>
      <c r="E48" s="75">
        <v>5015</v>
      </c>
      <c r="F48" s="128" t="s">
        <v>12</v>
      </c>
      <c r="G48" s="302">
        <f>'Benchmarking Calculations'!G14</f>
        <v>0</v>
      </c>
      <c r="H48" s="286">
        <v>0</v>
      </c>
      <c r="I48" s="286">
        <v>0</v>
      </c>
      <c r="J48" s="120"/>
      <c r="K48" s="120"/>
      <c r="L48" s="120"/>
      <c r="M48" s="120"/>
      <c r="N48" s="132" t="s">
        <v>172</v>
      </c>
    </row>
    <row r="49" spans="3:14" x14ac:dyDescent="0.25">
      <c r="C49" s="136"/>
      <c r="D49" s="25"/>
      <c r="E49" s="75">
        <v>5016</v>
      </c>
      <c r="F49" s="128" t="s">
        <v>13</v>
      </c>
      <c r="G49" s="302">
        <f>'Benchmarking Calculations'!G15</f>
        <v>13145.74</v>
      </c>
      <c r="H49" s="286">
        <v>32608.980029411934</v>
      </c>
      <c r="I49" s="286">
        <v>33473.433749949538</v>
      </c>
      <c r="J49" s="120"/>
      <c r="K49" s="120"/>
      <c r="L49" s="120"/>
      <c r="M49" s="120"/>
      <c r="N49" s="132" t="s">
        <v>172</v>
      </c>
    </row>
    <row r="50" spans="3:14" ht="25.2" x14ac:dyDescent="0.25">
      <c r="C50" s="136"/>
      <c r="D50" s="25"/>
      <c r="E50" s="75">
        <v>5017</v>
      </c>
      <c r="F50" s="128" t="s">
        <v>14</v>
      </c>
      <c r="G50" s="302">
        <f>'Benchmarking Calculations'!G16</f>
        <v>139354.23000000001</v>
      </c>
      <c r="H50" s="286">
        <v>161055.36461517328</v>
      </c>
      <c r="I50" s="286">
        <v>166046.8476302195</v>
      </c>
      <c r="J50" s="120"/>
      <c r="K50" s="120"/>
      <c r="L50" s="120"/>
      <c r="M50" s="120"/>
      <c r="N50" s="132" t="s">
        <v>172</v>
      </c>
    </row>
    <row r="51" spans="3:14" x14ac:dyDescent="0.25">
      <c r="C51" s="136"/>
      <c r="D51" s="25"/>
      <c r="E51" s="75">
        <v>5020</v>
      </c>
      <c r="F51" s="128" t="s">
        <v>15</v>
      </c>
      <c r="G51" s="302">
        <f>'Benchmarking Calculations'!G17</f>
        <v>144047.26999999999</v>
      </c>
      <c r="H51" s="286">
        <v>135841.078689774</v>
      </c>
      <c r="I51" s="286">
        <v>145927.36878398483</v>
      </c>
      <c r="J51" s="120"/>
      <c r="K51" s="120"/>
      <c r="L51" s="120"/>
      <c r="M51" s="120"/>
      <c r="N51" s="132" t="s">
        <v>172</v>
      </c>
    </row>
    <row r="52" spans="3:14" ht="25.2" x14ac:dyDescent="0.25">
      <c r="C52" s="136"/>
      <c r="D52" s="25"/>
      <c r="E52" s="75">
        <v>5025</v>
      </c>
      <c r="F52" s="128" t="s">
        <v>16</v>
      </c>
      <c r="G52" s="302">
        <f>'Benchmarking Calculations'!G18</f>
        <v>273571.83</v>
      </c>
      <c r="H52" s="286">
        <v>318121.74289076962</v>
      </c>
      <c r="I52" s="286">
        <v>326470.84779141319</v>
      </c>
      <c r="J52" s="120"/>
      <c r="K52" s="120"/>
      <c r="L52" s="120"/>
      <c r="M52" s="120"/>
      <c r="N52" s="132" t="s">
        <v>172</v>
      </c>
    </row>
    <row r="53" spans="3:14" x14ac:dyDescent="0.25">
      <c r="C53" s="136"/>
      <c r="D53" s="25"/>
      <c r="E53" s="75">
        <v>5035</v>
      </c>
      <c r="F53" s="128" t="s">
        <v>17</v>
      </c>
      <c r="G53" s="302">
        <f>'Benchmarking Calculations'!G19</f>
        <v>18858.580000000002</v>
      </c>
      <c r="H53" s="286">
        <v>12879.772871520761</v>
      </c>
      <c r="I53" s="286">
        <v>13426.001121746496</v>
      </c>
      <c r="J53" s="120"/>
      <c r="K53" s="120"/>
      <c r="L53" s="120"/>
      <c r="M53" s="120"/>
      <c r="N53" s="132" t="s">
        <v>172</v>
      </c>
    </row>
    <row r="54" spans="3:14" ht="25.2" x14ac:dyDescent="0.25">
      <c r="C54" s="136"/>
      <c r="D54" s="25"/>
      <c r="E54" s="75">
        <v>5040</v>
      </c>
      <c r="F54" s="128" t="s">
        <v>18</v>
      </c>
      <c r="G54" s="302">
        <f>'Benchmarking Calculations'!G20</f>
        <v>41249.339999999997</v>
      </c>
      <c r="H54" s="286">
        <v>57198.77468684777</v>
      </c>
      <c r="I54" s="286">
        <v>62454.608532276892</v>
      </c>
      <c r="J54" s="120"/>
      <c r="K54" s="120"/>
      <c r="L54" s="120"/>
      <c r="M54" s="120"/>
      <c r="N54" s="132" t="s">
        <v>172</v>
      </c>
    </row>
    <row r="55" spans="3:14" ht="25.2" x14ac:dyDescent="0.25">
      <c r="C55" s="136"/>
      <c r="D55" s="25"/>
      <c r="E55" s="75">
        <v>5045</v>
      </c>
      <c r="F55" s="128" t="s">
        <v>19</v>
      </c>
      <c r="G55" s="302">
        <f>'Benchmarking Calculations'!G21</f>
        <v>185782.52</v>
      </c>
      <c r="H55" s="286">
        <v>205826.88586048808</v>
      </c>
      <c r="I55" s="286">
        <v>215580.5393477974</v>
      </c>
      <c r="J55" s="120"/>
      <c r="K55" s="120"/>
      <c r="L55" s="120"/>
      <c r="M55" s="120"/>
      <c r="N55" s="132" t="s">
        <v>172</v>
      </c>
    </row>
    <row r="56" spans="3:14" x14ac:dyDescent="0.25">
      <c r="C56" s="136"/>
      <c r="D56" s="25"/>
      <c r="E56" s="75">
        <v>5055</v>
      </c>
      <c r="F56" s="128" t="s">
        <v>20</v>
      </c>
      <c r="G56" s="302">
        <f>'Benchmarking Calculations'!G22</f>
        <v>59785.83</v>
      </c>
      <c r="H56" s="286">
        <v>177360.10128132076</v>
      </c>
      <c r="I56" s="286">
        <v>188344.24345718304</v>
      </c>
      <c r="J56" s="120"/>
      <c r="K56" s="120"/>
      <c r="L56" s="120"/>
      <c r="M56" s="120"/>
      <c r="N56" s="132" t="s">
        <v>172</v>
      </c>
    </row>
    <row r="57" spans="3:14" x14ac:dyDescent="0.25">
      <c r="C57" s="136"/>
      <c r="D57" s="25"/>
      <c r="E57" s="75">
        <v>5065</v>
      </c>
      <c r="F57" s="128" t="s">
        <v>21</v>
      </c>
      <c r="G57" s="302">
        <f>'Benchmarking Calculations'!G23</f>
        <v>1833605.06</v>
      </c>
      <c r="H57" s="286">
        <v>1740090.0643344359</v>
      </c>
      <c r="I57" s="286">
        <v>1846033.6658140649</v>
      </c>
      <c r="J57" s="120"/>
      <c r="K57" s="120"/>
      <c r="L57" s="120"/>
      <c r="M57" s="120"/>
      <c r="N57" s="132" t="s">
        <v>172</v>
      </c>
    </row>
    <row r="58" spans="3:14" x14ac:dyDescent="0.25">
      <c r="C58" s="136"/>
      <c r="D58" s="25"/>
      <c r="E58" s="75">
        <v>5070</v>
      </c>
      <c r="F58" s="128" t="s">
        <v>22</v>
      </c>
      <c r="G58" s="302">
        <f>'Benchmarking Calculations'!G24</f>
        <v>0</v>
      </c>
      <c r="H58" s="286">
        <v>0</v>
      </c>
      <c r="I58" s="286">
        <v>0</v>
      </c>
      <c r="J58" s="120"/>
      <c r="K58" s="120"/>
      <c r="L58" s="120"/>
      <c r="M58" s="120"/>
      <c r="N58" s="132" t="s">
        <v>172</v>
      </c>
    </row>
    <row r="59" spans="3:14" x14ac:dyDescent="0.25">
      <c r="C59" s="136"/>
      <c r="D59" s="25"/>
      <c r="E59" s="75">
        <v>5075</v>
      </c>
      <c r="F59" s="128" t="s">
        <v>23</v>
      </c>
      <c r="G59" s="302">
        <f>'Benchmarking Calculations'!G25</f>
        <v>0</v>
      </c>
      <c r="H59" s="286">
        <v>0</v>
      </c>
      <c r="I59" s="286">
        <v>0</v>
      </c>
      <c r="J59" s="120"/>
      <c r="K59" s="120"/>
      <c r="L59" s="120"/>
      <c r="M59" s="120"/>
      <c r="N59" s="132" t="s">
        <v>172</v>
      </c>
    </row>
    <row r="60" spans="3:14" x14ac:dyDescent="0.25">
      <c r="C60" s="136"/>
      <c r="D60" s="25"/>
      <c r="E60" s="75">
        <v>5085</v>
      </c>
      <c r="F60" s="128" t="s">
        <v>24</v>
      </c>
      <c r="G60" s="302">
        <f>'Benchmarking Calculations'!G26</f>
        <v>2995935.62</v>
      </c>
      <c r="H60" s="286">
        <v>3222685.3306392301</v>
      </c>
      <c r="I60" s="286">
        <v>3356435.7001658995</v>
      </c>
      <c r="J60" s="120"/>
      <c r="K60" s="120"/>
      <c r="L60" s="120"/>
      <c r="M60" s="120"/>
      <c r="N60" s="132" t="s">
        <v>172</v>
      </c>
    </row>
    <row r="61" spans="3:14" x14ac:dyDescent="0.25">
      <c r="C61" s="136"/>
      <c r="D61" s="25"/>
      <c r="E61" s="75">
        <v>5090</v>
      </c>
      <c r="F61" s="128" t="s">
        <v>25</v>
      </c>
      <c r="G61" s="302">
        <f>'Benchmarking Calculations'!G27</f>
        <v>0</v>
      </c>
      <c r="H61" s="286">
        <v>0</v>
      </c>
      <c r="I61" s="286">
        <v>0</v>
      </c>
      <c r="J61" s="120"/>
      <c r="K61" s="120"/>
      <c r="L61" s="120"/>
      <c r="M61" s="120"/>
      <c r="N61" s="132" t="s">
        <v>172</v>
      </c>
    </row>
    <row r="62" spans="3:14" x14ac:dyDescent="0.25">
      <c r="C62" s="136"/>
      <c r="D62" s="25"/>
      <c r="E62" s="75">
        <v>5095</v>
      </c>
      <c r="F62" s="128" t="s">
        <v>26</v>
      </c>
      <c r="G62" s="302">
        <f>'Benchmarking Calculations'!G28</f>
        <v>122601.54</v>
      </c>
      <c r="H62" s="286">
        <v>139100</v>
      </c>
      <c r="I62" s="286">
        <v>141100</v>
      </c>
      <c r="J62" s="120"/>
      <c r="K62" s="120"/>
      <c r="L62" s="120"/>
      <c r="M62" s="120"/>
      <c r="N62" s="132" t="s">
        <v>172</v>
      </c>
    </row>
    <row r="63" spans="3:14" x14ac:dyDescent="0.25">
      <c r="C63" s="136"/>
      <c r="D63" s="25"/>
      <c r="E63" s="105">
        <v>5096</v>
      </c>
      <c r="F63" s="146" t="s">
        <v>27</v>
      </c>
      <c r="G63" s="303">
        <f>'Benchmarking Calculations'!G29</f>
        <v>0</v>
      </c>
      <c r="H63" s="286">
        <v>0</v>
      </c>
      <c r="I63" s="286">
        <v>0</v>
      </c>
      <c r="J63" s="120"/>
      <c r="K63" s="120"/>
      <c r="L63" s="120"/>
      <c r="M63" s="120"/>
      <c r="N63" s="132" t="s">
        <v>172</v>
      </c>
    </row>
    <row r="64" spans="3:14" x14ac:dyDescent="0.25">
      <c r="C64" s="136"/>
      <c r="D64" s="25"/>
      <c r="E64" s="15"/>
      <c r="F64" s="77" t="s">
        <v>28</v>
      </c>
      <c r="G64" s="104">
        <f>'Benchmarking Calculations'!G30</f>
        <v>10896300.43</v>
      </c>
      <c r="H64" s="78">
        <f>SUM(H44:H63)</f>
        <v>11913635.597263135</v>
      </c>
      <c r="I64" s="78">
        <f t="shared" ref="I64:M64" si="7">SUM(I44:I63)</f>
        <v>12141621.560313808</v>
      </c>
      <c r="J64" s="78">
        <f t="shared" si="7"/>
        <v>0</v>
      </c>
      <c r="K64" s="78">
        <f t="shared" si="7"/>
        <v>0</v>
      </c>
      <c r="L64" s="78">
        <f t="shared" si="7"/>
        <v>0</v>
      </c>
      <c r="M64" s="78">
        <f t="shared" si="7"/>
        <v>0</v>
      </c>
      <c r="N64" s="137" t="s">
        <v>29</v>
      </c>
    </row>
    <row r="65" spans="3:15" x14ac:dyDescent="0.25">
      <c r="C65" s="136"/>
      <c r="D65" s="25"/>
      <c r="E65" s="75">
        <v>5105</v>
      </c>
      <c r="F65" s="128" t="s">
        <v>30</v>
      </c>
      <c r="G65" s="302">
        <f>'Benchmarking Calculations'!G31</f>
        <v>1623674.62</v>
      </c>
      <c r="H65" s="286">
        <v>1630153.0442613172</v>
      </c>
      <c r="I65" s="286">
        <v>1741073.0039153791</v>
      </c>
      <c r="J65" s="120"/>
      <c r="K65" s="120"/>
      <c r="L65" s="120"/>
      <c r="M65" s="120"/>
      <c r="N65" s="132" t="s">
        <v>172</v>
      </c>
    </row>
    <row r="66" spans="3:15" x14ac:dyDescent="0.25">
      <c r="C66" s="136"/>
      <c r="D66" s="25"/>
      <c r="E66" s="75">
        <v>5110</v>
      </c>
      <c r="F66" s="128" t="s">
        <v>31</v>
      </c>
      <c r="G66" s="302">
        <f>'Benchmarking Calculations'!G32</f>
        <v>86472.88</v>
      </c>
      <c r="H66" s="286">
        <v>82387.974450088281</v>
      </c>
      <c r="I66" s="286">
        <v>84317.92733682727</v>
      </c>
      <c r="J66" s="120"/>
      <c r="K66" s="120"/>
      <c r="L66" s="120"/>
      <c r="M66" s="120"/>
      <c r="N66" s="132" t="s">
        <v>172</v>
      </c>
    </row>
    <row r="67" spans="3:15" x14ac:dyDescent="0.25">
      <c r="C67" s="136"/>
      <c r="D67" s="25"/>
      <c r="E67" s="75">
        <v>5112</v>
      </c>
      <c r="F67" s="128" t="s">
        <v>32</v>
      </c>
      <c r="G67" s="302">
        <f>'Benchmarking Calculations'!G33</f>
        <v>0</v>
      </c>
      <c r="H67" s="286">
        <v>0</v>
      </c>
      <c r="I67" s="286">
        <v>0</v>
      </c>
      <c r="J67" s="120"/>
      <c r="K67" s="120"/>
      <c r="L67" s="120"/>
      <c r="M67" s="120"/>
      <c r="N67" s="132" t="s">
        <v>172</v>
      </c>
    </row>
    <row r="68" spans="3:15" x14ac:dyDescent="0.25">
      <c r="C68" s="136"/>
      <c r="D68" s="25"/>
      <c r="E68" s="75">
        <v>5114</v>
      </c>
      <c r="F68" s="128" t="s">
        <v>33</v>
      </c>
      <c r="G68" s="302">
        <f>'Benchmarking Calculations'!G34</f>
        <v>970372.28</v>
      </c>
      <c r="H68" s="286">
        <v>791575.65378045617</v>
      </c>
      <c r="I68" s="286">
        <v>813284.14729634044</v>
      </c>
      <c r="J68" s="120"/>
      <c r="K68" s="120"/>
      <c r="L68" s="120"/>
      <c r="M68" s="120"/>
      <c r="N68" s="132" t="s">
        <v>172</v>
      </c>
    </row>
    <row r="69" spans="3:15" x14ac:dyDescent="0.25">
      <c r="C69" s="136"/>
      <c r="D69" s="25"/>
      <c r="E69" s="75">
        <v>5120</v>
      </c>
      <c r="F69" s="128" t="s">
        <v>34</v>
      </c>
      <c r="G69" s="302">
        <f>'Benchmarking Calculations'!G35</f>
        <v>566710.81999999995</v>
      </c>
      <c r="H69" s="286">
        <v>600881.17141680513</v>
      </c>
      <c r="I69" s="286">
        <v>634201.36127281189</v>
      </c>
      <c r="J69" s="120"/>
      <c r="K69" s="120"/>
      <c r="L69" s="120"/>
      <c r="M69" s="120"/>
      <c r="N69" s="132" t="s">
        <v>172</v>
      </c>
      <c r="O69" s="283"/>
    </row>
    <row r="70" spans="3:15" x14ac:dyDescent="0.25">
      <c r="C70" s="136"/>
      <c r="D70" s="25"/>
      <c r="E70" s="75">
        <v>5125</v>
      </c>
      <c r="F70" s="128" t="s">
        <v>35</v>
      </c>
      <c r="G70" s="302">
        <f>'Benchmarking Calculations'!G36</f>
        <v>1489739.77</v>
      </c>
      <c r="H70" s="286">
        <v>1371344.9714250362</v>
      </c>
      <c r="I70" s="286">
        <v>1448747.6516618675</v>
      </c>
      <c r="J70" s="120"/>
      <c r="K70" s="120"/>
      <c r="L70" s="120"/>
      <c r="M70" s="120"/>
      <c r="N70" s="132" t="s">
        <v>172</v>
      </c>
    </row>
    <row r="71" spans="3:15" x14ac:dyDescent="0.25">
      <c r="C71" s="136"/>
      <c r="D71" s="25"/>
      <c r="E71" s="75">
        <v>5130</v>
      </c>
      <c r="F71" s="128" t="s">
        <v>36</v>
      </c>
      <c r="G71" s="302">
        <f>'Benchmarking Calculations'!G37</f>
        <v>150843.23000000001</v>
      </c>
      <c r="H71" s="286">
        <v>171058.20787469717</v>
      </c>
      <c r="I71" s="286">
        <v>181696.86251404777</v>
      </c>
      <c r="J71" s="120"/>
      <c r="K71" s="120"/>
      <c r="L71" s="120"/>
      <c r="M71" s="120"/>
      <c r="N71" s="132" t="s">
        <v>172</v>
      </c>
    </row>
    <row r="72" spans="3:15" x14ac:dyDescent="0.25">
      <c r="C72" s="136"/>
      <c r="D72" s="25"/>
      <c r="E72" s="75">
        <v>5135</v>
      </c>
      <c r="F72" s="128" t="s">
        <v>37</v>
      </c>
      <c r="G72" s="302">
        <f>'Benchmarking Calculations'!G38</f>
        <v>1200577.82</v>
      </c>
      <c r="H72" s="286">
        <v>1157400</v>
      </c>
      <c r="I72" s="286">
        <v>1194500</v>
      </c>
      <c r="J72" s="120"/>
      <c r="K72" s="120"/>
      <c r="L72" s="120"/>
      <c r="M72" s="120"/>
      <c r="N72" s="132" t="s">
        <v>172</v>
      </c>
    </row>
    <row r="73" spans="3:15" x14ac:dyDescent="0.25">
      <c r="C73" s="136"/>
      <c r="D73" s="25"/>
      <c r="E73" s="75">
        <v>5145</v>
      </c>
      <c r="F73" s="128" t="s">
        <v>38</v>
      </c>
      <c r="G73" s="302">
        <f>'Benchmarking Calculations'!G39</f>
        <v>324267.7</v>
      </c>
      <c r="H73" s="286">
        <v>278618.55445205193</v>
      </c>
      <c r="I73" s="286">
        <v>305120.2683153968</v>
      </c>
      <c r="J73" s="120"/>
      <c r="K73" s="120"/>
      <c r="L73" s="120"/>
      <c r="M73" s="120"/>
      <c r="N73" s="132" t="s">
        <v>172</v>
      </c>
    </row>
    <row r="74" spans="3:15" x14ac:dyDescent="0.25">
      <c r="C74" s="136"/>
      <c r="D74" s="25"/>
      <c r="E74" s="75">
        <v>5150</v>
      </c>
      <c r="F74" s="128" t="s">
        <v>39</v>
      </c>
      <c r="G74" s="302">
        <f>'Benchmarking Calculations'!G40</f>
        <v>1079235.98</v>
      </c>
      <c r="H74" s="286">
        <v>943348.21738398168</v>
      </c>
      <c r="I74" s="286">
        <v>1031842.6362521981</v>
      </c>
      <c r="J74" s="120"/>
      <c r="K74" s="120"/>
      <c r="L74" s="120"/>
      <c r="M74" s="120"/>
      <c r="N74" s="132" t="s">
        <v>172</v>
      </c>
    </row>
    <row r="75" spans="3:15" x14ac:dyDescent="0.25">
      <c r="C75" s="136"/>
      <c r="D75" s="25"/>
      <c r="E75" s="75">
        <v>5155</v>
      </c>
      <c r="F75" s="128" t="s">
        <v>40</v>
      </c>
      <c r="G75" s="302">
        <f>'Benchmarking Calculations'!G41</f>
        <v>1167571.78</v>
      </c>
      <c r="H75" s="286">
        <v>929700.94376971654</v>
      </c>
      <c r="I75" s="286">
        <v>1019080.937076763</v>
      </c>
      <c r="J75" s="120"/>
      <c r="K75" s="120"/>
      <c r="L75" s="120"/>
      <c r="M75" s="120"/>
      <c r="N75" s="132" t="s">
        <v>172</v>
      </c>
    </row>
    <row r="76" spans="3:15" x14ac:dyDescent="0.25">
      <c r="C76" s="136"/>
      <c r="D76" s="25"/>
      <c r="E76" s="75">
        <v>5160</v>
      </c>
      <c r="F76" s="128" t="s">
        <v>41</v>
      </c>
      <c r="G76" s="302">
        <f>'Benchmarking Calculations'!G42</f>
        <v>115284.08</v>
      </c>
      <c r="H76" s="286">
        <v>152879.57897194879</v>
      </c>
      <c r="I76" s="286">
        <v>166402.24519600344</v>
      </c>
      <c r="J76" s="120"/>
      <c r="K76" s="120"/>
      <c r="L76" s="120"/>
      <c r="M76" s="120"/>
      <c r="N76" s="132" t="s">
        <v>172</v>
      </c>
    </row>
    <row r="77" spans="3:15" x14ac:dyDescent="0.25">
      <c r="C77" s="136"/>
      <c r="D77" s="25"/>
      <c r="E77" s="105">
        <v>5175</v>
      </c>
      <c r="F77" s="146" t="s">
        <v>42</v>
      </c>
      <c r="G77" s="303">
        <f>'Benchmarking Calculations'!G43</f>
        <v>34379.43</v>
      </c>
      <c r="H77" s="286">
        <v>42041.759992401901</v>
      </c>
      <c r="I77" s="286">
        <v>40649.26537932839</v>
      </c>
      <c r="J77" s="120"/>
      <c r="K77" s="120"/>
      <c r="L77" s="120"/>
      <c r="M77" s="120"/>
      <c r="N77" s="132" t="s">
        <v>172</v>
      </c>
    </row>
    <row r="78" spans="3:15" x14ac:dyDescent="0.25">
      <c r="C78" s="136"/>
      <c r="D78" s="25"/>
      <c r="E78" s="15"/>
      <c r="F78" s="77" t="s">
        <v>43</v>
      </c>
      <c r="G78" s="104">
        <f>'Benchmarking Calculations'!G44</f>
        <v>8809130.3900000006</v>
      </c>
      <c r="H78" s="78">
        <f>SUM(H65:H77)</f>
        <v>8151390.0777785014</v>
      </c>
      <c r="I78" s="78">
        <f t="shared" ref="I78:M78" si="8">SUM(I65:I77)</f>
        <v>8660916.3062169645</v>
      </c>
      <c r="J78" s="78">
        <f t="shared" si="8"/>
        <v>0</v>
      </c>
      <c r="K78" s="78">
        <f t="shared" si="8"/>
        <v>0</v>
      </c>
      <c r="L78" s="78">
        <f t="shared" si="8"/>
        <v>0</v>
      </c>
      <c r="M78" s="78">
        <f t="shared" si="8"/>
        <v>0</v>
      </c>
      <c r="N78" s="137" t="s">
        <v>29</v>
      </c>
    </row>
    <row r="79" spans="3:15" x14ac:dyDescent="0.25">
      <c r="C79" s="136"/>
      <c r="D79" s="25"/>
      <c r="E79" s="75">
        <v>5305</v>
      </c>
      <c r="F79" s="75" t="s">
        <v>44</v>
      </c>
      <c r="G79" s="302">
        <f>'Benchmarking Calculations'!G45</f>
        <v>211572.34</v>
      </c>
      <c r="H79" s="286">
        <v>0</v>
      </c>
      <c r="I79" s="286">
        <v>0</v>
      </c>
      <c r="J79" s="120"/>
      <c r="K79" s="120"/>
      <c r="L79" s="120"/>
      <c r="M79" s="120"/>
      <c r="N79" s="132" t="s">
        <v>172</v>
      </c>
    </row>
    <row r="80" spans="3:15" x14ac:dyDescent="0.25">
      <c r="C80" s="136"/>
      <c r="D80" s="25"/>
      <c r="E80" s="75">
        <v>5310</v>
      </c>
      <c r="F80" s="75" t="s">
        <v>45</v>
      </c>
      <c r="G80" s="302">
        <f>'Benchmarking Calculations'!G46</f>
        <v>1399449.52</v>
      </c>
      <c r="H80" s="286">
        <v>1445762.1756731621</v>
      </c>
      <c r="I80" s="286">
        <v>1497111.0688066068</v>
      </c>
      <c r="J80" s="120"/>
      <c r="K80" s="120"/>
      <c r="L80" s="120"/>
      <c r="M80" s="120"/>
      <c r="N80" s="132" t="s">
        <v>172</v>
      </c>
    </row>
    <row r="81" spans="3:14" x14ac:dyDescent="0.25">
      <c r="C81" s="136"/>
      <c r="D81" s="25"/>
      <c r="E81" s="75">
        <v>5315</v>
      </c>
      <c r="F81" s="75" t="s">
        <v>46</v>
      </c>
      <c r="G81" s="302">
        <f>'Benchmarking Calculations'!G47</f>
        <v>1888920.34</v>
      </c>
      <c r="H81" s="286">
        <v>3166826.1500000004</v>
      </c>
      <c r="I81" s="286">
        <v>3489621.9699999997</v>
      </c>
      <c r="J81" s="120"/>
      <c r="K81" s="120"/>
      <c r="L81" s="120"/>
      <c r="M81" s="120"/>
      <c r="N81" s="132" t="s">
        <v>172</v>
      </c>
    </row>
    <row r="82" spans="3:14" x14ac:dyDescent="0.25">
      <c r="C82" s="136"/>
      <c r="D82" s="25"/>
      <c r="E82" s="75">
        <v>5320</v>
      </c>
      <c r="F82" s="75" t="s">
        <v>47</v>
      </c>
      <c r="G82" s="302">
        <f>'Benchmarking Calculations'!G48</f>
        <v>962087.97</v>
      </c>
      <c r="H82" s="286">
        <v>513471.05</v>
      </c>
      <c r="I82" s="286">
        <v>528771.05000000005</v>
      </c>
      <c r="J82" s="120"/>
      <c r="K82" s="120"/>
      <c r="L82" s="120"/>
      <c r="M82" s="120"/>
      <c r="N82" s="132" t="s">
        <v>172</v>
      </c>
    </row>
    <row r="83" spans="3:14" x14ac:dyDescent="0.25">
      <c r="C83" s="136"/>
      <c r="D83" s="25"/>
      <c r="E83" s="75">
        <v>5325</v>
      </c>
      <c r="F83" s="75" t="s">
        <v>48</v>
      </c>
      <c r="G83" s="302">
        <f>'Benchmarking Calculations'!G49</f>
        <v>0</v>
      </c>
      <c r="H83" s="286">
        <v>0</v>
      </c>
      <c r="I83" s="286">
        <v>0</v>
      </c>
      <c r="J83" s="120"/>
      <c r="K83" s="120"/>
      <c r="L83" s="120"/>
      <c r="M83" s="120"/>
      <c r="N83" s="132" t="s">
        <v>172</v>
      </c>
    </row>
    <row r="84" spans="3:14" x14ac:dyDescent="0.25">
      <c r="C84" s="136"/>
      <c r="D84" s="25"/>
      <c r="E84" s="75">
        <v>5330</v>
      </c>
      <c r="F84" s="75" t="s">
        <v>49</v>
      </c>
      <c r="G84" s="302">
        <f>'Benchmarking Calculations'!G50</f>
        <v>-41529</v>
      </c>
      <c r="H84" s="286">
        <v>-91100</v>
      </c>
      <c r="I84" s="286">
        <v>-91100</v>
      </c>
      <c r="J84" s="120"/>
      <c r="K84" s="120"/>
      <c r="L84" s="120"/>
      <c r="M84" s="120"/>
      <c r="N84" s="132" t="s">
        <v>172</v>
      </c>
    </row>
    <row r="85" spans="3:14" x14ac:dyDescent="0.25">
      <c r="C85" s="136"/>
      <c r="D85" s="25"/>
      <c r="E85" s="105">
        <v>5340</v>
      </c>
      <c r="F85" s="105" t="s">
        <v>50</v>
      </c>
      <c r="G85" s="303">
        <f>'Benchmarking Calculations'!G51</f>
        <v>0</v>
      </c>
      <c r="H85" s="286">
        <v>0</v>
      </c>
      <c r="I85" s="286">
        <v>0</v>
      </c>
      <c r="J85" s="120"/>
      <c r="K85" s="120"/>
      <c r="L85" s="120"/>
      <c r="M85" s="120"/>
      <c r="N85" s="132" t="s">
        <v>172</v>
      </c>
    </row>
    <row r="86" spans="3:14" x14ac:dyDescent="0.25">
      <c r="C86" s="136"/>
      <c r="D86" s="25"/>
      <c r="E86" s="15"/>
      <c r="F86" s="77" t="s">
        <v>51</v>
      </c>
      <c r="G86" s="104">
        <f>'Benchmarking Calculations'!G52</f>
        <v>4420501.17</v>
      </c>
      <c r="H86" s="78">
        <f>SUM(H79:H85)</f>
        <v>5034959.3756731628</v>
      </c>
      <c r="I86" s="78">
        <f t="shared" ref="I86:M86" si="9">SUM(I79:I85)</f>
        <v>5424404.0888066059</v>
      </c>
      <c r="J86" s="78">
        <f t="shared" si="9"/>
        <v>0</v>
      </c>
      <c r="K86" s="78">
        <f t="shared" si="9"/>
        <v>0</v>
      </c>
      <c r="L86" s="78">
        <f t="shared" si="9"/>
        <v>0</v>
      </c>
      <c r="M86" s="78">
        <f t="shared" si="9"/>
        <v>0</v>
      </c>
      <c r="N86" s="137" t="s">
        <v>29</v>
      </c>
    </row>
    <row r="87" spans="3:14" x14ac:dyDescent="0.25">
      <c r="C87" s="136"/>
      <c r="D87" s="25"/>
      <c r="E87" s="75">
        <v>5405</v>
      </c>
      <c r="F87" s="75" t="s">
        <v>52</v>
      </c>
      <c r="G87" s="302">
        <f>'Benchmarking Calculations'!G53</f>
        <v>0</v>
      </c>
      <c r="H87" s="286">
        <v>0</v>
      </c>
      <c r="I87" s="286">
        <v>0</v>
      </c>
      <c r="J87" s="120"/>
      <c r="K87" s="120"/>
      <c r="L87" s="120"/>
      <c r="M87" s="120"/>
      <c r="N87" s="132" t="s">
        <v>172</v>
      </c>
    </row>
    <row r="88" spans="3:14" x14ac:dyDescent="0.25">
      <c r="C88" s="136"/>
      <c r="D88" s="25"/>
      <c r="E88" s="75">
        <v>5410</v>
      </c>
      <c r="F88" s="75" t="s">
        <v>53</v>
      </c>
      <c r="G88" s="302">
        <f>'Benchmarking Calculations'!G54</f>
        <v>97670.97</v>
      </c>
      <c r="H88" s="286">
        <v>130000</v>
      </c>
      <c r="I88" s="286">
        <v>140000</v>
      </c>
      <c r="J88" s="120"/>
      <c r="K88" s="120"/>
      <c r="L88" s="120"/>
      <c r="M88" s="120"/>
      <c r="N88" s="132" t="s">
        <v>172</v>
      </c>
    </row>
    <row r="89" spans="3:14" x14ac:dyDescent="0.25">
      <c r="C89" s="136"/>
      <c r="D89" s="25"/>
      <c r="E89" s="75">
        <v>5420</v>
      </c>
      <c r="F89" s="75" t="s">
        <v>54</v>
      </c>
      <c r="G89" s="302">
        <f>'Benchmarking Calculations'!G55</f>
        <v>25074.57</v>
      </c>
      <c r="H89" s="286">
        <v>30800</v>
      </c>
      <c r="I89" s="286">
        <v>31600</v>
      </c>
      <c r="J89" s="120"/>
      <c r="K89" s="120"/>
      <c r="L89" s="120"/>
      <c r="M89" s="120"/>
      <c r="N89" s="132" t="s">
        <v>172</v>
      </c>
    </row>
    <row r="90" spans="3:14" x14ac:dyDescent="0.25">
      <c r="C90" s="136"/>
      <c r="D90" s="25"/>
      <c r="E90" s="105">
        <v>5425</v>
      </c>
      <c r="F90" s="105" t="s">
        <v>55</v>
      </c>
      <c r="G90" s="303">
        <f>'Benchmarking Calculations'!G56</f>
        <v>0</v>
      </c>
      <c r="H90" s="286">
        <v>0</v>
      </c>
      <c r="I90" s="286">
        <v>0</v>
      </c>
      <c r="J90" s="120"/>
      <c r="K90" s="120"/>
      <c r="L90" s="120"/>
      <c r="M90" s="120"/>
      <c r="N90" s="132" t="s">
        <v>172</v>
      </c>
    </row>
    <row r="91" spans="3:14" x14ac:dyDescent="0.25">
      <c r="C91" s="136"/>
      <c r="D91" s="25"/>
      <c r="E91" s="15"/>
      <c r="F91" s="77" t="s">
        <v>56</v>
      </c>
      <c r="G91" s="104">
        <f>'Benchmarking Calculations'!G57</f>
        <v>122745.54000000001</v>
      </c>
      <c r="H91" s="78">
        <f>SUM(H87:H90)</f>
        <v>160800</v>
      </c>
      <c r="I91" s="78">
        <f t="shared" ref="I91:M91" si="10">SUM(I87:I90)</f>
        <v>171600</v>
      </c>
      <c r="J91" s="78">
        <f t="shared" si="10"/>
        <v>0</v>
      </c>
      <c r="K91" s="78">
        <f t="shared" si="10"/>
        <v>0</v>
      </c>
      <c r="L91" s="78">
        <f t="shared" si="10"/>
        <v>0</v>
      </c>
      <c r="M91" s="78">
        <f t="shared" si="10"/>
        <v>0</v>
      </c>
      <c r="N91" s="137" t="s">
        <v>29</v>
      </c>
    </row>
    <row r="92" spans="3:14" x14ac:dyDescent="0.25">
      <c r="C92" s="136"/>
      <c r="D92" s="25"/>
      <c r="E92" s="75">
        <v>5605</v>
      </c>
      <c r="F92" s="75" t="s">
        <v>57</v>
      </c>
      <c r="G92" s="302">
        <f>'Benchmarking Calculations'!G58</f>
        <v>1370866.8</v>
      </c>
      <c r="H92" s="286">
        <v>165000</v>
      </c>
      <c r="I92" s="286">
        <v>165400</v>
      </c>
      <c r="J92" s="120"/>
      <c r="K92" s="120"/>
      <c r="L92" s="120"/>
      <c r="M92" s="120"/>
      <c r="N92" s="132" t="s">
        <v>172</v>
      </c>
    </row>
    <row r="93" spans="3:14" x14ac:dyDescent="0.25">
      <c r="C93" s="136"/>
      <c r="D93" s="25"/>
      <c r="E93" s="75">
        <v>5610</v>
      </c>
      <c r="F93" s="75" t="s">
        <v>58</v>
      </c>
      <c r="G93" s="302">
        <f>'Benchmarking Calculations'!G59</f>
        <v>2006731.46</v>
      </c>
      <c r="H93" s="286">
        <v>0</v>
      </c>
      <c r="I93" s="286">
        <v>0</v>
      </c>
      <c r="J93" s="120"/>
      <c r="K93" s="120"/>
      <c r="L93" s="120"/>
      <c r="M93" s="120"/>
      <c r="N93" s="132" t="s">
        <v>172</v>
      </c>
    </row>
    <row r="94" spans="3:14" x14ac:dyDescent="0.25">
      <c r="C94" s="136"/>
      <c r="D94" s="25"/>
      <c r="E94" s="75">
        <v>5615</v>
      </c>
      <c r="F94" s="75" t="s">
        <v>59</v>
      </c>
      <c r="G94" s="302">
        <f>'Benchmarking Calculations'!G60</f>
        <v>4091509.1</v>
      </c>
      <c r="H94" s="286">
        <v>7656900</v>
      </c>
      <c r="I94" s="286">
        <v>7969200</v>
      </c>
      <c r="J94" s="120"/>
      <c r="K94" s="120"/>
      <c r="L94" s="120"/>
      <c r="M94" s="120"/>
      <c r="N94" s="132" t="s">
        <v>172</v>
      </c>
    </row>
    <row r="95" spans="3:14" x14ac:dyDescent="0.25">
      <c r="C95" s="136"/>
      <c r="D95" s="25"/>
      <c r="E95" s="75">
        <v>5620</v>
      </c>
      <c r="F95" s="75" t="s">
        <v>60</v>
      </c>
      <c r="G95" s="302">
        <f>'Benchmarking Calculations'!G61</f>
        <v>2132915.64</v>
      </c>
      <c r="H95" s="286">
        <v>2210502.3316415627</v>
      </c>
      <c r="I95" s="286">
        <v>2360142.1520089088</v>
      </c>
      <c r="J95" s="120"/>
      <c r="K95" s="120"/>
      <c r="L95" s="120"/>
      <c r="M95" s="120"/>
      <c r="N95" s="132" t="s">
        <v>172</v>
      </c>
    </row>
    <row r="96" spans="3:14" x14ac:dyDescent="0.25">
      <c r="C96" s="136"/>
      <c r="D96" s="25"/>
      <c r="E96" s="75">
        <v>5625</v>
      </c>
      <c r="F96" s="75" t="s">
        <v>61</v>
      </c>
      <c r="G96" s="302">
        <f>'Benchmarking Calculations'!G62</f>
        <v>0</v>
      </c>
      <c r="H96" s="286">
        <v>0</v>
      </c>
      <c r="I96" s="286">
        <v>0</v>
      </c>
      <c r="J96" s="120"/>
      <c r="K96" s="120"/>
      <c r="L96" s="120"/>
      <c r="M96" s="120"/>
      <c r="N96" s="132" t="s">
        <v>172</v>
      </c>
    </row>
    <row r="97" spans="3:14" x14ac:dyDescent="0.25">
      <c r="C97" s="136"/>
      <c r="D97" s="25"/>
      <c r="E97" s="75">
        <v>5630</v>
      </c>
      <c r="F97" s="75" t="s">
        <v>62</v>
      </c>
      <c r="G97" s="302">
        <f>'Benchmarking Calculations'!G63</f>
        <v>1064618.6499999999</v>
      </c>
      <c r="H97" s="286">
        <v>1064700</v>
      </c>
      <c r="I97" s="286">
        <v>1071400</v>
      </c>
      <c r="J97" s="120"/>
      <c r="K97" s="120"/>
      <c r="L97" s="120"/>
      <c r="M97" s="120"/>
      <c r="N97" s="132" t="s">
        <v>172</v>
      </c>
    </row>
    <row r="98" spans="3:14" x14ac:dyDescent="0.25">
      <c r="C98" s="136"/>
      <c r="D98" s="25"/>
      <c r="E98" s="75">
        <v>5640</v>
      </c>
      <c r="F98" s="75" t="s">
        <v>63</v>
      </c>
      <c r="G98" s="302">
        <f>'Benchmarking Calculations'!G64</f>
        <v>596303.05000000005</v>
      </c>
      <c r="H98" s="286">
        <v>680700</v>
      </c>
      <c r="I98" s="286">
        <v>792500</v>
      </c>
      <c r="J98" s="120"/>
      <c r="K98" s="120"/>
      <c r="L98" s="120"/>
      <c r="M98" s="120"/>
      <c r="N98" s="132" t="s">
        <v>172</v>
      </c>
    </row>
    <row r="99" spans="3:14" x14ac:dyDescent="0.25">
      <c r="C99" s="136"/>
      <c r="D99" s="25"/>
      <c r="E99" s="75">
        <v>5645</v>
      </c>
      <c r="F99" s="75" t="s">
        <v>64</v>
      </c>
      <c r="G99" s="302">
        <f>'Benchmarking Calculations'!G65</f>
        <v>62047.15</v>
      </c>
      <c r="H99" s="286">
        <v>82000</v>
      </c>
      <c r="I99" s="286">
        <v>83500</v>
      </c>
      <c r="J99" s="120"/>
      <c r="K99" s="120"/>
      <c r="L99" s="120"/>
      <c r="M99" s="120"/>
      <c r="N99" s="132" t="s">
        <v>172</v>
      </c>
    </row>
    <row r="100" spans="3:14" x14ac:dyDescent="0.25">
      <c r="C100" s="136"/>
      <c r="D100" s="25"/>
      <c r="E100" s="75">
        <v>5646</v>
      </c>
      <c r="F100" s="75" t="s">
        <v>65</v>
      </c>
      <c r="G100" s="302">
        <f>'Benchmarking Calculations'!G66</f>
        <v>0</v>
      </c>
      <c r="H100" s="286">
        <v>0</v>
      </c>
      <c r="I100" s="286">
        <v>0</v>
      </c>
      <c r="J100" s="120"/>
      <c r="K100" s="120"/>
      <c r="L100" s="120"/>
      <c r="M100" s="120"/>
      <c r="N100" s="132" t="s">
        <v>172</v>
      </c>
    </row>
    <row r="101" spans="3:14" x14ac:dyDescent="0.25">
      <c r="C101" s="136"/>
      <c r="D101" s="25"/>
      <c r="E101" s="75">
        <v>5647</v>
      </c>
      <c r="F101" s="75" t="s">
        <v>66</v>
      </c>
      <c r="G101" s="302">
        <f>'Benchmarking Calculations'!G67</f>
        <v>0</v>
      </c>
      <c r="H101" s="286">
        <v>0</v>
      </c>
      <c r="I101" s="286">
        <v>0</v>
      </c>
      <c r="J101" s="120"/>
      <c r="K101" s="120"/>
      <c r="L101" s="120"/>
      <c r="M101" s="120"/>
      <c r="N101" s="132" t="s">
        <v>172</v>
      </c>
    </row>
    <row r="102" spans="3:14" x14ac:dyDescent="0.25">
      <c r="C102" s="136"/>
      <c r="D102" s="25"/>
      <c r="E102" s="75">
        <v>5650</v>
      </c>
      <c r="F102" s="75" t="s">
        <v>67</v>
      </c>
      <c r="G102" s="302">
        <f>'Benchmarking Calculations'!G68</f>
        <v>0</v>
      </c>
      <c r="H102" s="286">
        <v>0</v>
      </c>
      <c r="I102" s="286">
        <v>0</v>
      </c>
      <c r="J102" s="120"/>
      <c r="K102" s="120"/>
      <c r="L102" s="120"/>
      <c r="M102" s="120"/>
      <c r="N102" s="132" t="s">
        <v>172</v>
      </c>
    </row>
    <row r="103" spans="3:14" x14ac:dyDescent="0.25">
      <c r="C103" s="136"/>
      <c r="D103" s="25"/>
      <c r="E103" s="75">
        <v>5655</v>
      </c>
      <c r="F103" s="75" t="s">
        <v>68</v>
      </c>
      <c r="G103" s="302">
        <f>'Benchmarking Calculations'!G69</f>
        <v>707267.84</v>
      </c>
      <c r="H103" s="286">
        <v>803140</v>
      </c>
      <c r="I103" s="286">
        <v>827400</v>
      </c>
      <c r="J103" s="120"/>
      <c r="K103" s="120"/>
      <c r="L103" s="120"/>
      <c r="M103" s="120"/>
      <c r="N103" s="132" t="s">
        <v>172</v>
      </c>
    </row>
    <row r="104" spans="3:14" x14ac:dyDescent="0.25">
      <c r="C104" s="136"/>
      <c r="D104" s="25"/>
      <c r="E104" s="75">
        <v>5665</v>
      </c>
      <c r="F104" s="75" t="s">
        <v>69</v>
      </c>
      <c r="G104" s="302">
        <f>'Benchmarking Calculations'!G70</f>
        <v>772749.89</v>
      </c>
      <c r="H104" s="286">
        <v>891608.8</v>
      </c>
      <c r="I104" s="286">
        <v>983012.98</v>
      </c>
      <c r="J104" s="120"/>
      <c r="K104" s="120"/>
      <c r="L104" s="120"/>
      <c r="M104" s="120"/>
      <c r="N104" s="132" t="s">
        <v>172</v>
      </c>
    </row>
    <row r="105" spans="3:14" x14ac:dyDescent="0.25">
      <c r="C105" s="136"/>
      <c r="D105" s="25"/>
      <c r="E105" s="75">
        <v>5670</v>
      </c>
      <c r="F105" s="75" t="s">
        <v>70</v>
      </c>
      <c r="G105" s="302">
        <f>'Benchmarking Calculations'!G71</f>
        <v>0</v>
      </c>
      <c r="H105" s="286">
        <v>0</v>
      </c>
      <c r="I105" s="286">
        <v>0</v>
      </c>
      <c r="J105" s="120"/>
      <c r="K105" s="120"/>
      <c r="L105" s="120"/>
      <c r="M105" s="120"/>
      <c r="N105" s="132" t="s">
        <v>172</v>
      </c>
    </row>
    <row r="106" spans="3:14" x14ac:dyDescent="0.25">
      <c r="C106" s="136"/>
      <c r="D106" s="25"/>
      <c r="E106" s="75">
        <v>5672</v>
      </c>
      <c r="F106" s="75" t="s">
        <v>71</v>
      </c>
      <c r="G106" s="302">
        <f>'Benchmarking Calculations'!G72</f>
        <v>0</v>
      </c>
      <c r="H106" s="286">
        <v>0</v>
      </c>
      <c r="I106" s="286">
        <v>0</v>
      </c>
      <c r="J106" s="120"/>
      <c r="K106" s="120"/>
      <c r="L106" s="120"/>
      <c r="M106" s="120"/>
      <c r="N106" s="132" t="s">
        <v>172</v>
      </c>
    </row>
    <row r="107" spans="3:14" x14ac:dyDescent="0.25">
      <c r="C107" s="136"/>
      <c r="D107" s="25"/>
      <c r="E107" s="75">
        <v>5675</v>
      </c>
      <c r="F107" s="75" t="s">
        <v>72</v>
      </c>
      <c r="G107" s="302">
        <f>'Benchmarking Calculations'!G73</f>
        <v>684044.68</v>
      </c>
      <c r="H107" s="286">
        <v>789703.95764363662</v>
      </c>
      <c r="I107" s="286">
        <v>808202.91265371349</v>
      </c>
      <c r="J107" s="120"/>
      <c r="K107" s="120"/>
      <c r="L107" s="120"/>
      <c r="M107" s="120"/>
      <c r="N107" s="132" t="s">
        <v>172</v>
      </c>
    </row>
    <row r="108" spans="3:14" x14ac:dyDescent="0.25">
      <c r="C108" s="136"/>
      <c r="D108" s="25"/>
      <c r="E108" s="105">
        <v>5680</v>
      </c>
      <c r="F108" s="105" t="s">
        <v>73</v>
      </c>
      <c r="G108" s="303">
        <f>'Benchmarking Calculations'!G74</f>
        <v>0</v>
      </c>
      <c r="H108" s="286">
        <v>0</v>
      </c>
      <c r="I108" s="286">
        <v>0</v>
      </c>
      <c r="J108" s="120"/>
      <c r="K108" s="120"/>
      <c r="L108" s="120"/>
      <c r="M108" s="120"/>
      <c r="N108" s="132" t="s">
        <v>172</v>
      </c>
    </row>
    <row r="109" spans="3:14" x14ac:dyDescent="0.25">
      <c r="C109" s="136"/>
      <c r="D109" s="25"/>
      <c r="E109" s="12"/>
      <c r="F109" s="77" t="s">
        <v>74</v>
      </c>
      <c r="G109" s="104">
        <f>'Benchmarking Calculations'!G75</f>
        <v>13489054.260000002</v>
      </c>
      <c r="H109" s="78">
        <f>SUM(H92:H108)</f>
        <v>14344255.0892852</v>
      </c>
      <c r="I109" s="78">
        <f t="shared" ref="I109:M109" si="11">SUM(I92:I108)</f>
        <v>15060758.044662625</v>
      </c>
      <c r="J109" s="78">
        <f t="shared" si="11"/>
        <v>0</v>
      </c>
      <c r="K109" s="78">
        <f t="shared" si="11"/>
        <v>0</v>
      </c>
      <c r="L109" s="78">
        <f t="shared" si="11"/>
        <v>0</v>
      </c>
      <c r="M109" s="78">
        <f t="shared" si="11"/>
        <v>0</v>
      </c>
      <c r="N109" s="137" t="s">
        <v>29</v>
      </c>
    </row>
    <row r="110" spans="3:14" x14ac:dyDescent="0.25">
      <c r="C110" s="136"/>
      <c r="D110" s="25"/>
      <c r="E110" s="75">
        <v>5635</v>
      </c>
      <c r="F110" s="75" t="s">
        <v>75</v>
      </c>
      <c r="G110" s="302">
        <f>'Benchmarking Calculations'!G76</f>
        <v>521293.36</v>
      </c>
      <c r="H110" s="286">
        <v>549000</v>
      </c>
      <c r="I110" s="286">
        <v>559100</v>
      </c>
      <c r="J110" s="120"/>
      <c r="K110" s="120"/>
      <c r="L110" s="120"/>
      <c r="M110" s="120"/>
      <c r="N110" s="132" t="s">
        <v>172</v>
      </c>
    </row>
    <row r="111" spans="3:14" x14ac:dyDescent="0.25">
      <c r="C111" s="136"/>
      <c r="D111" s="25"/>
      <c r="E111" s="105">
        <v>6210</v>
      </c>
      <c r="F111" s="105" t="s">
        <v>76</v>
      </c>
      <c r="G111" s="303">
        <f>'Benchmarking Calculations'!G77</f>
        <v>0</v>
      </c>
      <c r="H111" s="286">
        <v>0</v>
      </c>
      <c r="I111" s="286">
        <v>0</v>
      </c>
      <c r="J111" s="120"/>
      <c r="K111" s="120"/>
      <c r="L111" s="120"/>
      <c r="M111" s="120"/>
      <c r="N111" s="132" t="s">
        <v>172</v>
      </c>
    </row>
    <row r="112" spans="3:14" x14ac:dyDescent="0.25">
      <c r="C112" s="136"/>
      <c r="D112" s="25"/>
      <c r="E112" s="25"/>
      <c r="F112" s="77" t="s">
        <v>77</v>
      </c>
      <c r="G112" s="104">
        <f>'Benchmarking Calculations'!G78</f>
        <v>521293.36</v>
      </c>
      <c r="H112" s="78">
        <f>H110+H111</f>
        <v>549000</v>
      </c>
      <c r="I112" s="78">
        <f t="shared" ref="I112:M112" si="12">I110+I111</f>
        <v>559100</v>
      </c>
      <c r="J112" s="78">
        <f t="shared" si="12"/>
        <v>0</v>
      </c>
      <c r="K112" s="78">
        <f t="shared" si="12"/>
        <v>0</v>
      </c>
      <c r="L112" s="78">
        <f t="shared" si="12"/>
        <v>0</v>
      </c>
      <c r="M112" s="78">
        <f t="shared" si="12"/>
        <v>0</v>
      </c>
      <c r="N112" s="137" t="s">
        <v>29</v>
      </c>
    </row>
    <row r="113" spans="3:14" x14ac:dyDescent="0.25">
      <c r="C113" s="136"/>
      <c r="D113" s="25"/>
      <c r="E113" s="106">
        <v>5515</v>
      </c>
      <c r="F113" s="105" t="s">
        <v>78</v>
      </c>
      <c r="G113" s="303">
        <f>'Benchmarking Calculations'!G79</f>
        <v>0</v>
      </c>
      <c r="H113" s="286">
        <v>0</v>
      </c>
      <c r="I113" s="286">
        <v>0</v>
      </c>
      <c r="J113" s="120"/>
      <c r="K113" s="120"/>
      <c r="L113" s="120"/>
      <c r="M113" s="120"/>
      <c r="N113" s="132" t="s">
        <v>172</v>
      </c>
    </row>
    <row r="114" spans="3:14" x14ac:dyDescent="0.25">
      <c r="C114" s="136"/>
      <c r="D114" s="74"/>
      <c r="E114" s="15"/>
      <c r="F114" s="77" t="s">
        <v>79</v>
      </c>
      <c r="G114" s="104">
        <f>'Benchmarking Calculations'!G80</f>
        <v>0</v>
      </c>
      <c r="H114" s="78">
        <f>H113</f>
        <v>0</v>
      </c>
      <c r="I114" s="78">
        <f t="shared" ref="I114:M114" si="13">I113</f>
        <v>0</v>
      </c>
      <c r="J114" s="78">
        <f t="shared" si="13"/>
        <v>0</v>
      </c>
      <c r="K114" s="78">
        <f t="shared" si="13"/>
        <v>0</v>
      </c>
      <c r="L114" s="78">
        <f t="shared" si="13"/>
        <v>0</v>
      </c>
      <c r="M114" s="78">
        <f t="shared" si="13"/>
        <v>0</v>
      </c>
      <c r="N114" s="137" t="s">
        <v>29</v>
      </c>
    </row>
    <row r="115" spans="3:14" x14ac:dyDescent="0.25">
      <c r="C115" s="136"/>
      <c r="D115" s="74"/>
      <c r="E115" s="149" t="s">
        <v>197</v>
      </c>
      <c r="F115" s="77" t="s">
        <v>80</v>
      </c>
      <c r="G115" s="302">
        <f>'Benchmarking Calculations'!G81</f>
        <v>38259025.150000006</v>
      </c>
      <c r="H115" s="78">
        <f>H64+H78+H86+H91+H109+H112</f>
        <v>40154040.140000001</v>
      </c>
      <c r="I115" s="78">
        <f t="shared" ref="I115:M115" si="14">I64+I78+I86+I91+I109+I112</f>
        <v>42018400</v>
      </c>
      <c r="J115" s="78">
        <f t="shared" si="14"/>
        <v>0</v>
      </c>
      <c r="K115" s="78">
        <f t="shared" si="14"/>
        <v>0</v>
      </c>
      <c r="L115" s="78">
        <f t="shared" si="14"/>
        <v>0</v>
      </c>
      <c r="M115" s="78">
        <f t="shared" si="14"/>
        <v>0</v>
      </c>
      <c r="N115" s="137" t="s">
        <v>29</v>
      </c>
    </row>
    <row r="116" spans="3:14" x14ac:dyDescent="0.25">
      <c r="C116" s="136"/>
      <c r="D116" s="74"/>
      <c r="E116" s="74"/>
      <c r="F116" s="77"/>
      <c r="G116" s="302"/>
      <c r="H116" s="304"/>
      <c r="I116" s="305"/>
      <c r="J116" s="25"/>
      <c r="K116" s="25"/>
      <c r="L116" s="25"/>
      <c r="M116" s="25"/>
      <c r="N116" s="132"/>
    </row>
    <row r="117" spans="3:14" x14ac:dyDescent="0.25">
      <c r="C117" s="136"/>
      <c r="D117" s="73" t="s">
        <v>81</v>
      </c>
      <c r="E117" s="74"/>
      <c r="F117" s="13"/>
      <c r="G117" s="302"/>
      <c r="H117" s="304"/>
      <c r="I117" s="306"/>
      <c r="J117" s="25"/>
      <c r="K117" s="25"/>
      <c r="L117" s="25"/>
      <c r="M117" s="25"/>
      <c r="N117" s="132"/>
    </row>
    <row r="118" spans="3:14" x14ac:dyDescent="0.25">
      <c r="C118" s="136"/>
      <c r="D118" s="80"/>
      <c r="E118" s="80"/>
      <c r="F118" s="58">
        <v>5014</v>
      </c>
      <c r="G118" s="302">
        <f>G47</f>
        <v>0</v>
      </c>
      <c r="H118" s="302">
        <f t="shared" ref="H118:L118" si="15">H47</f>
        <v>0</v>
      </c>
      <c r="I118" s="302">
        <f t="shared" si="15"/>
        <v>0</v>
      </c>
      <c r="J118" s="57">
        <f t="shared" si="15"/>
        <v>0</v>
      </c>
      <c r="K118" s="57">
        <f t="shared" si="15"/>
        <v>0</v>
      </c>
      <c r="L118" s="57">
        <f t="shared" si="15"/>
        <v>0</v>
      </c>
      <c r="M118" s="57">
        <f t="shared" ref="M118" si="16">M47</f>
        <v>0</v>
      </c>
      <c r="N118" s="137" t="s">
        <v>29</v>
      </c>
    </row>
    <row r="119" spans="3:14" x14ac:dyDescent="0.25">
      <c r="C119" s="136"/>
      <c r="D119" s="80"/>
      <c r="F119" s="58">
        <v>5015</v>
      </c>
      <c r="G119" s="302">
        <f>G48</f>
        <v>0</v>
      </c>
      <c r="H119" s="302">
        <f t="shared" ref="H119:L119" si="17">H48</f>
        <v>0</v>
      </c>
      <c r="I119" s="302">
        <f t="shared" si="17"/>
        <v>0</v>
      </c>
      <c r="J119" s="57">
        <f t="shared" si="17"/>
        <v>0</v>
      </c>
      <c r="K119" s="57">
        <f t="shared" si="17"/>
        <v>0</v>
      </c>
      <c r="L119" s="57">
        <f t="shared" si="17"/>
        <v>0</v>
      </c>
      <c r="M119" s="57">
        <f t="shared" ref="M119" si="18">M48</f>
        <v>0</v>
      </c>
      <c r="N119" s="137" t="s">
        <v>29</v>
      </c>
    </row>
    <row r="120" spans="3:14" x14ac:dyDescent="0.25">
      <c r="C120" s="136"/>
      <c r="D120" s="80"/>
      <c r="F120" s="58">
        <v>5112</v>
      </c>
      <c r="G120" s="302">
        <f>G67</f>
        <v>0</v>
      </c>
      <c r="H120" s="302">
        <f t="shared" ref="H120:L120" si="19">H67</f>
        <v>0</v>
      </c>
      <c r="I120" s="302">
        <f t="shared" si="19"/>
        <v>0</v>
      </c>
      <c r="J120" s="57">
        <f t="shared" si="19"/>
        <v>0</v>
      </c>
      <c r="K120" s="57">
        <f t="shared" si="19"/>
        <v>0</v>
      </c>
      <c r="L120" s="57">
        <f t="shared" si="19"/>
        <v>0</v>
      </c>
      <c r="M120" s="57">
        <f t="shared" ref="M120" si="20">M67</f>
        <v>0</v>
      </c>
      <c r="N120" s="137" t="s">
        <v>29</v>
      </c>
    </row>
    <row r="121" spans="3:14" x14ac:dyDescent="0.25">
      <c r="C121" s="136"/>
      <c r="D121" s="74"/>
      <c r="E121" s="149" t="s">
        <v>198</v>
      </c>
      <c r="F121" s="77" t="s">
        <v>82</v>
      </c>
      <c r="G121" s="104">
        <f>'Benchmarking Calculations'!G87</f>
        <v>0</v>
      </c>
      <c r="H121" s="104">
        <f>H47+H48+H67</f>
        <v>0</v>
      </c>
      <c r="I121" s="104">
        <f t="shared" ref="I121:L121" si="21">I47+I48+I67</f>
        <v>0</v>
      </c>
      <c r="J121" s="104">
        <f t="shared" si="21"/>
        <v>0</v>
      </c>
      <c r="K121" s="104">
        <f t="shared" si="21"/>
        <v>0</v>
      </c>
      <c r="L121" s="104">
        <f t="shared" si="21"/>
        <v>0</v>
      </c>
      <c r="M121" s="104">
        <f t="shared" ref="M121" si="22">M47+M48+M67</f>
        <v>0</v>
      </c>
      <c r="N121" s="150" t="s">
        <v>29</v>
      </c>
    </row>
    <row r="122" spans="3:14" x14ac:dyDescent="0.25">
      <c r="C122" s="136"/>
      <c r="D122" s="74"/>
      <c r="E122" s="151" t="s">
        <v>199</v>
      </c>
      <c r="F122" s="77" t="s">
        <v>83</v>
      </c>
      <c r="G122" s="104">
        <f>'Benchmarking Calculations'!G88</f>
        <v>28920.679999999986</v>
      </c>
      <c r="H122" s="284">
        <v>0</v>
      </c>
      <c r="I122" s="284">
        <v>0</v>
      </c>
      <c r="J122" s="152">
        <f t="shared" ref="J122:M122" si="23">I122</f>
        <v>0</v>
      </c>
      <c r="K122" s="152">
        <f t="shared" si="23"/>
        <v>0</v>
      </c>
      <c r="L122" s="152">
        <f t="shared" si="23"/>
        <v>0</v>
      </c>
      <c r="M122" s="152">
        <f t="shared" si="23"/>
        <v>0</v>
      </c>
      <c r="N122" s="153" t="s">
        <v>172</v>
      </c>
    </row>
    <row r="123" spans="3:14" ht="13.2" thickBot="1" x14ac:dyDescent="0.3">
      <c r="C123" s="138"/>
      <c r="D123" s="139"/>
      <c r="E123" s="139"/>
      <c r="F123" s="140"/>
      <c r="G123" s="134"/>
      <c r="H123" s="141"/>
      <c r="I123" s="142"/>
      <c r="J123" s="72"/>
      <c r="K123" s="72"/>
      <c r="L123" s="72"/>
      <c r="M123" s="72"/>
      <c r="N123" s="135"/>
    </row>
    <row r="124" spans="3:14" x14ac:dyDescent="0.25"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75"/>
    </row>
  </sheetData>
  <mergeCells count="8">
    <mergeCell ref="O40:O43"/>
    <mergeCell ref="H34:M34"/>
    <mergeCell ref="C2:N2"/>
    <mergeCell ref="C3:N3"/>
    <mergeCell ref="J5:M5"/>
    <mergeCell ref="H8:M8"/>
    <mergeCell ref="H19:M19"/>
    <mergeCell ref="O20:O22"/>
  </mergeCells>
  <pageMargins left="0.7" right="0.7" top="0.75" bottom="0.75" header="0.3" footer="0.3"/>
  <pageSetup orientation="portrait" r:id="rId1"/>
  <ignoredErrors>
    <ignoredError sqref="H64:M64 H78:M78 H86:M86 H91:M91 H112:M112 H109:M109 H114:M115" formula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'Benchmarking Calculations'!$P$3:$BW$3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T277"/>
  <sheetViews>
    <sheetView zoomScale="80" zoomScaleNormal="80" workbookViewId="0">
      <pane ySplit="5" topLeftCell="A87" activePane="bottomLeft" state="frozen"/>
      <selection activeCell="G33" sqref="G33"/>
      <selection pane="bottomLeft" activeCell="H92" sqref="H92"/>
    </sheetView>
  </sheetViews>
  <sheetFormatPr defaultColWidth="9.109375" defaultRowHeight="12.6" outlineLevelRow="1" x14ac:dyDescent="0.25"/>
  <cols>
    <col min="1" max="1" width="6.5546875" customWidth="1"/>
    <col min="2" max="2" width="11.88671875" customWidth="1"/>
    <col min="3" max="3" width="17.33203125" customWidth="1"/>
    <col min="4" max="4" width="7" customWidth="1"/>
    <col min="5" max="5" width="55.44140625" style="2" customWidth="1"/>
    <col min="6" max="6" width="16" style="228" hidden="1" customWidth="1"/>
    <col min="7" max="7" width="16" style="3" customWidth="1"/>
    <col min="8" max="11" width="16" customWidth="1"/>
    <col min="12" max="12" width="16.33203125" customWidth="1"/>
    <col min="13" max="13" width="16.6640625" customWidth="1"/>
    <col min="14" max="14" width="9.88671875" style="197" customWidth="1"/>
    <col min="15" max="15" width="9.109375" style="107" customWidth="1"/>
    <col min="16" max="16" width="16.109375" style="107" customWidth="1"/>
    <col min="17" max="17" width="15.88671875" style="88" customWidth="1"/>
    <col min="18" max="18" width="18.109375" style="107" customWidth="1"/>
    <col min="19" max="19" width="14.33203125" style="107" customWidth="1"/>
    <col min="20" max="20" width="17.109375" style="107" customWidth="1"/>
    <col min="21" max="23" width="14.33203125" style="107" customWidth="1"/>
    <col min="24" max="24" width="17.109375" style="107" customWidth="1"/>
    <col min="25" max="25" width="21.44140625" style="107" customWidth="1"/>
    <col min="26" max="26" width="21" style="107" customWidth="1"/>
    <col min="27" max="27" width="19.44140625" style="107" customWidth="1"/>
    <col min="28" max="29" width="14.33203125" style="107" customWidth="1"/>
    <col min="30" max="30" width="16.44140625" style="107" customWidth="1"/>
    <col min="31" max="31" width="15.44140625" style="107" customWidth="1"/>
    <col min="32" max="32" width="19.33203125" style="107" customWidth="1"/>
    <col min="33" max="33" width="18.88671875" style="107" customWidth="1"/>
    <col min="34" max="34" width="18.109375" style="107" customWidth="1"/>
    <col min="35" max="35" width="14.33203125" style="107" customWidth="1"/>
    <col min="36" max="36" width="18.33203125" style="107" customWidth="1"/>
    <col min="37" max="37" width="14.33203125" style="107" customWidth="1"/>
    <col min="38" max="38" width="17.44140625" style="107" customWidth="1"/>
    <col min="39" max="39" width="16.5546875" style="107" customWidth="1"/>
    <col min="40" max="40" width="18.6640625" style="107" customWidth="1"/>
    <col min="41" max="41" width="16.6640625" style="107" customWidth="1"/>
    <col min="42" max="43" width="13.44140625" style="107" customWidth="1"/>
    <col min="44" max="44" width="19.109375" style="107" customWidth="1"/>
    <col min="45" max="45" width="15.88671875" style="107" customWidth="1"/>
    <col min="46" max="46" width="17.33203125" style="107" customWidth="1"/>
    <col min="47" max="47" width="18" style="107" customWidth="1"/>
    <col min="48" max="48" width="13.44140625" style="107" customWidth="1"/>
    <col min="49" max="49" width="17.33203125" style="107" customWidth="1"/>
    <col min="50" max="50" width="13.44140625" style="107" customWidth="1"/>
    <col min="51" max="51" width="17.33203125" style="107" customWidth="1"/>
    <col min="52" max="52" width="18.109375" style="107" customWidth="1"/>
    <col min="53" max="53" width="21.33203125" style="107" customWidth="1"/>
    <col min="54" max="54" width="18.44140625" style="107" customWidth="1"/>
    <col min="55" max="55" width="18" style="107" customWidth="1"/>
    <col min="56" max="60" width="13.44140625" style="107" customWidth="1"/>
    <col min="61" max="61" width="14.88671875" style="107" customWidth="1"/>
    <col min="62" max="62" width="15.88671875" style="107" customWidth="1"/>
    <col min="63" max="63" width="13.44140625" style="107" customWidth="1"/>
    <col min="64" max="64" width="16.44140625" style="107" customWidth="1"/>
    <col min="65" max="65" width="16.109375" style="107" customWidth="1"/>
    <col min="66" max="69" width="13.44140625" style="107" customWidth="1"/>
    <col min="70" max="70" width="15.33203125" style="107" customWidth="1"/>
    <col min="71" max="71" width="13.44140625" style="107" customWidth="1"/>
    <col min="72" max="72" width="15.88671875" style="107" customWidth="1"/>
    <col min="73" max="73" width="13.44140625" style="107" customWidth="1"/>
    <col min="74" max="74" width="16.109375" style="107" customWidth="1"/>
    <col min="75" max="78" width="13.44140625" style="107" customWidth="1"/>
    <col min="79" max="79" width="17.109375" style="107" customWidth="1"/>
    <col min="80" max="83" width="13.44140625" style="107" customWidth="1"/>
    <col min="84" max="149" width="9.109375" customWidth="1"/>
    <col min="150" max="150" width="9.109375" style="67" customWidth="1"/>
  </cols>
  <sheetData>
    <row r="1" spans="1:150" ht="23.4" thickBot="1" x14ac:dyDescent="0.45">
      <c r="A1" s="295" t="s">
        <v>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O1" s="116"/>
      <c r="P1" s="258" t="s">
        <v>265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  <c r="BP1" s="156"/>
      <c r="BQ1" s="156"/>
      <c r="BR1" s="156"/>
      <c r="BS1" s="156"/>
      <c r="BT1" s="156"/>
      <c r="BU1" s="156"/>
      <c r="BV1" s="156"/>
      <c r="BW1" s="156"/>
      <c r="BX1" s="156"/>
      <c r="BY1" s="156"/>
      <c r="BZ1" s="156"/>
      <c r="CA1" s="156"/>
      <c r="CB1" s="156"/>
      <c r="CC1" s="156"/>
      <c r="CD1" s="156"/>
      <c r="CE1" s="156"/>
    </row>
    <row r="2" spans="1:150" ht="19.2" thickTop="1" thickBot="1" x14ac:dyDescent="0.4">
      <c r="A2" s="1"/>
      <c r="B2" s="96"/>
      <c r="C2" s="3"/>
      <c r="D2" s="3"/>
      <c r="E2" s="9"/>
      <c r="R2" s="157"/>
    </row>
    <row r="3" spans="1:150" s="185" customFormat="1" ht="75.75" customHeight="1" thickBot="1" x14ac:dyDescent="0.35">
      <c r="B3" s="296" t="s">
        <v>1</v>
      </c>
      <c r="C3" s="296"/>
      <c r="D3" s="183"/>
      <c r="E3" s="97" t="str">
        <f>'Model Inputs'!F5</f>
        <v>London Hydro Inc.</v>
      </c>
      <c r="F3" s="229"/>
      <c r="G3" s="186"/>
      <c r="H3" s="187"/>
      <c r="I3" s="187"/>
      <c r="J3" s="187"/>
      <c r="K3" s="187"/>
      <c r="N3" s="198"/>
      <c r="O3" s="159">
        <v>1</v>
      </c>
      <c r="P3" s="159" t="s">
        <v>263</v>
      </c>
      <c r="Q3" s="88" t="s">
        <v>254</v>
      </c>
      <c r="R3" s="184" t="s">
        <v>202</v>
      </c>
      <c r="S3" s="184" t="s">
        <v>203</v>
      </c>
      <c r="T3" s="184" t="s">
        <v>204</v>
      </c>
      <c r="U3" s="184" t="s">
        <v>205</v>
      </c>
      <c r="V3" s="184" t="s">
        <v>206</v>
      </c>
      <c r="W3" s="184" t="s">
        <v>207</v>
      </c>
      <c r="X3" s="184" t="s">
        <v>208</v>
      </c>
      <c r="Y3" s="184" t="s">
        <v>209</v>
      </c>
      <c r="Z3" s="184" t="s">
        <v>210</v>
      </c>
      <c r="AA3" s="184" t="s">
        <v>211</v>
      </c>
      <c r="AB3" s="184" t="s">
        <v>258</v>
      </c>
      <c r="AC3" s="184" t="s">
        <v>259</v>
      </c>
      <c r="AD3" s="184" t="s">
        <v>212</v>
      </c>
      <c r="AE3" s="184" t="s">
        <v>260</v>
      </c>
      <c r="AF3" s="184" t="s">
        <v>256</v>
      </c>
      <c r="AG3" s="184" t="s">
        <v>257</v>
      </c>
      <c r="AH3" s="184" t="s">
        <v>213</v>
      </c>
      <c r="AI3" s="184" t="s">
        <v>214</v>
      </c>
      <c r="AJ3" s="184" t="s">
        <v>215</v>
      </c>
      <c r="AK3" s="184" t="s">
        <v>216</v>
      </c>
      <c r="AL3" s="184" t="s">
        <v>217</v>
      </c>
      <c r="AM3" s="184" t="s">
        <v>261</v>
      </c>
      <c r="AN3" s="184" t="s">
        <v>218</v>
      </c>
      <c r="AO3" s="184" t="s">
        <v>219</v>
      </c>
      <c r="AP3" s="184" t="s">
        <v>220</v>
      </c>
      <c r="AQ3" s="184" t="s">
        <v>221</v>
      </c>
      <c r="AR3" s="184" t="s">
        <v>222</v>
      </c>
      <c r="AS3" s="184" t="s">
        <v>223</v>
      </c>
      <c r="AT3" s="184" t="s">
        <v>255</v>
      </c>
      <c r="AU3" s="184" t="s">
        <v>224</v>
      </c>
      <c r="AV3" s="184" t="s">
        <v>225</v>
      </c>
      <c r="AW3" s="184" t="s">
        <v>226</v>
      </c>
      <c r="AX3" s="184" t="s">
        <v>227</v>
      </c>
      <c r="AY3" s="184" t="s">
        <v>228</v>
      </c>
      <c r="AZ3" s="184" t="s">
        <v>229</v>
      </c>
      <c r="BA3" s="184" t="s">
        <v>230</v>
      </c>
      <c r="BB3" s="184" t="s">
        <v>231</v>
      </c>
      <c r="BC3" s="184" t="s">
        <v>232</v>
      </c>
      <c r="BD3" s="184" t="s">
        <v>233</v>
      </c>
      <c r="BE3" s="184" t="s">
        <v>234</v>
      </c>
      <c r="BF3" s="184" t="s">
        <v>235</v>
      </c>
      <c r="BG3" s="184" t="s">
        <v>236</v>
      </c>
      <c r="BH3" s="184" t="s">
        <v>237</v>
      </c>
      <c r="BI3" s="184" t="s">
        <v>238</v>
      </c>
      <c r="BJ3" s="184" t="s">
        <v>239</v>
      </c>
      <c r="BK3" s="184" t="s">
        <v>240</v>
      </c>
      <c r="BL3" s="184" t="s">
        <v>241</v>
      </c>
      <c r="BM3" s="184" t="s">
        <v>242</v>
      </c>
      <c r="BN3" s="184" t="s">
        <v>243</v>
      </c>
      <c r="BO3" s="184" t="s">
        <v>244</v>
      </c>
      <c r="BP3" s="184" t="s">
        <v>262</v>
      </c>
      <c r="BQ3" s="184" t="s">
        <v>245</v>
      </c>
      <c r="BR3" s="184" t="s">
        <v>246</v>
      </c>
      <c r="BS3" s="184" t="s">
        <v>247</v>
      </c>
      <c r="BT3" s="184" t="s">
        <v>248</v>
      </c>
      <c r="BU3" s="184" t="s">
        <v>249</v>
      </c>
      <c r="BV3" s="184" t="s">
        <v>250</v>
      </c>
      <c r="BW3" s="184" t="s">
        <v>251</v>
      </c>
      <c r="BX3" s="184"/>
      <c r="BY3" s="184"/>
      <c r="BZ3" s="184"/>
      <c r="CA3" s="184"/>
      <c r="CB3" s="184"/>
      <c r="CC3" s="184"/>
      <c r="CD3" s="159"/>
      <c r="CE3" s="159"/>
      <c r="CF3" s="159"/>
      <c r="CG3" s="159"/>
      <c r="CH3" s="159"/>
      <c r="CI3" s="159"/>
      <c r="CJ3" s="159"/>
      <c r="CK3" s="159"/>
      <c r="CL3" s="159"/>
      <c r="ET3" s="224"/>
    </row>
    <row r="4" spans="1:150" s="218" customFormat="1" ht="101.25" customHeight="1" x14ac:dyDescent="0.3">
      <c r="E4" s="219"/>
      <c r="F4" s="297"/>
      <c r="G4" s="298"/>
      <c r="H4" s="299" t="s">
        <v>2</v>
      </c>
      <c r="I4" s="300"/>
      <c r="J4" s="300"/>
      <c r="K4" s="300"/>
      <c r="L4" s="300"/>
      <c r="M4" s="300"/>
      <c r="N4" s="220"/>
      <c r="O4" s="221">
        <v>2</v>
      </c>
      <c r="P4" s="221"/>
      <c r="Q4" s="259"/>
      <c r="R4" s="222"/>
      <c r="S4" s="222"/>
      <c r="T4" s="222"/>
      <c r="U4" s="222"/>
      <c r="V4" s="222"/>
      <c r="W4" s="222"/>
      <c r="X4" s="222"/>
      <c r="Y4" s="222"/>
      <c r="Z4" s="184"/>
      <c r="AA4" s="222"/>
      <c r="AB4" s="222"/>
      <c r="AC4" s="222"/>
      <c r="AD4" s="222"/>
      <c r="AE4" s="222"/>
      <c r="AF4" s="184"/>
      <c r="AG4" s="222"/>
      <c r="AH4" s="222"/>
      <c r="AI4" s="222"/>
      <c r="AJ4" s="222"/>
      <c r="AK4" s="222"/>
      <c r="AL4" s="222"/>
      <c r="AM4" s="222"/>
      <c r="AN4" s="222"/>
      <c r="AO4" s="222"/>
      <c r="AP4" s="222"/>
      <c r="AQ4" s="222"/>
      <c r="AR4" s="222"/>
      <c r="AS4" s="222"/>
      <c r="AT4" s="222"/>
      <c r="AU4" s="222"/>
      <c r="AV4" s="222"/>
      <c r="AW4" s="222"/>
      <c r="AX4" s="222"/>
      <c r="AY4" s="222"/>
      <c r="AZ4" s="222"/>
      <c r="BA4" s="222"/>
      <c r="BB4" s="222"/>
      <c r="BC4" s="222"/>
      <c r="BD4" s="222"/>
      <c r="BE4" s="222"/>
      <c r="BF4" s="222"/>
      <c r="BG4" s="222"/>
      <c r="BH4" s="222"/>
      <c r="BI4" s="222"/>
      <c r="BJ4" s="222"/>
      <c r="BK4" s="222"/>
      <c r="BL4" s="222"/>
      <c r="BM4" s="222"/>
      <c r="BN4" s="222"/>
      <c r="BO4" s="222"/>
      <c r="BP4" s="222"/>
      <c r="BQ4" s="222"/>
      <c r="BR4" s="222"/>
      <c r="BS4" s="222"/>
      <c r="BT4" s="222"/>
      <c r="BU4" s="222"/>
      <c r="BV4" s="222"/>
      <c r="BW4" s="222"/>
      <c r="BX4" s="222"/>
      <c r="BY4" s="222"/>
      <c r="BZ4" s="222"/>
      <c r="CA4" s="222"/>
      <c r="CB4" s="222"/>
      <c r="CC4" s="222"/>
      <c r="CD4" s="222"/>
      <c r="CE4" s="222"/>
      <c r="ET4" s="225"/>
    </row>
    <row r="5" spans="1:150" ht="37.799999999999997" x14ac:dyDescent="0.25">
      <c r="B5" s="5" t="s">
        <v>3</v>
      </c>
      <c r="D5" t="s">
        <v>4</v>
      </c>
      <c r="E5" s="2" t="s">
        <v>5</v>
      </c>
      <c r="F5" s="230"/>
      <c r="G5" s="98">
        <f>'Model Inputs'!G6</f>
        <v>2020</v>
      </c>
      <c r="H5" s="83">
        <f>G5+1</f>
        <v>2021</v>
      </c>
      <c r="I5" s="83">
        <f t="shared" ref="I5:M5" si="0">H5+1</f>
        <v>2022</v>
      </c>
      <c r="J5" s="83">
        <f t="shared" si="0"/>
        <v>2023</v>
      </c>
      <c r="K5" s="83">
        <f t="shared" si="0"/>
        <v>2024</v>
      </c>
      <c r="L5" s="83">
        <f t="shared" si="0"/>
        <v>2025</v>
      </c>
      <c r="M5" s="83">
        <f t="shared" si="0"/>
        <v>2026</v>
      </c>
      <c r="N5" s="200" t="s">
        <v>252</v>
      </c>
      <c r="O5" s="107">
        <v>3</v>
      </c>
      <c r="Q5" s="6">
        <v>2020</v>
      </c>
      <c r="R5" s="107">
        <v>2020</v>
      </c>
      <c r="S5" s="107">
        <v>2020</v>
      </c>
      <c r="T5" s="107">
        <v>2020</v>
      </c>
      <c r="U5" s="107">
        <v>2020</v>
      </c>
      <c r="V5" s="107">
        <v>2020</v>
      </c>
      <c r="W5" s="107">
        <v>2020</v>
      </c>
      <c r="X5" s="107">
        <v>2020</v>
      </c>
      <c r="Y5" s="107">
        <v>2020</v>
      </c>
      <c r="Z5" s="107">
        <v>2020</v>
      </c>
      <c r="AA5" s="107">
        <v>2020</v>
      </c>
      <c r="AB5" s="107">
        <v>2020</v>
      </c>
      <c r="AC5" s="107">
        <v>2020</v>
      </c>
      <c r="AD5" s="107">
        <v>2020</v>
      </c>
      <c r="AE5" s="107">
        <v>2020</v>
      </c>
      <c r="AF5" s="107">
        <v>2020</v>
      </c>
      <c r="AG5" s="107">
        <v>2020</v>
      </c>
      <c r="AH5" s="107">
        <v>2020</v>
      </c>
      <c r="AI5" s="107">
        <v>2020</v>
      </c>
      <c r="AJ5" s="107">
        <v>2020</v>
      </c>
      <c r="AK5" s="107">
        <v>2020</v>
      </c>
      <c r="AL5" s="107">
        <v>2020</v>
      </c>
      <c r="AM5" s="107">
        <v>2020</v>
      </c>
      <c r="AN5" s="107">
        <v>2020</v>
      </c>
      <c r="AO5" s="107">
        <v>2020</v>
      </c>
      <c r="AP5" s="107">
        <v>2020</v>
      </c>
      <c r="AQ5" s="107">
        <v>2020</v>
      </c>
      <c r="AR5" s="107">
        <v>2020</v>
      </c>
      <c r="AS5" s="107">
        <v>2020</v>
      </c>
      <c r="AT5" s="107">
        <v>2020</v>
      </c>
      <c r="AU5" s="107">
        <v>2020</v>
      </c>
      <c r="AV5" s="107">
        <v>2020</v>
      </c>
      <c r="AW5" s="107">
        <v>2020</v>
      </c>
      <c r="AX5" s="107">
        <v>2020</v>
      </c>
      <c r="AY5" s="107">
        <v>2020</v>
      </c>
      <c r="AZ5" s="107">
        <v>2020</v>
      </c>
      <c r="BA5" s="107">
        <v>2020</v>
      </c>
      <c r="BB5" s="107">
        <v>2020</v>
      </c>
      <c r="BC5" s="107">
        <v>2020</v>
      </c>
      <c r="BD5" s="107">
        <v>2020</v>
      </c>
      <c r="BE5" s="107">
        <v>2020</v>
      </c>
      <c r="BF5" s="107">
        <v>2020</v>
      </c>
      <c r="BG5" s="107">
        <v>2020</v>
      </c>
      <c r="BH5" s="107">
        <v>2020</v>
      </c>
      <c r="BI5" s="107">
        <v>2020</v>
      </c>
      <c r="BJ5" s="107">
        <v>2020</v>
      </c>
      <c r="BK5" s="107">
        <v>2020</v>
      </c>
      <c r="BL5" s="107">
        <v>2020</v>
      </c>
      <c r="BM5" s="107">
        <v>2020</v>
      </c>
      <c r="BN5" s="107">
        <v>2020</v>
      </c>
      <c r="BO5" s="107">
        <v>2020</v>
      </c>
      <c r="BP5" s="107">
        <v>2020</v>
      </c>
      <c r="BQ5" s="107">
        <v>2020</v>
      </c>
      <c r="BR5" s="107">
        <v>2020</v>
      </c>
      <c r="BS5" s="107">
        <v>2020</v>
      </c>
      <c r="BT5" s="107">
        <v>2020</v>
      </c>
      <c r="BU5" s="107">
        <v>2020</v>
      </c>
      <c r="BV5" s="107">
        <v>2020</v>
      </c>
      <c r="BW5" s="107">
        <v>2020</v>
      </c>
      <c r="CG5" s="51"/>
    </row>
    <row r="6" spans="1:150" x14ac:dyDescent="0.25">
      <c r="B6" s="5"/>
      <c r="F6" s="230"/>
      <c r="G6" s="98"/>
      <c r="H6" s="6"/>
      <c r="I6" s="6"/>
      <c r="J6" s="6"/>
      <c r="K6" s="6"/>
      <c r="O6" s="107">
        <v>4</v>
      </c>
      <c r="P6" s="107">
        <v>0</v>
      </c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</row>
    <row r="7" spans="1:150" s="3" customFormat="1" ht="13.2" thickBot="1" x14ac:dyDescent="0.3">
      <c r="A7" s="294" t="s">
        <v>6</v>
      </c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124"/>
      <c r="N7" s="201"/>
      <c r="O7" s="107">
        <v>5</v>
      </c>
      <c r="P7" s="107">
        <v>0</v>
      </c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7"/>
      <c r="CG7" s="7"/>
      <c r="CH7" s="7"/>
      <c r="ET7" s="67"/>
    </row>
    <row r="8" spans="1:150" ht="25.5" customHeight="1" thickTop="1" x14ac:dyDescent="0.25">
      <c r="A8" s="8"/>
      <c r="B8" s="3"/>
      <c r="O8" s="107">
        <v>6</v>
      </c>
      <c r="P8" s="107">
        <v>0</v>
      </c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</row>
    <row r="9" spans="1:150" x14ac:dyDescent="0.25">
      <c r="A9" s="8"/>
      <c r="B9" s="9">
        <v>1</v>
      </c>
      <c r="C9" s="10" t="s">
        <v>7</v>
      </c>
      <c r="D9" s="10"/>
      <c r="O9" s="107">
        <v>7</v>
      </c>
      <c r="P9" s="107">
        <v>0</v>
      </c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</row>
    <row r="10" spans="1:150" s="3" customFormat="1" outlineLevel="1" x14ac:dyDescent="0.25">
      <c r="A10" s="8"/>
      <c r="B10" s="9">
        <v>2</v>
      </c>
      <c r="C10" s="19">
        <v>5005</v>
      </c>
      <c r="D10" s="182">
        <v>2</v>
      </c>
      <c r="E10" s="19" t="s">
        <v>8</v>
      </c>
      <c r="F10" s="231"/>
      <c r="G10" s="99">
        <f>HLOOKUP($E$3,$P$3:$CE$269,O10,TRUE)</f>
        <v>2008376.04</v>
      </c>
      <c r="H10" s="92"/>
      <c r="I10" s="92"/>
      <c r="J10" s="92"/>
      <c r="K10" s="92"/>
      <c r="L10" s="92"/>
      <c r="M10" s="92"/>
      <c r="N10" s="92"/>
      <c r="O10" s="3">
        <v>8</v>
      </c>
      <c r="P10" s="3">
        <v>0</v>
      </c>
      <c r="Q10" s="99">
        <v>13134166.300000001</v>
      </c>
      <c r="R10" s="99">
        <v>122914.96</v>
      </c>
      <c r="S10" s="99">
        <v>0</v>
      </c>
      <c r="T10" s="99">
        <v>588877</v>
      </c>
      <c r="U10" s="99">
        <v>856308.89</v>
      </c>
      <c r="V10" s="99">
        <v>0</v>
      </c>
      <c r="W10" s="99">
        <v>89107.89</v>
      </c>
      <c r="X10" s="223">
        <v>69281.61</v>
      </c>
      <c r="Y10" s="99">
        <v>0</v>
      </c>
      <c r="Z10" s="99">
        <v>0</v>
      </c>
      <c r="AA10" s="99">
        <v>21962.49</v>
      </c>
      <c r="AB10" s="99">
        <v>2168377.36</v>
      </c>
      <c r="AC10" s="99">
        <v>658662.74</v>
      </c>
      <c r="AD10" s="99">
        <v>571976.43000000005</v>
      </c>
      <c r="AE10" s="99">
        <v>2700101.18</v>
      </c>
      <c r="AF10" s="99">
        <v>430726.61</v>
      </c>
      <c r="AG10" s="99">
        <v>381827</v>
      </c>
      <c r="AH10" s="99">
        <v>70164.73</v>
      </c>
      <c r="AI10" s="99">
        <v>65455.03</v>
      </c>
      <c r="AJ10" s="99">
        <v>275259.43</v>
      </c>
      <c r="AK10" s="99">
        <v>113011.51</v>
      </c>
      <c r="AL10" s="92">
        <v>1380480.96</v>
      </c>
      <c r="AM10" s="92">
        <v>134290.26</v>
      </c>
      <c r="AN10" s="92">
        <v>326331.87</v>
      </c>
      <c r="AO10" s="92">
        <v>0</v>
      </c>
      <c r="AP10" s="92">
        <v>0</v>
      </c>
      <c r="AQ10" s="92">
        <v>0</v>
      </c>
      <c r="AR10" s="92">
        <v>3008988.6</v>
      </c>
      <c r="AS10" s="92">
        <v>0</v>
      </c>
      <c r="AT10" s="92">
        <v>223342.45</v>
      </c>
      <c r="AU10" s="92">
        <v>141796.38</v>
      </c>
      <c r="AV10" s="92">
        <v>2227309.41</v>
      </c>
      <c r="AW10" s="92">
        <v>232652.67</v>
      </c>
      <c r="AX10" s="92">
        <v>0</v>
      </c>
      <c r="AY10" s="92">
        <v>2008376.04</v>
      </c>
      <c r="AZ10" s="92">
        <v>0</v>
      </c>
      <c r="BA10" s="92">
        <v>617242.69999999995</v>
      </c>
      <c r="BB10" s="92">
        <v>920280.04</v>
      </c>
      <c r="BC10" s="92">
        <v>89039.21</v>
      </c>
      <c r="BD10" s="92">
        <v>0</v>
      </c>
      <c r="BE10" s="92">
        <v>282678</v>
      </c>
      <c r="BF10" s="92">
        <v>2892573.28</v>
      </c>
      <c r="BG10" s="92">
        <v>340092.63</v>
      </c>
      <c r="BH10" s="92">
        <v>537872</v>
      </c>
      <c r="BI10" s="92">
        <v>726871.11</v>
      </c>
      <c r="BJ10" s="92">
        <v>84627.32</v>
      </c>
      <c r="BK10" s="92">
        <v>1234349.31</v>
      </c>
      <c r="BL10" s="92">
        <v>467519.36</v>
      </c>
      <c r="BM10" s="92">
        <v>0</v>
      </c>
      <c r="BN10" s="92">
        <v>119845.32</v>
      </c>
      <c r="BO10" s="92">
        <v>0</v>
      </c>
      <c r="BP10" s="92">
        <v>268922.03000000003</v>
      </c>
      <c r="BQ10" s="92">
        <v>181161.13</v>
      </c>
      <c r="BR10" s="92">
        <v>13051098.16</v>
      </c>
      <c r="BS10" s="92">
        <v>0</v>
      </c>
      <c r="BT10" s="92">
        <v>1032522</v>
      </c>
      <c r="BU10" s="92">
        <v>309802.61</v>
      </c>
      <c r="BV10" s="92">
        <v>122390.79</v>
      </c>
      <c r="BW10" s="92">
        <v>0</v>
      </c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ET10" s="67"/>
    </row>
    <row r="11" spans="1:150" outlineLevel="1" x14ac:dyDescent="0.25">
      <c r="A11" s="8"/>
      <c r="B11" s="9">
        <v>3</v>
      </c>
      <c r="C11" s="11">
        <v>5010</v>
      </c>
      <c r="D11" s="182">
        <v>3</v>
      </c>
      <c r="E11" s="11" t="s">
        <v>9</v>
      </c>
      <c r="F11" s="231"/>
      <c r="G11" s="99">
        <f t="shared" ref="G11:G41" si="1">HLOOKUP($E$3,$P$3:$CE$269,O11,TRUE)</f>
        <v>2723191.49</v>
      </c>
      <c r="H11" s="14"/>
      <c r="I11" s="14"/>
      <c r="J11" s="14"/>
      <c r="K11" s="14"/>
      <c r="L11" s="14"/>
      <c r="M11" s="14"/>
      <c r="N11" s="195"/>
      <c r="O11" s="107">
        <v>9</v>
      </c>
      <c r="P11" s="107">
        <v>0</v>
      </c>
      <c r="Q11" s="99">
        <v>9757046.4800000004</v>
      </c>
      <c r="R11" s="155">
        <v>131696.73000000001</v>
      </c>
      <c r="S11" s="155">
        <v>0</v>
      </c>
      <c r="T11" s="155">
        <v>392974</v>
      </c>
      <c r="U11" s="155">
        <v>154616.29</v>
      </c>
      <c r="V11" s="155">
        <v>2168629.0299999998</v>
      </c>
      <c r="W11" s="155">
        <v>243919.9</v>
      </c>
      <c r="X11" s="189">
        <v>9796.09</v>
      </c>
      <c r="Y11" s="155">
        <v>0</v>
      </c>
      <c r="Z11" s="155">
        <v>0</v>
      </c>
      <c r="AA11" s="155">
        <v>9488.81</v>
      </c>
      <c r="AB11" s="155">
        <v>1159017.78</v>
      </c>
      <c r="AC11" s="155">
        <v>1013663.69</v>
      </c>
      <c r="AD11" s="155">
        <v>109354.57</v>
      </c>
      <c r="AE11" s="155">
        <v>557947.67000000004</v>
      </c>
      <c r="AF11" s="155">
        <v>165113.03</v>
      </c>
      <c r="AG11" s="155">
        <v>4896</v>
      </c>
      <c r="AH11" s="155">
        <v>0</v>
      </c>
      <c r="AI11" s="155">
        <v>145158.79999999999</v>
      </c>
      <c r="AJ11" s="155">
        <v>73208.929999999993</v>
      </c>
      <c r="AK11" s="155">
        <v>0</v>
      </c>
      <c r="AL11" s="108">
        <v>734003.12</v>
      </c>
      <c r="AM11" s="108">
        <v>104236.93</v>
      </c>
      <c r="AN11" s="108">
        <v>0</v>
      </c>
      <c r="AO11" s="108">
        <v>0</v>
      </c>
      <c r="AP11" s="108">
        <v>16424</v>
      </c>
      <c r="AQ11" s="108">
        <v>0</v>
      </c>
      <c r="AR11" s="108">
        <v>2086012.09</v>
      </c>
      <c r="AS11" s="108">
        <v>2554801.08</v>
      </c>
      <c r="AT11" s="108">
        <v>53685.93</v>
      </c>
      <c r="AU11" s="108">
        <v>555916.81999999995</v>
      </c>
      <c r="AV11" s="108">
        <v>714696.49</v>
      </c>
      <c r="AW11" s="108">
        <v>0</v>
      </c>
      <c r="AX11" s="108">
        <v>65173.01</v>
      </c>
      <c r="AY11" s="108">
        <v>2723191.49</v>
      </c>
      <c r="AZ11" s="108">
        <v>184650</v>
      </c>
      <c r="BA11" s="108">
        <v>5914.91</v>
      </c>
      <c r="BB11" s="108">
        <v>11149.53</v>
      </c>
      <c r="BC11" s="108">
        <v>41136.660000000003</v>
      </c>
      <c r="BD11" s="108">
        <v>239346.99299999999</v>
      </c>
      <c r="BE11" s="108">
        <v>1477.39</v>
      </c>
      <c r="BF11" s="108">
        <v>1202724.1399999999</v>
      </c>
      <c r="BG11" s="108">
        <v>5400.34</v>
      </c>
      <c r="BH11" s="108">
        <v>304299</v>
      </c>
      <c r="BI11" s="108">
        <v>0</v>
      </c>
      <c r="BJ11" s="108">
        <v>5518.44</v>
      </c>
      <c r="BK11" s="108">
        <v>336041.93</v>
      </c>
      <c r="BL11" s="108">
        <v>299920.45</v>
      </c>
      <c r="BM11" s="108">
        <v>0</v>
      </c>
      <c r="BN11" s="108">
        <v>0</v>
      </c>
      <c r="BO11" s="108">
        <v>0</v>
      </c>
      <c r="BP11" s="108">
        <v>970174.19</v>
      </c>
      <c r="BQ11" s="108">
        <v>247.3</v>
      </c>
      <c r="BR11" s="108">
        <v>7085578.0099999998</v>
      </c>
      <c r="BS11" s="108">
        <v>13829.09</v>
      </c>
      <c r="BT11" s="108">
        <v>1070318</v>
      </c>
      <c r="BU11" s="108">
        <v>199054.37</v>
      </c>
      <c r="BV11" s="108">
        <v>0</v>
      </c>
      <c r="BW11" s="108">
        <v>0</v>
      </c>
      <c r="BX11" s="195"/>
      <c r="BY11" s="108"/>
      <c r="BZ11" s="108"/>
      <c r="CA11" s="108"/>
      <c r="CB11" s="108"/>
      <c r="CC11" s="108"/>
      <c r="CD11" s="108"/>
      <c r="CE11" s="108"/>
      <c r="CF11" s="14"/>
      <c r="CG11" s="14"/>
      <c r="CH11" s="14"/>
    </row>
    <row r="12" spans="1:150" outlineLevel="1" x14ac:dyDescent="0.25">
      <c r="A12" s="8"/>
      <c r="B12" s="9">
        <v>4</v>
      </c>
      <c r="C12" s="11">
        <v>5012</v>
      </c>
      <c r="D12" s="182">
        <v>4</v>
      </c>
      <c r="E12" s="11" t="s">
        <v>10</v>
      </c>
      <c r="F12" s="231"/>
      <c r="G12" s="99">
        <f t="shared" si="1"/>
        <v>336795.34</v>
      </c>
      <c r="H12" s="14"/>
      <c r="I12" s="14"/>
      <c r="J12" s="14"/>
      <c r="K12" s="14"/>
      <c r="L12" s="14"/>
      <c r="M12" s="14"/>
      <c r="N12" s="195"/>
      <c r="O12" s="107">
        <v>10</v>
      </c>
      <c r="P12" s="107">
        <v>0</v>
      </c>
      <c r="Q12" s="99">
        <v>307.99</v>
      </c>
      <c r="R12" s="155">
        <v>63113.18</v>
      </c>
      <c r="S12" s="155">
        <v>0</v>
      </c>
      <c r="T12" s="155">
        <v>31640</v>
      </c>
      <c r="U12" s="155">
        <v>6989.41</v>
      </c>
      <c r="V12" s="155">
        <v>114040.18</v>
      </c>
      <c r="W12" s="155">
        <v>135448.63</v>
      </c>
      <c r="X12" s="189">
        <v>61193.54</v>
      </c>
      <c r="Y12" s="155">
        <v>0</v>
      </c>
      <c r="Z12" s="155">
        <v>788.62</v>
      </c>
      <c r="AA12" s="155">
        <v>0</v>
      </c>
      <c r="AB12" s="155">
        <v>443259.58</v>
      </c>
      <c r="AC12" s="155">
        <v>0</v>
      </c>
      <c r="AD12" s="155">
        <v>0</v>
      </c>
      <c r="AE12" s="155">
        <v>0</v>
      </c>
      <c r="AF12" s="155">
        <v>47811.17</v>
      </c>
      <c r="AG12" s="155">
        <v>0</v>
      </c>
      <c r="AH12" s="155">
        <v>3513.94</v>
      </c>
      <c r="AI12" s="155">
        <v>0</v>
      </c>
      <c r="AJ12" s="155">
        <v>37337.51</v>
      </c>
      <c r="AK12" s="155">
        <v>62423.98</v>
      </c>
      <c r="AL12" s="108">
        <v>129394.41</v>
      </c>
      <c r="AM12" s="108">
        <v>30361.11</v>
      </c>
      <c r="AN12" s="108">
        <v>18780.7</v>
      </c>
      <c r="AO12" s="108">
        <v>0</v>
      </c>
      <c r="AP12" s="108">
        <v>0</v>
      </c>
      <c r="AQ12" s="108">
        <v>0</v>
      </c>
      <c r="AR12" s="108">
        <v>2310323.2999999998</v>
      </c>
      <c r="AS12" s="108">
        <v>2133400.75</v>
      </c>
      <c r="AT12" s="108">
        <v>70296.27</v>
      </c>
      <c r="AU12" s="108">
        <v>86251.51</v>
      </c>
      <c r="AV12" s="108">
        <v>0</v>
      </c>
      <c r="AW12" s="108">
        <v>0</v>
      </c>
      <c r="AX12" s="108">
        <v>0</v>
      </c>
      <c r="AY12" s="108">
        <v>336795.34</v>
      </c>
      <c r="AZ12" s="108">
        <v>0</v>
      </c>
      <c r="BA12" s="108">
        <v>37742.47</v>
      </c>
      <c r="BB12" s="108">
        <v>239313.31</v>
      </c>
      <c r="BC12" s="108">
        <v>0</v>
      </c>
      <c r="BD12" s="108">
        <v>59266.816030000002</v>
      </c>
      <c r="BE12" s="108">
        <v>1803.76</v>
      </c>
      <c r="BF12" s="108">
        <v>326576.46999999997</v>
      </c>
      <c r="BG12" s="108">
        <v>0</v>
      </c>
      <c r="BH12" s="108">
        <v>0</v>
      </c>
      <c r="BI12" s="108">
        <v>37857.5</v>
      </c>
      <c r="BJ12" s="108">
        <v>80415.33</v>
      </c>
      <c r="BK12" s="108">
        <v>18925.259999999998</v>
      </c>
      <c r="BL12" s="108">
        <v>476863.77</v>
      </c>
      <c r="BM12" s="108">
        <v>382.25</v>
      </c>
      <c r="BN12" s="108">
        <v>6726.02</v>
      </c>
      <c r="BO12" s="108">
        <v>0</v>
      </c>
      <c r="BP12" s="108">
        <v>196877.51</v>
      </c>
      <c r="BQ12" s="108">
        <v>0</v>
      </c>
      <c r="BR12" s="108">
        <v>442493.99</v>
      </c>
      <c r="BS12" s="108">
        <v>0</v>
      </c>
      <c r="BT12" s="108">
        <v>173108</v>
      </c>
      <c r="BU12" s="108">
        <v>12122.38</v>
      </c>
      <c r="BV12" s="108">
        <v>17182.400000000001</v>
      </c>
      <c r="BW12" s="108">
        <v>0</v>
      </c>
      <c r="BX12" s="195"/>
      <c r="BY12" s="108"/>
      <c r="BZ12" s="108"/>
      <c r="CA12" s="108"/>
      <c r="CB12" s="108"/>
      <c r="CC12" s="108"/>
      <c r="CD12" s="108"/>
      <c r="CE12" s="108"/>
      <c r="CF12" s="14"/>
      <c r="CG12" s="14"/>
      <c r="CH12" s="14"/>
    </row>
    <row r="13" spans="1:150" outlineLevel="1" x14ac:dyDescent="0.25">
      <c r="A13" s="8"/>
      <c r="B13" s="9">
        <v>5</v>
      </c>
      <c r="C13" s="11">
        <v>5014</v>
      </c>
      <c r="D13" s="182">
        <v>5</v>
      </c>
      <c r="E13" s="11" t="s">
        <v>11</v>
      </c>
      <c r="F13" s="231"/>
      <c r="G13" s="99">
        <f t="shared" si="1"/>
        <v>0</v>
      </c>
      <c r="H13" s="14"/>
      <c r="I13" s="92"/>
      <c r="J13" s="92"/>
      <c r="K13" s="92"/>
      <c r="L13" s="92"/>
      <c r="M13" s="92"/>
      <c r="N13" s="195"/>
      <c r="O13" s="107">
        <v>11</v>
      </c>
      <c r="P13" s="107">
        <v>0</v>
      </c>
      <c r="Q13" s="99">
        <v>0</v>
      </c>
      <c r="R13" s="155">
        <v>0</v>
      </c>
      <c r="S13" s="155">
        <v>0</v>
      </c>
      <c r="T13" s="155">
        <v>0</v>
      </c>
      <c r="U13" s="155">
        <v>1492.36</v>
      </c>
      <c r="V13" s="155">
        <v>0</v>
      </c>
      <c r="W13" s="155">
        <v>0</v>
      </c>
      <c r="X13" s="189">
        <v>0</v>
      </c>
      <c r="Y13" s="155">
        <v>0</v>
      </c>
      <c r="Z13" s="155">
        <v>0</v>
      </c>
      <c r="AA13" s="155">
        <v>0</v>
      </c>
      <c r="AB13" s="155">
        <v>8516.15</v>
      </c>
      <c r="AC13" s="155">
        <v>0</v>
      </c>
      <c r="AD13" s="155">
        <v>0</v>
      </c>
      <c r="AE13" s="155">
        <v>275207.84000000003</v>
      </c>
      <c r="AF13" s="155">
        <v>0</v>
      </c>
      <c r="AG13" s="155">
        <v>0</v>
      </c>
      <c r="AH13" s="155">
        <v>0</v>
      </c>
      <c r="AI13" s="155">
        <v>0</v>
      </c>
      <c r="AJ13" s="155">
        <v>2055.56</v>
      </c>
      <c r="AK13" s="155">
        <v>83751.839999999997</v>
      </c>
      <c r="AL13" s="108">
        <v>0</v>
      </c>
      <c r="AM13" s="108">
        <v>1480.21</v>
      </c>
      <c r="AN13" s="108">
        <v>0</v>
      </c>
      <c r="AO13" s="108">
        <v>0</v>
      </c>
      <c r="AP13" s="108">
        <v>0</v>
      </c>
      <c r="AQ13" s="108">
        <v>33298.93</v>
      </c>
      <c r="AR13" s="108">
        <v>431991.65</v>
      </c>
      <c r="AS13" s="108">
        <v>352135.4</v>
      </c>
      <c r="AT13" s="108">
        <v>0</v>
      </c>
      <c r="AU13" s="108">
        <v>0</v>
      </c>
      <c r="AV13" s="108">
        <v>356951.23</v>
      </c>
      <c r="AW13" s="108">
        <v>0</v>
      </c>
      <c r="AX13" s="108">
        <v>0</v>
      </c>
      <c r="AY13" s="108">
        <v>0</v>
      </c>
      <c r="AZ13" s="108">
        <v>0</v>
      </c>
      <c r="BA13" s="108">
        <v>0</v>
      </c>
      <c r="BB13" s="108">
        <v>35557.22</v>
      </c>
      <c r="BC13" s="108">
        <v>1810.7</v>
      </c>
      <c r="BD13" s="108">
        <v>0</v>
      </c>
      <c r="BE13" s="108">
        <v>0</v>
      </c>
      <c r="BF13" s="108">
        <v>115474.53</v>
      </c>
      <c r="BG13" s="108">
        <v>0</v>
      </c>
      <c r="BH13" s="108">
        <v>0</v>
      </c>
      <c r="BI13" s="108">
        <v>0</v>
      </c>
      <c r="BJ13" s="108">
        <v>0</v>
      </c>
      <c r="BK13" s="108">
        <v>0</v>
      </c>
      <c r="BL13" s="108">
        <v>23232.06</v>
      </c>
      <c r="BM13" s="108">
        <v>0</v>
      </c>
      <c r="BN13" s="108">
        <v>0</v>
      </c>
      <c r="BO13" s="108">
        <v>0</v>
      </c>
      <c r="BP13" s="108">
        <v>0</v>
      </c>
      <c r="BQ13" s="108">
        <v>0</v>
      </c>
      <c r="BR13" s="108">
        <v>128600.82</v>
      </c>
      <c r="BS13" s="108">
        <v>0</v>
      </c>
      <c r="BT13" s="108">
        <v>200629</v>
      </c>
      <c r="BU13" s="108">
        <v>0</v>
      </c>
      <c r="BV13" s="108">
        <v>0</v>
      </c>
      <c r="BW13" s="108">
        <v>0</v>
      </c>
      <c r="BX13" s="195"/>
      <c r="BY13" s="108"/>
      <c r="BZ13" s="108"/>
      <c r="CA13" s="108"/>
      <c r="CB13" s="108"/>
      <c r="CC13" s="108"/>
      <c r="CD13" s="108"/>
      <c r="CE13" s="108"/>
      <c r="CF13" s="14"/>
      <c r="CG13" s="14"/>
      <c r="CH13" s="14"/>
    </row>
    <row r="14" spans="1:150" outlineLevel="1" x14ac:dyDescent="0.25">
      <c r="A14" s="8"/>
      <c r="B14" s="9">
        <v>6</v>
      </c>
      <c r="C14" s="11">
        <v>5015</v>
      </c>
      <c r="D14" s="182">
        <v>6</v>
      </c>
      <c r="E14" s="11" t="s">
        <v>12</v>
      </c>
      <c r="F14" s="231"/>
      <c r="G14" s="99">
        <f t="shared" si="1"/>
        <v>0</v>
      </c>
      <c r="H14" s="14"/>
      <c r="I14" s="92"/>
      <c r="J14" s="92"/>
      <c r="K14" s="92"/>
      <c r="L14" s="92"/>
      <c r="M14" s="92"/>
      <c r="N14" s="195"/>
      <c r="O14" s="107">
        <v>12</v>
      </c>
      <c r="P14" s="107">
        <v>0</v>
      </c>
      <c r="Q14" s="99">
        <v>0</v>
      </c>
      <c r="R14" s="155">
        <v>0</v>
      </c>
      <c r="S14" s="155">
        <v>0</v>
      </c>
      <c r="T14" s="155">
        <v>0</v>
      </c>
      <c r="U14" s="155">
        <v>80701.59</v>
      </c>
      <c r="V14" s="155">
        <v>0</v>
      </c>
      <c r="W14" s="155">
        <v>0</v>
      </c>
      <c r="X14" s="189">
        <v>0</v>
      </c>
      <c r="Y14" s="155">
        <v>0</v>
      </c>
      <c r="Z14" s="155">
        <v>0</v>
      </c>
      <c r="AA14" s="155">
        <v>0</v>
      </c>
      <c r="AB14" s="155">
        <v>168927.12</v>
      </c>
      <c r="AC14" s="155">
        <v>172489.94</v>
      </c>
      <c r="AD14" s="155">
        <v>0</v>
      </c>
      <c r="AE14" s="155">
        <v>741.41</v>
      </c>
      <c r="AF14" s="155">
        <v>0</v>
      </c>
      <c r="AG14" s="155">
        <v>0</v>
      </c>
      <c r="AH14" s="155">
        <v>0</v>
      </c>
      <c r="AI14" s="155">
        <v>0</v>
      </c>
      <c r="AJ14" s="155">
        <v>88917.83</v>
      </c>
      <c r="AK14" s="155">
        <v>8862.02</v>
      </c>
      <c r="AL14" s="108">
        <v>0</v>
      </c>
      <c r="AM14" s="108">
        <v>72337.34</v>
      </c>
      <c r="AN14" s="108">
        <v>9668.0300000000007</v>
      </c>
      <c r="AO14" s="108">
        <v>0</v>
      </c>
      <c r="AP14" s="108">
        <v>0</v>
      </c>
      <c r="AQ14" s="108">
        <v>8497.4</v>
      </c>
      <c r="AR14" s="108">
        <v>121888.92</v>
      </c>
      <c r="AS14" s="108">
        <v>71067.89</v>
      </c>
      <c r="AT14" s="108">
        <v>0</v>
      </c>
      <c r="AU14" s="108">
        <v>0</v>
      </c>
      <c r="AV14" s="108">
        <v>536877.01</v>
      </c>
      <c r="AW14" s="108">
        <v>0</v>
      </c>
      <c r="AX14" s="108">
        <v>0</v>
      </c>
      <c r="AY14" s="108">
        <v>0</v>
      </c>
      <c r="AZ14" s="108">
        <v>0</v>
      </c>
      <c r="BA14" s="108">
        <v>0</v>
      </c>
      <c r="BB14" s="108">
        <v>154403.35999999999</v>
      </c>
      <c r="BC14" s="108">
        <v>0</v>
      </c>
      <c r="BD14" s="108">
        <v>0</v>
      </c>
      <c r="BE14" s="108">
        <v>0</v>
      </c>
      <c r="BF14" s="108">
        <v>25951.42</v>
      </c>
      <c r="BG14" s="108">
        <v>0</v>
      </c>
      <c r="BH14" s="108">
        <v>0</v>
      </c>
      <c r="BI14" s="108">
        <v>0</v>
      </c>
      <c r="BJ14" s="108">
        <v>0</v>
      </c>
      <c r="BK14" s="108">
        <v>0</v>
      </c>
      <c r="BL14" s="108">
        <v>3728.76</v>
      </c>
      <c r="BM14" s="108">
        <v>0</v>
      </c>
      <c r="BN14" s="108">
        <v>0</v>
      </c>
      <c r="BO14" s="108">
        <v>0</v>
      </c>
      <c r="BP14" s="108">
        <v>5382.6</v>
      </c>
      <c r="BQ14" s="108">
        <v>0</v>
      </c>
      <c r="BR14" s="108">
        <v>892764.46</v>
      </c>
      <c r="BS14" s="108">
        <v>0</v>
      </c>
      <c r="BT14" s="108">
        <v>64959</v>
      </c>
      <c r="BU14" s="108">
        <v>0</v>
      </c>
      <c r="BV14" s="108">
        <v>0</v>
      </c>
      <c r="BW14" s="108">
        <v>0</v>
      </c>
      <c r="BX14" s="195"/>
      <c r="BY14" s="108"/>
      <c r="BZ14" s="108"/>
      <c r="CA14" s="108"/>
      <c r="CB14" s="108"/>
      <c r="CC14" s="108"/>
      <c r="CD14" s="108"/>
      <c r="CE14" s="108"/>
      <c r="CF14" s="14"/>
      <c r="CG14" s="14"/>
      <c r="CH14" s="14"/>
    </row>
    <row r="15" spans="1:150" ht="18" outlineLevel="1" x14ac:dyDescent="0.35">
      <c r="A15" s="8"/>
      <c r="B15" s="9">
        <v>7</v>
      </c>
      <c r="C15" s="11">
        <v>5016</v>
      </c>
      <c r="D15" s="182">
        <v>7</v>
      </c>
      <c r="E15" s="11" t="s">
        <v>13</v>
      </c>
      <c r="F15" s="231"/>
      <c r="G15" s="99">
        <f t="shared" si="1"/>
        <v>13145.74</v>
      </c>
      <c r="H15" s="14"/>
      <c r="I15" s="93"/>
      <c r="J15" s="92"/>
      <c r="K15" s="92"/>
      <c r="L15" s="92"/>
      <c r="M15" s="92"/>
      <c r="N15" s="195"/>
      <c r="O15" s="107">
        <v>13</v>
      </c>
      <c r="P15" s="107">
        <v>0</v>
      </c>
      <c r="Q15" s="99">
        <v>1331438.22</v>
      </c>
      <c r="R15" s="155">
        <v>18796.54</v>
      </c>
      <c r="S15" s="155">
        <v>5570.38</v>
      </c>
      <c r="T15" s="155">
        <v>24978</v>
      </c>
      <c r="U15" s="155">
        <v>0</v>
      </c>
      <c r="V15" s="155">
        <v>199997.4</v>
      </c>
      <c r="W15" s="155">
        <v>93269.21</v>
      </c>
      <c r="X15" s="189">
        <v>0</v>
      </c>
      <c r="Y15" s="155">
        <v>1062.9100000000001</v>
      </c>
      <c r="Z15" s="155">
        <v>0</v>
      </c>
      <c r="AA15" s="155">
        <v>0</v>
      </c>
      <c r="AB15" s="155">
        <v>185602.15</v>
      </c>
      <c r="AC15" s="155">
        <v>0</v>
      </c>
      <c r="AD15" s="155">
        <v>58922.73</v>
      </c>
      <c r="AE15" s="155">
        <v>0</v>
      </c>
      <c r="AF15" s="155">
        <v>5728.94</v>
      </c>
      <c r="AG15" s="155">
        <v>12089</v>
      </c>
      <c r="AH15" s="155">
        <v>7586.55</v>
      </c>
      <c r="AI15" s="155">
        <v>0</v>
      </c>
      <c r="AJ15" s="155">
        <v>0</v>
      </c>
      <c r="AK15" s="155">
        <v>0</v>
      </c>
      <c r="AL15" s="108">
        <v>535602.51</v>
      </c>
      <c r="AM15" s="108">
        <v>0</v>
      </c>
      <c r="AN15" s="108">
        <v>254251.17</v>
      </c>
      <c r="AO15" s="108">
        <v>0</v>
      </c>
      <c r="AP15" s="108">
        <v>0</v>
      </c>
      <c r="AQ15" s="108">
        <v>7175.41</v>
      </c>
      <c r="AR15" s="108">
        <v>3881620.17</v>
      </c>
      <c r="AS15" s="108">
        <v>905671.95</v>
      </c>
      <c r="AT15" s="108">
        <v>6587.67</v>
      </c>
      <c r="AU15" s="108">
        <v>70403.05</v>
      </c>
      <c r="AV15" s="108">
        <v>3237.45</v>
      </c>
      <c r="AW15" s="108">
        <v>61502.64</v>
      </c>
      <c r="AX15" s="108">
        <v>14655.6</v>
      </c>
      <c r="AY15" s="108">
        <v>13145.74</v>
      </c>
      <c r="AZ15" s="108">
        <v>17011</v>
      </c>
      <c r="BA15" s="108">
        <v>21472.52</v>
      </c>
      <c r="BB15" s="108">
        <v>0</v>
      </c>
      <c r="BC15" s="108">
        <v>0</v>
      </c>
      <c r="BD15" s="108">
        <v>2407.3915889999998</v>
      </c>
      <c r="BE15" s="108">
        <v>5723.71</v>
      </c>
      <c r="BF15" s="108">
        <v>62828.82</v>
      </c>
      <c r="BG15" s="108">
        <v>1932.84</v>
      </c>
      <c r="BH15" s="108">
        <v>20955</v>
      </c>
      <c r="BI15" s="108">
        <v>0</v>
      </c>
      <c r="BJ15" s="108">
        <v>12774.69</v>
      </c>
      <c r="BK15" s="108">
        <v>145935.78</v>
      </c>
      <c r="BL15" s="108">
        <v>105723.25</v>
      </c>
      <c r="BM15" s="108">
        <v>2372.38</v>
      </c>
      <c r="BN15" s="108">
        <v>6390.05</v>
      </c>
      <c r="BO15" s="108">
        <v>0</v>
      </c>
      <c r="BP15" s="108">
        <v>0</v>
      </c>
      <c r="BQ15" s="108">
        <v>0</v>
      </c>
      <c r="BR15" s="108">
        <v>3916129.12</v>
      </c>
      <c r="BS15" s="108">
        <v>21196.81</v>
      </c>
      <c r="BT15" s="108">
        <v>110388</v>
      </c>
      <c r="BU15" s="108">
        <v>21352.75</v>
      </c>
      <c r="BV15" s="108">
        <v>6702.45</v>
      </c>
      <c r="BW15" s="108">
        <v>10890.58</v>
      </c>
      <c r="BX15" s="195"/>
      <c r="BY15" s="108"/>
      <c r="BZ15" s="108"/>
      <c r="CA15" s="108"/>
      <c r="CB15" s="108"/>
      <c r="CC15" s="108"/>
      <c r="CD15" s="108"/>
      <c r="CE15" s="108"/>
      <c r="CF15" s="14"/>
      <c r="CG15" s="14"/>
      <c r="CH15" s="14"/>
    </row>
    <row r="16" spans="1:150" outlineLevel="1" x14ac:dyDescent="0.25">
      <c r="A16" s="8"/>
      <c r="B16" s="9">
        <v>8</v>
      </c>
      <c r="C16" s="11">
        <v>5017</v>
      </c>
      <c r="D16" s="182">
        <v>8</v>
      </c>
      <c r="E16" s="11" t="s">
        <v>14</v>
      </c>
      <c r="F16" s="231"/>
      <c r="G16" s="99">
        <f t="shared" si="1"/>
        <v>139354.23000000001</v>
      </c>
      <c r="H16" s="14"/>
      <c r="I16" s="92"/>
      <c r="J16" s="92"/>
      <c r="K16" s="92"/>
      <c r="L16" s="92"/>
      <c r="M16" s="92"/>
      <c r="N16" s="195"/>
      <c r="O16" s="107">
        <v>14</v>
      </c>
      <c r="P16" s="107">
        <v>0</v>
      </c>
      <c r="Q16" s="99">
        <v>1115604.48</v>
      </c>
      <c r="R16" s="155">
        <v>2060.7600000000002</v>
      </c>
      <c r="S16" s="155">
        <v>774.65</v>
      </c>
      <c r="T16" s="155">
        <v>0</v>
      </c>
      <c r="U16" s="155">
        <v>0</v>
      </c>
      <c r="V16" s="155">
        <v>240086.21</v>
      </c>
      <c r="W16" s="155">
        <v>38172.46</v>
      </c>
      <c r="X16" s="189">
        <v>17111.91</v>
      </c>
      <c r="Y16" s="155">
        <v>350</v>
      </c>
      <c r="Z16" s="155">
        <v>0</v>
      </c>
      <c r="AA16" s="155">
        <v>0</v>
      </c>
      <c r="AB16" s="155">
        <v>89709.8</v>
      </c>
      <c r="AC16" s="155">
        <v>0</v>
      </c>
      <c r="AD16" s="155">
        <v>139141.85</v>
      </c>
      <c r="AE16" s="155">
        <v>0</v>
      </c>
      <c r="AF16" s="155">
        <v>0</v>
      </c>
      <c r="AG16" s="155">
        <v>2573</v>
      </c>
      <c r="AH16" s="155">
        <v>2758.5</v>
      </c>
      <c r="AI16" s="155">
        <v>0</v>
      </c>
      <c r="AJ16" s="155">
        <v>0</v>
      </c>
      <c r="AK16" s="155">
        <v>0</v>
      </c>
      <c r="AL16" s="108">
        <v>265244.23</v>
      </c>
      <c r="AM16" s="108">
        <v>3183.43</v>
      </c>
      <c r="AN16" s="108">
        <v>16207.85</v>
      </c>
      <c r="AO16" s="108">
        <v>0</v>
      </c>
      <c r="AP16" s="108">
        <v>0</v>
      </c>
      <c r="AQ16" s="108">
        <v>2399.87</v>
      </c>
      <c r="AR16" s="108">
        <v>1154952.75</v>
      </c>
      <c r="AS16" s="108">
        <v>123748.74</v>
      </c>
      <c r="AT16" s="108">
        <v>2853.63</v>
      </c>
      <c r="AU16" s="108">
        <v>8521.36</v>
      </c>
      <c r="AV16" s="108">
        <v>10094</v>
      </c>
      <c r="AW16" s="108">
        <v>220</v>
      </c>
      <c r="AX16" s="108">
        <v>0</v>
      </c>
      <c r="AY16" s="108">
        <v>139354.23000000001</v>
      </c>
      <c r="AZ16" s="108">
        <v>76835</v>
      </c>
      <c r="BA16" s="108">
        <v>10080</v>
      </c>
      <c r="BB16" s="108">
        <v>0</v>
      </c>
      <c r="BC16" s="108">
        <v>0</v>
      </c>
      <c r="BD16" s="108">
        <v>37.049999999999997</v>
      </c>
      <c r="BE16" s="108">
        <v>9999.9599999999991</v>
      </c>
      <c r="BF16" s="108">
        <v>2097.67</v>
      </c>
      <c r="BG16" s="108">
        <v>21581.26</v>
      </c>
      <c r="BH16" s="108">
        <v>333243</v>
      </c>
      <c r="BI16" s="108">
        <v>0</v>
      </c>
      <c r="BJ16" s="108">
        <v>8262.4500000000007</v>
      </c>
      <c r="BK16" s="108">
        <v>88643.61</v>
      </c>
      <c r="BL16" s="108">
        <v>85479.81</v>
      </c>
      <c r="BM16" s="108">
        <v>35829.050000000003</v>
      </c>
      <c r="BN16" s="108">
        <v>0</v>
      </c>
      <c r="BO16" s="108">
        <v>0</v>
      </c>
      <c r="BP16" s="108">
        <v>134765.24</v>
      </c>
      <c r="BQ16" s="108">
        <v>12714.85</v>
      </c>
      <c r="BR16" s="108">
        <v>1844501.75</v>
      </c>
      <c r="BS16" s="108">
        <v>5496.35</v>
      </c>
      <c r="BT16" s="108">
        <v>59242</v>
      </c>
      <c r="BU16" s="108">
        <v>115660.04</v>
      </c>
      <c r="BV16" s="108">
        <v>19624.5</v>
      </c>
      <c r="BW16" s="108">
        <v>0</v>
      </c>
      <c r="BX16" s="195"/>
      <c r="BY16" s="108"/>
      <c r="BZ16" s="108"/>
      <c r="CA16" s="108"/>
      <c r="CB16" s="108"/>
      <c r="CC16" s="108"/>
      <c r="CD16" s="108"/>
      <c r="CE16" s="108"/>
      <c r="CF16" s="14"/>
      <c r="CG16" s="14"/>
      <c r="CH16" s="14"/>
    </row>
    <row r="17" spans="1:86" outlineLevel="1" x14ac:dyDescent="0.25">
      <c r="A17" s="8"/>
      <c r="B17" s="9">
        <v>9</v>
      </c>
      <c r="C17" s="11">
        <v>5020</v>
      </c>
      <c r="D17" s="182">
        <v>9</v>
      </c>
      <c r="E17" s="11" t="s">
        <v>15</v>
      </c>
      <c r="F17" s="231"/>
      <c r="G17" s="99">
        <f t="shared" si="1"/>
        <v>144047.26999999999</v>
      </c>
      <c r="H17" s="14"/>
      <c r="I17" s="92"/>
      <c r="J17" s="92"/>
      <c r="K17" s="92"/>
      <c r="L17" s="92"/>
      <c r="M17" s="92"/>
      <c r="N17" s="195"/>
      <c r="O17" s="107">
        <v>15</v>
      </c>
      <c r="P17" s="107">
        <v>0</v>
      </c>
      <c r="Q17" s="99">
        <v>22431925.870000001</v>
      </c>
      <c r="R17" s="155">
        <v>113821.23</v>
      </c>
      <c r="S17" s="155">
        <v>346006.46</v>
      </c>
      <c r="T17" s="155">
        <v>761613</v>
      </c>
      <c r="U17" s="155">
        <v>110.63</v>
      </c>
      <c r="V17" s="155">
        <v>395817.71</v>
      </c>
      <c r="W17" s="155">
        <v>118073.91</v>
      </c>
      <c r="X17" s="189">
        <v>1307.0899999999999</v>
      </c>
      <c r="Y17" s="155">
        <v>151348.76</v>
      </c>
      <c r="Z17" s="155">
        <v>0</v>
      </c>
      <c r="AA17" s="155">
        <v>18257.46</v>
      </c>
      <c r="AB17" s="155">
        <v>930997.18</v>
      </c>
      <c r="AC17" s="155">
        <v>225468.92</v>
      </c>
      <c r="AD17" s="155">
        <v>129916.68</v>
      </c>
      <c r="AE17" s="155">
        <v>1598758.77</v>
      </c>
      <c r="AF17" s="155">
        <v>93034.89</v>
      </c>
      <c r="AG17" s="155">
        <v>10532</v>
      </c>
      <c r="AH17" s="155">
        <v>74132.210000000006</v>
      </c>
      <c r="AI17" s="155">
        <v>94494.82</v>
      </c>
      <c r="AJ17" s="155">
        <v>42352.11</v>
      </c>
      <c r="AK17" s="155">
        <v>0</v>
      </c>
      <c r="AL17" s="108">
        <v>161127.71</v>
      </c>
      <c r="AM17" s="108">
        <v>20487</v>
      </c>
      <c r="AN17" s="108">
        <v>399538.87</v>
      </c>
      <c r="AO17" s="108">
        <v>5105.9399999999996</v>
      </c>
      <c r="AP17" s="108">
        <v>0</v>
      </c>
      <c r="AQ17" s="108">
        <v>2079.73</v>
      </c>
      <c r="AR17" s="108">
        <v>8834461.1799999997</v>
      </c>
      <c r="AS17" s="108">
        <v>67575.8</v>
      </c>
      <c r="AT17" s="108">
        <v>78035.360000000001</v>
      </c>
      <c r="AU17" s="108">
        <v>58572.54</v>
      </c>
      <c r="AV17" s="108">
        <v>42777.55</v>
      </c>
      <c r="AW17" s="108">
        <v>225960.13</v>
      </c>
      <c r="AX17" s="108">
        <v>9645.43</v>
      </c>
      <c r="AY17" s="108">
        <v>144047.26999999999</v>
      </c>
      <c r="AZ17" s="108">
        <v>13000</v>
      </c>
      <c r="BA17" s="108">
        <v>60527.02</v>
      </c>
      <c r="BB17" s="108">
        <v>348227.5</v>
      </c>
      <c r="BC17" s="108">
        <v>110729.53</v>
      </c>
      <c r="BD17" s="108">
        <v>9127.6359670000002</v>
      </c>
      <c r="BE17" s="108">
        <v>56026.96</v>
      </c>
      <c r="BF17" s="108">
        <v>345842.07</v>
      </c>
      <c r="BG17" s="108">
        <v>16295.19</v>
      </c>
      <c r="BH17" s="108">
        <v>0</v>
      </c>
      <c r="BI17" s="108">
        <v>725883.11</v>
      </c>
      <c r="BJ17" s="108">
        <v>36185.24</v>
      </c>
      <c r="BK17" s="108">
        <v>261862.79</v>
      </c>
      <c r="BL17" s="108">
        <v>651361.77</v>
      </c>
      <c r="BM17" s="108">
        <v>23873.26</v>
      </c>
      <c r="BN17" s="108">
        <v>3794.01</v>
      </c>
      <c r="BO17" s="108">
        <v>411775.84</v>
      </c>
      <c r="BP17" s="108">
        <v>62268.72</v>
      </c>
      <c r="BQ17" s="108">
        <v>1378.49</v>
      </c>
      <c r="BR17" s="108">
        <v>481004.53</v>
      </c>
      <c r="BS17" s="108">
        <v>0</v>
      </c>
      <c r="BT17" s="108">
        <v>786858</v>
      </c>
      <c r="BU17" s="108">
        <v>144008.57999999999</v>
      </c>
      <c r="BV17" s="108">
        <v>11834.03</v>
      </c>
      <c r="BW17" s="108">
        <v>120228.61</v>
      </c>
      <c r="BX17" s="195"/>
      <c r="BY17" s="108"/>
      <c r="BZ17" s="108"/>
      <c r="CA17" s="108"/>
      <c r="CB17" s="108"/>
      <c r="CC17" s="108"/>
      <c r="CD17" s="108"/>
      <c r="CE17" s="108"/>
      <c r="CF17" s="14"/>
      <c r="CG17" s="14"/>
      <c r="CH17" s="14"/>
    </row>
    <row r="18" spans="1:86" outlineLevel="1" x14ac:dyDescent="0.25">
      <c r="A18" s="8"/>
      <c r="B18" s="9">
        <v>10</v>
      </c>
      <c r="C18" s="11">
        <v>5025</v>
      </c>
      <c r="D18" s="182">
        <v>10</v>
      </c>
      <c r="E18" s="11" t="s">
        <v>16</v>
      </c>
      <c r="F18" s="231"/>
      <c r="G18" s="99">
        <f t="shared" si="1"/>
        <v>273571.83</v>
      </c>
      <c r="H18" s="14"/>
      <c r="I18" s="92"/>
      <c r="J18" s="92"/>
      <c r="K18" s="92"/>
      <c r="L18" s="92"/>
      <c r="M18" s="92"/>
      <c r="N18" s="195"/>
      <c r="O18" s="107">
        <v>16</v>
      </c>
      <c r="P18" s="107">
        <v>0</v>
      </c>
      <c r="Q18" s="99">
        <v>5852097.4900000002</v>
      </c>
      <c r="R18" s="155">
        <v>139493.17000000001</v>
      </c>
      <c r="S18" s="155">
        <v>32120.54</v>
      </c>
      <c r="T18" s="155">
        <v>274766</v>
      </c>
      <c r="U18" s="155">
        <v>11706.78</v>
      </c>
      <c r="V18" s="155">
        <v>539176.1</v>
      </c>
      <c r="W18" s="155">
        <v>40311.53</v>
      </c>
      <c r="X18" s="189">
        <v>9524.41</v>
      </c>
      <c r="Y18" s="155">
        <v>54416.959999999999</v>
      </c>
      <c r="Z18" s="155">
        <v>0</v>
      </c>
      <c r="AA18" s="155">
        <v>0</v>
      </c>
      <c r="AB18" s="155">
        <v>407090.97</v>
      </c>
      <c r="AC18" s="155">
        <v>150204.29999999999</v>
      </c>
      <c r="AD18" s="155">
        <v>8813.82</v>
      </c>
      <c r="AE18" s="155">
        <v>118794.74</v>
      </c>
      <c r="AF18" s="155">
        <v>37185.31</v>
      </c>
      <c r="AG18" s="155">
        <v>936</v>
      </c>
      <c r="AH18" s="155">
        <v>28303.69</v>
      </c>
      <c r="AI18" s="155">
        <v>45173.16</v>
      </c>
      <c r="AJ18" s="155">
        <v>40226.14</v>
      </c>
      <c r="AK18" s="155">
        <v>15574.48</v>
      </c>
      <c r="AL18" s="108">
        <v>374072</v>
      </c>
      <c r="AM18" s="108">
        <v>13805.59</v>
      </c>
      <c r="AN18" s="108">
        <v>14780.48</v>
      </c>
      <c r="AO18" s="108">
        <v>27540.22</v>
      </c>
      <c r="AP18" s="108">
        <v>0</v>
      </c>
      <c r="AQ18" s="108">
        <v>895</v>
      </c>
      <c r="AR18" s="108">
        <v>461857.83</v>
      </c>
      <c r="AS18" s="108">
        <v>38032.28</v>
      </c>
      <c r="AT18" s="108">
        <v>979.19</v>
      </c>
      <c r="AU18" s="108">
        <v>17292.43</v>
      </c>
      <c r="AV18" s="108">
        <v>83861.97</v>
      </c>
      <c r="AW18" s="108">
        <v>50274.91</v>
      </c>
      <c r="AX18" s="108">
        <v>2767.8</v>
      </c>
      <c r="AY18" s="108">
        <v>273571.83</v>
      </c>
      <c r="AZ18" s="108">
        <v>0</v>
      </c>
      <c r="BA18" s="108">
        <v>6779.41</v>
      </c>
      <c r="BB18" s="108">
        <v>17753.14</v>
      </c>
      <c r="BC18" s="108">
        <v>70900.78</v>
      </c>
      <c r="BD18" s="108">
        <v>396.15</v>
      </c>
      <c r="BE18" s="108">
        <v>2510.2399999999998</v>
      </c>
      <c r="BF18" s="108">
        <v>56544.51</v>
      </c>
      <c r="BG18" s="108">
        <v>13970.22</v>
      </c>
      <c r="BH18" s="108">
        <v>0</v>
      </c>
      <c r="BI18" s="108">
        <v>-726807.78</v>
      </c>
      <c r="BJ18" s="108">
        <v>0</v>
      </c>
      <c r="BK18" s="108">
        <v>265121.2</v>
      </c>
      <c r="BL18" s="108">
        <v>257397.38</v>
      </c>
      <c r="BM18" s="108">
        <v>25088.74</v>
      </c>
      <c r="BN18" s="108">
        <v>0</v>
      </c>
      <c r="BO18" s="108">
        <v>83270.740000000005</v>
      </c>
      <c r="BP18" s="108">
        <v>603625.78</v>
      </c>
      <c r="BQ18" s="108">
        <v>1309.56</v>
      </c>
      <c r="BR18" s="108">
        <v>2791211.88</v>
      </c>
      <c r="BS18" s="108">
        <v>0</v>
      </c>
      <c r="BT18" s="108">
        <v>241663</v>
      </c>
      <c r="BU18" s="108">
        <v>51928.24</v>
      </c>
      <c r="BV18" s="108">
        <v>9028.02</v>
      </c>
      <c r="BW18" s="108">
        <v>0</v>
      </c>
      <c r="BX18" s="195"/>
      <c r="BY18" s="108"/>
      <c r="BZ18" s="108"/>
      <c r="CA18" s="108"/>
      <c r="CB18" s="108"/>
      <c r="CC18" s="108"/>
      <c r="CD18" s="108"/>
      <c r="CE18" s="108"/>
      <c r="CF18" s="14"/>
      <c r="CG18" s="14"/>
      <c r="CH18" s="14"/>
    </row>
    <row r="19" spans="1:86" outlineLevel="1" x14ac:dyDescent="0.25">
      <c r="A19" s="8"/>
      <c r="B19" s="9">
        <v>11</v>
      </c>
      <c r="C19" s="11">
        <v>5035</v>
      </c>
      <c r="D19" s="182">
        <v>11</v>
      </c>
      <c r="E19" s="11" t="s">
        <v>17</v>
      </c>
      <c r="F19" s="231"/>
      <c r="G19" s="99">
        <f t="shared" si="1"/>
        <v>18858.580000000002</v>
      </c>
      <c r="H19" s="14"/>
      <c r="I19" s="92"/>
      <c r="J19" s="92"/>
      <c r="K19" s="92"/>
      <c r="L19" s="92"/>
      <c r="M19" s="92"/>
      <c r="N19" s="195"/>
      <c r="O19" s="107">
        <v>17</v>
      </c>
      <c r="P19" s="107">
        <v>0</v>
      </c>
      <c r="Q19" s="99">
        <v>0</v>
      </c>
      <c r="R19" s="155">
        <v>535.67999999999995</v>
      </c>
      <c r="S19" s="155">
        <v>0</v>
      </c>
      <c r="T19" s="155">
        <v>0</v>
      </c>
      <c r="U19" s="155">
        <v>440.23</v>
      </c>
      <c r="V19" s="155">
        <v>-11535.96</v>
      </c>
      <c r="W19" s="155">
        <v>33162.31</v>
      </c>
      <c r="X19" s="189">
        <v>0</v>
      </c>
      <c r="Y19" s="155">
        <v>0</v>
      </c>
      <c r="Z19" s="155">
        <v>2565.0100000000002</v>
      </c>
      <c r="AA19" s="155">
        <v>7161.94</v>
      </c>
      <c r="AB19" s="155">
        <v>33793.43</v>
      </c>
      <c r="AC19" s="155">
        <v>39504.86</v>
      </c>
      <c r="AD19" s="155">
        <v>3306.83</v>
      </c>
      <c r="AE19" s="155">
        <v>68010.37</v>
      </c>
      <c r="AF19" s="155">
        <v>38179.15</v>
      </c>
      <c r="AG19" s="155">
        <v>0</v>
      </c>
      <c r="AH19" s="155">
        <v>45955.44</v>
      </c>
      <c r="AI19" s="155">
        <v>2740.76</v>
      </c>
      <c r="AJ19" s="155">
        <v>2768.78</v>
      </c>
      <c r="AK19" s="155">
        <v>0</v>
      </c>
      <c r="AL19" s="108">
        <v>54661.43</v>
      </c>
      <c r="AM19" s="108">
        <v>5159.6899999999996</v>
      </c>
      <c r="AN19" s="108">
        <v>35649.39</v>
      </c>
      <c r="AO19" s="108">
        <v>266.32</v>
      </c>
      <c r="AP19" s="108">
        <v>0</v>
      </c>
      <c r="AQ19" s="108">
        <v>4057.85</v>
      </c>
      <c r="AR19" s="108">
        <v>0</v>
      </c>
      <c r="AS19" s="108">
        <v>264556.28000000003</v>
      </c>
      <c r="AT19" s="108">
        <v>528.35</v>
      </c>
      <c r="AU19" s="108">
        <v>4447.28</v>
      </c>
      <c r="AV19" s="108">
        <v>0</v>
      </c>
      <c r="AW19" s="108">
        <v>0</v>
      </c>
      <c r="AX19" s="108">
        <v>4759.92</v>
      </c>
      <c r="AY19" s="108">
        <v>18858.580000000002</v>
      </c>
      <c r="AZ19" s="108">
        <v>0</v>
      </c>
      <c r="BA19" s="108">
        <v>3061.6</v>
      </c>
      <c r="BB19" s="108">
        <v>0</v>
      </c>
      <c r="BC19" s="108">
        <v>0</v>
      </c>
      <c r="BD19" s="108">
        <v>0</v>
      </c>
      <c r="BE19" s="108">
        <v>18006</v>
      </c>
      <c r="BF19" s="108">
        <v>9539.0300000000007</v>
      </c>
      <c r="BG19" s="108">
        <v>0</v>
      </c>
      <c r="BH19" s="108">
        <v>0</v>
      </c>
      <c r="BI19" s="108">
        <v>0</v>
      </c>
      <c r="BJ19" s="108">
        <v>6120.7</v>
      </c>
      <c r="BK19" s="108">
        <v>2199.34</v>
      </c>
      <c r="BL19" s="108">
        <v>300566.78000000003</v>
      </c>
      <c r="BM19" s="108">
        <v>1155.1600000000001</v>
      </c>
      <c r="BN19" s="108">
        <v>22978.37</v>
      </c>
      <c r="BO19" s="108">
        <v>3213.04</v>
      </c>
      <c r="BP19" s="108">
        <v>203982.64</v>
      </c>
      <c r="BQ19" s="108">
        <v>1441.08</v>
      </c>
      <c r="BR19" s="108">
        <v>0</v>
      </c>
      <c r="BS19" s="108">
        <v>0</v>
      </c>
      <c r="BT19" s="108">
        <v>7459</v>
      </c>
      <c r="BU19" s="108">
        <v>0</v>
      </c>
      <c r="BV19" s="108">
        <v>11450.37</v>
      </c>
      <c r="BW19" s="108">
        <v>112874.01</v>
      </c>
      <c r="BX19" s="195"/>
      <c r="BY19" s="108"/>
      <c r="BZ19" s="108"/>
      <c r="CA19" s="108"/>
      <c r="CB19" s="108"/>
      <c r="CC19" s="108"/>
      <c r="CD19" s="108"/>
      <c r="CE19" s="108"/>
      <c r="CF19" s="14"/>
      <c r="CG19" s="14"/>
      <c r="CH19" s="14"/>
    </row>
    <row r="20" spans="1:86" outlineLevel="1" x14ac:dyDescent="0.25">
      <c r="A20" s="8"/>
      <c r="B20" s="9">
        <v>12</v>
      </c>
      <c r="C20" s="11">
        <v>5040</v>
      </c>
      <c r="D20" s="182">
        <v>12</v>
      </c>
      <c r="E20" s="11" t="s">
        <v>18</v>
      </c>
      <c r="F20" s="231"/>
      <c r="G20" s="99">
        <f t="shared" si="1"/>
        <v>41249.339999999997</v>
      </c>
      <c r="H20" s="14"/>
      <c r="I20" s="92"/>
      <c r="J20" s="92"/>
      <c r="K20" s="92"/>
      <c r="L20" s="92"/>
      <c r="M20" s="92"/>
      <c r="N20" s="195"/>
      <c r="O20" s="107">
        <v>18</v>
      </c>
      <c r="P20" s="107">
        <v>0</v>
      </c>
      <c r="Q20" s="99">
        <v>9561286.8900000006</v>
      </c>
      <c r="R20" s="155">
        <v>16599.16</v>
      </c>
      <c r="S20" s="155">
        <v>0</v>
      </c>
      <c r="T20" s="155">
        <v>553914</v>
      </c>
      <c r="U20" s="155">
        <v>149866.71</v>
      </c>
      <c r="V20" s="155">
        <v>38740.58</v>
      </c>
      <c r="W20" s="155">
        <v>98176.53</v>
      </c>
      <c r="X20" s="189">
        <v>0</v>
      </c>
      <c r="Y20" s="155">
        <v>0</v>
      </c>
      <c r="Z20" s="155">
        <v>0</v>
      </c>
      <c r="AA20" s="155">
        <v>168287.92</v>
      </c>
      <c r="AB20" s="155">
        <v>474057.29</v>
      </c>
      <c r="AC20" s="155">
        <v>71735.990000000005</v>
      </c>
      <c r="AD20" s="155">
        <v>141402.06</v>
      </c>
      <c r="AE20" s="155">
        <v>1255026.1399999999</v>
      </c>
      <c r="AF20" s="155">
        <v>19748.419999999998</v>
      </c>
      <c r="AG20" s="155">
        <v>344</v>
      </c>
      <c r="AH20" s="155">
        <v>50949.51</v>
      </c>
      <c r="AI20" s="155">
        <v>46389.4</v>
      </c>
      <c r="AJ20" s="155">
        <v>2379.11</v>
      </c>
      <c r="AK20" s="155">
        <v>5661.1</v>
      </c>
      <c r="AL20" s="108">
        <v>11330.1</v>
      </c>
      <c r="AM20" s="108">
        <v>2900.03</v>
      </c>
      <c r="AN20" s="108">
        <v>46787.519999999997</v>
      </c>
      <c r="AO20" s="108">
        <v>475.18</v>
      </c>
      <c r="AP20" s="108">
        <v>0</v>
      </c>
      <c r="AQ20" s="108">
        <v>0</v>
      </c>
      <c r="AR20" s="108">
        <v>1642161.17</v>
      </c>
      <c r="AS20" s="108">
        <v>580795.66</v>
      </c>
      <c r="AT20" s="108">
        <v>4186.0200000000004</v>
      </c>
      <c r="AU20" s="108">
        <v>39038.39</v>
      </c>
      <c r="AV20" s="108">
        <v>372659.35</v>
      </c>
      <c r="AW20" s="108">
        <v>41117.910000000003</v>
      </c>
      <c r="AX20" s="108">
        <v>4066.68</v>
      </c>
      <c r="AY20" s="108">
        <v>41249.339999999997</v>
      </c>
      <c r="AZ20" s="108">
        <v>40</v>
      </c>
      <c r="BA20" s="108">
        <v>137415.85</v>
      </c>
      <c r="BB20" s="108">
        <v>205221.45</v>
      </c>
      <c r="BC20" s="108">
        <v>0</v>
      </c>
      <c r="BD20" s="108">
        <v>174249.23209999999</v>
      </c>
      <c r="BE20" s="108">
        <v>0</v>
      </c>
      <c r="BF20" s="108">
        <v>85127.33</v>
      </c>
      <c r="BG20" s="108">
        <v>315.61</v>
      </c>
      <c r="BH20" s="108">
        <v>0</v>
      </c>
      <c r="BI20" s="108">
        <v>26913.99</v>
      </c>
      <c r="BJ20" s="108">
        <v>6529.44</v>
      </c>
      <c r="BK20" s="108">
        <v>72457.070000000007</v>
      </c>
      <c r="BL20" s="108">
        <v>194258.53</v>
      </c>
      <c r="BM20" s="108">
        <v>625.79999999999995</v>
      </c>
      <c r="BN20" s="108">
        <v>0</v>
      </c>
      <c r="BO20" s="108">
        <v>0</v>
      </c>
      <c r="BP20" s="108">
        <v>7408.26</v>
      </c>
      <c r="BQ20" s="108">
        <v>0</v>
      </c>
      <c r="BR20" s="108">
        <v>576033.19999999995</v>
      </c>
      <c r="BS20" s="108">
        <v>0</v>
      </c>
      <c r="BT20" s="108">
        <v>77075</v>
      </c>
      <c r="BU20" s="108">
        <v>210174.3</v>
      </c>
      <c r="BV20" s="108">
        <v>995.7</v>
      </c>
      <c r="BW20" s="108">
        <v>199718.79</v>
      </c>
      <c r="BX20" s="195"/>
      <c r="BY20" s="108"/>
      <c r="BZ20" s="108"/>
      <c r="CA20" s="108"/>
      <c r="CB20" s="108"/>
      <c r="CC20" s="108"/>
      <c r="CD20" s="108"/>
      <c r="CE20" s="108"/>
      <c r="CF20" s="14"/>
      <c r="CG20" s="14"/>
      <c r="CH20" s="14"/>
    </row>
    <row r="21" spans="1:86" ht="15.6" outlineLevel="1" x14ac:dyDescent="0.3">
      <c r="A21" s="8"/>
      <c r="B21" s="9">
        <v>13</v>
      </c>
      <c r="C21" s="11">
        <v>5045</v>
      </c>
      <c r="D21" s="182">
        <v>13</v>
      </c>
      <c r="E21" s="11" t="s">
        <v>19</v>
      </c>
      <c r="F21" s="231"/>
      <c r="G21" s="99">
        <f t="shared" si="1"/>
        <v>185782.52</v>
      </c>
      <c r="H21" s="14"/>
      <c r="I21" s="94"/>
      <c r="J21" s="92"/>
      <c r="K21" s="92"/>
      <c r="L21" s="92"/>
      <c r="M21" s="92"/>
      <c r="N21" s="195"/>
      <c r="O21" s="107">
        <v>19</v>
      </c>
      <c r="P21" s="107">
        <v>0</v>
      </c>
      <c r="Q21" s="99">
        <v>8873634.0700000003</v>
      </c>
      <c r="R21" s="155">
        <v>0</v>
      </c>
      <c r="S21" s="155">
        <v>0</v>
      </c>
      <c r="T21" s="155">
        <v>102732</v>
      </c>
      <c r="U21" s="155">
        <v>0</v>
      </c>
      <c r="V21" s="155">
        <v>376148.56</v>
      </c>
      <c r="W21" s="155">
        <v>197492.16</v>
      </c>
      <c r="X21" s="189">
        <v>1460</v>
      </c>
      <c r="Y21" s="155">
        <v>0</v>
      </c>
      <c r="Z21" s="155">
        <v>0</v>
      </c>
      <c r="AA21" s="155">
        <v>0</v>
      </c>
      <c r="AB21" s="155">
        <v>1116800.3</v>
      </c>
      <c r="AC21" s="155">
        <v>111332.49</v>
      </c>
      <c r="AD21" s="155">
        <v>481577.52</v>
      </c>
      <c r="AE21" s="155">
        <v>121722.82</v>
      </c>
      <c r="AF21" s="155">
        <v>21322.17</v>
      </c>
      <c r="AG21" s="155">
        <v>86</v>
      </c>
      <c r="AH21" s="155">
        <v>10892.38</v>
      </c>
      <c r="AI21" s="155">
        <v>17948.37</v>
      </c>
      <c r="AJ21" s="155">
        <v>306.08</v>
      </c>
      <c r="AK21" s="155">
        <v>4942.58</v>
      </c>
      <c r="AL21" s="108">
        <v>4209.04</v>
      </c>
      <c r="AM21" s="108">
        <v>70853.17</v>
      </c>
      <c r="AN21" s="108">
        <v>53476.02</v>
      </c>
      <c r="AO21" s="108">
        <v>3712.83</v>
      </c>
      <c r="AP21" s="108">
        <v>0</v>
      </c>
      <c r="AQ21" s="108">
        <v>0</v>
      </c>
      <c r="AR21" s="108">
        <v>153952.60999999999</v>
      </c>
      <c r="AS21" s="108">
        <v>3670001.31</v>
      </c>
      <c r="AT21" s="108">
        <v>68819.490000000005</v>
      </c>
      <c r="AU21" s="108">
        <v>28838</v>
      </c>
      <c r="AV21" s="108">
        <v>431759.1</v>
      </c>
      <c r="AW21" s="108">
        <v>4144.24</v>
      </c>
      <c r="AX21" s="108">
        <v>0</v>
      </c>
      <c r="AY21" s="108">
        <v>185782.52</v>
      </c>
      <c r="AZ21" s="108">
        <v>338941</v>
      </c>
      <c r="BA21" s="108">
        <v>173474.9</v>
      </c>
      <c r="BB21" s="108">
        <v>490704.01</v>
      </c>
      <c r="BC21" s="108">
        <v>6021.24</v>
      </c>
      <c r="BD21" s="108">
        <v>80530.77</v>
      </c>
      <c r="BE21" s="108">
        <v>0</v>
      </c>
      <c r="BF21" s="108">
        <v>13060.86</v>
      </c>
      <c r="BG21" s="108">
        <v>1473.67</v>
      </c>
      <c r="BH21" s="108">
        <v>0</v>
      </c>
      <c r="BI21" s="108">
        <v>0</v>
      </c>
      <c r="BJ21" s="108">
        <v>0</v>
      </c>
      <c r="BK21" s="108">
        <v>261969.78</v>
      </c>
      <c r="BL21" s="108">
        <v>16943.400000000001</v>
      </c>
      <c r="BM21" s="108">
        <v>42.5</v>
      </c>
      <c r="BN21" s="108">
        <v>0</v>
      </c>
      <c r="BO21" s="108">
        <v>5178.87</v>
      </c>
      <c r="BP21" s="108">
        <v>5866.87</v>
      </c>
      <c r="BQ21" s="108">
        <v>0</v>
      </c>
      <c r="BR21" s="108">
        <v>2745920.03</v>
      </c>
      <c r="BS21" s="108">
        <v>0</v>
      </c>
      <c r="BT21" s="108">
        <v>18346</v>
      </c>
      <c r="BU21" s="108">
        <v>0</v>
      </c>
      <c r="BV21" s="108">
        <v>4261.96</v>
      </c>
      <c r="BW21" s="108">
        <v>0</v>
      </c>
      <c r="BX21" s="195"/>
      <c r="BY21" s="108"/>
      <c r="BZ21" s="108"/>
      <c r="CA21" s="108"/>
      <c r="CB21" s="108"/>
      <c r="CC21" s="108"/>
      <c r="CD21" s="108"/>
      <c r="CE21" s="108"/>
      <c r="CF21" s="14"/>
      <c r="CG21" s="14"/>
      <c r="CH21" s="14"/>
    </row>
    <row r="22" spans="1:86" outlineLevel="1" x14ac:dyDescent="0.25">
      <c r="A22" s="8"/>
      <c r="B22" s="9">
        <v>14</v>
      </c>
      <c r="C22" s="11">
        <v>5055</v>
      </c>
      <c r="D22" s="182">
        <v>14</v>
      </c>
      <c r="E22" s="11" t="s">
        <v>20</v>
      </c>
      <c r="F22" s="231"/>
      <c r="G22" s="99">
        <f t="shared" si="1"/>
        <v>59785.83</v>
      </c>
      <c r="H22" s="14"/>
      <c r="I22" s="92"/>
      <c r="J22" s="92"/>
      <c r="K22" s="92"/>
      <c r="L22" s="92"/>
      <c r="M22" s="92"/>
      <c r="N22" s="195"/>
      <c r="O22" s="107">
        <v>20</v>
      </c>
      <c r="P22" s="107">
        <v>0</v>
      </c>
      <c r="Q22" s="99">
        <v>0</v>
      </c>
      <c r="R22" s="155">
        <v>0</v>
      </c>
      <c r="S22" s="155">
        <v>0</v>
      </c>
      <c r="T22" s="155">
        <v>0</v>
      </c>
      <c r="U22" s="155">
        <v>0</v>
      </c>
      <c r="V22" s="155">
        <v>27063.68</v>
      </c>
      <c r="W22" s="155">
        <v>7767.07</v>
      </c>
      <c r="X22" s="189">
        <v>0</v>
      </c>
      <c r="Y22" s="155">
        <v>0</v>
      </c>
      <c r="Z22" s="155">
        <v>0</v>
      </c>
      <c r="AA22" s="155">
        <v>6857.59</v>
      </c>
      <c r="AB22" s="155">
        <v>55608.76</v>
      </c>
      <c r="AC22" s="155">
        <v>69587.679999999993</v>
      </c>
      <c r="AD22" s="155">
        <v>1831.75</v>
      </c>
      <c r="AE22" s="155">
        <v>367573.01</v>
      </c>
      <c r="AF22" s="155">
        <v>33954.83</v>
      </c>
      <c r="AG22" s="155">
        <v>0</v>
      </c>
      <c r="AH22" s="155">
        <v>3891.77</v>
      </c>
      <c r="AI22" s="155">
        <v>26491.68</v>
      </c>
      <c r="AJ22" s="155">
        <v>9820.17</v>
      </c>
      <c r="AK22" s="155">
        <v>0</v>
      </c>
      <c r="AL22" s="108">
        <v>57082.04</v>
      </c>
      <c r="AM22" s="108">
        <v>12853.11</v>
      </c>
      <c r="AN22" s="108">
        <v>0</v>
      </c>
      <c r="AO22" s="108">
        <v>106.53</v>
      </c>
      <c r="AP22" s="108">
        <v>0</v>
      </c>
      <c r="AQ22" s="108">
        <v>7.67</v>
      </c>
      <c r="AR22" s="108">
        <v>0</v>
      </c>
      <c r="AS22" s="108">
        <v>57627.32</v>
      </c>
      <c r="AT22" s="108">
        <v>0</v>
      </c>
      <c r="AU22" s="108">
        <v>902.71</v>
      </c>
      <c r="AV22" s="108">
        <v>0</v>
      </c>
      <c r="AW22" s="108">
        <v>0</v>
      </c>
      <c r="AX22" s="108">
        <v>2106.15</v>
      </c>
      <c r="AY22" s="108">
        <v>59785.83</v>
      </c>
      <c r="AZ22" s="108">
        <v>0</v>
      </c>
      <c r="BA22" s="108">
        <v>45787.78</v>
      </c>
      <c r="BB22" s="108">
        <v>0</v>
      </c>
      <c r="BC22" s="108">
        <v>0</v>
      </c>
      <c r="BD22" s="108">
        <v>0</v>
      </c>
      <c r="BE22" s="108">
        <v>2673.32</v>
      </c>
      <c r="BF22" s="108">
        <v>17259.68</v>
      </c>
      <c r="BG22" s="108">
        <v>10201.370000000001</v>
      </c>
      <c r="BH22" s="108">
        <v>0</v>
      </c>
      <c r="BI22" s="108">
        <v>0</v>
      </c>
      <c r="BJ22" s="108">
        <v>868.15</v>
      </c>
      <c r="BK22" s="108">
        <v>766.55</v>
      </c>
      <c r="BL22" s="108">
        <v>7851.87</v>
      </c>
      <c r="BM22" s="108">
        <v>0</v>
      </c>
      <c r="BN22" s="108">
        <v>0</v>
      </c>
      <c r="BO22" s="108">
        <v>0</v>
      </c>
      <c r="BP22" s="108">
        <v>78167.97</v>
      </c>
      <c r="BQ22" s="108">
        <v>2971.57</v>
      </c>
      <c r="BR22" s="108">
        <v>1106231.79</v>
      </c>
      <c r="BS22" s="108">
        <v>0</v>
      </c>
      <c r="BT22" s="108">
        <v>4161</v>
      </c>
      <c r="BU22" s="108">
        <v>319.89</v>
      </c>
      <c r="BV22" s="108">
        <v>3485.51</v>
      </c>
      <c r="BW22" s="108">
        <v>50373.27</v>
      </c>
      <c r="BX22" s="195"/>
      <c r="BY22" s="108"/>
      <c r="BZ22" s="108"/>
      <c r="CA22" s="108"/>
      <c r="CB22" s="108"/>
      <c r="CC22" s="108"/>
      <c r="CD22" s="108"/>
      <c r="CE22" s="108"/>
      <c r="CF22" s="14"/>
      <c r="CG22" s="14"/>
      <c r="CH22" s="14"/>
    </row>
    <row r="23" spans="1:86" outlineLevel="1" x14ac:dyDescent="0.25">
      <c r="A23" s="8"/>
      <c r="B23" s="9">
        <v>15</v>
      </c>
      <c r="C23" s="11">
        <v>5065</v>
      </c>
      <c r="D23" s="182">
        <v>15</v>
      </c>
      <c r="E23" s="11" t="s">
        <v>21</v>
      </c>
      <c r="F23" s="231"/>
      <c r="G23" s="99">
        <f t="shared" si="1"/>
        <v>1833605.06</v>
      </c>
      <c r="H23" s="14"/>
      <c r="I23" s="92"/>
      <c r="J23" s="92"/>
      <c r="K23" s="92"/>
      <c r="L23" s="92"/>
      <c r="M23" s="92"/>
      <c r="N23" s="195"/>
      <c r="O23" s="107">
        <v>21</v>
      </c>
      <c r="P23" s="107">
        <v>0</v>
      </c>
      <c r="Q23" s="99">
        <v>3441224.13</v>
      </c>
      <c r="R23" s="155">
        <v>201899.81</v>
      </c>
      <c r="S23" s="155">
        <v>29772.7</v>
      </c>
      <c r="T23" s="155">
        <v>488039</v>
      </c>
      <c r="U23" s="155">
        <v>245711</v>
      </c>
      <c r="V23" s="155">
        <v>315934.48</v>
      </c>
      <c r="W23" s="155">
        <v>292513.53999999998</v>
      </c>
      <c r="X23" s="189">
        <v>93787.32</v>
      </c>
      <c r="Y23" s="155">
        <v>172.08</v>
      </c>
      <c r="Z23" s="155">
        <v>6489.59</v>
      </c>
      <c r="AA23" s="155">
        <v>17458.95</v>
      </c>
      <c r="AB23" s="155">
        <v>371058.14</v>
      </c>
      <c r="AC23" s="155">
        <v>981515.72</v>
      </c>
      <c r="AD23" s="155">
        <v>150361.76</v>
      </c>
      <c r="AE23" s="155">
        <v>619718.18999999994</v>
      </c>
      <c r="AF23" s="155">
        <v>1751.57</v>
      </c>
      <c r="AG23" s="155">
        <v>0</v>
      </c>
      <c r="AH23" s="155">
        <v>4002.57</v>
      </c>
      <c r="AI23" s="155">
        <v>220277.61</v>
      </c>
      <c r="AJ23" s="155">
        <v>282484.37</v>
      </c>
      <c r="AK23" s="155">
        <v>17920.150000000001</v>
      </c>
      <c r="AL23" s="108">
        <v>767775.21</v>
      </c>
      <c r="AM23" s="108">
        <v>213986.18</v>
      </c>
      <c r="AN23" s="108">
        <v>74771.91</v>
      </c>
      <c r="AO23" s="108">
        <v>106.53</v>
      </c>
      <c r="AP23" s="108">
        <v>0</v>
      </c>
      <c r="AQ23" s="108">
        <v>5630.86</v>
      </c>
      <c r="AR23" s="108">
        <v>11052701.699999999</v>
      </c>
      <c r="AS23" s="108">
        <v>682998.98</v>
      </c>
      <c r="AT23" s="108">
        <v>233765.58</v>
      </c>
      <c r="AU23" s="108">
        <v>468251.44</v>
      </c>
      <c r="AV23" s="108">
        <v>739095.78</v>
      </c>
      <c r="AW23" s="108">
        <v>0</v>
      </c>
      <c r="AX23" s="108">
        <v>148043.62</v>
      </c>
      <c r="AY23" s="108">
        <v>1833605.06</v>
      </c>
      <c r="AZ23" s="108">
        <v>380499</v>
      </c>
      <c r="BA23" s="108">
        <v>317480</v>
      </c>
      <c r="BB23" s="108">
        <v>523499.35</v>
      </c>
      <c r="BC23" s="108">
        <v>28658.53</v>
      </c>
      <c r="BD23" s="108">
        <v>279349.00459999999</v>
      </c>
      <c r="BE23" s="108">
        <v>38697.29</v>
      </c>
      <c r="BF23" s="108">
        <v>681690.99</v>
      </c>
      <c r="BG23" s="108">
        <v>44460.26</v>
      </c>
      <c r="BH23" s="108">
        <v>0</v>
      </c>
      <c r="BI23" s="108">
        <v>410502.49</v>
      </c>
      <c r="BJ23" s="108">
        <v>82585.119999999995</v>
      </c>
      <c r="BK23" s="108">
        <v>93644.36</v>
      </c>
      <c r="BL23" s="108">
        <v>240866.23</v>
      </c>
      <c r="BM23" s="108">
        <v>39087.589999999997</v>
      </c>
      <c r="BN23" s="108">
        <v>18429.240000000002</v>
      </c>
      <c r="BO23" s="108">
        <v>65888.17</v>
      </c>
      <c r="BP23" s="108">
        <v>181503.3</v>
      </c>
      <c r="BQ23" s="108">
        <v>7285.47</v>
      </c>
      <c r="BR23" s="108">
        <v>1350896.6</v>
      </c>
      <c r="BS23" s="108">
        <v>0</v>
      </c>
      <c r="BT23" s="108">
        <v>456653</v>
      </c>
      <c r="BU23" s="108">
        <v>201399.82</v>
      </c>
      <c r="BV23" s="108">
        <v>38098.160000000003</v>
      </c>
      <c r="BW23" s="108">
        <v>44599.72</v>
      </c>
      <c r="BX23" s="195"/>
      <c r="BY23" s="108"/>
      <c r="BZ23" s="108"/>
      <c r="CA23" s="108"/>
      <c r="CB23" s="108"/>
      <c r="CC23" s="108"/>
      <c r="CD23" s="108"/>
      <c r="CE23" s="108"/>
      <c r="CF23" s="14"/>
      <c r="CG23" s="14"/>
      <c r="CH23" s="14"/>
    </row>
    <row r="24" spans="1:86" outlineLevel="1" x14ac:dyDescent="0.25">
      <c r="A24" s="8"/>
      <c r="B24" s="9">
        <v>16</v>
      </c>
      <c r="C24" s="11">
        <v>5070</v>
      </c>
      <c r="D24" s="182">
        <v>16</v>
      </c>
      <c r="E24" s="11" t="s">
        <v>22</v>
      </c>
      <c r="F24" s="231"/>
      <c r="G24" s="99">
        <f t="shared" si="1"/>
        <v>0</v>
      </c>
      <c r="H24" s="14"/>
      <c r="I24" s="14"/>
      <c r="J24" s="14"/>
      <c r="K24" s="14"/>
      <c r="L24" s="14"/>
      <c r="M24" s="14"/>
      <c r="N24" s="195"/>
      <c r="O24" s="107">
        <v>22</v>
      </c>
      <c r="P24" s="107">
        <v>0</v>
      </c>
      <c r="Q24" s="99">
        <v>1813060.53</v>
      </c>
      <c r="R24" s="155">
        <v>147224.29</v>
      </c>
      <c r="S24" s="155">
        <v>0</v>
      </c>
      <c r="T24" s="155">
        <v>324719</v>
      </c>
      <c r="U24" s="155">
        <v>0</v>
      </c>
      <c r="V24" s="155">
        <v>327906.51</v>
      </c>
      <c r="W24" s="155">
        <v>3478.26</v>
      </c>
      <c r="X24" s="189">
        <v>0</v>
      </c>
      <c r="Y24" s="155">
        <v>0</v>
      </c>
      <c r="Z24" s="155">
        <v>0</v>
      </c>
      <c r="AA24" s="155">
        <v>0</v>
      </c>
      <c r="AB24" s="155">
        <v>889190.03</v>
      </c>
      <c r="AC24" s="155">
        <v>1220.1300000000001</v>
      </c>
      <c r="AD24" s="155">
        <v>22693.8</v>
      </c>
      <c r="AE24" s="155">
        <v>96869.71</v>
      </c>
      <c r="AF24" s="155">
        <v>0</v>
      </c>
      <c r="AG24" s="155">
        <v>0</v>
      </c>
      <c r="AH24" s="155">
        <v>55352.71</v>
      </c>
      <c r="AI24" s="155">
        <v>549396.32999999996</v>
      </c>
      <c r="AJ24" s="155">
        <v>148766.35</v>
      </c>
      <c r="AK24" s="155">
        <v>40570.99</v>
      </c>
      <c r="AL24" s="108">
        <v>534918.54</v>
      </c>
      <c r="AM24" s="108">
        <v>45855.44</v>
      </c>
      <c r="AN24" s="108">
        <v>0</v>
      </c>
      <c r="AO24" s="108">
        <v>27901.42</v>
      </c>
      <c r="AP24" s="108">
        <v>0</v>
      </c>
      <c r="AQ24" s="108">
        <v>0</v>
      </c>
      <c r="AR24" s="108">
        <v>26693693.289999999</v>
      </c>
      <c r="AS24" s="108">
        <v>332173.55</v>
      </c>
      <c r="AT24" s="108">
        <v>90613.14</v>
      </c>
      <c r="AU24" s="108">
        <v>460603.73</v>
      </c>
      <c r="AV24" s="108">
        <v>10378.36</v>
      </c>
      <c r="AW24" s="108">
        <v>83733.350000000006</v>
      </c>
      <c r="AX24" s="108">
        <v>0</v>
      </c>
      <c r="AY24" s="108">
        <v>0</v>
      </c>
      <c r="AZ24" s="108">
        <v>340138</v>
      </c>
      <c r="BA24" s="108">
        <v>418419.81</v>
      </c>
      <c r="BB24" s="108">
        <v>191943.4</v>
      </c>
      <c r="BC24" s="108">
        <v>42326.91</v>
      </c>
      <c r="BD24" s="108">
        <v>0</v>
      </c>
      <c r="BE24" s="108">
        <v>184294.22</v>
      </c>
      <c r="BF24" s="108">
        <v>1370536.52</v>
      </c>
      <c r="BG24" s="108">
        <v>43020.42</v>
      </c>
      <c r="BH24" s="108">
        <v>0</v>
      </c>
      <c r="BI24" s="108">
        <v>0</v>
      </c>
      <c r="BJ24" s="108">
        <v>113772.28</v>
      </c>
      <c r="BK24" s="108">
        <v>0</v>
      </c>
      <c r="BL24" s="108">
        <v>218034.5</v>
      </c>
      <c r="BM24" s="108">
        <v>28848.75</v>
      </c>
      <c r="BN24" s="108">
        <v>33539.230000000003</v>
      </c>
      <c r="BO24" s="108">
        <v>0</v>
      </c>
      <c r="BP24" s="108">
        <v>22231.07</v>
      </c>
      <c r="BQ24" s="108">
        <v>51936.74</v>
      </c>
      <c r="BR24" s="108">
        <v>1280506.99</v>
      </c>
      <c r="BS24" s="108">
        <v>9824.08</v>
      </c>
      <c r="BT24" s="108">
        <v>0</v>
      </c>
      <c r="BU24" s="108">
        <v>0</v>
      </c>
      <c r="BV24" s="108">
        <v>61818.73</v>
      </c>
      <c r="BW24" s="108">
        <v>55289.91</v>
      </c>
      <c r="BX24" s="195"/>
      <c r="BY24" s="108"/>
      <c r="BZ24" s="108"/>
      <c r="CA24" s="108"/>
      <c r="CB24" s="108"/>
      <c r="CC24" s="108"/>
      <c r="CD24" s="108"/>
      <c r="CE24" s="108"/>
      <c r="CF24" s="14"/>
      <c r="CG24" s="14"/>
      <c r="CH24" s="14"/>
    </row>
    <row r="25" spans="1:86" outlineLevel="1" x14ac:dyDescent="0.25">
      <c r="A25" s="8"/>
      <c r="B25" s="9">
        <v>17</v>
      </c>
      <c r="C25" s="11">
        <v>5075</v>
      </c>
      <c r="D25" s="182">
        <v>17</v>
      </c>
      <c r="E25" s="11" t="s">
        <v>23</v>
      </c>
      <c r="F25" s="231"/>
      <c r="G25" s="99">
        <f t="shared" si="1"/>
        <v>0</v>
      </c>
      <c r="H25" s="14"/>
      <c r="I25" s="14"/>
      <c r="J25" s="14"/>
      <c r="K25" s="14"/>
      <c r="L25" s="14"/>
      <c r="M25" s="14"/>
      <c r="N25" s="195"/>
      <c r="O25" s="107">
        <v>23</v>
      </c>
      <c r="P25" s="107">
        <v>0</v>
      </c>
      <c r="Q25" s="99">
        <v>4518178.6100000003</v>
      </c>
      <c r="R25" s="155">
        <v>40577.61</v>
      </c>
      <c r="S25" s="155">
        <v>0</v>
      </c>
      <c r="T25" s="155">
        <v>0</v>
      </c>
      <c r="U25" s="155">
        <v>0</v>
      </c>
      <c r="V25" s="155">
        <v>131241.1</v>
      </c>
      <c r="W25" s="155">
        <v>0</v>
      </c>
      <c r="X25" s="189">
        <v>0</v>
      </c>
      <c r="Y25" s="155">
        <v>0</v>
      </c>
      <c r="Z25" s="155">
        <v>32403.7</v>
      </c>
      <c r="AA25" s="155">
        <v>0</v>
      </c>
      <c r="AB25" s="155">
        <v>300681.28999999998</v>
      </c>
      <c r="AC25" s="155">
        <v>3308.85</v>
      </c>
      <c r="AD25" s="155">
        <v>861.78</v>
      </c>
      <c r="AE25" s="155">
        <v>5282.4</v>
      </c>
      <c r="AF25" s="155">
        <v>127.5</v>
      </c>
      <c r="AG25" s="155">
        <v>0</v>
      </c>
      <c r="AH25" s="155">
        <v>5157.54</v>
      </c>
      <c r="AI25" s="155">
        <v>0</v>
      </c>
      <c r="AJ25" s="155">
        <v>4950.5</v>
      </c>
      <c r="AK25" s="155">
        <v>6985.43</v>
      </c>
      <c r="AL25" s="108">
        <v>101581.83</v>
      </c>
      <c r="AM25" s="108">
        <v>14757.67</v>
      </c>
      <c r="AN25" s="108">
        <v>0</v>
      </c>
      <c r="AO25" s="108">
        <v>2168.39</v>
      </c>
      <c r="AP25" s="108">
        <v>0</v>
      </c>
      <c r="AQ25" s="108">
        <v>0</v>
      </c>
      <c r="AR25" s="108">
        <v>4295065.28</v>
      </c>
      <c r="AS25" s="108">
        <v>18796.47</v>
      </c>
      <c r="AT25" s="108">
        <v>71537.929999999993</v>
      </c>
      <c r="AU25" s="108">
        <v>-17257.54</v>
      </c>
      <c r="AV25" s="108">
        <v>14323.91</v>
      </c>
      <c r="AW25" s="108">
        <v>0</v>
      </c>
      <c r="AX25" s="108">
        <v>0</v>
      </c>
      <c r="AY25" s="108">
        <v>0</v>
      </c>
      <c r="AZ25" s="108">
        <v>78821</v>
      </c>
      <c r="BA25" s="108">
        <v>1067.0999999999999</v>
      </c>
      <c r="BB25" s="108">
        <v>0</v>
      </c>
      <c r="BC25" s="108">
        <v>146553.01</v>
      </c>
      <c r="BD25" s="108">
        <v>0</v>
      </c>
      <c r="BE25" s="108">
        <v>83754.23</v>
      </c>
      <c r="BF25" s="108">
        <v>414892.19</v>
      </c>
      <c r="BG25" s="108">
        <v>82460.259999999995</v>
      </c>
      <c r="BH25" s="108">
        <v>0</v>
      </c>
      <c r="BI25" s="108">
        <v>0</v>
      </c>
      <c r="BJ25" s="108">
        <v>2798.59</v>
      </c>
      <c r="BK25" s="108">
        <v>0</v>
      </c>
      <c r="BL25" s="108">
        <v>38993.5</v>
      </c>
      <c r="BM25" s="108">
        <v>5496.53</v>
      </c>
      <c r="BN25" s="108">
        <v>2048.13</v>
      </c>
      <c r="BO25" s="108">
        <v>0</v>
      </c>
      <c r="BP25" s="108">
        <v>10658.51</v>
      </c>
      <c r="BQ25" s="108">
        <v>20088.419999999998</v>
      </c>
      <c r="BR25" s="108">
        <v>2880776.59</v>
      </c>
      <c r="BS25" s="108">
        <v>424</v>
      </c>
      <c r="BT25" s="108">
        <v>438027</v>
      </c>
      <c r="BU25" s="108">
        <v>0</v>
      </c>
      <c r="BV25" s="108">
        <v>17726.5</v>
      </c>
      <c r="BW25" s="108">
        <v>5825.94</v>
      </c>
      <c r="BX25" s="195"/>
      <c r="BY25" s="108"/>
      <c r="BZ25" s="108"/>
      <c r="CA25" s="108"/>
      <c r="CB25" s="108"/>
      <c r="CC25" s="108"/>
      <c r="CD25" s="108"/>
      <c r="CE25" s="108"/>
      <c r="CF25" s="14"/>
      <c r="CG25" s="14"/>
      <c r="CH25" s="14"/>
    </row>
    <row r="26" spans="1:86" outlineLevel="1" x14ac:dyDescent="0.25">
      <c r="A26" s="8"/>
      <c r="B26" s="9">
        <v>18</v>
      </c>
      <c r="C26" s="11">
        <v>5085</v>
      </c>
      <c r="D26" s="182">
        <v>18</v>
      </c>
      <c r="E26" s="11" t="s">
        <v>24</v>
      </c>
      <c r="F26" s="231"/>
      <c r="G26" s="99">
        <f t="shared" si="1"/>
        <v>2995935.62</v>
      </c>
      <c r="H26" s="14"/>
      <c r="I26" s="14"/>
      <c r="J26" s="14"/>
      <c r="K26" s="14"/>
      <c r="L26" s="14"/>
      <c r="M26" s="14"/>
      <c r="N26" s="195"/>
      <c r="O26" s="107">
        <v>24</v>
      </c>
      <c r="P26" s="107">
        <v>0</v>
      </c>
      <c r="Q26" s="99">
        <v>2306031.63</v>
      </c>
      <c r="R26" s="155">
        <v>359814.86</v>
      </c>
      <c r="S26" s="155">
        <v>22817.96</v>
      </c>
      <c r="T26" s="155">
        <v>335874</v>
      </c>
      <c r="U26" s="155">
        <v>452381.4</v>
      </c>
      <c r="V26" s="155">
        <v>0</v>
      </c>
      <c r="W26" s="155">
        <v>582209.41</v>
      </c>
      <c r="X26" s="189">
        <v>117989.86</v>
      </c>
      <c r="Y26" s="155">
        <v>0</v>
      </c>
      <c r="Z26" s="155">
        <v>6884.05</v>
      </c>
      <c r="AA26" s="155">
        <v>0</v>
      </c>
      <c r="AB26" s="155">
        <v>948083.63</v>
      </c>
      <c r="AC26" s="155">
        <v>0</v>
      </c>
      <c r="AD26" s="155">
        <v>0</v>
      </c>
      <c r="AE26" s="155">
        <v>13832.01</v>
      </c>
      <c r="AF26" s="155">
        <v>222441.81</v>
      </c>
      <c r="AG26" s="155">
        <v>518494</v>
      </c>
      <c r="AH26" s="155">
        <v>8191.84</v>
      </c>
      <c r="AI26" s="155">
        <v>169377.08</v>
      </c>
      <c r="AJ26" s="155">
        <v>6601.25</v>
      </c>
      <c r="AK26" s="155">
        <v>152095.1</v>
      </c>
      <c r="AL26" s="108">
        <v>1072682.08</v>
      </c>
      <c r="AM26" s="108">
        <v>131968.71</v>
      </c>
      <c r="AN26" s="108">
        <v>18359.96</v>
      </c>
      <c r="AO26" s="108">
        <v>72854.649999999994</v>
      </c>
      <c r="AP26" s="108">
        <v>0</v>
      </c>
      <c r="AQ26" s="108">
        <v>0</v>
      </c>
      <c r="AR26" s="108">
        <v>19245656.84</v>
      </c>
      <c r="AS26" s="108">
        <v>10975821.65</v>
      </c>
      <c r="AT26" s="108">
        <v>189360.24</v>
      </c>
      <c r="AU26" s="108">
        <v>235691.84</v>
      </c>
      <c r="AV26" s="108">
        <v>0</v>
      </c>
      <c r="AW26" s="108">
        <v>53618.52</v>
      </c>
      <c r="AX26" s="108">
        <v>151232.39000000001</v>
      </c>
      <c r="AY26" s="108">
        <v>2995935.62</v>
      </c>
      <c r="AZ26" s="108">
        <v>1118797</v>
      </c>
      <c r="BA26" s="108">
        <v>827709.52</v>
      </c>
      <c r="BB26" s="108">
        <v>1619923.12</v>
      </c>
      <c r="BC26" s="108">
        <v>145670.6</v>
      </c>
      <c r="BD26" s="108">
        <v>-146148.76699999999</v>
      </c>
      <c r="BE26" s="108">
        <v>149626.04999999999</v>
      </c>
      <c r="BF26" s="108">
        <v>293682.90999999997</v>
      </c>
      <c r="BG26" s="108">
        <v>2253.1</v>
      </c>
      <c r="BH26" s="108">
        <v>0</v>
      </c>
      <c r="BI26" s="108">
        <v>86553.17</v>
      </c>
      <c r="BJ26" s="108">
        <v>301418.55</v>
      </c>
      <c r="BK26" s="108">
        <v>132085.34</v>
      </c>
      <c r="BL26" s="108">
        <v>482515.76</v>
      </c>
      <c r="BM26" s="108">
        <v>146103.75</v>
      </c>
      <c r="BN26" s="108">
        <v>82983.72</v>
      </c>
      <c r="BO26" s="108">
        <v>33991.69</v>
      </c>
      <c r="BP26" s="108">
        <v>0</v>
      </c>
      <c r="BQ26" s="108">
        <v>292342.2</v>
      </c>
      <c r="BR26" s="108">
        <v>5979660.1399999997</v>
      </c>
      <c r="BS26" s="108">
        <v>0</v>
      </c>
      <c r="BT26" s="108">
        <v>981932</v>
      </c>
      <c r="BU26" s="108">
        <v>190089.74</v>
      </c>
      <c r="BV26" s="108">
        <v>74966.100000000006</v>
      </c>
      <c r="BW26" s="108">
        <v>117102.65</v>
      </c>
      <c r="BX26" s="195"/>
      <c r="BY26" s="108"/>
      <c r="BZ26" s="108"/>
      <c r="CA26" s="108"/>
      <c r="CB26" s="108"/>
      <c r="CC26" s="108"/>
      <c r="CD26" s="108"/>
      <c r="CE26" s="108"/>
      <c r="CF26" s="14"/>
      <c r="CG26" s="14"/>
      <c r="CH26" s="14"/>
    </row>
    <row r="27" spans="1:86" outlineLevel="1" x14ac:dyDescent="0.25">
      <c r="A27" s="8"/>
      <c r="B27" s="9">
        <v>19</v>
      </c>
      <c r="C27" s="11">
        <v>5090</v>
      </c>
      <c r="D27" s="182">
        <v>19</v>
      </c>
      <c r="E27" s="11" t="s">
        <v>25</v>
      </c>
      <c r="F27" s="231"/>
      <c r="G27" s="99">
        <f t="shared" si="1"/>
        <v>0</v>
      </c>
      <c r="H27" s="14"/>
      <c r="I27" s="14"/>
      <c r="J27" s="14"/>
      <c r="K27" s="14"/>
      <c r="L27" s="14"/>
      <c r="M27" s="14"/>
      <c r="N27" s="195"/>
      <c r="O27" s="107">
        <v>25</v>
      </c>
      <c r="P27" s="107">
        <v>0</v>
      </c>
      <c r="Q27" s="99">
        <v>0</v>
      </c>
      <c r="R27" s="155">
        <v>0</v>
      </c>
      <c r="S27" s="155">
        <v>0</v>
      </c>
      <c r="T27" s="155">
        <v>0</v>
      </c>
      <c r="U27" s="155">
        <v>0</v>
      </c>
      <c r="V27" s="155">
        <v>0</v>
      </c>
      <c r="W27" s="155">
        <v>2520.1799999999998</v>
      </c>
      <c r="X27" s="189">
        <v>0</v>
      </c>
      <c r="Y27" s="155">
        <v>0</v>
      </c>
      <c r="Z27" s="155">
        <v>0</v>
      </c>
      <c r="AA27" s="155">
        <v>0</v>
      </c>
      <c r="AB27" s="155">
        <v>0</v>
      </c>
      <c r="AC27" s="155">
        <v>0</v>
      </c>
      <c r="AD27" s="155">
        <v>0</v>
      </c>
      <c r="AE27" s="155">
        <v>0</v>
      </c>
      <c r="AF27" s="155">
        <v>0</v>
      </c>
      <c r="AG27" s="155">
        <v>0</v>
      </c>
      <c r="AH27" s="155">
        <v>0</v>
      </c>
      <c r="AI27" s="155">
        <v>0</v>
      </c>
      <c r="AJ27" s="155">
        <v>0</v>
      </c>
      <c r="AK27" s="155">
        <v>0</v>
      </c>
      <c r="AL27" s="108">
        <v>0</v>
      </c>
      <c r="AM27" s="108">
        <v>0</v>
      </c>
      <c r="AN27" s="108">
        <v>0</v>
      </c>
      <c r="AO27" s="108">
        <v>0</v>
      </c>
      <c r="AP27" s="108">
        <v>0</v>
      </c>
      <c r="AQ27" s="108">
        <v>0</v>
      </c>
      <c r="AR27" s="108">
        <v>0</v>
      </c>
      <c r="AS27" s="108">
        <v>0</v>
      </c>
      <c r="AT27" s="108">
        <v>0</v>
      </c>
      <c r="AU27" s="108">
        <v>0</v>
      </c>
      <c r="AV27" s="108">
        <v>2835.6</v>
      </c>
      <c r="AW27" s="108">
        <v>0</v>
      </c>
      <c r="AX27" s="108">
        <v>0</v>
      </c>
      <c r="AY27" s="108">
        <v>0</v>
      </c>
      <c r="AZ27" s="108">
        <v>0</v>
      </c>
      <c r="BA27" s="108">
        <v>0</v>
      </c>
      <c r="BB27" s="108">
        <v>0</v>
      </c>
      <c r="BC27" s="108">
        <v>0</v>
      </c>
      <c r="BD27" s="108">
        <v>0</v>
      </c>
      <c r="BE27" s="108">
        <v>0</v>
      </c>
      <c r="BF27" s="108">
        <v>0</v>
      </c>
      <c r="BG27" s="108">
        <v>0</v>
      </c>
      <c r="BH27" s="108">
        <v>0</v>
      </c>
      <c r="BI27" s="108">
        <v>0</v>
      </c>
      <c r="BJ27" s="108">
        <v>0</v>
      </c>
      <c r="BK27" s="108">
        <v>0</v>
      </c>
      <c r="BL27" s="108">
        <v>491.32</v>
      </c>
      <c r="BM27" s="108">
        <v>0</v>
      </c>
      <c r="BN27" s="108">
        <v>0</v>
      </c>
      <c r="BO27" s="108">
        <v>0</v>
      </c>
      <c r="BP27" s="108">
        <v>0</v>
      </c>
      <c r="BQ27" s="108">
        <v>0</v>
      </c>
      <c r="BR27" s="108">
        <v>0</v>
      </c>
      <c r="BS27" s="108">
        <v>0</v>
      </c>
      <c r="BT27" s="108">
        <v>0</v>
      </c>
      <c r="BU27" s="108">
        <v>0</v>
      </c>
      <c r="BV27" s="108">
        <v>0</v>
      </c>
      <c r="BW27" s="108">
        <v>0</v>
      </c>
      <c r="BX27" s="195"/>
      <c r="BY27" s="108"/>
      <c r="BZ27" s="108"/>
      <c r="CA27" s="108"/>
      <c r="CB27" s="108"/>
      <c r="CC27" s="108"/>
      <c r="CD27" s="108"/>
      <c r="CE27" s="108"/>
      <c r="CF27" s="14"/>
      <c r="CG27" s="14"/>
      <c r="CH27" s="14"/>
    </row>
    <row r="28" spans="1:86" outlineLevel="1" x14ac:dyDescent="0.25">
      <c r="A28" s="8"/>
      <c r="B28" s="9">
        <v>20</v>
      </c>
      <c r="C28" s="11">
        <v>5095</v>
      </c>
      <c r="D28" s="182">
        <v>20</v>
      </c>
      <c r="E28" s="11" t="s">
        <v>26</v>
      </c>
      <c r="F28" s="231"/>
      <c r="G28" s="99">
        <f t="shared" si="1"/>
        <v>122601.54</v>
      </c>
      <c r="H28" s="14"/>
      <c r="I28" s="14"/>
      <c r="J28" s="14"/>
      <c r="K28" s="14"/>
      <c r="L28" s="14"/>
      <c r="M28" s="14"/>
      <c r="N28" s="195"/>
      <c r="O28" s="107">
        <v>26</v>
      </c>
      <c r="P28" s="107">
        <v>0</v>
      </c>
      <c r="Q28" s="99">
        <v>0</v>
      </c>
      <c r="R28" s="155">
        <v>20318.189999999999</v>
      </c>
      <c r="S28" s="155">
        <v>0</v>
      </c>
      <c r="T28" s="155">
        <v>31779</v>
      </c>
      <c r="U28" s="155">
        <v>0</v>
      </c>
      <c r="V28" s="155">
        <v>0</v>
      </c>
      <c r="W28" s="155">
        <v>99665.63</v>
      </c>
      <c r="X28" s="189">
        <v>11133.59</v>
      </c>
      <c r="Y28" s="155">
        <v>4661.75</v>
      </c>
      <c r="Z28" s="155">
        <v>0</v>
      </c>
      <c r="AA28" s="155">
        <v>35523.86</v>
      </c>
      <c r="AB28" s="155">
        <v>232857.98</v>
      </c>
      <c r="AC28" s="155">
        <v>114322.39</v>
      </c>
      <c r="AD28" s="155">
        <v>0</v>
      </c>
      <c r="AE28" s="155">
        <v>0</v>
      </c>
      <c r="AF28" s="155">
        <v>0</v>
      </c>
      <c r="AG28" s="155">
        <v>0</v>
      </c>
      <c r="AH28" s="155">
        <v>28608.240000000002</v>
      </c>
      <c r="AI28" s="155">
        <v>0</v>
      </c>
      <c r="AJ28" s="155">
        <v>13543.09</v>
      </c>
      <c r="AK28" s="155">
        <v>0</v>
      </c>
      <c r="AL28" s="108">
        <v>247702.11</v>
      </c>
      <c r="AM28" s="108">
        <v>60197.82</v>
      </c>
      <c r="AN28" s="108">
        <v>0</v>
      </c>
      <c r="AO28" s="108">
        <v>18494.04</v>
      </c>
      <c r="AP28" s="108">
        <v>11701.36</v>
      </c>
      <c r="AQ28" s="108">
        <v>2683.36</v>
      </c>
      <c r="AR28" s="108">
        <v>0</v>
      </c>
      <c r="AS28" s="108">
        <v>0</v>
      </c>
      <c r="AT28" s="108">
        <v>10087.969999999999</v>
      </c>
      <c r="AU28" s="108">
        <v>56171.18</v>
      </c>
      <c r="AV28" s="108">
        <v>20736</v>
      </c>
      <c r="AW28" s="108">
        <v>0</v>
      </c>
      <c r="AX28" s="108">
        <v>86933.77</v>
      </c>
      <c r="AY28" s="108">
        <v>122601.54</v>
      </c>
      <c r="AZ28" s="108">
        <v>0</v>
      </c>
      <c r="BA28" s="108">
        <v>50873.62</v>
      </c>
      <c r="BB28" s="108">
        <v>0</v>
      </c>
      <c r="BC28" s="108">
        <v>34678.300000000003</v>
      </c>
      <c r="BD28" s="108">
        <v>88775.039999999994</v>
      </c>
      <c r="BE28" s="108">
        <v>13106.28</v>
      </c>
      <c r="BF28" s="108">
        <v>72159.789999999994</v>
      </c>
      <c r="BG28" s="108">
        <v>0</v>
      </c>
      <c r="BH28" s="108">
        <v>0</v>
      </c>
      <c r="BI28" s="108">
        <v>0</v>
      </c>
      <c r="BJ28" s="108">
        <v>37264.31</v>
      </c>
      <c r="BK28" s="108">
        <v>0</v>
      </c>
      <c r="BL28" s="108">
        <v>482.97</v>
      </c>
      <c r="BM28" s="108">
        <v>19342.34</v>
      </c>
      <c r="BN28" s="108">
        <v>54579.360000000001</v>
      </c>
      <c r="BO28" s="108">
        <v>1113.28</v>
      </c>
      <c r="BP28" s="108">
        <v>0</v>
      </c>
      <c r="BQ28" s="108">
        <v>27288.06</v>
      </c>
      <c r="BR28" s="108">
        <v>0</v>
      </c>
      <c r="BS28" s="108">
        <v>0</v>
      </c>
      <c r="BT28" s="108">
        <v>0</v>
      </c>
      <c r="BU28" s="108">
        <v>73624.22</v>
      </c>
      <c r="BV28" s="108">
        <v>0</v>
      </c>
      <c r="BW28" s="108">
        <v>41664.720000000001</v>
      </c>
      <c r="BX28" s="195"/>
      <c r="BY28" s="108"/>
      <c r="BZ28" s="108"/>
      <c r="CA28" s="108"/>
      <c r="CB28" s="108"/>
      <c r="CC28" s="108"/>
      <c r="CD28" s="108"/>
      <c r="CE28" s="108"/>
      <c r="CF28" s="14"/>
      <c r="CG28" s="14"/>
      <c r="CH28" s="14"/>
    </row>
    <row r="29" spans="1:86" outlineLevel="1" x14ac:dyDescent="0.25">
      <c r="A29" s="8"/>
      <c r="B29" s="9">
        <v>21</v>
      </c>
      <c r="C29" s="11">
        <v>5096</v>
      </c>
      <c r="D29" s="182">
        <v>21</v>
      </c>
      <c r="E29" s="11" t="s">
        <v>27</v>
      </c>
      <c r="F29" s="231"/>
      <c r="G29" s="99">
        <f t="shared" si="1"/>
        <v>0</v>
      </c>
      <c r="H29" s="14"/>
      <c r="I29" s="14"/>
      <c r="J29" s="14"/>
      <c r="K29" s="14"/>
      <c r="L29" s="14"/>
      <c r="M29" s="14"/>
      <c r="N29" s="195"/>
      <c r="O29" s="107">
        <v>27</v>
      </c>
      <c r="P29" s="107">
        <v>0</v>
      </c>
      <c r="Q29" s="99">
        <v>0</v>
      </c>
      <c r="R29" s="155">
        <v>2791</v>
      </c>
      <c r="S29" s="155">
        <v>0</v>
      </c>
      <c r="T29" s="155">
        <v>0</v>
      </c>
      <c r="U29" s="155">
        <v>560</v>
      </c>
      <c r="V29" s="155">
        <v>0</v>
      </c>
      <c r="W29" s="155">
        <v>614.72</v>
      </c>
      <c r="X29" s="189">
        <v>0</v>
      </c>
      <c r="Y29" s="155">
        <v>0</v>
      </c>
      <c r="Z29" s="155">
        <v>0</v>
      </c>
      <c r="AA29" s="155">
        <v>0</v>
      </c>
      <c r="AB29" s="155">
        <v>0</v>
      </c>
      <c r="AC29" s="155">
        <v>3047.67</v>
      </c>
      <c r="AD29" s="155">
        <v>0</v>
      </c>
      <c r="AE29" s="155">
        <v>0</v>
      </c>
      <c r="AF29" s="155">
        <v>27868.06</v>
      </c>
      <c r="AG29" s="155">
        <v>1249</v>
      </c>
      <c r="AH29" s="155">
        <v>0</v>
      </c>
      <c r="AI29" s="155">
        <v>147999.67000000001</v>
      </c>
      <c r="AJ29" s="155">
        <v>0</v>
      </c>
      <c r="AK29" s="155">
        <v>0</v>
      </c>
      <c r="AL29" s="108">
        <v>0</v>
      </c>
      <c r="AM29" s="108">
        <v>0</v>
      </c>
      <c r="AN29" s="108">
        <v>0</v>
      </c>
      <c r="AO29" s="108">
        <v>3700</v>
      </c>
      <c r="AP29" s="108">
        <v>0</v>
      </c>
      <c r="AQ29" s="108">
        <v>0</v>
      </c>
      <c r="AR29" s="108">
        <v>0</v>
      </c>
      <c r="AS29" s="108">
        <v>272520.33</v>
      </c>
      <c r="AT29" s="108">
        <v>0</v>
      </c>
      <c r="AU29" s="108">
        <v>0</v>
      </c>
      <c r="AV29" s="108">
        <v>0</v>
      </c>
      <c r="AW29" s="108">
        <v>0</v>
      </c>
      <c r="AX29" s="108">
        <v>0</v>
      </c>
      <c r="AY29" s="108">
        <v>0</v>
      </c>
      <c r="AZ29" s="108">
        <v>0</v>
      </c>
      <c r="BA29" s="108">
        <v>0</v>
      </c>
      <c r="BB29" s="108">
        <v>0</v>
      </c>
      <c r="BC29" s="108">
        <v>0</v>
      </c>
      <c r="BD29" s="108">
        <v>0</v>
      </c>
      <c r="BE29" s="108">
        <v>0</v>
      </c>
      <c r="BF29" s="108">
        <v>0</v>
      </c>
      <c r="BG29" s="108">
        <v>23829.89</v>
      </c>
      <c r="BH29" s="108">
        <v>0</v>
      </c>
      <c r="BI29" s="108">
        <v>0</v>
      </c>
      <c r="BJ29" s="108">
        <v>6600</v>
      </c>
      <c r="BK29" s="108">
        <v>0</v>
      </c>
      <c r="BL29" s="108">
        <v>187879.08</v>
      </c>
      <c r="BM29" s="108">
        <v>1999.33</v>
      </c>
      <c r="BN29" s="108">
        <v>0</v>
      </c>
      <c r="BO29" s="108">
        <v>0</v>
      </c>
      <c r="BP29" s="108">
        <v>0</v>
      </c>
      <c r="BQ29" s="108">
        <v>0</v>
      </c>
      <c r="BR29" s="108">
        <v>0</v>
      </c>
      <c r="BS29" s="108">
        <v>0</v>
      </c>
      <c r="BT29" s="108">
        <v>0</v>
      </c>
      <c r="BU29" s="108">
        <v>0</v>
      </c>
      <c r="BV29" s="108">
        <v>0</v>
      </c>
      <c r="BW29" s="108">
        <v>0</v>
      </c>
      <c r="BX29" s="195"/>
      <c r="BY29" s="108"/>
      <c r="BZ29" s="108"/>
      <c r="CA29" s="108"/>
      <c r="CB29" s="108"/>
      <c r="CC29" s="108"/>
      <c r="CD29" s="108"/>
      <c r="CE29" s="108"/>
      <c r="CF29" s="14"/>
      <c r="CG29" s="14"/>
      <c r="CH29" s="14"/>
    </row>
    <row r="30" spans="1:86" x14ac:dyDescent="0.25">
      <c r="A30" s="8"/>
      <c r="B30" s="9">
        <v>22</v>
      </c>
      <c r="C30" s="15"/>
      <c r="D30" s="182"/>
      <c r="E30" s="16" t="s">
        <v>28</v>
      </c>
      <c r="F30" s="232"/>
      <c r="G30" s="99">
        <f t="shared" si="1"/>
        <v>10896300.43</v>
      </c>
      <c r="H30" s="14"/>
      <c r="I30" s="17"/>
      <c r="J30" s="17"/>
      <c r="K30" s="17"/>
      <c r="L30" s="17"/>
      <c r="M30" s="17"/>
      <c r="N30" s="195"/>
      <c r="O30" s="107">
        <v>28</v>
      </c>
      <c r="P30" s="107">
        <v>0</v>
      </c>
      <c r="Q30" s="260">
        <v>84136002.689999998</v>
      </c>
      <c r="R30" s="155">
        <v>1381657.17</v>
      </c>
      <c r="S30" s="155">
        <v>437062.69000000006</v>
      </c>
      <c r="T30" s="155">
        <v>3911905</v>
      </c>
      <c r="U30" s="155">
        <v>1960885.29</v>
      </c>
      <c r="V30" s="155">
        <v>4863245.58</v>
      </c>
      <c r="W30" s="155">
        <v>2075903.34</v>
      </c>
      <c r="X30" s="189">
        <v>392585.42</v>
      </c>
      <c r="Y30" s="155">
        <v>212012.46</v>
      </c>
      <c r="Z30" s="155">
        <v>49130.97</v>
      </c>
      <c r="AA30" s="155">
        <v>284999.02</v>
      </c>
      <c r="AB30" s="155">
        <v>9983628.9399999976</v>
      </c>
      <c r="AC30" s="155">
        <v>3616065.37</v>
      </c>
      <c r="AD30" s="155">
        <v>1820161.58</v>
      </c>
      <c r="AE30" s="155">
        <v>7799586.2600000007</v>
      </c>
      <c r="AF30" s="155">
        <v>1144993.46</v>
      </c>
      <c r="AG30" s="155">
        <v>933026</v>
      </c>
      <c r="AH30" s="155">
        <v>399461.62000000005</v>
      </c>
      <c r="AI30" s="155">
        <v>1530902.71</v>
      </c>
      <c r="AJ30" s="155">
        <v>1030977.21</v>
      </c>
      <c r="AK30" s="155">
        <v>511799.17999999993</v>
      </c>
      <c r="AL30" s="108">
        <v>6431867.3200000003</v>
      </c>
      <c r="AM30" s="108">
        <v>938713.69</v>
      </c>
      <c r="AN30" s="108">
        <v>1268603.7699999998</v>
      </c>
      <c r="AO30" s="108">
        <v>162432.05000000002</v>
      </c>
      <c r="AP30" s="108">
        <v>28125.360000000001</v>
      </c>
      <c r="AQ30" s="108">
        <v>66726.080000000002</v>
      </c>
      <c r="AR30" s="108">
        <v>85375327.379999995</v>
      </c>
      <c r="AS30" s="108">
        <v>23101725.440000001</v>
      </c>
      <c r="AT30" s="108">
        <v>1104679.22</v>
      </c>
      <c r="AU30" s="108">
        <v>2215441.12</v>
      </c>
      <c r="AV30" s="108">
        <v>5567593.2100000009</v>
      </c>
      <c r="AW30" s="108">
        <v>753224.37</v>
      </c>
      <c r="AX30" s="108">
        <v>489384.37</v>
      </c>
      <c r="AY30" s="108">
        <v>10896300.43</v>
      </c>
      <c r="AZ30" s="108">
        <v>2548732</v>
      </c>
      <c r="BA30" s="108">
        <v>2735049.21</v>
      </c>
      <c r="BB30" s="108">
        <v>4757975.43</v>
      </c>
      <c r="BC30" s="108">
        <v>717525.47000000009</v>
      </c>
      <c r="BD30" s="108">
        <v>787337.31628600007</v>
      </c>
      <c r="BE30" s="108">
        <v>850377.41000000015</v>
      </c>
      <c r="BF30" s="108">
        <v>7988562.2100000009</v>
      </c>
      <c r="BG30" s="108">
        <v>607287.05999999994</v>
      </c>
      <c r="BH30" s="108">
        <v>1196369</v>
      </c>
      <c r="BI30" s="108">
        <v>1287773.5899999999</v>
      </c>
      <c r="BJ30" s="108">
        <v>785740.6100000001</v>
      </c>
      <c r="BK30" s="108">
        <v>2914002.3199999994</v>
      </c>
      <c r="BL30" s="108">
        <v>4060110.5500000007</v>
      </c>
      <c r="BM30" s="108">
        <v>330247.43000000005</v>
      </c>
      <c r="BN30" s="108">
        <v>351313.45</v>
      </c>
      <c r="BO30" s="108">
        <v>604431.63000000012</v>
      </c>
      <c r="BP30" s="108">
        <v>2751834.69</v>
      </c>
      <c r="BQ30" s="108">
        <v>600164.87000000011</v>
      </c>
      <c r="BR30" s="108">
        <v>46553408.060000002</v>
      </c>
      <c r="BS30" s="108">
        <v>50770.33</v>
      </c>
      <c r="BT30" s="108">
        <v>5723340</v>
      </c>
      <c r="BU30" s="108">
        <v>1529536.94</v>
      </c>
      <c r="BV30" s="108">
        <v>399565.22</v>
      </c>
      <c r="BW30" s="108">
        <v>758568.2</v>
      </c>
      <c r="BX30" s="195"/>
      <c r="BY30" s="108"/>
      <c r="BZ30" s="108"/>
      <c r="CA30" s="108"/>
      <c r="CB30" s="108"/>
      <c r="CC30" s="108"/>
      <c r="CD30" s="109"/>
      <c r="CE30" s="109"/>
      <c r="CF30" s="17"/>
      <c r="CG30" s="17"/>
      <c r="CH30" s="17"/>
    </row>
    <row r="31" spans="1:86" outlineLevel="1" x14ac:dyDescent="0.25">
      <c r="A31" s="8"/>
      <c r="B31" s="9">
        <v>23</v>
      </c>
      <c r="C31" s="11">
        <v>5105</v>
      </c>
      <c r="D31" s="182">
        <v>22</v>
      </c>
      <c r="E31" s="11" t="s">
        <v>30</v>
      </c>
      <c r="F31" s="231"/>
      <c r="G31" s="99">
        <f t="shared" si="1"/>
        <v>1623674.62</v>
      </c>
      <c r="H31" s="14"/>
      <c r="I31" s="14"/>
      <c r="J31" s="14"/>
      <c r="K31" s="14"/>
      <c r="L31" s="14"/>
      <c r="M31" s="14"/>
      <c r="N31" s="195"/>
      <c r="O31" s="107">
        <v>29</v>
      </c>
      <c r="P31" s="107">
        <v>0</v>
      </c>
      <c r="Q31" s="99">
        <v>13706946.380000001</v>
      </c>
      <c r="R31" s="155">
        <v>96521.06</v>
      </c>
      <c r="S31" s="155">
        <v>0</v>
      </c>
      <c r="T31" s="155">
        <v>0</v>
      </c>
      <c r="U31" s="155">
        <v>115640.82</v>
      </c>
      <c r="V31" s="155">
        <v>0</v>
      </c>
      <c r="W31" s="155">
        <v>18489.41</v>
      </c>
      <c r="X31" s="189">
        <v>18800.919999999998</v>
      </c>
      <c r="Y31" s="155">
        <v>0</v>
      </c>
      <c r="Z31" s="155">
        <v>0</v>
      </c>
      <c r="AA31" s="155">
        <v>0</v>
      </c>
      <c r="AB31" s="155">
        <v>639128.29</v>
      </c>
      <c r="AC31" s="155">
        <v>0</v>
      </c>
      <c r="AD31" s="155">
        <v>591599.52</v>
      </c>
      <c r="AE31" s="155">
        <v>0</v>
      </c>
      <c r="AF31" s="155">
        <v>219836.66</v>
      </c>
      <c r="AG31" s="155">
        <v>0</v>
      </c>
      <c r="AH31" s="155">
        <v>66539.289999999994</v>
      </c>
      <c r="AI31" s="155">
        <v>10306.19</v>
      </c>
      <c r="AJ31" s="155">
        <v>0</v>
      </c>
      <c r="AK31" s="155">
        <v>61763.77</v>
      </c>
      <c r="AL31" s="108">
        <v>0</v>
      </c>
      <c r="AM31" s="108">
        <v>233941.97</v>
      </c>
      <c r="AN31" s="108">
        <v>0</v>
      </c>
      <c r="AO31" s="108">
        <v>16331.62</v>
      </c>
      <c r="AP31" s="108">
        <v>0</v>
      </c>
      <c r="AQ31" s="108">
        <v>1000</v>
      </c>
      <c r="AR31" s="108">
        <v>11908709.130000001</v>
      </c>
      <c r="AS31" s="108">
        <v>0</v>
      </c>
      <c r="AT31" s="108">
        <v>0</v>
      </c>
      <c r="AU31" s="108">
        <v>57309.55</v>
      </c>
      <c r="AV31" s="108">
        <v>0</v>
      </c>
      <c r="AW31" s="108">
        <v>0</v>
      </c>
      <c r="AX31" s="108">
        <v>343999.98</v>
      </c>
      <c r="AY31" s="108">
        <v>1623674.62</v>
      </c>
      <c r="AZ31" s="108">
        <v>0</v>
      </c>
      <c r="BA31" s="108">
        <v>188386.75</v>
      </c>
      <c r="BB31" s="108">
        <v>436756.94</v>
      </c>
      <c r="BC31" s="108">
        <v>17540.97</v>
      </c>
      <c r="BD31" s="108">
        <v>0</v>
      </c>
      <c r="BE31" s="108">
        <v>14130.08</v>
      </c>
      <c r="BF31" s="108">
        <v>346819.13</v>
      </c>
      <c r="BG31" s="108">
        <v>0</v>
      </c>
      <c r="BH31" s="108">
        <v>0</v>
      </c>
      <c r="BI31" s="108">
        <v>0</v>
      </c>
      <c r="BJ31" s="108">
        <v>48717.75</v>
      </c>
      <c r="BK31" s="108">
        <v>-1955.22</v>
      </c>
      <c r="BL31" s="108">
        <v>0</v>
      </c>
      <c r="BM31" s="108">
        <v>0</v>
      </c>
      <c r="BN31" s="108">
        <v>0</v>
      </c>
      <c r="BO31" s="108">
        <v>0</v>
      </c>
      <c r="BP31" s="108">
        <v>1841163.24</v>
      </c>
      <c r="BQ31" s="108">
        <v>456.06</v>
      </c>
      <c r="BR31" s="108">
        <v>25881943.420000002</v>
      </c>
      <c r="BS31" s="108">
        <v>88358.04</v>
      </c>
      <c r="BT31" s="108">
        <v>585069</v>
      </c>
      <c r="BU31" s="108">
        <v>100150.9</v>
      </c>
      <c r="BV31" s="108">
        <v>71485.13</v>
      </c>
      <c r="BW31" s="108">
        <v>0</v>
      </c>
      <c r="BX31" s="195"/>
      <c r="BY31" s="108"/>
      <c r="BZ31" s="108"/>
      <c r="CA31" s="108"/>
      <c r="CB31" s="108"/>
      <c r="CC31" s="108"/>
      <c r="CD31" s="108"/>
      <c r="CE31" s="108"/>
      <c r="CF31" s="14"/>
      <c r="CG31" s="14"/>
      <c r="CH31" s="14"/>
    </row>
    <row r="32" spans="1:86" outlineLevel="1" x14ac:dyDescent="0.25">
      <c r="A32" s="8"/>
      <c r="B32" s="9">
        <v>24</v>
      </c>
      <c r="C32" s="11">
        <v>5110</v>
      </c>
      <c r="D32" s="182">
        <v>23</v>
      </c>
      <c r="E32" s="11" t="s">
        <v>31</v>
      </c>
      <c r="F32" s="231"/>
      <c r="G32" s="99">
        <f t="shared" si="1"/>
        <v>86472.88</v>
      </c>
      <c r="H32" s="14"/>
      <c r="I32" s="14"/>
      <c r="J32" s="14"/>
      <c r="K32" s="14"/>
      <c r="L32" s="14"/>
      <c r="M32" s="14"/>
      <c r="N32" s="195"/>
      <c r="O32" s="107">
        <v>30</v>
      </c>
      <c r="P32" s="107">
        <v>0</v>
      </c>
      <c r="Q32" s="99">
        <v>1336244.6599999999</v>
      </c>
      <c r="R32" s="155">
        <v>0</v>
      </c>
      <c r="S32" s="155">
        <v>0</v>
      </c>
      <c r="T32" s="155">
        <v>0</v>
      </c>
      <c r="U32" s="155">
        <v>35815.57</v>
      </c>
      <c r="V32" s="155">
        <v>739401.14</v>
      </c>
      <c r="W32" s="155">
        <v>67559.55</v>
      </c>
      <c r="X32" s="189">
        <v>0</v>
      </c>
      <c r="Y32" s="155">
        <v>0</v>
      </c>
      <c r="Z32" s="155">
        <v>8538.7800000000007</v>
      </c>
      <c r="AA32" s="155">
        <v>0</v>
      </c>
      <c r="AB32" s="155">
        <v>10773.79</v>
      </c>
      <c r="AC32" s="155">
        <v>0</v>
      </c>
      <c r="AD32" s="155">
        <v>0</v>
      </c>
      <c r="AE32" s="155">
        <v>0</v>
      </c>
      <c r="AF32" s="155">
        <v>26218.51</v>
      </c>
      <c r="AG32" s="155">
        <v>0</v>
      </c>
      <c r="AH32" s="155">
        <v>772.26</v>
      </c>
      <c r="AI32" s="155">
        <v>0</v>
      </c>
      <c r="AJ32" s="155">
        <v>3922.16</v>
      </c>
      <c r="AK32" s="155">
        <v>2463.2199999999998</v>
      </c>
      <c r="AL32" s="108">
        <v>92217.34</v>
      </c>
      <c r="AM32" s="108">
        <v>3500</v>
      </c>
      <c r="AN32" s="108">
        <v>0</v>
      </c>
      <c r="AO32" s="108">
        <v>0</v>
      </c>
      <c r="AP32" s="108">
        <v>0</v>
      </c>
      <c r="AQ32" s="108">
        <v>0</v>
      </c>
      <c r="AR32" s="108">
        <v>482052.71</v>
      </c>
      <c r="AS32" s="108">
        <v>0</v>
      </c>
      <c r="AT32" s="108">
        <v>0</v>
      </c>
      <c r="AU32" s="108">
        <v>62808.47</v>
      </c>
      <c r="AV32" s="108">
        <v>241671.93</v>
      </c>
      <c r="AW32" s="108">
        <v>0</v>
      </c>
      <c r="AX32" s="108">
        <v>0</v>
      </c>
      <c r="AY32" s="108">
        <v>86472.88</v>
      </c>
      <c r="AZ32" s="108">
        <v>0</v>
      </c>
      <c r="BA32" s="108">
        <v>0</v>
      </c>
      <c r="BB32" s="108">
        <v>0</v>
      </c>
      <c r="BC32" s="108">
        <v>0</v>
      </c>
      <c r="BD32" s="108">
        <v>52100.889280000003</v>
      </c>
      <c r="BE32" s="108">
        <v>0</v>
      </c>
      <c r="BF32" s="108">
        <v>33225.360000000001</v>
      </c>
      <c r="BG32" s="108">
        <v>0</v>
      </c>
      <c r="BH32" s="108">
        <v>0</v>
      </c>
      <c r="BI32" s="108">
        <v>17724.599999999999</v>
      </c>
      <c r="BJ32" s="108">
        <v>15363.38</v>
      </c>
      <c r="BK32" s="108">
        <v>6882.11</v>
      </c>
      <c r="BL32" s="108">
        <v>51526.09</v>
      </c>
      <c r="BM32" s="108">
        <v>0</v>
      </c>
      <c r="BN32" s="108">
        <v>0</v>
      </c>
      <c r="BO32" s="108">
        <v>0</v>
      </c>
      <c r="BP32" s="108">
        <v>15461.32</v>
      </c>
      <c r="BQ32" s="108">
        <v>0</v>
      </c>
      <c r="BR32" s="108">
        <v>15977898.92</v>
      </c>
      <c r="BS32" s="108">
        <v>0</v>
      </c>
      <c r="BT32" s="108">
        <v>31934</v>
      </c>
      <c r="BU32" s="108">
        <v>40816.160000000003</v>
      </c>
      <c r="BV32" s="108">
        <v>0</v>
      </c>
      <c r="BW32" s="108">
        <v>3949.98</v>
      </c>
      <c r="BX32" s="195"/>
      <c r="BY32" s="108"/>
      <c r="BZ32" s="108"/>
      <c r="CA32" s="108"/>
      <c r="CB32" s="108"/>
      <c r="CC32" s="108"/>
      <c r="CD32" s="108"/>
      <c r="CE32" s="108"/>
      <c r="CF32" s="14"/>
      <c r="CG32" s="14"/>
      <c r="CH32" s="14"/>
    </row>
    <row r="33" spans="1:86" outlineLevel="1" x14ac:dyDescent="0.25">
      <c r="A33" s="3"/>
      <c r="B33" s="9">
        <v>25</v>
      </c>
      <c r="C33" s="11">
        <v>5112</v>
      </c>
      <c r="D33" s="182">
        <v>24</v>
      </c>
      <c r="E33" s="11" t="s">
        <v>32</v>
      </c>
      <c r="F33" s="231"/>
      <c r="G33" s="99">
        <f t="shared" si="1"/>
        <v>0</v>
      </c>
      <c r="H33" s="14"/>
      <c r="I33" s="14"/>
      <c r="J33" s="14"/>
      <c r="K33" s="14"/>
      <c r="L33" s="14"/>
      <c r="M33" s="14"/>
      <c r="N33" s="195"/>
      <c r="O33" s="107">
        <v>31</v>
      </c>
      <c r="P33" s="107">
        <v>0</v>
      </c>
      <c r="Q33" s="99">
        <v>0</v>
      </c>
      <c r="R33" s="155">
        <v>0</v>
      </c>
      <c r="S33" s="155">
        <v>0</v>
      </c>
      <c r="T33" s="155">
        <v>0</v>
      </c>
      <c r="U33" s="155">
        <v>4455.88</v>
      </c>
      <c r="V33" s="155">
        <v>0</v>
      </c>
      <c r="W33" s="155">
        <v>0</v>
      </c>
      <c r="X33" s="189">
        <v>0</v>
      </c>
      <c r="Y33" s="155">
        <v>0</v>
      </c>
      <c r="Z33" s="155">
        <v>0</v>
      </c>
      <c r="AA33" s="155">
        <v>0</v>
      </c>
      <c r="AB33" s="155">
        <v>0</v>
      </c>
      <c r="AC33" s="155">
        <v>4978.3500000000004</v>
      </c>
      <c r="AD33" s="155">
        <v>0</v>
      </c>
      <c r="AE33" s="155">
        <v>427146.52</v>
      </c>
      <c r="AF33" s="155">
        <v>0</v>
      </c>
      <c r="AG33" s="155">
        <v>0</v>
      </c>
      <c r="AH33" s="155">
        <v>0</v>
      </c>
      <c r="AI33" s="155">
        <v>0</v>
      </c>
      <c r="AJ33" s="155">
        <v>8150</v>
      </c>
      <c r="AK33" s="155">
        <v>9535.4500000000007</v>
      </c>
      <c r="AL33" s="108">
        <v>0</v>
      </c>
      <c r="AM33" s="108">
        <v>50652.95</v>
      </c>
      <c r="AN33" s="108">
        <v>0</v>
      </c>
      <c r="AO33" s="108">
        <v>0</v>
      </c>
      <c r="AP33" s="108">
        <v>0</v>
      </c>
      <c r="AQ33" s="108">
        <v>0</v>
      </c>
      <c r="AR33" s="108">
        <v>1137822.6399999999</v>
      </c>
      <c r="AS33" s="108">
        <v>573554.34</v>
      </c>
      <c r="AT33" s="108">
        <v>0</v>
      </c>
      <c r="AU33" s="108">
        <v>0</v>
      </c>
      <c r="AV33" s="108">
        <v>673685.13</v>
      </c>
      <c r="AW33" s="108">
        <v>0</v>
      </c>
      <c r="AX33" s="108">
        <v>0</v>
      </c>
      <c r="AY33" s="108">
        <v>0</v>
      </c>
      <c r="AZ33" s="108">
        <v>0</v>
      </c>
      <c r="BA33" s="108">
        <v>0</v>
      </c>
      <c r="BB33" s="108">
        <v>3954.04</v>
      </c>
      <c r="BC33" s="108">
        <v>12634</v>
      </c>
      <c r="BD33" s="108">
        <v>0</v>
      </c>
      <c r="BE33" s="108">
        <v>954.29</v>
      </c>
      <c r="BF33" s="108">
        <v>160400.12</v>
      </c>
      <c r="BG33" s="108">
        <v>0</v>
      </c>
      <c r="BH33" s="108">
        <v>0</v>
      </c>
      <c r="BI33" s="108">
        <v>0</v>
      </c>
      <c r="BJ33" s="108">
        <v>0</v>
      </c>
      <c r="BK33" s="108">
        <v>0</v>
      </c>
      <c r="BL33" s="108">
        <v>120108.38</v>
      </c>
      <c r="BM33" s="108">
        <v>0</v>
      </c>
      <c r="BN33" s="108">
        <v>0</v>
      </c>
      <c r="BO33" s="108">
        <v>0</v>
      </c>
      <c r="BP33" s="108">
        <v>6727.44</v>
      </c>
      <c r="BQ33" s="108">
        <v>0</v>
      </c>
      <c r="BR33" s="108">
        <v>1023456.79</v>
      </c>
      <c r="BS33" s="108">
        <v>0</v>
      </c>
      <c r="BT33" s="108">
        <v>64111</v>
      </c>
      <c r="BU33" s="108">
        <v>0</v>
      </c>
      <c r="BV33" s="108">
        <v>0</v>
      </c>
      <c r="BW33" s="108">
        <v>0</v>
      </c>
      <c r="BX33" s="195"/>
      <c r="BY33" s="108"/>
      <c r="BZ33" s="108"/>
      <c r="CA33" s="108"/>
      <c r="CB33" s="108"/>
      <c r="CC33" s="108"/>
      <c r="CD33" s="108"/>
      <c r="CE33" s="108"/>
      <c r="CF33" s="14"/>
      <c r="CG33" s="14"/>
      <c r="CH33" s="14"/>
    </row>
    <row r="34" spans="1:86" outlineLevel="1" x14ac:dyDescent="0.25">
      <c r="A34" s="3"/>
      <c r="B34" s="9">
        <v>26</v>
      </c>
      <c r="C34" s="11">
        <v>5114</v>
      </c>
      <c r="D34" s="182">
        <v>25</v>
      </c>
      <c r="E34" s="11" t="s">
        <v>33</v>
      </c>
      <c r="F34" s="231"/>
      <c r="G34" s="99">
        <f t="shared" si="1"/>
        <v>970372.28</v>
      </c>
      <c r="H34" s="14"/>
      <c r="I34" s="14"/>
      <c r="J34" s="14"/>
      <c r="K34" s="14"/>
      <c r="L34" s="14"/>
      <c r="M34" s="14"/>
      <c r="N34" s="195"/>
      <c r="O34" s="107">
        <v>32</v>
      </c>
      <c r="P34" s="107">
        <v>0</v>
      </c>
      <c r="Q34" s="99">
        <v>4707983.78</v>
      </c>
      <c r="R34" s="155">
        <v>25875.55</v>
      </c>
      <c r="S34" s="155">
        <v>7290.64</v>
      </c>
      <c r="T34" s="155">
        <v>110995</v>
      </c>
      <c r="U34" s="155">
        <v>0</v>
      </c>
      <c r="V34" s="155">
        <v>585503.48</v>
      </c>
      <c r="W34" s="155">
        <v>70239</v>
      </c>
      <c r="X34" s="189">
        <v>37094.379999999997</v>
      </c>
      <c r="Y34" s="155">
        <v>0</v>
      </c>
      <c r="Z34" s="155">
        <v>24765.25</v>
      </c>
      <c r="AA34" s="155">
        <v>0</v>
      </c>
      <c r="AB34" s="155">
        <v>411068.69</v>
      </c>
      <c r="AC34" s="155">
        <v>0</v>
      </c>
      <c r="AD34" s="155">
        <v>61621.37</v>
      </c>
      <c r="AE34" s="155">
        <v>20716.02</v>
      </c>
      <c r="AF34" s="155">
        <v>195506.08</v>
      </c>
      <c r="AG34" s="155">
        <v>92456</v>
      </c>
      <c r="AH34" s="155">
        <v>13096.95</v>
      </c>
      <c r="AI34" s="155">
        <v>0</v>
      </c>
      <c r="AJ34" s="155">
        <v>930</v>
      </c>
      <c r="AK34" s="155">
        <v>0</v>
      </c>
      <c r="AL34" s="108">
        <v>54755.32</v>
      </c>
      <c r="AM34" s="108">
        <v>888.82</v>
      </c>
      <c r="AN34" s="108">
        <v>47604.12</v>
      </c>
      <c r="AO34" s="108">
        <v>0</v>
      </c>
      <c r="AP34" s="108">
        <v>0</v>
      </c>
      <c r="AQ34" s="108">
        <v>0</v>
      </c>
      <c r="AR34" s="108">
        <v>9221858.1799999997</v>
      </c>
      <c r="AS34" s="108">
        <v>820238.8</v>
      </c>
      <c r="AT34" s="108">
        <v>31590.76</v>
      </c>
      <c r="AU34" s="108">
        <v>146941.54</v>
      </c>
      <c r="AV34" s="108">
        <v>62004.34</v>
      </c>
      <c r="AW34" s="108">
        <v>0</v>
      </c>
      <c r="AX34" s="108">
        <v>59943.29</v>
      </c>
      <c r="AY34" s="108">
        <v>970372.28</v>
      </c>
      <c r="AZ34" s="108">
        <v>0</v>
      </c>
      <c r="BA34" s="108">
        <v>67629.67</v>
      </c>
      <c r="BB34" s="108">
        <v>8755.16</v>
      </c>
      <c r="BC34" s="108">
        <v>1404.25</v>
      </c>
      <c r="BD34" s="108">
        <v>116272.8279</v>
      </c>
      <c r="BE34" s="108">
        <v>12336.65</v>
      </c>
      <c r="BF34" s="108">
        <v>139268.75</v>
      </c>
      <c r="BG34" s="108">
        <v>12177.08</v>
      </c>
      <c r="BH34" s="108">
        <v>0</v>
      </c>
      <c r="BI34" s="108">
        <v>245202.55</v>
      </c>
      <c r="BJ34" s="108">
        <v>33341.79</v>
      </c>
      <c r="BK34" s="108">
        <v>0</v>
      </c>
      <c r="BL34" s="108">
        <v>299559.71000000002</v>
      </c>
      <c r="BM34" s="108">
        <v>708.05</v>
      </c>
      <c r="BN34" s="108">
        <v>39099.93</v>
      </c>
      <c r="BO34" s="108">
        <v>0</v>
      </c>
      <c r="BP34" s="108">
        <v>194009.9</v>
      </c>
      <c r="BQ34" s="108">
        <v>1052.0899999999999</v>
      </c>
      <c r="BR34" s="108">
        <v>727633.03</v>
      </c>
      <c r="BS34" s="108">
        <v>0</v>
      </c>
      <c r="BT34" s="108">
        <v>4542</v>
      </c>
      <c r="BU34" s="108">
        <v>67643.34</v>
      </c>
      <c r="BV34" s="108">
        <v>17946.45</v>
      </c>
      <c r="BW34" s="108">
        <v>282162.63</v>
      </c>
      <c r="BX34" s="195"/>
      <c r="BY34" s="108"/>
      <c r="BZ34" s="108"/>
      <c r="CA34" s="108"/>
      <c r="CB34" s="108"/>
      <c r="CC34" s="108"/>
      <c r="CD34" s="108"/>
      <c r="CE34" s="108"/>
      <c r="CF34" s="14"/>
      <c r="CG34" s="14"/>
      <c r="CH34" s="14"/>
    </row>
    <row r="35" spans="1:86" outlineLevel="1" x14ac:dyDescent="0.25">
      <c r="A35" s="3"/>
      <c r="B35" s="9">
        <v>27</v>
      </c>
      <c r="C35" s="11">
        <v>5120</v>
      </c>
      <c r="D35" s="182">
        <v>26</v>
      </c>
      <c r="E35" s="11" t="s">
        <v>34</v>
      </c>
      <c r="F35" s="231"/>
      <c r="G35" s="99">
        <f t="shared" si="1"/>
        <v>566710.81999999995</v>
      </c>
      <c r="H35" s="14"/>
      <c r="I35" s="14"/>
      <c r="J35" s="14"/>
      <c r="K35" s="14"/>
      <c r="L35" s="14"/>
      <c r="M35" s="14"/>
      <c r="N35" s="195"/>
      <c r="O35" s="107">
        <v>33</v>
      </c>
      <c r="P35" s="107">
        <v>0</v>
      </c>
      <c r="Q35" s="99">
        <v>435846.96</v>
      </c>
      <c r="R35" s="155">
        <v>113694.48</v>
      </c>
      <c r="S35" s="155">
        <v>0</v>
      </c>
      <c r="T35" s="155">
        <v>6548</v>
      </c>
      <c r="U35" s="155">
        <v>21553.08</v>
      </c>
      <c r="V35" s="155">
        <v>44657.36</v>
      </c>
      <c r="W35" s="155">
        <v>161877.78</v>
      </c>
      <c r="X35" s="189">
        <v>26940.31</v>
      </c>
      <c r="Y35" s="155">
        <v>0</v>
      </c>
      <c r="Z35" s="155">
        <v>5321.5</v>
      </c>
      <c r="AA35" s="155">
        <v>38893.839999999997</v>
      </c>
      <c r="AB35" s="155">
        <v>110168.03</v>
      </c>
      <c r="AC35" s="155">
        <v>58598.99</v>
      </c>
      <c r="AD35" s="155">
        <v>106429.2</v>
      </c>
      <c r="AE35" s="155">
        <v>937464.26</v>
      </c>
      <c r="AF35" s="155">
        <v>114286.28</v>
      </c>
      <c r="AG35" s="155">
        <v>64312</v>
      </c>
      <c r="AH35" s="155">
        <v>10380.26</v>
      </c>
      <c r="AI35" s="155">
        <v>79293.5</v>
      </c>
      <c r="AJ35" s="155">
        <v>54334.13</v>
      </c>
      <c r="AK35" s="155">
        <v>11819.09</v>
      </c>
      <c r="AL35" s="108">
        <v>87796.81</v>
      </c>
      <c r="AM35" s="108">
        <v>105369.2</v>
      </c>
      <c r="AN35" s="108">
        <v>16497.75</v>
      </c>
      <c r="AO35" s="108">
        <v>61779.85</v>
      </c>
      <c r="AP35" s="108">
        <v>6008</v>
      </c>
      <c r="AQ35" s="108">
        <v>5691.2</v>
      </c>
      <c r="AR35" s="108">
        <v>22198276.739999998</v>
      </c>
      <c r="AS35" s="108">
        <v>415701.47</v>
      </c>
      <c r="AT35" s="108">
        <v>46383.76</v>
      </c>
      <c r="AU35" s="108">
        <v>61148.4</v>
      </c>
      <c r="AV35" s="108">
        <v>372172.7</v>
      </c>
      <c r="AW35" s="108">
        <v>0</v>
      </c>
      <c r="AX35" s="108">
        <v>50462.57</v>
      </c>
      <c r="AY35" s="108">
        <v>566710.81999999995</v>
      </c>
      <c r="AZ35" s="108">
        <v>144965</v>
      </c>
      <c r="BA35" s="108">
        <v>61587.5</v>
      </c>
      <c r="BB35" s="108">
        <v>188622.65</v>
      </c>
      <c r="BC35" s="108">
        <v>46717.67</v>
      </c>
      <c r="BD35" s="108">
        <v>203749.30350000001</v>
      </c>
      <c r="BE35" s="108">
        <v>13469.23</v>
      </c>
      <c r="BF35" s="108">
        <v>10245.81</v>
      </c>
      <c r="BG35" s="108">
        <v>609.44000000000005</v>
      </c>
      <c r="BH35" s="108">
        <v>877764</v>
      </c>
      <c r="BI35" s="108">
        <v>378988.76</v>
      </c>
      <c r="BJ35" s="108">
        <v>6055.12</v>
      </c>
      <c r="BK35" s="108">
        <v>0</v>
      </c>
      <c r="BL35" s="108">
        <v>19349.23</v>
      </c>
      <c r="BM35" s="108">
        <v>2768.52</v>
      </c>
      <c r="BN35" s="108">
        <v>26896.73</v>
      </c>
      <c r="BO35" s="108">
        <v>46569.64</v>
      </c>
      <c r="BP35" s="108">
        <v>548850.49</v>
      </c>
      <c r="BQ35" s="108">
        <v>26521.599999999999</v>
      </c>
      <c r="BR35" s="108">
        <v>2123331.73</v>
      </c>
      <c r="BS35" s="108">
        <v>6916.68</v>
      </c>
      <c r="BT35" s="108">
        <v>95655</v>
      </c>
      <c r="BU35" s="108">
        <v>84775.66</v>
      </c>
      <c r="BV35" s="108">
        <v>17354.16</v>
      </c>
      <c r="BW35" s="108">
        <v>150152.01</v>
      </c>
      <c r="BX35" s="195"/>
      <c r="BY35" s="108"/>
      <c r="BZ35" s="108"/>
      <c r="CA35" s="108"/>
      <c r="CB35" s="108"/>
      <c r="CC35" s="108"/>
      <c r="CD35" s="108"/>
      <c r="CE35" s="108"/>
      <c r="CF35" s="14"/>
      <c r="CG35" s="14"/>
      <c r="CH35" s="14"/>
    </row>
    <row r="36" spans="1:86" outlineLevel="1" x14ac:dyDescent="0.25">
      <c r="A36" s="3"/>
      <c r="B36" s="9">
        <v>28</v>
      </c>
      <c r="C36" s="11">
        <v>5125</v>
      </c>
      <c r="D36" s="182">
        <v>27</v>
      </c>
      <c r="E36" s="11" t="s">
        <v>35</v>
      </c>
      <c r="F36" s="231"/>
      <c r="G36" s="99">
        <f t="shared" si="1"/>
        <v>1489739.77</v>
      </c>
      <c r="H36" s="14"/>
      <c r="I36" s="14"/>
      <c r="J36" s="14"/>
      <c r="K36" s="14"/>
      <c r="L36" s="14"/>
      <c r="M36" s="14"/>
      <c r="N36" s="195"/>
      <c r="O36" s="107">
        <v>34</v>
      </c>
      <c r="P36" s="107">
        <v>0</v>
      </c>
      <c r="Q36" s="99">
        <v>101465.41</v>
      </c>
      <c r="R36" s="155">
        <v>955409.68</v>
      </c>
      <c r="S36" s="155">
        <v>0</v>
      </c>
      <c r="T36" s="155">
        <v>72183</v>
      </c>
      <c r="U36" s="155">
        <v>49862.98</v>
      </c>
      <c r="V36" s="155">
        <v>1414994.41</v>
      </c>
      <c r="W36" s="155">
        <v>455368.55</v>
      </c>
      <c r="X36" s="189">
        <v>17401.46</v>
      </c>
      <c r="Y36" s="155">
        <v>0</v>
      </c>
      <c r="Z36" s="155">
        <v>5816.85</v>
      </c>
      <c r="AA36" s="155">
        <v>112344.34</v>
      </c>
      <c r="AB36" s="155">
        <v>199275.53</v>
      </c>
      <c r="AC36" s="155">
        <v>965290.16</v>
      </c>
      <c r="AD36" s="155">
        <v>349815.91</v>
      </c>
      <c r="AE36" s="155">
        <v>0</v>
      </c>
      <c r="AF36" s="155">
        <v>147924.29</v>
      </c>
      <c r="AG36" s="155">
        <v>307468</v>
      </c>
      <c r="AH36" s="155">
        <v>32386.880000000001</v>
      </c>
      <c r="AI36" s="155">
        <v>147935.73000000001</v>
      </c>
      <c r="AJ36" s="155">
        <v>109765.86</v>
      </c>
      <c r="AK36" s="155">
        <v>6813.34</v>
      </c>
      <c r="AL36" s="108">
        <v>117354.66</v>
      </c>
      <c r="AM36" s="108">
        <v>65590.22</v>
      </c>
      <c r="AN36" s="108">
        <v>0</v>
      </c>
      <c r="AO36" s="108">
        <v>78002.39</v>
      </c>
      <c r="AP36" s="108">
        <v>2220</v>
      </c>
      <c r="AQ36" s="108">
        <v>13357.86</v>
      </c>
      <c r="AR36" s="108">
        <v>38593243.890000001</v>
      </c>
      <c r="AS36" s="108">
        <v>712598.08</v>
      </c>
      <c r="AT36" s="108">
        <v>54767.23</v>
      </c>
      <c r="AU36" s="108">
        <v>228048.9</v>
      </c>
      <c r="AV36" s="108">
        <v>1194424.58</v>
      </c>
      <c r="AW36" s="108">
        <v>0</v>
      </c>
      <c r="AX36" s="108">
        <v>119073.48</v>
      </c>
      <c r="AY36" s="108">
        <v>1489739.77</v>
      </c>
      <c r="AZ36" s="108">
        <v>415073</v>
      </c>
      <c r="BA36" s="108">
        <v>239975.57</v>
      </c>
      <c r="BB36" s="108">
        <v>882949.17</v>
      </c>
      <c r="BC36" s="108">
        <v>76986.009999999995</v>
      </c>
      <c r="BD36" s="108">
        <v>229081.70730000001</v>
      </c>
      <c r="BE36" s="108">
        <v>286797.28000000003</v>
      </c>
      <c r="BF36" s="108">
        <v>53272.58</v>
      </c>
      <c r="BG36" s="108">
        <v>19436.560000000001</v>
      </c>
      <c r="BH36" s="108">
        <v>44064</v>
      </c>
      <c r="BI36" s="108">
        <v>0</v>
      </c>
      <c r="BJ36" s="108">
        <v>72996.539999999994</v>
      </c>
      <c r="BK36" s="108">
        <v>175130.93</v>
      </c>
      <c r="BL36" s="108">
        <v>823203.82</v>
      </c>
      <c r="BM36" s="108">
        <v>25775.82</v>
      </c>
      <c r="BN36" s="108">
        <v>127440.28</v>
      </c>
      <c r="BO36" s="108">
        <v>0</v>
      </c>
      <c r="BP36" s="108">
        <v>957409.74</v>
      </c>
      <c r="BQ36" s="108">
        <v>53313.69</v>
      </c>
      <c r="BR36" s="108">
        <v>5895745.1299999999</v>
      </c>
      <c r="BS36" s="108">
        <v>105910.53</v>
      </c>
      <c r="BT36" s="108">
        <v>91298</v>
      </c>
      <c r="BU36" s="108">
        <v>646083.98</v>
      </c>
      <c r="BV36" s="108">
        <v>12407.05</v>
      </c>
      <c r="BW36" s="108">
        <v>180089.95</v>
      </c>
      <c r="BX36" s="195"/>
      <c r="BY36" s="108"/>
      <c r="BZ36" s="108"/>
      <c r="CA36" s="108"/>
      <c r="CB36" s="108"/>
      <c r="CC36" s="108"/>
      <c r="CD36" s="108"/>
      <c r="CE36" s="108"/>
      <c r="CF36" s="14"/>
      <c r="CG36" s="14"/>
      <c r="CH36" s="14"/>
    </row>
    <row r="37" spans="1:86" outlineLevel="1" x14ac:dyDescent="0.25">
      <c r="A37" s="3"/>
      <c r="B37" s="9">
        <v>29</v>
      </c>
      <c r="C37" s="11">
        <v>5130</v>
      </c>
      <c r="D37" s="182">
        <v>28</v>
      </c>
      <c r="E37" s="11" t="s">
        <v>36</v>
      </c>
      <c r="F37" s="231"/>
      <c r="G37" s="99">
        <f t="shared" si="1"/>
        <v>150843.23000000001</v>
      </c>
      <c r="H37" s="14"/>
      <c r="I37" s="14"/>
      <c r="J37" s="14"/>
      <c r="K37" s="14"/>
      <c r="L37" s="14"/>
      <c r="M37" s="14"/>
      <c r="N37" s="195"/>
      <c r="O37" s="107">
        <v>35</v>
      </c>
      <c r="P37" s="107">
        <v>0</v>
      </c>
      <c r="Q37" s="99">
        <v>0</v>
      </c>
      <c r="R37" s="155">
        <v>206923.07</v>
      </c>
      <c r="S37" s="155">
        <v>2781.73</v>
      </c>
      <c r="T37" s="155">
        <v>0</v>
      </c>
      <c r="U37" s="155">
        <v>516688.75</v>
      </c>
      <c r="V37" s="155">
        <v>410822.73</v>
      </c>
      <c r="W37" s="155">
        <v>316969.67</v>
      </c>
      <c r="X37" s="189">
        <v>33138.58</v>
      </c>
      <c r="Y37" s="155">
        <v>0</v>
      </c>
      <c r="Z37" s="155">
        <v>0</v>
      </c>
      <c r="AA37" s="155">
        <v>47763.15</v>
      </c>
      <c r="AB37" s="155">
        <v>61015.67</v>
      </c>
      <c r="AC37" s="155">
        <v>525401.25</v>
      </c>
      <c r="AD37" s="155">
        <v>336798.25</v>
      </c>
      <c r="AE37" s="155">
        <v>180195.84</v>
      </c>
      <c r="AF37" s="155">
        <v>241846.23</v>
      </c>
      <c r="AG37" s="155">
        <v>310426</v>
      </c>
      <c r="AH37" s="155">
        <v>60361.56</v>
      </c>
      <c r="AI37" s="155">
        <v>127553.96</v>
      </c>
      <c r="AJ37" s="155">
        <v>857905.26</v>
      </c>
      <c r="AK37" s="155">
        <v>6552.17</v>
      </c>
      <c r="AL37" s="108">
        <v>307425.59000000003</v>
      </c>
      <c r="AM37" s="108">
        <v>29165.81</v>
      </c>
      <c r="AN37" s="108">
        <v>0</v>
      </c>
      <c r="AO37" s="108">
        <v>34399.919999999998</v>
      </c>
      <c r="AP37" s="108">
        <v>0</v>
      </c>
      <c r="AQ37" s="108">
        <v>18334.009999999998</v>
      </c>
      <c r="AR37" s="108">
        <v>9282044.3200000003</v>
      </c>
      <c r="AS37" s="108">
        <v>248121.19</v>
      </c>
      <c r="AT37" s="108">
        <v>91805.05</v>
      </c>
      <c r="AU37" s="108">
        <v>83440.13</v>
      </c>
      <c r="AV37" s="108">
        <v>1867814.5</v>
      </c>
      <c r="AW37" s="108">
        <v>118667.73</v>
      </c>
      <c r="AX37" s="108">
        <v>643753.80000000005</v>
      </c>
      <c r="AY37" s="108">
        <v>150843.23000000001</v>
      </c>
      <c r="AZ37" s="108">
        <v>0</v>
      </c>
      <c r="BA37" s="108">
        <v>14321.21</v>
      </c>
      <c r="BB37" s="108">
        <v>231425.6</v>
      </c>
      <c r="BC37" s="108">
        <v>47613.77</v>
      </c>
      <c r="BD37" s="108">
        <v>388480.66039999999</v>
      </c>
      <c r="BE37" s="108">
        <v>160066.63</v>
      </c>
      <c r="BF37" s="108">
        <v>46488.08</v>
      </c>
      <c r="BG37" s="108">
        <v>21575.77</v>
      </c>
      <c r="BH37" s="108">
        <v>0</v>
      </c>
      <c r="BI37" s="108">
        <v>0</v>
      </c>
      <c r="BJ37" s="108">
        <v>50155.03</v>
      </c>
      <c r="BK37" s="108">
        <v>389865.1</v>
      </c>
      <c r="BL37" s="108">
        <v>14804.04</v>
      </c>
      <c r="BM37" s="108">
        <v>22733.06</v>
      </c>
      <c r="BN37" s="108">
        <v>93188</v>
      </c>
      <c r="BO37" s="108">
        <v>0</v>
      </c>
      <c r="BP37" s="108">
        <v>550449.96</v>
      </c>
      <c r="BQ37" s="108">
        <v>23686.05</v>
      </c>
      <c r="BR37" s="108">
        <v>273138</v>
      </c>
      <c r="BS37" s="108">
        <v>51031.78</v>
      </c>
      <c r="BT37" s="108">
        <v>77377</v>
      </c>
      <c r="BU37" s="108">
        <v>291756.89</v>
      </c>
      <c r="BV37" s="108">
        <v>13476.96</v>
      </c>
      <c r="BW37" s="108">
        <v>88422.23</v>
      </c>
      <c r="BX37" s="195"/>
      <c r="BY37" s="108"/>
      <c r="BZ37" s="108"/>
      <c r="CA37" s="108"/>
      <c r="CB37" s="108"/>
      <c r="CC37" s="108"/>
      <c r="CD37" s="108"/>
      <c r="CE37" s="108"/>
      <c r="CF37" s="14"/>
      <c r="CG37" s="14"/>
      <c r="CH37" s="14"/>
    </row>
    <row r="38" spans="1:86" outlineLevel="1" x14ac:dyDescent="0.25">
      <c r="A38" s="3"/>
      <c r="B38" s="9">
        <v>30</v>
      </c>
      <c r="C38" s="11">
        <v>5135</v>
      </c>
      <c r="D38" s="182">
        <v>29</v>
      </c>
      <c r="E38" s="11" t="s">
        <v>37</v>
      </c>
      <c r="F38" s="231"/>
      <c r="G38" s="99">
        <f t="shared" si="1"/>
        <v>1200577.82</v>
      </c>
      <c r="H38" s="14"/>
      <c r="I38" s="14"/>
      <c r="J38" s="14"/>
      <c r="K38" s="14"/>
      <c r="L38" s="14"/>
      <c r="M38" s="14"/>
      <c r="N38" s="195"/>
      <c r="O38" s="107">
        <v>36</v>
      </c>
      <c r="P38" s="107">
        <v>0</v>
      </c>
      <c r="Q38" s="99">
        <v>5098817.33</v>
      </c>
      <c r="R38" s="155">
        <v>3595162.02</v>
      </c>
      <c r="S38" s="155">
        <v>34126.83</v>
      </c>
      <c r="T38" s="155">
        <v>0</v>
      </c>
      <c r="U38" s="155">
        <v>382765.4</v>
      </c>
      <c r="V38" s="155">
        <v>802353.4</v>
      </c>
      <c r="W38" s="155">
        <v>492409.46</v>
      </c>
      <c r="X38" s="189">
        <v>52013.16</v>
      </c>
      <c r="Y38" s="155">
        <v>0</v>
      </c>
      <c r="Z38" s="155">
        <v>6175</v>
      </c>
      <c r="AA38" s="155">
        <v>64737.48</v>
      </c>
      <c r="AB38" s="155">
        <v>1034939.97</v>
      </c>
      <c r="AC38" s="155">
        <v>511168.52</v>
      </c>
      <c r="AD38" s="155">
        <v>115451.68</v>
      </c>
      <c r="AE38" s="155">
        <v>1019853.05</v>
      </c>
      <c r="AF38" s="155">
        <v>114693.2</v>
      </c>
      <c r="AG38" s="155">
        <v>143843</v>
      </c>
      <c r="AH38" s="155">
        <v>111099.56</v>
      </c>
      <c r="AI38" s="155">
        <v>400555.13</v>
      </c>
      <c r="AJ38" s="155">
        <v>177728.02</v>
      </c>
      <c r="AK38" s="155">
        <v>44625.55</v>
      </c>
      <c r="AL38" s="108">
        <v>723215.27</v>
      </c>
      <c r="AM38" s="108">
        <v>71514.720000000001</v>
      </c>
      <c r="AN38" s="108">
        <v>221442.21</v>
      </c>
      <c r="AO38" s="108">
        <v>13028.42</v>
      </c>
      <c r="AP38" s="108">
        <v>3342.5</v>
      </c>
      <c r="AQ38" s="108">
        <v>112507.11</v>
      </c>
      <c r="AR38" s="108">
        <v>132570429.51000001</v>
      </c>
      <c r="AS38" s="108">
        <v>3509575.84</v>
      </c>
      <c r="AT38" s="108">
        <v>305570.95</v>
      </c>
      <c r="AU38" s="108">
        <v>415246.96</v>
      </c>
      <c r="AV38" s="108">
        <v>0</v>
      </c>
      <c r="AW38" s="108">
        <v>65962.570000000007</v>
      </c>
      <c r="AX38" s="108">
        <v>208054.9</v>
      </c>
      <c r="AY38" s="108">
        <v>1200577.82</v>
      </c>
      <c r="AZ38" s="108">
        <v>473379</v>
      </c>
      <c r="BA38" s="108">
        <v>200833.44</v>
      </c>
      <c r="BB38" s="108">
        <v>344318.4</v>
      </c>
      <c r="BC38" s="108">
        <v>49327.25</v>
      </c>
      <c r="BD38" s="108">
        <v>630066.76939999999</v>
      </c>
      <c r="BE38" s="108">
        <v>102392</v>
      </c>
      <c r="BF38" s="108">
        <v>343179.5</v>
      </c>
      <c r="BG38" s="108">
        <v>84470.36</v>
      </c>
      <c r="BH38" s="108">
        <v>0</v>
      </c>
      <c r="BI38" s="108">
        <v>0</v>
      </c>
      <c r="BJ38" s="108">
        <v>100547.27</v>
      </c>
      <c r="BK38" s="108">
        <v>82944.41</v>
      </c>
      <c r="BL38" s="108">
        <v>651630.73</v>
      </c>
      <c r="BM38" s="108">
        <v>64730.76</v>
      </c>
      <c r="BN38" s="108">
        <v>45334.17</v>
      </c>
      <c r="BO38" s="108">
        <v>66665.56</v>
      </c>
      <c r="BP38" s="108">
        <v>899493.88</v>
      </c>
      <c r="BQ38" s="108">
        <v>66549.600000000006</v>
      </c>
      <c r="BR38" s="108">
        <v>3229762.77</v>
      </c>
      <c r="BS38" s="108">
        <v>117439.42</v>
      </c>
      <c r="BT38" s="108">
        <v>349535</v>
      </c>
      <c r="BU38" s="108">
        <v>212138.11</v>
      </c>
      <c r="BV38" s="108">
        <v>66955.710000000006</v>
      </c>
      <c r="BW38" s="108">
        <v>316768.39</v>
      </c>
      <c r="BX38" s="195"/>
      <c r="BY38" s="108"/>
      <c r="BZ38" s="108"/>
      <c r="CA38" s="108"/>
      <c r="CB38" s="108"/>
      <c r="CC38" s="108"/>
      <c r="CD38" s="108"/>
      <c r="CE38" s="108"/>
      <c r="CF38" s="14"/>
      <c r="CG38" s="14"/>
      <c r="CH38" s="14"/>
    </row>
    <row r="39" spans="1:86" outlineLevel="1" x14ac:dyDescent="0.25">
      <c r="A39" s="3"/>
      <c r="B39" s="9">
        <v>31</v>
      </c>
      <c r="C39" s="11">
        <v>5145</v>
      </c>
      <c r="D39" s="182">
        <v>30</v>
      </c>
      <c r="E39" s="11" t="s">
        <v>38</v>
      </c>
      <c r="F39" s="231"/>
      <c r="G39" s="99">
        <f t="shared" si="1"/>
        <v>324267.7</v>
      </c>
      <c r="H39" s="14"/>
      <c r="I39" s="14"/>
      <c r="J39" s="14"/>
      <c r="K39" s="14"/>
      <c r="L39" s="14"/>
      <c r="M39" s="14"/>
      <c r="N39" s="195"/>
      <c r="O39" s="107">
        <v>37</v>
      </c>
      <c r="P39" s="107">
        <v>0</v>
      </c>
      <c r="Q39" s="99">
        <v>244267.61</v>
      </c>
      <c r="R39" s="155">
        <v>0</v>
      </c>
      <c r="S39" s="155">
        <v>0</v>
      </c>
      <c r="T39" s="155">
        <v>2059</v>
      </c>
      <c r="U39" s="155">
        <v>9970.32</v>
      </c>
      <c r="V39" s="155">
        <v>47293.65</v>
      </c>
      <c r="W39" s="155">
        <v>3312.31</v>
      </c>
      <c r="X39" s="189">
        <v>378.4</v>
      </c>
      <c r="Y39" s="155">
        <v>0</v>
      </c>
      <c r="Z39" s="155">
        <v>0</v>
      </c>
      <c r="AA39" s="155">
        <v>0</v>
      </c>
      <c r="AB39" s="155">
        <v>32096.91</v>
      </c>
      <c r="AC39" s="155">
        <v>88754.68</v>
      </c>
      <c r="AD39" s="155">
        <v>8780.74</v>
      </c>
      <c r="AE39" s="155">
        <v>0</v>
      </c>
      <c r="AF39" s="155">
        <v>1850.33</v>
      </c>
      <c r="AG39" s="155">
        <v>0</v>
      </c>
      <c r="AH39" s="155">
        <v>4279.91</v>
      </c>
      <c r="AI39" s="155">
        <v>0</v>
      </c>
      <c r="AJ39" s="155">
        <v>39214.46</v>
      </c>
      <c r="AK39" s="155">
        <v>146.36000000000001</v>
      </c>
      <c r="AL39" s="108">
        <v>88452.65</v>
      </c>
      <c r="AM39" s="108">
        <v>776.08</v>
      </c>
      <c r="AN39" s="108">
        <v>0</v>
      </c>
      <c r="AO39" s="108">
        <v>980.8</v>
      </c>
      <c r="AP39" s="108">
        <v>0</v>
      </c>
      <c r="AQ39" s="108">
        <v>0</v>
      </c>
      <c r="AR39" s="108">
        <v>160092.39000000001</v>
      </c>
      <c r="AS39" s="108">
        <v>224968.36</v>
      </c>
      <c r="AT39" s="108">
        <v>0</v>
      </c>
      <c r="AU39" s="108">
        <v>28117</v>
      </c>
      <c r="AV39" s="108">
        <v>224879.73</v>
      </c>
      <c r="AW39" s="108">
        <v>0</v>
      </c>
      <c r="AX39" s="108">
        <v>0</v>
      </c>
      <c r="AY39" s="108">
        <v>324267.7</v>
      </c>
      <c r="AZ39" s="108">
        <v>0</v>
      </c>
      <c r="BA39" s="108">
        <v>2250.37</v>
      </c>
      <c r="BB39" s="108">
        <v>50827.06</v>
      </c>
      <c r="BC39" s="108">
        <v>0</v>
      </c>
      <c r="BD39" s="108">
        <v>0</v>
      </c>
      <c r="BE39" s="108">
        <v>23117.89</v>
      </c>
      <c r="BF39" s="108">
        <v>14748.13</v>
      </c>
      <c r="BG39" s="108">
        <v>1189.1500000000001</v>
      </c>
      <c r="BH39" s="108">
        <v>170129</v>
      </c>
      <c r="BI39" s="108">
        <v>250049.79</v>
      </c>
      <c r="BJ39" s="108">
        <v>1367.94</v>
      </c>
      <c r="BK39" s="108">
        <v>0</v>
      </c>
      <c r="BL39" s="108">
        <v>91387.92</v>
      </c>
      <c r="BM39" s="108">
        <v>0</v>
      </c>
      <c r="BN39" s="108">
        <v>3246.71</v>
      </c>
      <c r="BO39" s="108">
        <v>0</v>
      </c>
      <c r="BP39" s="108">
        <v>17245.22</v>
      </c>
      <c r="BQ39" s="108">
        <v>0</v>
      </c>
      <c r="BR39" s="108">
        <v>4149971.8</v>
      </c>
      <c r="BS39" s="108">
        <v>133.12</v>
      </c>
      <c r="BT39" s="108">
        <v>0</v>
      </c>
      <c r="BU39" s="108">
        <v>5691.53</v>
      </c>
      <c r="BV39" s="108">
        <v>74.290000000000006</v>
      </c>
      <c r="BW39" s="108">
        <v>375.44</v>
      </c>
      <c r="BX39" s="195"/>
      <c r="BY39" s="108"/>
      <c r="BZ39" s="108"/>
      <c r="CA39" s="108"/>
      <c r="CB39" s="108"/>
      <c r="CC39" s="108"/>
      <c r="CD39" s="108"/>
      <c r="CE39" s="108"/>
      <c r="CF39" s="14"/>
      <c r="CG39" s="14"/>
      <c r="CH39" s="14"/>
    </row>
    <row r="40" spans="1:86" outlineLevel="1" x14ac:dyDescent="0.25">
      <c r="A40" s="3"/>
      <c r="B40" s="9">
        <v>32</v>
      </c>
      <c r="C40" s="11">
        <v>5150</v>
      </c>
      <c r="D40" s="182">
        <v>31</v>
      </c>
      <c r="E40" s="11" t="s">
        <v>39</v>
      </c>
      <c r="F40" s="231"/>
      <c r="G40" s="99">
        <f t="shared" si="1"/>
        <v>1079235.98</v>
      </c>
      <c r="H40" s="14"/>
      <c r="I40" s="14"/>
      <c r="J40" s="14"/>
      <c r="K40" s="14"/>
      <c r="L40" s="14"/>
      <c r="M40" s="14"/>
      <c r="N40" s="195"/>
      <c r="O40" s="107">
        <v>38</v>
      </c>
      <c r="P40" s="107">
        <v>0</v>
      </c>
      <c r="Q40" s="99">
        <v>1038432.61</v>
      </c>
      <c r="R40" s="155">
        <v>0</v>
      </c>
      <c r="S40" s="155">
        <v>0</v>
      </c>
      <c r="T40" s="155">
        <v>8437</v>
      </c>
      <c r="U40" s="155">
        <v>29264.11</v>
      </c>
      <c r="V40" s="155">
        <v>435267.44</v>
      </c>
      <c r="W40" s="155">
        <v>26950.2</v>
      </c>
      <c r="X40" s="189">
        <v>9103.57</v>
      </c>
      <c r="Y40" s="155">
        <v>0</v>
      </c>
      <c r="Z40" s="155">
        <v>8113.16</v>
      </c>
      <c r="AA40" s="155">
        <v>32634.94</v>
      </c>
      <c r="AB40" s="155">
        <v>501340.31</v>
      </c>
      <c r="AC40" s="155">
        <v>745015.16</v>
      </c>
      <c r="AD40" s="155">
        <v>65354.400000000001</v>
      </c>
      <c r="AE40" s="155">
        <v>0</v>
      </c>
      <c r="AF40" s="155">
        <v>60447.29</v>
      </c>
      <c r="AG40" s="155">
        <v>46467</v>
      </c>
      <c r="AH40" s="155">
        <v>8489.24</v>
      </c>
      <c r="AI40" s="155">
        <v>102521.74</v>
      </c>
      <c r="AJ40" s="155">
        <v>78332.039999999994</v>
      </c>
      <c r="AK40" s="155">
        <v>11598.98</v>
      </c>
      <c r="AL40" s="108">
        <v>57730.63</v>
      </c>
      <c r="AM40" s="108">
        <v>10705.77</v>
      </c>
      <c r="AN40" s="108">
        <v>102516.51</v>
      </c>
      <c r="AO40" s="108">
        <v>1594</v>
      </c>
      <c r="AP40" s="108">
        <v>0</v>
      </c>
      <c r="AQ40" s="108">
        <v>18235.830000000002</v>
      </c>
      <c r="AR40" s="108">
        <v>1547007.39</v>
      </c>
      <c r="AS40" s="108">
        <v>458736.31</v>
      </c>
      <c r="AT40" s="108">
        <v>18527.41</v>
      </c>
      <c r="AU40" s="108">
        <v>101920.83</v>
      </c>
      <c r="AV40" s="108">
        <v>748070.51</v>
      </c>
      <c r="AW40" s="108">
        <v>0</v>
      </c>
      <c r="AX40" s="108">
        <v>34028.31</v>
      </c>
      <c r="AY40" s="108">
        <v>1079235.98</v>
      </c>
      <c r="AZ40" s="108">
        <v>121306</v>
      </c>
      <c r="BA40" s="108">
        <v>189985.07</v>
      </c>
      <c r="BB40" s="108">
        <v>249569.01</v>
      </c>
      <c r="BC40" s="108">
        <v>20521.310000000001</v>
      </c>
      <c r="BD40" s="108">
        <v>62899.650309999997</v>
      </c>
      <c r="BE40" s="108">
        <v>10163.15</v>
      </c>
      <c r="BF40" s="108">
        <v>268836.82</v>
      </c>
      <c r="BG40" s="108">
        <v>-10530.39</v>
      </c>
      <c r="BH40" s="108">
        <v>0</v>
      </c>
      <c r="BI40" s="108">
        <v>0</v>
      </c>
      <c r="BJ40" s="108">
        <v>11112.66</v>
      </c>
      <c r="BK40" s="108">
        <v>58588.09</v>
      </c>
      <c r="BL40" s="108">
        <v>152955.67000000001</v>
      </c>
      <c r="BM40" s="108">
        <v>0</v>
      </c>
      <c r="BN40" s="108">
        <v>6843.56</v>
      </c>
      <c r="BO40" s="108">
        <v>0</v>
      </c>
      <c r="BP40" s="108">
        <v>173324.04</v>
      </c>
      <c r="BQ40" s="108">
        <v>28406.23</v>
      </c>
      <c r="BR40" s="108">
        <v>5559827.2999999998</v>
      </c>
      <c r="BS40" s="108">
        <v>190747.9</v>
      </c>
      <c r="BT40" s="108">
        <v>1085</v>
      </c>
      <c r="BU40" s="108">
        <v>176970.61</v>
      </c>
      <c r="BV40" s="108">
        <v>1127.5899999999999</v>
      </c>
      <c r="BW40" s="108">
        <v>18405.13</v>
      </c>
      <c r="BX40" s="195"/>
      <c r="BY40" s="108"/>
      <c r="BZ40" s="108"/>
      <c r="CA40" s="108"/>
      <c r="CB40" s="108"/>
      <c r="CC40" s="108"/>
      <c r="CD40" s="108"/>
      <c r="CE40" s="108"/>
      <c r="CF40" s="14"/>
      <c r="CG40" s="14"/>
      <c r="CH40" s="14"/>
    </row>
    <row r="41" spans="1:86" outlineLevel="1" x14ac:dyDescent="0.25">
      <c r="A41" s="3"/>
      <c r="B41" s="9">
        <v>33</v>
      </c>
      <c r="C41" s="11">
        <v>5155</v>
      </c>
      <c r="D41" s="182">
        <v>32</v>
      </c>
      <c r="E41" s="11" t="s">
        <v>40</v>
      </c>
      <c r="F41" s="231"/>
      <c r="G41" s="99">
        <f t="shared" si="1"/>
        <v>1167571.78</v>
      </c>
      <c r="H41" s="14"/>
      <c r="I41" s="14"/>
      <c r="J41" s="14"/>
      <c r="K41" s="14"/>
      <c r="L41" s="14"/>
      <c r="M41" s="14"/>
      <c r="N41" s="195"/>
      <c r="O41" s="107">
        <v>39</v>
      </c>
      <c r="P41" s="107">
        <v>0</v>
      </c>
      <c r="Q41" s="99">
        <v>-12389.35</v>
      </c>
      <c r="R41" s="155">
        <v>0</v>
      </c>
      <c r="S41" s="155">
        <v>0</v>
      </c>
      <c r="T41" s="155">
        <v>21000</v>
      </c>
      <c r="U41" s="155">
        <v>393890.24</v>
      </c>
      <c r="V41" s="155">
        <v>407702.1</v>
      </c>
      <c r="W41" s="155">
        <v>57938.05</v>
      </c>
      <c r="X41" s="189">
        <v>159786.54999999999</v>
      </c>
      <c r="Y41" s="155">
        <v>0</v>
      </c>
      <c r="Z41" s="155">
        <v>1370.65</v>
      </c>
      <c r="AA41" s="155">
        <v>69221.53</v>
      </c>
      <c r="AB41" s="155">
        <v>307726.11</v>
      </c>
      <c r="AC41" s="155">
        <v>192997.5</v>
      </c>
      <c r="AD41" s="155">
        <v>212110.52</v>
      </c>
      <c r="AE41" s="155">
        <v>900563.29</v>
      </c>
      <c r="AF41" s="155">
        <v>221913.38</v>
      </c>
      <c r="AG41" s="155">
        <v>167353</v>
      </c>
      <c r="AH41" s="155">
        <v>5173.8599999999997</v>
      </c>
      <c r="AI41" s="155">
        <v>160149.82</v>
      </c>
      <c r="AJ41" s="155">
        <v>77270</v>
      </c>
      <c r="AK41" s="155">
        <v>7102.15</v>
      </c>
      <c r="AL41" s="108">
        <v>66858</v>
      </c>
      <c r="AM41" s="108">
        <v>47498.66</v>
      </c>
      <c r="AN41" s="108">
        <v>0</v>
      </c>
      <c r="AO41" s="108">
        <v>9246.73</v>
      </c>
      <c r="AP41" s="108">
        <v>518</v>
      </c>
      <c r="AQ41" s="108">
        <v>7958.92</v>
      </c>
      <c r="AR41" s="108">
        <v>7889737.6699999999</v>
      </c>
      <c r="AS41" s="108">
        <v>242932.01</v>
      </c>
      <c r="AT41" s="108">
        <v>155796.96</v>
      </c>
      <c r="AU41" s="108">
        <v>72937.42</v>
      </c>
      <c r="AV41" s="108">
        <v>287208.42</v>
      </c>
      <c r="AW41" s="108">
        <v>57799.31</v>
      </c>
      <c r="AX41" s="108">
        <v>107667.16</v>
      </c>
      <c r="AY41" s="108">
        <v>1167571.78</v>
      </c>
      <c r="AZ41" s="108">
        <v>0</v>
      </c>
      <c r="BA41" s="108">
        <v>145559.94</v>
      </c>
      <c r="BB41" s="108">
        <v>250661.78</v>
      </c>
      <c r="BC41" s="108">
        <v>48841.63</v>
      </c>
      <c r="BD41" s="108">
        <v>194354.5865</v>
      </c>
      <c r="BE41" s="108">
        <v>3450.14</v>
      </c>
      <c r="BF41" s="108">
        <v>24832.27</v>
      </c>
      <c r="BG41" s="108">
        <v>59957.32</v>
      </c>
      <c r="BH41" s="108">
        <v>0</v>
      </c>
      <c r="BI41" s="108">
        <v>44719.67</v>
      </c>
      <c r="BJ41" s="108">
        <v>11437.96</v>
      </c>
      <c r="BK41" s="108">
        <v>221473.47</v>
      </c>
      <c r="BL41" s="108">
        <v>20828.45</v>
      </c>
      <c r="BM41" s="108">
        <v>3338.89</v>
      </c>
      <c r="BN41" s="108">
        <v>20882.28</v>
      </c>
      <c r="BO41" s="108">
        <v>0</v>
      </c>
      <c r="BP41" s="108">
        <v>283785.34000000003</v>
      </c>
      <c r="BQ41" s="108">
        <v>15173.35</v>
      </c>
      <c r="BR41" s="108">
        <v>790781.66</v>
      </c>
      <c r="BS41" s="108">
        <v>107940.57</v>
      </c>
      <c r="BT41" s="108">
        <v>325339</v>
      </c>
      <c r="BU41" s="108">
        <v>104264.15</v>
      </c>
      <c r="BV41" s="108">
        <v>4368.4799999999996</v>
      </c>
      <c r="BW41" s="108">
        <v>118715.5</v>
      </c>
      <c r="BX41" s="195"/>
      <c r="BY41" s="108"/>
      <c r="BZ41" s="108"/>
      <c r="CA41" s="108"/>
      <c r="CB41" s="108"/>
      <c r="CC41" s="108"/>
      <c r="CD41" s="108"/>
      <c r="CE41" s="108"/>
      <c r="CF41" s="14"/>
      <c r="CG41" s="14"/>
      <c r="CH41" s="14"/>
    </row>
    <row r="42" spans="1:86" outlineLevel="1" x14ac:dyDescent="0.25">
      <c r="A42" s="3"/>
      <c r="B42" s="9">
        <v>34</v>
      </c>
      <c r="C42" s="11">
        <v>5160</v>
      </c>
      <c r="D42" s="182">
        <v>33</v>
      </c>
      <c r="E42" s="11" t="s">
        <v>41</v>
      </c>
      <c r="F42" s="231"/>
      <c r="G42" s="99">
        <f t="shared" ref="G42:G73" si="2">HLOOKUP($E$3,$P$3:$CE$269,O42,TRUE)</f>
        <v>115284.08</v>
      </c>
      <c r="H42" s="14"/>
      <c r="I42" s="14"/>
      <c r="J42" s="14"/>
      <c r="K42" s="14"/>
      <c r="L42" s="14"/>
      <c r="M42" s="14"/>
      <c r="N42" s="195"/>
      <c r="O42" s="107">
        <v>40</v>
      </c>
      <c r="P42" s="107">
        <v>0</v>
      </c>
      <c r="Q42" s="99">
        <v>78077.81</v>
      </c>
      <c r="R42" s="155">
        <v>28567.34</v>
      </c>
      <c r="S42" s="155">
        <v>0</v>
      </c>
      <c r="T42" s="155">
        <v>589</v>
      </c>
      <c r="U42" s="155">
        <v>12566.54</v>
      </c>
      <c r="V42" s="155">
        <v>288092.65000000002</v>
      </c>
      <c r="W42" s="155">
        <v>44943.34</v>
      </c>
      <c r="X42" s="189">
        <v>29749.81</v>
      </c>
      <c r="Y42" s="155">
        <v>0</v>
      </c>
      <c r="Z42" s="155">
        <v>2142.2800000000002</v>
      </c>
      <c r="AA42" s="155">
        <v>37726.5</v>
      </c>
      <c r="AB42" s="155">
        <v>93552.34</v>
      </c>
      <c r="AC42" s="155">
        <v>22550.23</v>
      </c>
      <c r="AD42" s="155">
        <v>41476.68</v>
      </c>
      <c r="AE42" s="155">
        <v>114731.17</v>
      </c>
      <c r="AF42" s="155">
        <v>46186.12</v>
      </c>
      <c r="AG42" s="155">
        <v>126031</v>
      </c>
      <c r="AH42" s="155">
        <v>2795.29</v>
      </c>
      <c r="AI42" s="155">
        <v>87487.39</v>
      </c>
      <c r="AJ42" s="155">
        <v>22190.86</v>
      </c>
      <c r="AK42" s="155">
        <v>1406.81</v>
      </c>
      <c r="AL42" s="108">
        <v>139936.89000000001</v>
      </c>
      <c r="AM42" s="108">
        <v>25380.27</v>
      </c>
      <c r="AN42" s="108">
        <v>0</v>
      </c>
      <c r="AO42" s="108">
        <v>63250.720000000001</v>
      </c>
      <c r="AP42" s="108">
        <v>12015</v>
      </c>
      <c r="AQ42" s="108">
        <v>26082.06</v>
      </c>
      <c r="AR42" s="108">
        <v>3446135.18</v>
      </c>
      <c r="AS42" s="108">
        <v>439437.74</v>
      </c>
      <c r="AT42" s="108">
        <v>32054.3</v>
      </c>
      <c r="AU42" s="108">
        <v>34747.58</v>
      </c>
      <c r="AV42" s="108">
        <v>350983.48</v>
      </c>
      <c r="AW42" s="108">
        <v>17808.29</v>
      </c>
      <c r="AX42" s="108">
        <v>50049.4</v>
      </c>
      <c r="AY42" s="108">
        <v>115284.08</v>
      </c>
      <c r="AZ42" s="108">
        <v>161041</v>
      </c>
      <c r="BA42" s="108">
        <v>93820.56</v>
      </c>
      <c r="BB42" s="108">
        <v>320189.09999999998</v>
      </c>
      <c r="BC42" s="108">
        <v>30778.6</v>
      </c>
      <c r="BD42" s="108">
        <v>170078.8653</v>
      </c>
      <c r="BE42" s="108">
        <v>10794.06</v>
      </c>
      <c r="BF42" s="108">
        <v>54324.18</v>
      </c>
      <c r="BG42" s="108">
        <v>11816.01</v>
      </c>
      <c r="BH42" s="108">
        <v>44748</v>
      </c>
      <c r="BI42" s="108">
        <v>0</v>
      </c>
      <c r="BJ42" s="108">
        <v>144059.16</v>
      </c>
      <c r="BK42" s="108">
        <v>11982.75</v>
      </c>
      <c r="BL42" s="108">
        <v>35790.19</v>
      </c>
      <c r="BM42" s="108">
        <v>2746.61</v>
      </c>
      <c r="BN42" s="108">
        <v>26469.01</v>
      </c>
      <c r="BO42" s="108">
        <v>0</v>
      </c>
      <c r="BP42" s="108">
        <v>18200.3</v>
      </c>
      <c r="BQ42" s="108">
        <v>35815.379999999997</v>
      </c>
      <c r="BR42" s="108">
        <v>1861866.34</v>
      </c>
      <c r="BS42" s="108">
        <v>13427.29</v>
      </c>
      <c r="BT42" s="108">
        <v>23418</v>
      </c>
      <c r="BU42" s="108">
        <v>141791.29999999999</v>
      </c>
      <c r="BV42" s="108">
        <v>0</v>
      </c>
      <c r="BW42" s="108">
        <v>50660.58</v>
      </c>
      <c r="BX42" s="195"/>
      <c r="BY42" s="108"/>
      <c r="BZ42" s="108"/>
      <c r="CA42" s="108"/>
      <c r="CB42" s="108"/>
      <c r="CC42" s="108"/>
      <c r="CD42" s="108"/>
      <c r="CE42" s="108"/>
      <c r="CF42" s="14"/>
      <c r="CG42" s="14"/>
      <c r="CH42" s="14"/>
    </row>
    <row r="43" spans="1:86" outlineLevel="1" x14ac:dyDescent="0.25">
      <c r="A43" s="3"/>
      <c r="B43" s="9">
        <v>35</v>
      </c>
      <c r="C43" s="11">
        <v>5175</v>
      </c>
      <c r="D43" s="182">
        <v>34</v>
      </c>
      <c r="E43" s="11" t="s">
        <v>42</v>
      </c>
      <c r="F43" s="231"/>
      <c r="G43" s="99">
        <f t="shared" si="2"/>
        <v>34379.43</v>
      </c>
      <c r="H43" s="14"/>
      <c r="I43" s="14"/>
      <c r="J43" s="14"/>
      <c r="K43" s="14"/>
      <c r="L43" s="14"/>
      <c r="M43" s="14"/>
      <c r="N43" s="195"/>
      <c r="O43" s="107">
        <v>41</v>
      </c>
      <c r="P43" s="107">
        <v>0</v>
      </c>
      <c r="Q43" s="99">
        <v>27628.25</v>
      </c>
      <c r="R43" s="155">
        <v>574224.89</v>
      </c>
      <c r="S43" s="155">
        <v>34533.64</v>
      </c>
      <c r="T43" s="155">
        <v>108</v>
      </c>
      <c r="U43" s="155">
        <v>0</v>
      </c>
      <c r="V43" s="155">
        <v>264551.67</v>
      </c>
      <c r="W43" s="155">
        <v>422210.5</v>
      </c>
      <c r="X43" s="189">
        <v>0</v>
      </c>
      <c r="Y43" s="155">
        <v>0</v>
      </c>
      <c r="Z43" s="155">
        <v>0</v>
      </c>
      <c r="AA43" s="155">
        <v>167027.69</v>
      </c>
      <c r="AB43" s="155">
        <v>827946.57</v>
      </c>
      <c r="AC43" s="155">
        <v>0</v>
      </c>
      <c r="AD43" s="155">
        <v>252347.48</v>
      </c>
      <c r="AE43" s="155">
        <v>0</v>
      </c>
      <c r="AF43" s="155">
        <v>245618.68</v>
      </c>
      <c r="AG43" s="155">
        <v>433361</v>
      </c>
      <c r="AH43" s="155">
        <v>257.02</v>
      </c>
      <c r="AI43" s="155">
        <v>469.66</v>
      </c>
      <c r="AJ43" s="155">
        <v>108581.05</v>
      </c>
      <c r="AK43" s="155">
        <v>37297.81</v>
      </c>
      <c r="AL43" s="108">
        <v>48796.65</v>
      </c>
      <c r="AM43" s="108">
        <v>0</v>
      </c>
      <c r="AN43" s="108">
        <v>253.42</v>
      </c>
      <c r="AO43" s="108">
        <v>4991.78</v>
      </c>
      <c r="AP43" s="108">
        <v>7565.12</v>
      </c>
      <c r="AQ43" s="108">
        <v>10750.74</v>
      </c>
      <c r="AR43" s="108">
        <v>5692737.4699999997</v>
      </c>
      <c r="AS43" s="108">
        <v>1017639.36</v>
      </c>
      <c r="AT43" s="108">
        <v>25795.4</v>
      </c>
      <c r="AU43" s="108">
        <v>0</v>
      </c>
      <c r="AV43" s="108">
        <v>0</v>
      </c>
      <c r="AW43" s="108">
        <v>43824.35</v>
      </c>
      <c r="AX43" s="108">
        <v>25575.77</v>
      </c>
      <c r="AY43" s="108">
        <v>34379.43</v>
      </c>
      <c r="AZ43" s="108">
        <v>16315</v>
      </c>
      <c r="BA43" s="108">
        <v>75902.36</v>
      </c>
      <c r="BB43" s="108">
        <v>0</v>
      </c>
      <c r="BC43" s="108">
        <v>57633.03</v>
      </c>
      <c r="BD43" s="108">
        <v>32057.07029</v>
      </c>
      <c r="BE43" s="108">
        <v>1770</v>
      </c>
      <c r="BF43" s="108">
        <v>2091</v>
      </c>
      <c r="BG43" s="108">
        <v>0</v>
      </c>
      <c r="BH43" s="108">
        <v>162745</v>
      </c>
      <c r="BI43" s="108">
        <v>0</v>
      </c>
      <c r="BJ43" s="108">
        <v>6081.16</v>
      </c>
      <c r="BK43" s="108">
        <v>73563</v>
      </c>
      <c r="BL43" s="108">
        <v>78249.87</v>
      </c>
      <c r="BM43" s="108">
        <v>0</v>
      </c>
      <c r="BN43" s="108">
        <v>1258.6099999999999</v>
      </c>
      <c r="BO43" s="108">
        <v>12428.6</v>
      </c>
      <c r="BP43" s="108">
        <v>61724.11</v>
      </c>
      <c r="BQ43" s="108">
        <v>7529.41</v>
      </c>
      <c r="BR43" s="108">
        <v>0</v>
      </c>
      <c r="BS43" s="108">
        <v>33546.720000000001</v>
      </c>
      <c r="BT43" s="108">
        <v>0</v>
      </c>
      <c r="BU43" s="108">
        <v>118559.34</v>
      </c>
      <c r="BV43" s="108">
        <v>17967.349999999999</v>
      </c>
      <c r="BW43" s="108">
        <v>284256.8</v>
      </c>
      <c r="BX43" s="195"/>
      <c r="BY43" s="108"/>
      <c r="BZ43" s="108"/>
      <c r="CA43" s="108"/>
      <c r="CB43" s="108"/>
      <c r="CC43" s="108"/>
      <c r="CD43" s="108"/>
      <c r="CE43" s="108"/>
      <c r="CF43" s="14"/>
      <c r="CG43" s="14"/>
      <c r="CH43" s="14"/>
    </row>
    <row r="44" spans="1:86" x14ac:dyDescent="0.25">
      <c r="A44" s="3"/>
      <c r="B44" s="9">
        <v>36</v>
      </c>
      <c r="C44" s="15"/>
      <c r="D44" s="182"/>
      <c r="E44" s="16" t="s">
        <v>43</v>
      </c>
      <c r="F44" s="232"/>
      <c r="G44" s="99">
        <f t="shared" si="2"/>
        <v>8809130.3900000006</v>
      </c>
      <c r="H44" s="14"/>
      <c r="I44" s="17"/>
      <c r="J44" s="17"/>
      <c r="K44" s="17"/>
      <c r="L44" s="17"/>
      <c r="M44" s="17"/>
      <c r="N44" s="195"/>
      <c r="O44" s="107">
        <v>42</v>
      </c>
      <c r="P44" s="107">
        <v>0</v>
      </c>
      <c r="Q44" s="260">
        <v>26763321.449999999</v>
      </c>
      <c r="R44" s="155">
        <v>5596378.0899999999</v>
      </c>
      <c r="S44" s="155">
        <v>78732.84</v>
      </c>
      <c r="T44" s="155">
        <v>221919</v>
      </c>
      <c r="U44" s="155">
        <v>1572473.6900000002</v>
      </c>
      <c r="V44" s="155">
        <v>5440640.0300000003</v>
      </c>
      <c r="W44" s="155">
        <v>2138267.8200000003</v>
      </c>
      <c r="X44" s="189">
        <v>384407.14</v>
      </c>
      <c r="Y44" s="155">
        <v>0</v>
      </c>
      <c r="Z44" s="155">
        <v>62243.469999999994</v>
      </c>
      <c r="AA44" s="155">
        <v>570349.47</v>
      </c>
      <c r="AB44" s="155">
        <v>4229032.21</v>
      </c>
      <c r="AC44" s="155">
        <v>3114754.8400000003</v>
      </c>
      <c r="AD44" s="155">
        <v>2141785.75</v>
      </c>
      <c r="AE44" s="155">
        <v>3600670.1500000004</v>
      </c>
      <c r="AF44" s="155">
        <v>1636327.05</v>
      </c>
      <c r="AG44" s="155">
        <v>1691717</v>
      </c>
      <c r="AH44" s="155">
        <v>315632.07999999996</v>
      </c>
      <c r="AI44" s="155">
        <v>1116273.1199999999</v>
      </c>
      <c r="AJ44" s="155">
        <v>1538323.84</v>
      </c>
      <c r="AK44" s="155">
        <v>201124.69999999998</v>
      </c>
      <c r="AL44" s="108">
        <v>1784539.8099999996</v>
      </c>
      <c r="AM44" s="108">
        <v>644984.47000000009</v>
      </c>
      <c r="AN44" s="108">
        <v>388314.01</v>
      </c>
      <c r="AO44" s="108">
        <v>283606.23</v>
      </c>
      <c r="AP44" s="108">
        <v>31668.62</v>
      </c>
      <c r="AQ44" s="108">
        <v>213917.73</v>
      </c>
      <c r="AR44" s="108">
        <v>244130147.21999997</v>
      </c>
      <c r="AS44" s="108">
        <v>8663503.5</v>
      </c>
      <c r="AT44" s="108">
        <v>762291.82000000007</v>
      </c>
      <c r="AU44" s="108">
        <v>1292666.78</v>
      </c>
      <c r="AV44" s="108">
        <v>6022915.3200000003</v>
      </c>
      <c r="AW44" s="108">
        <v>304062.25</v>
      </c>
      <c r="AX44" s="108">
        <v>1642608.66</v>
      </c>
      <c r="AY44" s="108">
        <v>8809130.3900000006</v>
      </c>
      <c r="AZ44" s="108">
        <v>1332079</v>
      </c>
      <c r="BA44" s="108">
        <v>1280252.44</v>
      </c>
      <c r="BB44" s="108">
        <v>2968028.91</v>
      </c>
      <c r="BC44" s="108">
        <v>409998.49</v>
      </c>
      <c r="BD44" s="108">
        <v>2079142.3301799998</v>
      </c>
      <c r="BE44" s="108">
        <v>639441.40000000014</v>
      </c>
      <c r="BF44" s="108">
        <v>1497731.73</v>
      </c>
      <c r="BG44" s="108">
        <v>200701.30000000002</v>
      </c>
      <c r="BH44" s="108">
        <v>1299450</v>
      </c>
      <c r="BI44" s="108">
        <v>936685.37</v>
      </c>
      <c r="BJ44" s="108">
        <v>501235.75999999995</v>
      </c>
      <c r="BK44" s="108">
        <v>1018474.6399999999</v>
      </c>
      <c r="BL44" s="108">
        <v>2359394.1</v>
      </c>
      <c r="BM44" s="108">
        <v>122801.70999999999</v>
      </c>
      <c r="BN44" s="108">
        <v>390659.28</v>
      </c>
      <c r="BO44" s="108">
        <v>125663.8</v>
      </c>
      <c r="BP44" s="108">
        <v>5567844.9799999995</v>
      </c>
      <c r="BQ44" s="108">
        <v>258503.46000000005</v>
      </c>
      <c r="BR44" s="108">
        <v>67495356.890000001</v>
      </c>
      <c r="BS44" s="108">
        <v>715452.05</v>
      </c>
      <c r="BT44" s="108">
        <v>1649363</v>
      </c>
      <c r="BU44" s="108">
        <v>1990641.9700000002</v>
      </c>
      <c r="BV44" s="108">
        <v>223163.17000000004</v>
      </c>
      <c r="BW44" s="108">
        <v>1493958.6400000001</v>
      </c>
      <c r="BX44" s="195"/>
      <c r="BY44" s="108"/>
      <c r="BZ44" s="108"/>
      <c r="CA44" s="108"/>
      <c r="CB44" s="108"/>
      <c r="CC44" s="108"/>
      <c r="CD44" s="109"/>
      <c r="CE44" s="109"/>
      <c r="CF44" s="17"/>
      <c r="CG44" s="17"/>
      <c r="CH44" s="17"/>
    </row>
    <row r="45" spans="1:86" outlineLevel="1" x14ac:dyDescent="0.25">
      <c r="A45" s="3"/>
      <c r="B45" s="9">
        <v>37</v>
      </c>
      <c r="C45" s="11">
        <v>5305</v>
      </c>
      <c r="D45" s="182">
        <v>35</v>
      </c>
      <c r="E45" s="11" t="s">
        <v>44</v>
      </c>
      <c r="F45" s="231"/>
      <c r="G45" s="99">
        <f t="shared" si="2"/>
        <v>211572.34</v>
      </c>
      <c r="H45" s="14"/>
      <c r="I45" s="14"/>
      <c r="J45" s="14"/>
      <c r="K45" s="14"/>
      <c r="L45" s="14"/>
      <c r="M45" s="14"/>
      <c r="N45" s="195"/>
      <c r="O45" s="107">
        <v>43</v>
      </c>
      <c r="P45" s="107">
        <v>0</v>
      </c>
      <c r="Q45" s="99">
        <v>2089229.65</v>
      </c>
      <c r="R45" s="155">
        <v>100657.06</v>
      </c>
      <c r="S45" s="155">
        <v>2954.88</v>
      </c>
      <c r="T45" s="155">
        <v>201192</v>
      </c>
      <c r="U45" s="155">
        <v>511238.88</v>
      </c>
      <c r="V45" s="155">
        <v>0</v>
      </c>
      <c r="W45" s="155">
        <v>174516.66</v>
      </c>
      <c r="X45" s="189">
        <v>67049.36</v>
      </c>
      <c r="Y45" s="155">
        <v>0</v>
      </c>
      <c r="Z45" s="155">
        <v>0</v>
      </c>
      <c r="AA45" s="155">
        <v>110604.61</v>
      </c>
      <c r="AB45" s="155">
        <v>162400.57</v>
      </c>
      <c r="AC45" s="155">
        <v>918712.49</v>
      </c>
      <c r="AD45" s="155">
        <v>363236.24</v>
      </c>
      <c r="AE45" s="155">
        <v>0</v>
      </c>
      <c r="AF45" s="155">
        <v>136080.43</v>
      </c>
      <c r="AG45" s="155">
        <v>0</v>
      </c>
      <c r="AH45" s="155">
        <v>0</v>
      </c>
      <c r="AI45" s="155">
        <v>195810.33</v>
      </c>
      <c r="AJ45" s="155">
        <v>83485.39</v>
      </c>
      <c r="AK45" s="155">
        <v>30228.33</v>
      </c>
      <c r="AL45" s="108">
        <v>219283.36</v>
      </c>
      <c r="AM45" s="108">
        <v>57942.04</v>
      </c>
      <c r="AN45" s="108">
        <v>145415.72</v>
      </c>
      <c r="AO45" s="108">
        <v>0</v>
      </c>
      <c r="AP45" s="108">
        <v>0</v>
      </c>
      <c r="AQ45" s="108">
        <v>0</v>
      </c>
      <c r="AR45" s="108">
        <v>56996.65</v>
      </c>
      <c r="AS45" s="108">
        <v>0</v>
      </c>
      <c r="AT45" s="108">
        <v>105815.91</v>
      </c>
      <c r="AU45" s="108">
        <v>0</v>
      </c>
      <c r="AV45" s="108">
        <v>539687.32999999996</v>
      </c>
      <c r="AW45" s="108">
        <v>0</v>
      </c>
      <c r="AX45" s="108">
        <v>149443.78</v>
      </c>
      <c r="AY45" s="108">
        <v>211572.34</v>
      </c>
      <c r="AZ45" s="108">
        <v>0</v>
      </c>
      <c r="BA45" s="108">
        <v>157530.29999999999</v>
      </c>
      <c r="BB45" s="108">
        <v>1292991.6000000001</v>
      </c>
      <c r="BC45" s="108">
        <v>52472.06</v>
      </c>
      <c r="BD45" s="108">
        <v>0</v>
      </c>
      <c r="BE45" s="108">
        <v>99069.4</v>
      </c>
      <c r="BF45" s="108">
        <v>387257.2</v>
      </c>
      <c r="BG45" s="108">
        <v>82630.75</v>
      </c>
      <c r="BH45" s="108">
        <v>0</v>
      </c>
      <c r="BI45" s="108">
        <v>156667.56</v>
      </c>
      <c r="BJ45" s="108">
        <v>0</v>
      </c>
      <c r="BK45" s="108">
        <v>320361.46260000003</v>
      </c>
      <c r="BL45" s="108">
        <v>63231.42</v>
      </c>
      <c r="BM45" s="108">
        <v>0</v>
      </c>
      <c r="BN45" s="108">
        <v>0</v>
      </c>
      <c r="BO45" s="108">
        <v>0</v>
      </c>
      <c r="BP45" s="108">
        <v>0</v>
      </c>
      <c r="BQ45" s="108">
        <v>0</v>
      </c>
      <c r="BR45" s="108">
        <v>2043960.66</v>
      </c>
      <c r="BS45" s="108">
        <v>0</v>
      </c>
      <c r="BT45" s="108">
        <v>162563</v>
      </c>
      <c r="BU45" s="108">
        <v>0</v>
      </c>
      <c r="BV45" s="108">
        <v>52100.36</v>
      </c>
      <c r="BW45" s="108">
        <v>0</v>
      </c>
      <c r="BX45" s="195"/>
      <c r="BY45" s="108"/>
      <c r="BZ45" s="108"/>
      <c r="CA45" s="108"/>
      <c r="CB45" s="108"/>
      <c r="CC45" s="108"/>
      <c r="CD45" s="108"/>
      <c r="CE45" s="108"/>
      <c r="CF45" s="14"/>
      <c r="CG45" s="14"/>
      <c r="CH45" s="14"/>
    </row>
    <row r="46" spans="1:86" outlineLevel="1" x14ac:dyDescent="0.25">
      <c r="A46" s="3"/>
      <c r="B46" s="9">
        <v>38</v>
      </c>
      <c r="C46" s="11">
        <v>5310</v>
      </c>
      <c r="D46" s="182">
        <v>36</v>
      </c>
      <c r="E46" s="11" t="s">
        <v>45</v>
      </c>
      <c r="F46" s="231"/>
      <c r="G46" s="99">
        <f t="shared" si="2"/>
        <v>1399449.52</v>
      </c>
      <c r="H46" s="14"/>
      <c r="I46" s="14"/>
      <c r="J46" s="14"/>
      <c r="K46" s="14"/>
      <c r="L46" s="14"/>
      <c r="M46" s="14"/>
      <c r="N46" s="195"/>
      <c r="O46" s="107">
        <v>44</v>
      </c>
      <c r="P46" s="107">
        <v>0</v>
      </c>
      <c r="Q46" s="99">
        <v>110665.7</v>
      </c>
      <c r="R46" s="155">
        <v>136231.63</v>
      </c>
      <c r="S46" s="155">
        <v>29274</v>
      </c>
      <c r="T46" s="155">
        <v>258748</v>
      </c>
      <c r="U46" s="155">
        <v>506923.27</v>
      </c>
      <c r="V46" s="155">
        <v>295440.40999999997</v>
      </c>
      <c r="W46" s="155">
        <v>89227.49</v>
      </c>
      <c r="X46" s="189">
        <v>116034.92</v>
      </c>
      <c r="Y46" s="155">
        <v>42695.48</v>
      </c>
      <c r="Z46" s="155">
        <v>0</v>
      </c>
      <c r="AA46" s="155">
        <v>54892.69</v>
      </c>
      <c r="AB46" s="155">
        <v>190807.01</v>
      </c>
      <c r="AC46" s="155">
        <v>316424.46999999997</v>
      </c>
      <c r="AD46" s="155">
        <v>69015.600000000006</v>
      </c>
      <c r="AE46" s="155">
        <v>734161.17</v>
      </c>
      <c r="AF46" s="155">
        <v>175357.62</v>
      </c>
      <c r="AG46" s="155">
        <v>0</v>
      </c>
      <c r="AH46" s="155">
        <v>62635.27</v>
      </c>
      <c r="AI46" s="155">
        <v>26593.46</v>
      </c>
      <c r="AJ46" s="155">
        <v>224734.6</v>
      </c>
      <c r="AK46" s="155">
        <v>12299.53</v>
      </c>
      <c r="AL46" s="108">
        <v>12303.56</v>
      </c>
      <c r="AM46" s="108">
        <v>75173.56</v>
      </c>
      <c r="AN46" s="108">
        <v>20731.77</v>
      </c>
      <c r="AO46" s="108">
        <v>15953.34</v>
      </c>
      <c r="AP46" s="108">
        <v>0</v>
      </c>
      <c r="AQ46" s="108">
        <v>35909.93</v>
      </c>
      <c r="AR46" s="108">
        <v>9793119.1099999994</v>
      </c>
      <c r="AS46" s="108">
        <v>350892.26</v>
      </c>
      <c r="AT46" s="108">
        <v>16645.080000000002</v>
      </c>
      <c r="AU46" s="108">
        <v>253715.16</v>
      </c>
      <c r="AV46" s="108">
        <v>987652.22</v>
      </c>
      <c r="AW46" s="108">
        <v>237870.85</v>
      </c>
      <c r="AX46" s="108">
        <v>46663.53</v>
      </c>
      <c r="AY46" s="108">
        <v>1399449.52</v>
      </c>
      <c r="AZ46" s="108">
        <v>308825</v>
      </c>
      <c r="BA46" s="108">
        <v>470696.11</v>
      </c>
      <c r="BB46" s="108">
        <v>599572.07999999996</v>
      </c>
      <c r="BC46" s="108">
        <v>104998.92</v>
      </c>
      <c r="BD46" s="108">
        <v>318663.32</v>
      </c>
      <c r="BE46" s="108">
        <v>218323.11</v>
      </c>
      <c r="BF46" s="108">
        <v>608436.36</v>
      </c>
      <c r="BG46" s="108">
        <v>189958.56</v>
      </c>
      <c r="BH46" s="108">
        <v>132966</v>
      </c>
      <c r="BI46" s="108">
        <v>395850.81</v>
      </c>
      <c r="BJ46" s="108">
        <v>55012.88</v>
      </c>
      <c r="BK46" s="108">
        <v>305949.87</v>
      </c>
      <c r="BL46" s="108">
        <v>364916.83</v>
      </c>
      <c r="BM46" s="108">
        <v>26932.68</v>
      </c>
      <c r="BN46" s="108">
        <v>63396.3</v>
      </c>
      <c r="BO46" s="108">
        <v>6804.74</v>
      </c>
      <c r="BP46" s="108">
        <v>238813.17</v>
      </c>
      <c r="BQ46" s="108">
        <v>90570.71</v>
      </c>
      <c r="BR46" s="108">
        <v>4304944.92</v>
      </c>
      <c r="BS46" s="108">
        <v>137943.04000000001</v>
      </c>
      <c r="BT46" s="108">
        <v>454052</v>
      </c>
      <c r="BU46" s="108">
        <v>6202.14</v>
      </c>
      <c r="BV46" s="108">
        <v>77327.899999999994</v>
      </c>
      <c r="BW46" s="108">
        <v>117043.56</v>
      </c>
      <c r="BX46" s="195"/>
      <c r="BY46" s="108"/>
      <c r="BZ46" s="108"/>
      <c r="CA46" s="108"/>
      <c r="CB46" s="108"/>
      <c r="CC46" s="108"/>
      <c r="CD46" s="108"/>
      <c r="CE46" s="108"/>
      <c r="CF46" s="14"/>
      <c r="CG46" s="14"/>
      <c r="CH46" s="14"/>
    </row>
    <row r="47" spans="1:86" outlineLevel="1" x14ac:dyDescent="0.25">
      <c r="A47" s="3"/>
      <c r="B47" s="9">
        <v>39</v>
      </c>
      <c r="C47" s="11">
        <v>5315</v>
      </c>
      <c r="D47" s="182">
        <v>37</v>
      </c>
      <c r="E47" s="11" t="s">
        <v>46</v>
      </c>
      <c r="F47" s="231"/>
      <c r="G47" s="99">
        <f t="shared" si="2"/>
        <v>1888920.34</v>
      </c>
      <c r="H47" s="14"/>
      <c r="I47" s="14"/>
      <c r="J47" s="14"/>
      <c r="K47" s="14"/>
      <c r="L47" s="14"/>
      <c r="M47" s="14"/>
      <c r="N47" s="195"/>
      <c r="O47" s="107">
        <v>45</v>
      </c>
      <c r="P47" s="107">
        <v>0</v>
      </c>
      <c r="Q47" s="99">
        <v>28891002.329999998</v>
      </c>
      <c r="R47" s="155">
        <v>227714.43</v>
      </c>
      <c r="S47" s="155">
        <v>143184.01</v>
      </c>
      <c r="T47" s="155">
        <v>947769</v>
      </c>
      <c r="U47" s="155">
        <v>1043452.56</v>
      </c>
      <c r="V47" s="155">
        <v>930341.46</v>
      </c>
      <c r="W47" s="155">
        <v>393655.66</v>
      </c>
      <c r="X47" s="189">
        <v>281314.28999999998</v>
      </c>
      <c r="Y47" s="155">
        <v>87002.58</v>
      </c>
      <c r="Z47" s="155">
        <v>200842.43</v>
      </c>
      <c r="AA47" s="155">
        <v>255283.29</v>
      </c>
      <c r="AB47" s="155">
        <v>4940176.07</v>
      </c>
      <c r="AC47" s="155">
        <v>1672068.23</v>
      </c>
      <c r="AD47" s="155">
        <v>1277152.03</v>
      </c>
      <c r="AE47" s="155">
        <v>1534148.11</v>
      </c>
      <c r="AF47" s="155">
        <v>546560.03</v>
      </c>
      <c r="AG47" s="155">
        <v>1229822</v>
      </c>
      <c r="AH47" s="155">
        <v>207147.8</v>
      </c>
      <c r="AI47" s="155">
        <v>799699.77</v>
      </c>
      <c r="AJ47" s="155">
        <v>595825.31000000006</v>
      </c>
      <c r="AK47" s="155">
        <v>159240.99</v>
      </c>
      <c r="AL47" s="108">
        <v>1553472.97</v>
      </c>
      <c r="AM47" s="108">
        <v>421396.02</v>
      </c>
      <c r="AN47" s="108">
        <v>322007.53000000003</v>
      </c>
      <c r="AO47" s="108">
        <v>229342.14</v>
      </c>
      <c r="AP47" s="108">
        <v>139453.46</v>
      </c>
      <c r="AQ47" s="108">
        <v>240435.67</v>
      </c>
      <c r="AR47" s="108">
        <v>43263686.280000001</v>
      </c>
      <c r="AS47" s="108">
        <v>7851531.5099999998</v>
      </c>
      <c r="AT47" s="108">
        <v>400146.78</v>
      </c>
      <c r="AU47" s="108">
        <v>394383.04</v>
      </c>
      <c r="AV47" s="108">
        <v>2438848.6</v>
      </c>
      <c r="AW47" s="108">
        <v>223560.65</v>
      </c>
      <c r="AX47" s="108">
        <v>486947.31</v>
      </c>
      <c r="AY47" s="108">
        <v>1888920.34</v>
      </c>
      <c r="AZ47" s="108">
        <v>1578718</v>
      </c>
      <c r="BA47" s="108">
        <v>914002.15</v>
      </c>
      <c r="BB47" s="108">
        <v>2963321.85</v>
      </c>
      <c r="BC47" s="108">
        <v>360498.22</v>
      </c>
      <c r="BD47" s="108">
        <v>426965.77679999999</v>
      </c>
      <c r="BE47" s="108">
        <v>226339.87</v>
      </c>
      <c r="BF47" s="108">
        <v>1566395.57</v>
      </c>
      <c r="BG47" s="108">
        <v>356765.07</v>
      </c>
      <c r="BH47" s="108">
        <v>863643</v>
      </c>
      <c r="BI47" s="108">
        <v>1212089.82</v>
      </c>
      <c r="BJ47" s="108">
        <v>588954.38</v>
      </c>
      <c r="BK47" s="108">
        <v>782929.93</v>
      </c>
      <c r="BL47" s="108">
        <v>347013.25</v>
      </c>
      <c r="BM47" s="108">
        <v>312036.53999999998</v>
      </c>
      <c r="BN47" s="108">
        <v>360502.46</v>
      </c>
      <c r="BO47" s="108">
        <v>201990.22</v>
      </c>
      <c r="BP47" s="108">
        <v>1497883.86</v>
      </c>
      <c r="BQ47" s="108">
        <v>518520.73</v>
      </c>
      <c r="BR47" s="108">
        <v>22199865.82</v>
      </c>
      <c r="BS47" s="108">
        <v>500107.27</v>
      </c>
      <c r="BT47" s="108">
        <v>1475596</v>
      </c>
      <c r="BU47" s="108">
        <v>914826.15</v>
      </c>
      <c r="BV47" s="108">
        <v>102659.08</v>
      </c>
      <c r="BW47" s="108">
        <v>378562.81</v>
      </c>
      <c r="BX47" s="195"/>
      <c r="BY47" s="108"/>
      <c r="BZ47" s="108"/>
      <c r="CA47" s="108"/>
      <c r="CB47" s="108"/>
      <c r="CC47" s="108"/>
      <c r="CD47" s="108"/>
      <c r="CE47" s="108"/>
      <c r="CF47" s="14"/>
      <c r="CG47" s="14"/>
      <c r="CH47" s="14"/>
    </row>
    <row r="48" spans="1:86" outlineLevel="1" x14ac:dyDescent="0.25">
      <c r="A48" s="3"/>
      <c r="B48" s="9">
        <v>40</v>
      </c>
      <c r="C48" s="11">
        <v>5320</v>
      </c>
      <c r="D48" s="182">
        <v>38</v>
      </c>
      <c r="E48" s="11" t="s">
        <v>47</v>
      </c>
      <c r="F48" s="231"/>
      <c r="G48" s="99">
        <f t="shared" si="2"/>
        <v>962087.97</v>
      </c>
      <c r="H48" s="14"/>
      <c r="I48" s="14"/>
      <c r="J48" s="14"/>
      <c r="K48" s="14"/>
      <c r="L48" s="14"/>
      <c r="M48" s="14"/>
      <c r="N48" s="195"/>
      <c r="O48" s="107">
        <v>46</v>
      </c>
      <c r="P48" s="107">
        <v>0</v>
      </c>
      <c r="Q48" s="99">
        <v>5020949.62</v>
      </c>
      <c r="R48" s="155">
        <v>167706.59</v>
      </c>
      <c r="S48" s="155">
        <v>219.14</v>
      </c>
      <c r="T48" s="155">
        <v>302029</v>
      </c>
      <c r="U48" s="155">
        <v>209061.65</v>
      </c>
      <c r="V48" s="155">
        <v>221179.97</v>
      </c>
      <c r="W48" s="155">
        <v>280511.78999999998</v>
      </c>
      <c r="X48" s="189">
        <v>91644.88</v>
      </c>
      <c r="Y48" s="155">
        <v>0</v>
      </c>
      <c r="Z48" s="155">
        <v>0</v>
      </c>
      <c r="AA48" s="155">
        <v>87775.63</v>
      </c>
      <c r="AB48" s="155">
        <v>891387.61</v>
      </c>
      <c r="AC48" s="155">
        <v>295087.03000000003</v>
      </c>
      <c r="AD48" s="155">
        <v>787039.54</v>
      </c>
      <c r="AE48" s="155">
        <v>37958.65</v>
      </c>
      <c r="AF48" s="155">
        <v>92749.73</v>
      </c>
      <c r="AG48" s="155">
        <v>165924</v>
      </c>
      <c r="AH48" s="155">
        <v>133841.85</v>
      </c>
      <c r="AI48" s="155">
        <v>259657.05</v>
      </c>
      <c r="AJ48" s="155">
        <v>120191.45</v>
      </c>
      <c r="AK48" s="155">
        <v>29375.99</v>
      </c>
      <c r="AL48" s="108">
        <v>140859.21</v>
      </c>
      <c r="AM48" s="108">
        <v>8641.02</v>
      </c>
      <c r="AN48" s="108">
        <v>517670.62</v>
      </c>
      <c r="AO48" s="108">
        <v>42808.08</v>
      </c>
      <c r="AP48" s="108">
        <v>1499.21</v>
      </c>
      <c r="AQ48" s="108">
        <v>112540.49</v>
      </c>
      <c r="AR48" s="108">
        <v>3367709.98</v>
      </c>
      <c r="AS48" s="108">
        <v>1151488.1299999999</v>
      </c>
      <c r="AT48" s="108">
        <v>151282.5</v>
      </c>
      <c r="AU48" s="108">
        <v>161141.99</v>
      </c>
      <c r="AV48" s="108">
        <v>632404.18999999994</v>
      </c>
      <c r="AW48" s="108">
        <v>24045.39</v>
      </c>
      <c r="AX48" s="108">
        <v>108928.96000000001</v>
      </c>
      <c r="AY48" s="108">
        <v>962087.97</v>
      </c>
      <c r="AZ48" s="108">
        <v>272600</v>
      </c>
      <c r="BA48" s="108">
        <v>734283</v>
      </c>
      <c r="BB48" s="108">
        <v>471419.62</v>
      </c>
      <c r="BC48" s="108">
        <v>89392.67</v>
      </c>
      <c r="BD48" s="108">
        <v>215996.144</v>
      </c>
      <c r="BE48" s="108">
        <v>99791.9</v>
      </c>
      <c r="BF48" s="108">
        <v>182673.3</v>
      </c>
      <c r="BG48" s="108">
        <v>107470.77</v>
      </c>
      <c r="BH48" s="108">
        <v>32328</v>
      </c>
      <c r="BI48" s="108">
        <v>178917.51</v>
      </c>
      <c r="BJ48" s="108">
        <v>142897.53</v>
      </c>
      <c r="BK48" s="108">
        <v>753768</v>
      </c>
      <c r="BL48" s="108">
        <v>203357.52</v>
      </c>
      <c r="BM48" s="108">
        <v>40003.65</v>
      </c>
      <c r="BN48" s="108">
        <v>49463.67</v>
      </c>
      <c r="BO48" s="108">
        <v>97863.039999999994</v>
      </c>
      <c r="BP48" s="108">
        <v>386749.6</v>
      </c>
      <c r="BQ48" s="108">
        <v>4375.53</v>
      </c>
      <c r="BR48" s="108">
        <v>4082923.06</v>
      </c>
      <c r="BS48" s="108">
        <v>279638.46999999997</v>
      </c>
      <c r="BT48" s="108">
        <v>651736</v>
      </c>
      <c r="BU48" s="108">
        <v>372974.66</v>
      </c>
      <c r="BV48" s="108">
        <v>106191.97</v>
      </c>
      <c r="BW48" s="108">
        <v>124279.94</v>
      </c>
      <c r="BX48" s="195"/>
      <c r="BY48" s="108"/>
      <c r="BZ48" s="108"/>
      <c r="CA48" s="108"/>
      <c r="CB48" s="108"/>
      <c r="CC48" s="108"/>
      <c r="CD48" s="108"/>
      <c r="CE48" s="108"/>
      <c r="CF48" s="14"/>
      <c r="CG48" s="14"/>
      <c r="CH48" s="14"/>
    </row>
    <row r="49" spans="1:86" outlineLevel="1" x14ac:dyDescent="0.25">
      <c r="A49" s="3"/>
      <c r="B49" s="9">
        <v>41</v>
      </c>
      <c r="C49" s="11">
        <v>5325</v>
      </c>
      <c r="D49" s="182">
        <v>39</v>
      </c>
      <c r="E49" s="11" t="s">
        <v>48</v>
      </c>
      <c r="F49" s="231"/>
      <c r="G49" s="99">
        <f t="shared" si="2"/>
        <v>0</v>
      </c>
      <c r="H49" s="14"/>
      <c r="I49" s="14"/>
      <c r="J49" s="14"/>
      <c r="K49" s="14"/>
      <c r="L49" s="14"/>
      <c r="M49" s="14"/>
      <c r="N49" s="195"/>
      <c r="O49" s="107">
        <v>47</v>
      </c>
      <c r="P49" s="107">
        <v>0</v>
      </c>
      <c r="Q49" s="99">
        <v>1014.72</v>
      </c>
      <c r="R49" s="155">
        <v>0</v>
      </c>
      <c r="S49" s="155">
        <v>0</v>
      </c>
      <c r="T49" s="155">
        <v>0</v>
      </c>
      <c r="U49" s="155">
        <v>-194.09</v>
      </c>
      <c r="V49" s="155">
        <v>100</v>
      </c>
      <c r="W49" s="155">
        <v>0</v>
      </c>
      <c r="X49" s="189">
        <v>-0.06</v>
      </c>
      <c r="Y49" s="155">
        <v>0</v>
      </c>
      <c r="Z49" s="155">
        <v>0</v>
      </c>
      <c r="AA49" s="155">
        <v>0</v>
      </c>
      <c r="AB49" s="155">
        <v>0.67</v>
      </c>
      <c r="AC49" s="155">
        <v>40.549999999999997</v>
      </c>
      <c r="AD49" s="155">
        <v>0</v>
      </c>
      <c r="AE49" s="155">
        <v>0</v>
      </c>
      <c r="AF49" s="155">
        <v>0</v>
      </c>
      <c r="AG49" s="155">
        <v>0</v>
      </c>
      <c r="AH49" s="155">
        <v>0</v>
      </c>
      <c r="AI49" s="155">
        <v>0</v>
      </c>
      <c r="AJ49" s="155">
        <v>0</v>
      </c>
      <c r="AK49" s="155">
        <v>0</v>
      </c>
      <c r="AL49" s="108">
        <v>0</v>
      </c>
      <c r="AM49" s="108">
        <v>0</v>
      </c>
      <c r="AN49" s="108">
        <v>0</v>
      </c>
      <c r="AO49" s="108">
        <v>0</v>
      </c>
      <c r="AP49" s="108">
        <v>0</v>
      </c>
      <c r="AQ49" s="108">
        <v>0</v>
      </c>
      <c r="AR49" s="108">
        <v>0</v>
      </c>
      <c r="AS49" s="108">
        <v>0</v>
      </c>
      <c r="AT49" s="108">
        <v>-10.57</v>
      </c>
      <c r="AU49" s="108">
        <v>0</v>
      </c>
      <c r="AV49" s="108">
        <v>4.29</v>
      </c>
      <c r="AW49" s="108">
        <v>-632.02</v>
      </c>
      <c r="AX49" s="108">
        <v>0</v>
      </c>
      <c r="AY49" s="108">
        <v>0</v>
      </c>
      <c r="AZ49" s="108">
        <v>931</v>
      </c>
      <c r="BA49" s="108">
        <v>50.54</v>
      </c>
      <c r="BB49" s="108">
        <v>10.44</v>
      </c>
      <c r="BC49" s="108">
        <v>0</v>
      </c>
      <c r="BD49" s="108">
        <v>0.01</v>
      </c>
      <c r="BE49" s="108">
        <v>-0.67</v>
      </c>
      <c r="BF49" s="108">
        <v>0</v>
      </c>
      <c r="BG49" s="108">
        <v>0</v>
      </c>
      <c r="BH49" s="108">
        <v>0</v>
      </c>
      <c r="BI49" s="108">
        <v>0</v>
      </c>
      <c r="BJ49" s="108">
        <v>-1121.08</v>
      </c>
      <c r="BK49" s="108">
        <v>0</v>
      </c>
      <c r="BL49" s="108">
        <v>0</v>
      </c>
      <c r="BM49" s="108">
        <v>-0.1</v>
      </c>
      <c r="BN49" s="108">
        <v>5.88</v>
      </c>
      <c r="BO49" s="108">
        <v>0</v>
      </c>
      <c r="BP49" s="108">
        <v>0</v>
      </c>
      <c r="BQ49" s="108">
        <v>0</v>
      </c>
      <c r="BR49" s="108">
        <v>0</v>
      </c>
      <c r="BS49" s="108">
        <v>0</v>
      </c>
      <c r="BT49" s="108">
        <v>0</v>
      </c>
      <c r="BU49" s="108">
        <v>41.19</v>
      </c>
      <c r="BV49" s="108">
        <v>0</v>
      </c>
      <c r="BW49" s="108">
        <v>0</v>
      </c>
      <c r="BX49" s="195"/>
      <c r="BY49" s="108"/>
      <c r="BZ49" s="108"/>
      <c r="CA49" s="108"/>
      <c r="CB49" s="108"/>
      <c r="CC49" s="108"/>
      <c r="CD49" s="108"/>
      <c r="CE49" s="108"/>
      <c r="CF49" s="14"/>
      <c r="CG49" s="14"/>
      <c r="CH49" s="14"/>
    </row>
    <row r="50" spans="1:86" outlineLevel="1" x14ac:dyDescent="0.25">
      <c r="A50" s="3"/>
      <c r="B50" s="9">
        <v>42</v>
      </c>
      <c r="C50" s="11">
        <v>5330</v>
      </c>
      <c r="D50" s="182">
        <v>40</v>
      </c>
      <c r="E50" s="11" t="s">
        <v>49</v>
      </c>
      <c r="F50" s="231"/>
      <c r="G50" s="99">
        <f t="shared" si="2"/>
        <v>-41529</v>
      </c>
      <c r="H50" s="14"/>
      <c r="I50" s="14"/>
      <c r="J50" s="14"/>
      <c r="K50" s="14"/>
      <c r="L50" s="14"/>
      <c r="M50" s="14"/>
      <c r="N50" s="195"/>
      <c r="O50" s="107">
        <v>48</v>
      </c>
      <c r="P50" s="107">
        <v>0</v>
      </c>
      <c r="Q50" s="99">
        <v>14014.53</v>
      </c>
      <c r="R50" s="155">
        <v>0</v>
      </c>
      <c r="S50" s="155">
        <v>0</v>
      </c>
      <c r="T50" s="155">
        <v>0</v>
      </c>
      <c r="U50" s="155">
        <v>0</v>
      </c>
      <c r="V50" s="155">
        <v>120298.43</v>
      </c>
      <c r="W50" s="155">
        <v>0</v>
      </c>
      <c r="X50" s="189">
        <v>0</v>
      </c>
      <c r="Y50" s="155">
        <v>0</v>
      </c>
      <c r="Z50" s="155">
        <v>275</v>
      </c>
      <c r="AA50" s="155">
        <v>7016.05</v>
      </c>
      <c r="AB50" s="155">
        <v>2318.62</v>
      </c>
      <c r="AC50" s="155">
        <v>10869.29</v>
      </c>
      <c r="AD50" s="155">
        <v>0</v>
      </c>
      <c r="AE50" s="155">
        <v>0</v>
      </c>
      <c r="AF50" s="155">
        <v>0</v>
      </c>
      <c r="AG50" s="155">
        <v>0</v>
      </c>
      <c r="AH50" s="155">
        <v>0</v>
      </c>
      <c r="AI50" s="155">
        <v>0</v>
      </c>
      <c r="AJ50" s="155">
        <v>0</v>
      </c>
      <c r="AK50" s="155">
        <v>-171.9</v>
      </c>
      <c r="AL50" s="108">
        <v>0</v>
      </c>
      <c r="AM50" s="108">
        <v>361.8</v>
      </c>
      <c r="AN50" s="108">
        <v>1220.9000000000001</v>
      </c>
      <c r="AO50" s="108">
        <v>822.94</v>
      </c>
      <c r="AP50" s="108">
        <v>1012.5</v>
      </c>
      <c r="AQ50" s="108">
        <v>0</v>
      </c>
      <c r="AR50" s="108">
        <v>0</v>
      </c>
      <c r="AS50" s="108">
        <v>13.05</v>
      </c>
      <c r="AT50" s="108">
        <v>0</v>
      </c>
      <c r="AU50" s="108">
        <v>0</v>
      </c>
      <c r="AV50" s="108">
        <v>0</v>
      </c>
      <c r="AW50" s="108">
        <v>3717.22</v>
      </c>
      <c r="AX50" s="108">
        <v>0</v>
      </c>
      <c r="AY50" s="108">
        <v>-41529</v>
      </c>
      <c r="AZ50" s="108">
        <v>0</v>
      </c>
      <c r="BA50" s="108">
        <v>0</v>
      </c>
      <c r="BB50" s="108">
        <v>0</v>
      </c>
      <c r="BC50" s="108">
        <v>0</v>
      </c>
      <c r="BD50" s="108">
        <v>0</v>
      </c>
      <c r="BE50" s="108">
        <v>728</v>
      </c>
      <c r="BF50" s="108">
        <v>0</v>
      </c>
      <c r="BG50" s="108">
        <v>0</v>
      </c>
      <c r="BH50" s="108">
        <v>0</v>
      </c>
      <c r="BI50" s="108">
        <v>0</v>
      </c>
      <c r="BJ50" s="108">
        <v>-6180</v>
      </c>
      <c r="BK50" s="108">
        <v>0</v>
      </c>
      <c r="BL50" s="108">
        <v>0</v>
      </c>
      <c r="BM50" s="108">
        <v>0</v>
      </c>
      <c r="BN50" s="108">
        <v>0</v>
      </c>
      <c r="BO50" s="108">
        <v>3923.56</v>
      </c>
      <c r="BP50" s="108">
        <v>0</v>
      </c>
      <c r="BQ50" s="108">
        <v>0</v>
      </c>
      <c r="BR50" s="108">
        <v>0</v>
      </c>
      <c r="BS50" s="108">
        <v>952.61</v>
      </c>
      <c r="BT50" s="108">
        <v>-25405</v>
      </c>
      <c r="BU50" s="108">
        <v>0</v>
      </c>
      <c r="BV50" s="108">
        <v>0</v>
      </c>
      <c r="BW50" s="108">
        <v>21106.49</v>
      </c>
      <c r="BX50" s="195"/>
      <c r="BY50" s="108"/>
      <c r="BZ50" s="108"/>
      <c r="CA50" s="108"/>
      <c r="CB50" s="108"/>
      <c r="CC50" s="108"/>
      <c r="CD50" s="108"/>
      <c r="CE50" s="108"/>
      <c r="CF50" s="14"/>
      <c r="CG50" s="14"/>
      <c r="CH50" s="14"/>
    </row>
    <row r="51" spans="1:86" outlineLevel="1" x14ac:dyDescent="0.25">
      <c r="A51" s="3"/>
      <c r="B51" s="9">
        <v>43</v>
      </c>
      <c r="C51" s="11">
        <v>5340</v>
      </c>
      <c r="D51" s="182">
        <v>41</v>
      </c>
      <c r="E51" s="11" t="s">
        <v>50</v>
      </c>
      <c r="F51" s="231"/>
      <c r="G51" s="99">
        <f t="shared" si="2"/>
        <v>0</v>
      </c>
      <c r="H51" s="14"/>
      <c r="I51" s="14"/>
      <c r="J51" s="14"/>
      <c r="K51" s="14"/>
      <c r="L51" s="14"/>
      <c r="M51" s="14"/>
      <c r="N51" s="195"/>
      <c r="O51" s="107">
        <v>49</v>
      </c>
      <c r="P51" s="107">
        <v>0</v>
      </c>
      <c r="Q51" s="99">
        <v>184144.14</v>
      </c>
      <c r="R51" s="155">
        <v>220656.81</v>
      </c>
      <c r="S51" s="155">
        <v>0</v>
      </c>
      <c r="T51" s="155">
        <v>0</v>
      </c>
      <c r="U51" s="155">
        <v>667513.14</v>
      </c>
      <c r="V51" s="155">
        <v>801288.42</v>
      </c>
      <c r="W51" s="155">
        <v>488741.31</v>
      </c>
      <c r="X51" s="189">
        <v>0</v>
      </c>
      <c r="Y51" s="155">
        <v>0</v>
      </c>
      <c r="Z51" s="155">
        <v>0</v>
      </c>
      <c r="AA51" s="155">
        <v>0</v>
      </c>
      <c r="AB51" s="155">
        <v>1922195.86</v>
      </c>
      <c r="AC51" s="155">
        <v>0</v>
      </c>
      <c r="AD51" s="155">
        <v>0</v>
      </c>
      <c r="AE51" s="155">
        <v>0</v>
      </c>
      <c r="AF51" s="155">
        <v>0</v>
      </c>
      <c r="AG51" s="155">
        <v>0</v>
      </c>
      <c r="AH51" s="155">
        <v>0</v>
      </c>
      <c r="AI51" s="155">
        <v>55815.839999999997</v>
      </c>
      <c r="AJ51" s="155">
        <v>144977.76</v>
      </c>
      <c r="AK51" s="155">
        <v>0</v>
      </c>
      <c r="AL51" s="108">
        <v>85481.76</v>
      </c>
      <c r="AM51" s="108">
        <v>34.86</v>
      </c>
      <c r="AN51" s="108">
        <v>0</v>
      </c>
      <c r="AO51" s="108">
        <v>23769.599999999999</v>
      </c>
      <c r="AP51" s="108">
        <v>0</v>
      </c>
      <c r="AQ51" s="108">
        <v>0</v>
      </c>
      <c r="AR51" s="108">
        <v>5533036.1799999997</v>
      </c>
      <c r="AS51" s="108">
        <v>0</v>
      </c>
      <c r="AT51" s="108">
        <v>338825.15</v>
      </c>
      <c r="AU51" s="108">
        <v>0</v>
      </c>
      <c r="AV51" s="108">
        <v>0</v>
      </c>
      <c r="AW51" s="108">
        <v>49512.7</v>
      </c>
      <c r="AX51" s="108">
        <v>124979.44</v>
      </c>
      <c r="AY51" s="108">
        <v>0</v>
      </c>
      <c r="AZ51" s="108">
        <v>0</v>
      </c>
      <c r="BA51" s="108">
        <v>4428.82</v>
      </c>
      <c r="BB51" s="108">
        <v>222158.29</v>
      </c>
      <c r="BC51" s="108">
        <v>5613.5</v>
      </c>
      <c r="BD51" s="108">
        <v>0</v>
      </c>
      <c r="BE51" s="108">
        <v>4308.04</v>
      </c>
      <c r="BF51" s="108">
        <v>80478.5</v>
      </c>
      <c r="BG51" s="108">
        <v>0</v>
      </c>
      <c r="BH51" s="108">
        <v>0</v>
      </c>
      <c r="BI51" s="108">
        <v>0</v>
      </c>
      <c r="BJ51" s="108">
        <v>-42.91</v>
      </c>
      <c r="BK51" s="108">
        <v>0</v>
      </c>
      <c r="BL51" s="108">
        <v>0</v>
      </c>
      <c r="BM51" s="108">
        <v>0</v>
      </c>
      <c r="BN51" s="108">
        <v>10114.799999999999</v>
      </c>
      <c r="BO51" s="108">
        <v>0</v>
      </c>
      <c r="BP51" s="108">
        <v>0</v>
      </c>
      <c r="BQ51" s="108">
        <v>66932.73</v>
      </c>
      <c r="BR51" s="108">
        <v>0</v>
      </c>
      <c r="BS51" s="108">
        <v>0</v>
      </c>
      <c r="BT51" s="108">
        <v>0</v>
      </c>
      <c r="BU51" s="108">
        <v>18919.560000000001</v>
      </c>
      <c r="BV51" s="108">
        <v>55770.85</v>
      </c>
      <c r="BW51" s="108">
        <v>0</v>
      </c>
      <c r="BX51" s="195"/>
      <c r="BY51" s="108"/>
      <c r="BZ51" s="108"/>
      <c r="CA51" s="108"/>
      <c r="CB51" s="108"/>
      <c r="CC51" s="108"/>
      <c r="CD51" s="108"/>
      <c r="CE51" s="108"/>
      <c r="CF51" s="14"/>
      <c r="CG51" s="14"/>
      <c r="CH51" s="14"/>
    </row>
    <row r="52" spans="1:86" x14ac:dyDescent="0.25">
      <c r="A52" s="3"/>
      <c r="B52" s="9">
        <v>44</v>
      </c>
      <c r="C52" s="15"/>
      <c r="D52" s="182"/>
      <c r="E52" s="16" t="s">
        <v>51</v>
      </c>
      <c r="F52" s="232"/>
      <c r="G52" s="99">
        <f t="shared" si="2"/>
        <v>4420501.17</v>
      </c>
      <c r="H52" s="14"/>
      <c r="I52" s="17"/>
      <c r="J52" s="17"/>
      <c r="K52" s="17"/>
      <c r="L52" s="17"/>
      <c r="M52" s="17"/>
      <c r="N52" s="195"/>
      <c r="O52" s="107">
        <v>50</v>
      </c>
      <c r="P52" s="107">
        <v>0</v>
      </c>
      <c r="Q52" s="260">
        <v>36311020.689999998</v>
      </c>
      <c r="R52" s="155">
        <v>852966.52</v>
      </c>
      <c r="S52" s="155">
        <v>175632.03000000003</v>
      </c>
      <c r="T52" s="155">
        <v>1709738</v>
      </c>
      <c r="U52" s="155">
        <v>2937995.41</v>
      </c>
      <c r="V52" s="155">
        <v>2368648.69</v>
      </c>
      <c r="W52" s="155">
        <v>1426652.9100000001</v>
      </c>
      <c r="X52" s="189">
        <v>556043.3899999999</v>
      </c>
      <c r="Y52" s="155">
        <v>129698.06</v>
      </c>
      <c r="Z52" s="155">
        <v>201117.43</v>
      </c>
      <c r="AA52" s="155">
        <v>515572.26999999996</v>
      </c>
      <c r="AB52" s="155">
        <v>8109286.4100000011</v>
      </c>
      <c r="AC52" s="155">
        <v>3213202.0599999996</v>
      </c>
      <c r="AD52" s="155">
        <v>2496443.41</v>
      </c>
      <c r="AE52" s="155">
        <v>2306267.9300000002</v>
      </c>
      <c r="AF52" s="155">
        <v>950747.81</v>
      </c>
      <c r="AG52" s="155">
        <v>1395746</v>
      </c>
      <c r="AH52" s="155">
        <v>403624.92000000004</v>
      </c>
      <c r="AI52" s="155">
        <v>1337576.4500000002</v>
      </c>
      <c r="AJ52" s="155">
        <v>1169214.51</v>
      </c>
      <c r="AK52" s="155">
        <v>230972.93999999997</v>
      </c>
      <c r="AL52" s="108">
        <v>2011400.8599999999</v>
      </c>
      <c r="AM52" s="108">
        <v>563549.30000000005</v>
      </c>
      <c r="AN52" s="108">
        <v>1007046.54</v>
      </c>
      <c r="AO52" s="108">
        <v>312696.09999999998</v>
      </c>
      <c r="AP52" s="108">
        <v>141965.16999999998</v>
      </c>
      <c r="AQ52" s="108">
        <v>388886.09</v>
      </c>
      <c r="AR52" s="108">
        <v>62014548.199999996</v>
      </c>
      <c r="AS52" s="108">
        <v>9353924.9499999993</v>
      </c>
      <c r="AT52" s="108">
        <v>1012704.8500000001</v>
      </c>
      <c r="AU52" s="108">
        <v>809240.19</v>
      </c>
      <c r="AV52" s="108">
        <v>4598596.63</v>
      </c>
      <c r="AW52" s="108">
        <v>538074.78999999992</v>
      </c>
      <c r="AX52" s="108">
        <v>916963.02</v>
      </c>
      <c r="AY52" s="108">
        <v>4420501.17</v>
      </c>
      <c r="AZ52" s="108">
        <v>2161074</v>
      </c>
      <c r="BA52" s="108">
        <v>2280990.92</v>
      </c>
      <c r="BB52" s="108">
        <v>5549473.8800000008</v>
      </c>
      <c r="BC52" s="108">
        <v>612975.37</v>
      </c>
      <c r="BD52" s="108">
        <v>961625.25079999992</v>
      </c>
      <c r="BE52" s="108">
        <v>648559.65</v>
      </c>
      <c r="BF52" s="108">
        <v>2825240.9299999997</v>
      </c>
      <c r="BG52" s="108">
        <v>736825.15</v>
      </c>
      <c r="BH52" s="108">
        <v>1028937</v>
      </c>
      <c r="BI52" s="108">
        <v>1943525.7</v>
      </c>
      <c r="BJ52" s="108">
        <v>779520.8</v>
      </c>
      <c r="BK52" s="108">
        <v>2163009.2626</v>
      </c>
      <c r="BL52" s="108">
        <v>978519.02</v>
      </c>
      <c r="BM52" s="108">
        <v>378972.77</v>
      </c>
      <c r="BN52" s="108">
        <v>483483.11</v>
      </c>
      <c r="BO52" s="108">
        <v>310581.56</v>
      </c>
      <c r="BP52" s="108">
        <v>2123446.63</v>
      </c>
      <c r="BQ52" s="108">
        <v>680399.7</v>
      </c>
      <c r="BR52" s="108">
        <v>32631694.459999997</v>
      </c>
      <c r="BS52" s="108">
        <v>918641.39</v>
      </c>
      <c r="BT52" s="108">
        <v>2718542</v>
      </c>
      <c r="BU52" s="108">
        <v>1312963.7</v>
      </c>
      <c r="BV52" s="108">
        <v>394050.16</v>
      </c>
      <c r="BW52" s="108">
        <v>640992.80000000005</v>
      </c>
      <c r="BX52" s="195"/>
      <c r="BY52" s="108"/>
      <c r="BZ52" s="108"/>
      <c r="CA52" s="108"/>
      <c r="CB52" s="108"/>
      <c r="CC52" s="108"/>
      <c r="CD52" s="109"/>
      <c r="CE52" s="109"/>
      <c r="CF52" s="17"/>
      <c r="CG52" s="17"/>
      <c r="CH52" s="17"/>
    </row>
    <row r="53" spans="1:86" outlineLevel="1" x14ac:dyDescent="0.25">
      <c r="A53" s="3"/>
      <c r="B53" s="9">
        <v>45</v>
      </c>
      <c r="C53" s="11">
        <v>5405</v>
      </c>
      <c r="D53" s="182">
        <v>42</v>
      </c>
      <c r="E53" s="11" t="s">
        <v>52</v>
      </c>
      <c r="F53" s="231"/>
      <c r="G53" s="99">
        <f t="shared" si="2"/>
        <v>0</v>
      </c>
      <c r="H53" s="14"/>
      <c r="I53" s="14"/>
      <c r="J53" s="14"/>
      <c r="K53" s="14"/>
      <c r="L53" s="14"/>
      <c r="M53" s="14"/>
      <c r="N53" s="195"/>
      <c r="O53" s="107">
        <v>51</v>
      </c>
      <c r="P53" s="107">
        <v>0</v>
      </c>
      <c r="Q53" s="99">
        <v>829193.19</v>
      </c>
      <c r="R53" s="155">
        <v>0</v>
      </c>
      <c r="S53" s="155">
        <v>0</v>
      </c>
      <c r="T53" s="155">
        <v>0</v>
      </c>
      <c r="U53" s="155">
        <v>0</v>
      </c>
      <c r="V53" s="155">
        <v>0</v>
      </c>
      <c r="W53" s="155">
        <v>0</v>
      </c>
      <c r="X53" s="189">
        <v>0</v>
      </c>
      <c r="Y53" s="155">
        <v>0</v>
      </c>
      <c r="Z53" s="155">
        <v>0</v>
      </c>
      <c r="AA53" s="155">
        <v>0</v>
      </c>
      <c r="AB53" s="155">
        <v>0</v>
      </c>
      <c r="AC53" s="155">
        <v>3313.39</v>
      </c>
      <c r="AD53" s="155">
        <v>0</v>
      </c>
      <c r="AE53" s="155">
        <v>0</v>
      </c>
      <c r="AF53" s="155">
        <v>0</v>
      </c>
      <c r="AG53" s="155">
        <v>31901</v>
      </c>
      <c r="AH53" s="155">
        <v>0</v>
      </c>
      <c r="AI53" s="155">
        <v>0</v>
      </c>
      <c r="AJ53" s="155">
        <v>1015</v>
      </c>
      <c r="AK53" s="155">
        <v>12507.07</v>
      </c>
      <c r="AL53" s="108">
        <v>0</v>
      </c>
      <c r="AM53" s="108">
        <v>0</v>
      </c>
      <c r="AN53" s="108">
        <v>0</v>
      </c>
      <c r="AO53" s="108">
        <v>0</v>
      </c>
      <c r="AP53" s="108">
        <v>0</v>
      </c>
      <c r="AQ53" s="108">
        <v>0</v>
      </c>
      <c r="AR53" s="108">
        <v>0</v>
      </c>
      <c r="AS53" s="108">
        <v>0</v>
      </c>
      <c r="AT53" s="108">
        <v>0</v>
      </c>
      <c r="AU53" s="108">
        <v>0</v>
      </c>
      <c r="AV53" s="108">
        <v>0</v>
      </c>
      <c r="AW53" s="108">
        <v>0</v>
      </c>
      <c r="AX53" s="108">
        <v>0</v>
      </c>
      <c r="AY53" s="108">
        <v>0</v>
      </c>
      <c r="AZ53" s="108">
        <v>0</v>
      </c>
      <c r="BA53" s="108">
        <v>0</v>
      </c>
      <c r="BB53" s="108">
        <v>0</v>
      </c>
      <c r="BC53" s="108">
        <v>0</v>
      </c>
      <c r="BD53" s="108">
        <v>0</v>
      </c>
      <c r="BE53" s="108">
        <v>0</v>
      </c>
      <c r="BF53" s="108">
        <v>0</v>
      </c>
      <c r="BG53" s="108">
        <v>0</v>
      </c>
      <c r="BH53" s="108">
        <v>0</v>
      </c>
      <c r="BI53" s="108">
        <v>156303.07999999999</v>
      </c>
      <c r="BJ53" s="108">
        <v>430.7</v>
      </c>
      <c r="BK53" s="108">
        <v>0</v>
      </c>
      <c r="BL53" s="108">
        <v>57652.29</v>
      </c>
      <c r="BM53" s="108">
        <v>0</v>
      </c>
      <c r="BN53" s="108">
        <v>0</v>
      </c>
      <c r="BO53" s="108">
        <v>0</v>
      </c>
      <c r="BP53" s="108">
        <v>0</v>
      </c>
      <c r="BQ53" s="108">
        <v>0</v>
      </c>
      <c r="BR53" s="108">
        <v>0</v>
      </c>
      <c r="BS53" s="108">
        <v>0</v>
      </c>
      <c r="BT53" s="108">
        <v>0</v>
      </c>
      <c r="BU53" s="108">
        <v>30345.95</v>
      </c>
      <c r="BV53" s="108">
        <v>0</v>
      </c>
      <c r="BW53" s="108">
        <v>0</v>
      </c>
      <c r="BX53" s="195"/>
      <c r="BY53" s="108"/>
      <c r="BZ53" s="108"/>
      <c r="CA53" s="108"/>
      <c r="CB53" s="108"/>
      <c r="CC53" s="108"/>
      <c r="CD53" s="108"/>
      <c r="CE53" s="108"/>
      <c r="CF53" s="14"/>
      <c r="CG53" s="14"/>
      <c r="CH53" s="14"/>
    </row>
    <row r="54" spans="1:86" outlineLevel="1" x14ac:dyDescent="0.25">
      <c r="A54" s="3"/>
      <c r="B54" s="9">
        <v>46</v>
      </c>
      <c r="C54" s="11">
        <v>5410</v>
      </c>
      <c r="D54" s="182">
        <v>43</v>
      </c>
      <c r="E54" s="11" t="s">
        <v>53</v>
      </c>
      <c r="F54" s="231"/>
      <c r="G54" s="99">
        <f t="shared" si="2"/>
        <v>97670.97</v>
      </c>
      <c r="H54" s="14"/>
      <c r="I54" s="14"/>
      <c r="J54" s="14"/>
      <c r="K54" s="14"/>
      <c r="L54" s="14"/>
      <c r="M54" s="14"/>
      <c r="N54" s="195"/>
      <c r="O54" s="107">
        <v>52</v>
      </c>
      <c r="P54" s="107">
        <v>0</v>
      </c>
      <c r="Q54" s="99">
        <v>3434679.11</v>
      </c>
      <c r="R54" s="155">
        <v>6845.54</v>
      </c>
      <c r="S54" s="155">
        <v>0</v>
      </c>
      <c r="T54" s="155">
        <v>140827</v>
      </c>
      <c r="U54" s="155">
        <v>143258.76</v>
      </c>
      <c r="V54" s="155">
        <v>0</v>
      </c>
      <c r="W54" s="155">
        <v>0</v>
      </c>
      <c r="X54" s="189">
        <v>24322.94</v>
      </c>
      <c r="Y54" s="155">
        <v>0</v>
      </c>
      <c r="Z54" s="155">
        <v>4305</v>
      </c>
      <c r="AA54" s="155">
        <v>2777.29</v>
      </c>
      <c r="AB54" s="155">
        <v>10078.5</v>
      </c>
      <c r="AC54" s="155">
        <v>42238.879999999997</v>
      </c>
      <c r="AD54" s="155">
        <v>13999.25</v>
      </c>
      <c r="AE54" s="155">
        <v>102480.5</v>
      </c>
      <c r="AF54" s="155">
        <v>158.78</v>
      </c>
      <c r="AG54" s="155">
        <v>0</v>
      </c>
      <c r="AH54" s="155">
        <v>0</v>
      </c>
      <c r="AI54" s="155">
        <v>33267.910000000003</v>
      </c>
      <c r="AJ54" s="155">
        <v>0</v>
      </c>
      <c r="AK54" s="155">
        <v>10432.64</v>
      </c>
      <c r="AL54" s="108">
        <v>0</v>
      </c>
      <c r="AM54" s="108">
        <v>0</v>
      </c>
      <c r="AN54" s="108">
        <v>0</v>
      </c>
      <c r="AO54" s="108">
        <v>3638.78</v>
      </c>
      <c r="AP54" s="108">
        <v>0</v>
      </c>
      <c r="AQ54" s="108">
        <v>0</v>
      </c>
      <c r="AR54" s="108">
        <v>1270570.08</v>
      </c>
      <c r="AS54" s="108">
        <v>4109228.65</v>
      </c>
      <c r="AT54" s="108">
        <v>74184.320000000007</v>
      </c>
      <c r="AU54" s="108">
        <v>0</v>
      </c>
      <c r="AV54" s="108">
        <v>134197.75</v>
      </c>
      <c r="AW54" s="108">
        <v>17214.79</v>
      </c>
      <c r="AX54" s="108">
        <v>2033.75</v>
      </c>
      <c r="AY54" s="108">
        <v>97670.97</v>
      </c>
      <c r="AZ54" s="108">
        <v>17500</v>
      </c>
      <c r="BA54" s="108">
        <v>80334.69</v>
      </c>
      <c r="BB54" s="108">
        <v>72443.360000000001</v>
      </c>
      <c r="BC54" s="108">
        <v>0</v>
      </c>
      <c r="BD54" s="108">
        <v>0</v>
      </c>
      <c r="BE54" s="108">
        <v>0</v>
      </c>
      <c r="BF54" s="108">
        <v>86056.35</v>
      </c>
      <c r="BG54" s="108">
        <v>9004.1200000000008</v>
      </c>
      <c r="BH54" s="108">
        <v>12648</v>
      </c>
      <c r="BI54" s="108">
        <v>162664.85</v>
      </c>
      <c r="BJ54" s="108">
        <v>34820.68</v>
      </c>
      <c r="BK54" s="108">
        <v>0</v>
      </c>
      <c r="BL54" s="108">
        <v>490532.53</v>
      </c>
      <c r="BM54" s="108">
        <v>43</v>
      </c>
      <c r="BN54" s="108">
        <v>107.8</v>
      </c>
      <c r="BO54" s="108">
        <v>0</v>
      </c>
      <c r="BP54" s="108">
        <v>0</v>
      </c>
      <c r="BQ54" s="108">
        <v>0</v>
      </c>
      <c r="BR54" s="108">
        <v>0</v>
      </c>
      <c r="BS54" s="108">
        <v>16479.310000000001</v>
      </c>
      <c r="BT54" s="108">
        <v>216674</v>
      </c>
      <c r="BU54" s="108">
        <v>6811.56</v>
      </c>
      <c r="BV54" s="108">
        <v>4574.78</v>
      </c>
      <c r="BW54" s="108">
        <v>460</v>
      </c>
      <c r="BX54" s="195"/>
      <c r="BY54" s="108"/>
      <c r="BZ54" s="108"/>
      <c r="CA54" s="108"/>
      <c r="CB54" s="108"/>
      <c r="CC54" s="108"/>
      <c r="CD54" s="108"/>
      <c r="CE54" s="108"/>
      <c r="CF54" s="14"/>
      <c r="CG54" s="14"/>
      <c r="CH54" s="14"/>
    </row>
    <row r="55" spans="1:86" outlineLevel="1" x14ac:dyDescent="0.25">
      <c r="A55" s="3"/>
      <c r="B55" s="9">
        <v>47</v>
      </c>
      <c r="C55" s="11">
        <v>5420</v>
      </c>
      <c r="D55" s="182">
        <v>44</v>
      </c>
      <c r="E55" s="11" t="s">
        <v>54</v>
      </c>
      <c r="F55" s="231"/>
      <c r="G55" s="99">
        <f t="shared" si="2"/>
        <v>25074.57</v>
      </c>
      <c r="H55" s="14"/>
      <c r="I55" s="14"/>
      <c r="J55" s="14"/>
      <c r="K55" s="14"/>
      <c r="L55" s="14"/>
      <c r="M55" s="14"/>
      <c r="N55" s="195"/>
      <c r="O55" s="107">
        <v>53</v>
      </c>
      <c r="P55" s="107">
        <v>0</v>
      </c>
      <c r="Q55" s="99">
        <v>0</v>
      </c>
      <c r="R55" s="155">
        <v>0</v>
      </c>
      <c r="S55" s="155">
        <v>0</v>
      </c>
      <c r="T55" s="155">
        <v>210215</v>
      </c>
      <c r="U55" s="155">
        <v>13195</v>
      </c>
      <c r="V55" s="155">
        <v>29372.5</v>
      </c>
      <c r="W55" s="155">
        <v>0</v>
      </c>
      <c r="X55" s="189">
        <v>1619</v>
      </c>
      <c r="Y55" s="155">
        <v>0</v>
      </c>
      <c r="Z55" s="155">
        <v>0</v>
      </c>
      <c r="AA55" s="155">
        <v>0</v>
      </c>
      <c r="AB55" s="155">
        <v>0</v>
      </c>
      <c r="AC55" s="155">
        <v>99739.37</v>
      </c>
      <c r="AD55" s="155">
        <v>0</v>
      </c>
      <c r="AE55" s="155">
        <v>0</v>
      </c>
      <c r="AF55" s="155">
        <v>7934.5</v>
      </c>
      <c r="AG55" s="155">
        <v>945</v>
      </c>
      <c r="AH55" s="155">
        <v>0</v>
      </c>
      <c r="AI55" s="155">
        <v>0</v>
      </c>
      <c r="AJ55" s="155">
        <v>11252.63</v>
      </c>
      <c r="AK55" s="155">
        <v>880.47</v>
      </c>
      <c r="AL55" s="108">
        <v>0</v>
      </c>
      <c r="AM55" s="108">
        <v>0</v>
      </c>
      <c r="AN55" s="108">
        <v>0</v>
      </c>
      <c r="AO55" s="108">
        <v>0</v>
      </c>
      <c r="AP55" s="108">
        <v>0</v>
      </c>
      <c r="AQ55" s="108">
        <v>0</v>
      </c>
      <c r="AR55" s="108">
        <v>105002.69</v>
      </c>
      <c r="AS55" s="108">
        <v>0</v>
      </c>
      <c r="AT55" s="108">
        <v>920</v>
      </c>
      <c r="AU55" s="108">
        <v>995.34</v>
      </c>
      <c r="AV55" s="108">
        <v>96999.77</v>
      </c>
      <c r="AW55" s="108">
        <v>0</v>
      </c>
      <c r="AX55" s="108">
        <v>0</v>
      </c>
      <c r="AY55" s="108">
        <v>25074.57</v>
      </c>
      <c r="AZ55" s="108">
        <v>0</v>
      </c>
      <c r="BA55" s="108">
        <v>0</v>
      </c>
      <c r="BB55" s="108">
        <v>0</v>
      </c>
      <c r="BC55" s="108">
        <v>0</v>
      </c>
      <c r="BD55" s="108">
        <v>0</v>
      </c>
      <c r="BE55" s="108">
        <v>0</v>
      </c>
      <c r="BF55" s="108">
        <v>2022.93</v>
      </c>
      <c r="BG55" s="108">
        <v>0</v>
      </c>
      <c r="BH55" s="108">
        <v>0</v>
      </c>
      <c r="BI55" s="108">
        <v>61620.95</v>
      </c>
      <c r="BJ55" s="108">
        <v>1411.45</v>
      </c>
      <c r="BK55" s="108">
        <v>0</v>
      </c>
      <c r="BL55" s="108">
        <v>25864.07</v>
      </c>
      <c r="BM55" s="108">
        <v>9299</v>
      </c>
      <c r="BN55" s="108">
        <v>18435.72</v>
      </c>
      <c r="BO55" s="108">
        <v>0</v>
      </c>
      <c r="BP55" s="108">
        <v>6029.15</v>
      </c>
      <c r="BQ55" s="108">
        <v>0</v>
      </c>
      <c r="BR55" s="108">
        <v>2234663.04</v>
      </c>
      <c r="BS55" s="108">
        <v>0</v>
      </c>
      <c r="BT55" s="108">
        <v>24897</v>
      </c>
      <c r="BU55" s="108">
        <v>0</v>
      </c>
      <c r="BV55" s="108">
        <v>1272</v>
      </c>
      <c r="BW55" s="108">
        <v>12150.84</v>
      </c>
      <c r="BX55" s="195"/>
      <c r="BY55" s="108"/>
      <c r="BZ55" s="108"/>
      <c r="CA55" s="108"/>
      <c r="CB55" s="108"/>
      <c r="CC55" s="108"/>
      <c r="CD55" s="108"/>
      <c r="CE55" s="108"/>
      <c r="CF55" s="14"/>
      <c r="CG55" s="14"/>
      <c r="CH55" s="14"/>
    </row>
    <row r="56" spans="1:86" outlineLevel="1" x14ac:dyDescent="0.25">
      <c r="A56" s="3"/>
      <c r="B56" s="9">
        <v>48</v>
      </c>
      <c r="C56" s="11">
        <v>5425</v>
      </c>
      <c r="D56" s="182">
        <v>45</v>
      </c>
      <c r="E56" s="11" t="s">
        <v>55</v>
      </c>
      <c r="F56" s="231"/>
      <c r="G56" s="99">
        <f t="shared" si="2"/>
        <v>0</v>
      </c>
      <c r="H56" s="14"/>
      <c r="I56" s="14"/>
      <c r="J56" s="14"/>
      <c r="K56" s="14"/>
      <c r="L56" s="14"/>
      <c r="M56" s="14"/>
      <c r="N56" s="195"/>
      <c r="O56" s="107">
        <v>54</v>
      </c>
      <c r="P56" s="107">
        <v>0</v>
      </c>
      <c r="Q56" s="99">
        <v>0</v>
      </c>
      <c r="R56" s="155">
        <v>27556.38</v>
      </c>
      <c r="S56" s="155">
        <v>0</v>
      </c>
      <c r="T56" s="155">
        <v>30</v>
      </c>
      <c r="U56" s="155">
        <v>0</v>
      </c>
      <c r="V56" s="155">
        <v>0</v>
      </c>
      <c r="W56" s="155">
        <v>39402.410000000003</v>
      </c>
      <c r="X56" s="189">
        <v>8243.7000000000007</v>
      </c>
      <c r="Y56" s="155">
        <v>0</v>
      </c>
      <c r="Z56" s="155">
        <v>0</v>
      </c>
      <c r="AA56" s="155">
        <v>0</v>
      </c>
      <c r="AB56" s="155">
        <v>5</v>
      </c>
      <c r="AC56" s="155">
        <v>0</v>
      </c>
      <c r="AD56" s="155">
        <v>0</v>
      </c>
      <c r="AE56" s="155">
        <v>0</v>
      </c>
      <c r="AF56" s="155">
        <v>231699.22</v>
      </c>
      <c r="AG56" s="155">
        <v>445</v>
      </c>
      <c r="AH56" s="155">
        <v>0</v>
      </c>
      <c r="AI56" s="155">
        <v>0</v>
      </c>
      <c r="AJ56" s="155">
        <v>0</v>
      </c>
      <c r="AK56" s="155">
        <v>18587.59</v>
      </c>
      <c r="AL56" s="108">
        <v>0</v>
      </c>
      <c r="AM56" s="108">
        <v>0</v>
      </c>
      <c r="AN56" s="108">
        <v>0</v>
      </c>
      <c r="AO56" s="108">
        <v>0</v>
      </c>
      <c r="AP56" s="108">
        <v>0</v>
      </c>
      <c r="AQ56" s="108">
        <v>0</v>
      </c>
      <c r="AR56" s="108">
        <v>0</v>
      </c>
      <c r="AS56" s="108">
        <v>0</v>
      </c>
      <c r="AT56" s="108">
        <v>1531</v>
      </c>
      <c r="AU56" s="108">
        <v>178169.11</v>
      </c>
      <c r="AV56" s="108">
        <v>0</v>
      </c>
      <c r="AW56" s="108">
        <v>0</v>
      </c>
      <c r="AX56" s="108">
        <v>5149.5</v>
      </c>
      <c r="AY56" s="108">
        <v>0</v>
      </c>
      <c r="AZ56" s="108">
        <v>0</v>
      </c>
      <c r="BA56" s="108">
        <v>0</v>
      </c>
      <c r="BB56" s="108">
        <v>0</v>
      </c>
      <c r="BC56" s="108">
        <v>0</v>
      </c>
      <c r="BD56" s="108">
        <v>0</v>
      </c>
      <c r="BE56" s="108">
        <v>0</v>
      </c>
      <c r="BF56" s="108">
        <v>634.16</v>
      </c>
      <c r="BG56" s="108">
        <v>0</v>
      </c>
      <c r="BH56" s="108">
        <v>0</v>
      </c>
      <c r="BI56" s="108">
        <v>443012.62</v>
      </c>
      <c r="BJ56" s="108">
        <v>0</v>
      </c>
      <c r="BK56" s="108">
        <v>0</v>
      </c>
      <c r="BL56" s="108">
        <v>0</v>
      </c>
      <c r="BM56" s="108">
        <v>2136.02</v>
      </c>
      <c r="BN56" s="108">
        <v>9422.27</v>
      </c>
      <c r="BO56" s="108">
        <v>0</v>
      </c>
      <c r="BP56" s="108">
        <v>0</v>
      </c>
      <c r="BQ56" s="108">
        <v>0</v>
      </c>
      <c r="BR56" s="108">
        <v>0</v>
      </c>
      <c r="BS56" s="108">
        <v>0</v>
      </c>
      <c r="BT56" s="108">
        <v>0</v>
      </c>
      <c r="BU56" s="108">
        <v>0</v>
      </c>
      <c r="BV56" s="108">
        <v>0</v>
      </c>
      <c r="BW56" s="108">
        <v>1492.98</v>
      </c>
      <c r="BX56" s="195"/>
      <c r="BY56" s="108"/>
      <c r="BZ56" s="108"/>
      <c r="CA56" s="108"/>
      <c r="CB56" s="108"/>
      <c r="CC56" s="108"/>
      <c r="CD56" s="108"/>
      <c r="CE56" s="108"/>
      <c r="CF56" s="14"/>
      <c r="CG56" s="14"/>
      <c r="CH56" s="14"/>
    </row>
    <row r="57" spans="1:86" x14ac:dyDescent="0.25">
      <c r="A57" s="3"/>
      <c r="B57" s="9">
        <v>49</v>
      </c>
      <c r="C57" s="15"/>
      <c r="D57" s="182"/>
      <c r="E57" s="16" t="s">
        <v>56</v>
      </c>
      <c r="F57" s="232"/>
      <c r="G57" s="99">
        <f t="shared" si="2"/>
        <v>122745.54000000001</v>
      </c>
      <c r="H57" s="14"/>
      <c r="I57" s="17"/>
      <c r="J57" s="17"/>
      <c r="K57" s="17"/>
      <c r="L57" s="17"/>
      <c r="M57" s="17"/>
      <c r="N57" s="195"/>
      <c r="O57" s="107">
        <v>55</v>
      </c>
      <c r="P57" s="107">
        <v>0</v>
      </c>
      <c r="Q57" s="260">
        <v>4263872.3</v>
      </c>
      <c r="R57" s="155">
        <v>34401.919999999998</v>
      </c>
      <c r="S57" s="155">
        <v>0</v>
      </c>
      <c r="T57" s="155">
        <v>351072</v>
      </c>
      <c r="U57" s="155">
        <v>156453.76000000001</v>
      </c>
      <c r="V57" s="155">
        <v>29372.5</v>
      </c>
      <c r="W57" s="155">
        <v>39402.410000000003</v>
      </c>
      <c r="X57" s="189">
        <v>34185.64</v>
      </c>
      <c r="Y57" s="155">
        <v>0</v>
      </c>
      <c r="Z57" s="155">
        <v>4305</v>
      </c>
      <c r="AA57" s="155">
        <v>2777.29</v>
      </c>
      <c r="AB57" s="155">
        <v>10083.5</v>
      </c>
      <c r="AC57" s="155">
        <v>145291.63999999998</v>
      </c>
      <c r="AD57" s="155">
        <v>13999.25</v>
      </c>
      <c r="AE57" s="155">
        <v>102480.5</v>
      </c>
      <c r="AF57" s="155">
        <v>239792.5</v>
      </c>
      <c r="AG57" s="155">
        <v>33291</v>
      </c>
      <c r="AH57" s="155">
        <v>0</v>
      </c>
      <c r="AI57" s="155">
        <v>33267.910000000003</v>
      </c>
      <c r="AJ57" s="155">
        <v>12267.63</v>
      </c>
      <c r="AK57" s="155">
        <v>42407.770000000004</v>
      </c>
      <c r="AL57" s="108">
        <v>0</v>
      </c>
      <c r="AM57" s="108">
        <v>0</v>
      </c>
      <c r="AN57" s="108">
        <v>0</v>
      </c>
      <c r="AO57" s="108">
        <v>3638.78</v>
      </c>
      <c r="AP57" s="108">
        <v>0</v>
      </c>
      <c r="AQ57" s="108">
        <v>0</v>
      </c>
      <c r="AR57" s="108">
        <v>1375572.77</v>
      </c>
      <c r="AS57" s="108">
        <v>4109228.65</v>
      </c>
      <c r="AT57" s="108">
        <v>76635.320000000007</v>
      </c>
      <c r="AU57" s="108">
        <v>179164.44999999998</v>
      </c>
      <c r="AV57" s="108">
        <v>231197.52000000002</v>
      </c>
      <c r="AW57" s="108">
        <v>17214.79</v>
      </c>
      <c r="AX57" s="108">
        <v>7183.25</v>
      </c>
      <c r="AY57" s="108">
        <v>122745.54000000001</v>
      </c>
      <c r="AZ57" s="108">
        <v>17500</v>
      </c>
      <c r="BA57" s="108">
        <v>80334.69</v>
      </c>
      <c r="BB57" s="108">
        <v>72443.360000000001</v>
      </c>
      <c r="BC57" s="108">
        <v>0</v>
      </c>
      <c r="BD57" s="108">
        <v>0</v>
      </c>
      <c r="BE57" s="108">
        <v>0</v>
      </c>
      <c r="BF57" s="108">
        <v>88713.44</v>
      </c>
      <c r="BG57" s="108">
        <v>9004.1200000000008</v>
      </c>
      <c r="BH57" s="108">
        <v>12648</v>
      </c>
      <c r="BI57" s="108">
        <v>823601.5</v>
      </c>
      <c r="BJ57" s="108">
        <v>36662.829999999994</v>
      </c>
      <c r="BK57" s="108">
        <v>0</v>
      </c>
      <c r="BL57" s="108">
        <v>574048.89</v>
      </c>
      <c r="BM57" s="108">
        <v>11478.02</v>
      </c>
      <c r="BN57" s="108">
        <v>27965.79</v>
      </c>
      <c r="BO57" s="108">
        <v>0</v>
      </c>
      <c r="BP57" s="108">
        <v>6029.15</v>
      </c>
      <c r="BQ57" s="108">
        <v>0</v>
      </c>
      <c r="BR57" s="108">
        <v>2234663.04</v>
      </c>
      <c r="BS57" s="108">
        <v>16479.310000000001</v>
      </c>
      <c r="BT57" s="108">
        <v>241571</v>
      </c>
      <c r="BU57" s="108">
        <v>37157.51</v>
      </c>
      <c r="BV57" s="108">
        <v>5846.78</v>
      </c>
      <c r="BW57" s="108">
        <v>14103.82</v>
      </c>
      <c r="BX57" s="195"/>
      <c r="BY57" s="108"/>
      <c r="BZ57" s="108"/>
      <c r="CA57" s="108"/>
      <c r="CB57" s="108"/>
      <c r="CC57" s="108"/>
      <c r="CD57" s="109"/>
      <c r="CE57" s="109"/>
      <c r="CF57" s="17"/>
      <c r="CG57" s="17"/>
      <c r="CH57" s="17"/>
    </row>
    <row r="58" spans="1:86" outlineLevel="1" x14ac:dyDescent="0.25">
      <c r="A58" s="3"/>
      <c r="B58" s="9">
        <v>50</v>
      </c>
      <c r="C58" s="11">
        <v>5605</v>
      </c>
      <c r="D58" s="182">
        <v>47</v>
      </c>
      <c r="E58" s="11" t="s">
        <v>57</v>
      </c>
      <c r="F58" s="231"/>
      <c r="G58" s="99">
        <f t="shared" si="2"/>
        <v>1370866.8</v>
      </c>
      <c r="H58" s="14"/>
      <c r="I58" s="14"/>
      <c r="J58" s="14"/>
      <c r="K58" s="14"/>
      <c r="L58" s="14"/>
      <c r="M58" s="14"/>
      <c r="N58" s="195"/>
      <c r="O58" s="107">
        <v>56</v>
      </c>
      <c r="P58" s="107">
        <v>0</v>
      </c>
      <c r="Q58" s="99">
        <v>5969456.9299999997</v>
      </c>
      <c r="R58" s="155">
        <v>559544.56000000006</v>
      </c>
      <c r="S58" s="155">
        <v>8614.44</v>
      </c>
      <c r="T58" s="155">
        <v>1203174</v>
      </c>
      <c r="U58" s="155">
        <v>653308.63</v>
      </c>
      <c r="V58" s="155">
        <v>2051538.95</v>
      </c>
      <c r="W58" s="155">
        <v>623371.19999999995</v>
      </c>
      <c r="X58" s="189">
        <v>0</v>
      </c>
      <c r="Y58" s="155">
        <v>16200</v>
      </c>
      <c r="Z58" s="155">
        <v>50336.94</v>
      </c>
      <c r="AA58" s="155">
        <v>20529.71</v>
      </c>
      <c r="AB58" s="155">
        <v>2533329.94</v>
      </c>
      <c r="AC58" s="155">
        <v>1959629.12</v>
      </c>
      <c r="AD58" s="155">
        <v>610777</v>
      </c>
      <c r="AE58" s="155">
        <v>0</v>
      </c>
      <c r="AF58" s="155">
        <v>1201143.55</v>
      </c>
      <c r="AG58" s="155">
        <v>112428</v>
      </c>
      <c r="AH58" s="155">
        <v>23750</v>
      </c>
      <c r="AI58" s="155">
        <v>467442</v>
      </c>
      <c r="AJ58" s="155">
        <v>983543.17</v>
      </c>
      <c r="AK58" s="155">
        <v>193852.35</v>
      </c>
      <c r="AL58" s="108">
        <v>1109897.48</v>
      </c>
      <c r="AM58" s="108">
        <v>280631.84000000003</v>
      </c>
      <c r="AN58" s="108">
        <v>715584.99</v>
      </c>
      <c r="AO58" s="108">
        <v>12943.91</v>
      </c>
      <c r="AP58" s="108">
        <v>37128</v>
      </c>
      <c r="AQ58" s="108">
        <v>144324.57999999999</v>
      </c>
      <c r="AR58" s="108">
        <v>6354814.21</v>
      </c>
      <c r="AS58" s="108">
        <v>2420738.44</v>
      </c>
      <c r="AT58" s="108">
        <v>265534.55</v>
      </c>
      <c r="AU58" s="108">
        <v>302862.13</v>
      </c>
      <c r="AV58" s="108">
        <v>65533.17</v>
      </c>
      <c r="AW58" s="108">
        <v>28964.17</v>
      </c>
      <c r="AX58" s="108">
        <v>69987.929999999993</v>
      </c>
      <c r="AY58" s="108">
        <v>1370866.8</v>
      </c>
      <c r="AZ58" s="108">
        <v>96666</v>
      </c>
      <c r="BA58" s="108">
        <v>100118.44</v>
      </c>
      <c r="BB58" s="108">
        <v>506396.29</v>
      </c>
      <c r="BC58" s="108">
        <v>383986.45</v>
      </c>
      <c r="BD58" s="108">
        <v>0</v>
      </c>
      <c r="BE58" s="108">
        <v>25825.88</v>
      </c>
      <c r="BF58" s="108">
        <v>0</v>
      </c>
      <c r="BG58" s="108">
        <v>610531.99</v>
      </c>
      <c r="BH58" s="108">
        <v>264395</v>
      </c>
      <c r="BI58" s="108">
        <v>1227832.8999999999</v>
      </c>
      <c r="BJ58" s="108">
        <v>39963.46</v>
      </c>
      <c r="BK58" s="108">
        <v>154160.19</v>
      </c>
      <c r="BL58" s="108">
        <v>341017.99</v>
      </c>
      <c r="BM58" s="108">
        <v>135989.71</v>
      </c>
      <c r="BN58" s="108">
        <v>303870.24</v>
      </c>
      <c r="BO58" s="108">
        <v>176035.29</v>
      </c>
      <c r="BP58" s="108">
        <v>1003948.64</v>
      </c>
      <c r="BQ58" s="108">
        <v>179437.26</v>
      </c>
      <c r="BR58" s="108">
        <v>9005167.0099999998</v>
      </c>
      <c r="BS58" s="108">
        <v>426784.59</v>
      </c>
      <c r="BT58" s="108">
        <v>874754</v>
      </c>
      <c r="BU58" s="108">
        <v>454291.35</v>
      </c>
      <c r="BV58" s="108">
        <v>144933.63</v>
      </c>
      <c r="BW58" s="108">
        <v>544122.06000000006</v>
      </c>
      <c r="BX58" s="195"/>
      <c r="BY58" s="108"/>
      <c r="BZ58" s="108"/>
      <c r="CA58" s="108"/>
      <c r="CB58" s="108"/>
      <c r="CC58" s="108"/>
      <c r="CD58" s="108"/>
      <c r="CE58" s="108"/>
      <c r="CF58" s="14"/>
      <c r="CG58" s="14"/>
      <c r="CH58" s="14"/>
    </row>
    <row r="59" spans="1:86" outlineLevel="1" x14ac:dyDescent="0.25">
      <c r="A59" s="3"/>
      <c r="B59" s="9">
        <v>51</v>
      </c>
      <c r="C59" s="11">
        <v>5610</v>
      </c>
      <c r="D59" s="182">
        <v>48</v>
      </c>
      <c r="E59" s="11" t="s">
        <v>58</v>
      </c>
      <c r="F59" s="231"/>
      <c r="G59" s="99">
        <f t="shared" si="2"/>
        <v>2006731.46</v>
      </c>
      <c r="H59" s="14"/>
      <c r="I59" s="14"/>
      <c r="J59" s="14"/>
      <c r="K59" s="14"/>
      <c r="L59" s="14"/>
      <c r="M59" s="14"/>
      <c r="N59" s="195"/>
      <c r="O59" s="107">
        <v>57</v>
      </c>
      <c r="P59" s="107">
        <v>0</v>
      </c>
      <c r="Q59" s="99">
        <v>38359974.329999998</v>
      </c>
      <c r="R59" s="155">
        <v>484889.19</v>
      </c>
      <c r="S59" s="155">
        <v>125651.25</v>
      </c>
      <c r="T59" s="155">
        <v>48533</v>
      </c>
      <c r="U59" s="155">
        <v>975761.69</v>
      </c>
      <c r="V59" s="155">
        <v>148117.71</v>
      </c>
      <c r="W59" s="155">
        <v>584146.16</v>
      </c>
      <c r="X59" s="189">
        <v>370815.63</v>
      </c>
      <c r="Y59" s="155">
        <v>168622.49</v>
      </c>
      <c r="Z59" s="155">
        <v>112805.84</v>
      </c>
      <c r="AA59" s="155">
        <v>457866.08</v>
      </c>
      <c r="AB59" s="155">
        <v>1547169.72</v>
      </c>
      <c r="AC59" s="155">
        <v>2382259.0499999998</v>
      </c>
      <c r="AD59" s="155">
        <v>3294562.93</v>
      </c>
      <c r="AE59" s="155">
        <v>1583346.5360000001</v>
      </c>
      <c r="AF59" s="155">
        <v>23174.52</v>
      </c>
      <c r="AG59" s="155">
        <v>1270133</v>
      </c>
      <c r="AH59" s="155">
        <v>67049.22</v>
      </c>
      <c r="AI59" s="155">
        <v>1211477.44</v>
      </c>
      <c r="AJ59" s="155">
        <v>0</v>
      </c>
      <c r="AK59" s="155">
        <v>0</v>
      </c>
      <c r="AL59" s="108">
        <v>583023.98</v>
      </c>
      <c r="AM59" s="108">
        <v>189429.53</v>
      </c>
      <c r="AN59" s="108">
        <v>630064.12</v>
      </c>
      <c r="AO59" s="108">
        <v>102475.72</v>
      </c>
      <c r="AP59" s="108">
        <v>77098.86</v>
      </c>
      <c r="AQ59" s="108">
        <v>80210.16</v>
      </c>
      <c r="AR59" s="108">
        <v>26106098.379999999</v>
      </c>
      <c r="AS59" s="108">
        <v>10852888.470000001</v>
      </c>
      <c r="AT59" s="108">
        <v>634692.13</v>
      </c>
      <c r="AU59" s="108">
        <v>142010.37</v>
      </c>
      <c r="AV59" s="108">
        <v>752688.95</v>
      </c>
      <c r="AW59" s="108">
        <v>128552.61</v>
      </c>
      <c r="AX59" s="108">
        <v>0</v>
      </c>
      <c r="AY59" s="108">
        <v>2006731.46</v>
      </c>
      <c r="AZ59" s="108">
        <v>1282096</v>
      </c>
      <c r="BA59" s="108">
        <v>1374123.11</v>
      </c>
      <c r="BB59" s="108">
        <v>2563791.25</v>
      </c>
      <c r="BC59" s="108">
        <v>43360.06</v>
      </c>
      <c r="BD59" s="108">
        <v>1071654.6399999999</v>
      </c>
      <c r="BE59" s="108">
        <v>152983.73000000001</v>
      </c>
      <c r="BF59" s="108">
        <v>1691595.08</v>
      </c>
      <c r="BG59" s="108">
        <v>0</v>
      </c>
      <c r="BH59" s="108">
        <v>560416</v>
      </c>
      <c r="BI59" s="108">
        <v>791429.69</v>
      </c>
      <c r="BJ59" s="108">
        <v>341441.84</v>
      </c>
      <c r="BK59" s="108">
        <v>0</v>
      </c>
      <c r="BL59" s="108">
        <v>469114.53</v>
      </c>
      <c r="BM59" s="108">
        <v>126350.34</v>
      </c>
      <c r="BN59" s="108">
        <v>0</v>
      </c>
      <c r="BO59" s="108">
        <v>2698.44</v>
      </c>
      <c r="BP59" s="108">
        <v>0</v>
      </c>
      <c r="BQ59" s="108">
        <v>127729.44</v>
      </c>
      <c r="BR59" s="108">
        <v>16208632.449999999</v>
      </c>
      <c r="BS59" s="108">
        <v>493974.96</v>
      </c>
      <c r="BT59" s="108">
        <v>174947</v>
      </c>
      <c r="BU59" s="108">
        <v>374837.19</v>
      </c>
      <c r="BV59" s="108">
        <v>102834.21</v>
      </c>
      <c r="BW59" s="108">
        <v>552466.6</v>
      </c>
      <c r="BX59" s="195"/>
      <c r="BY59" s="108"/>
      <c r="BZ59" s="108"/>
      <c r="CA59" s="108"/>
      <c r="CB59" s="108"/>
      <c r="CC59" s="108"/>
      <c r="CD59" s="108"/>
      <c r="CE59" s="108"/>
      <c r="CF59" s="14"/>
      <c r="CG59" s="14"/>
      <c r="CH59" s="14"/>
    </row>
    <row r="60" spans="1:86" outlineLevel="1" x14ac:dyDescent="0.25">
      <c r="A60" s="3"/>
      <c r="B60" s="9">
        <v>52</v>
      </c>
      <c r="C60" s="11">
        <v>5615</v>
      </c>
      <c r="D60" s="182">
        <v>49</v>
      </c>
      <c r="E60" s="11" t="s">
        <v>59</v>
      </c>
      <c r="F60" s="231"/>
      <c r="G60" s="99">
        <f t="shared" si="2"/>
        <v>4091509.1</v>
      </c>
      <c r="H60" s="14"/>
      <c r="I60" s="14"/>
      <c r="J60" s="14"/>
      <c r="K60" s="14"/>
      <c r="L60" s="14"/>
      <c r="M60" s="14"/>
      <c r="N60" s="195"/>
      <c r="O60" s="107">
        <v>58</v>
      </c>
      <c r="P60" s="107">
        <v>0</v>
      </c>
      <c r="Q60" s="99">
        <v>8709241.9900000002</v>
      </c>
      <c r="R60" s="155">
        <v>2341635.5699999998</v>
      </c>
      <c r="S60" s="155">
        <v>91095.87</v>
      </c>
      <c r="T60" s="155">
        <v>1739527</v>
      </c>
      <c r="U60" s="155">
        <v>1338072.18</v>
      </c>
      <c r="V60" s="155">
        <v>2385064.65</v>
      </c>
      <c r="W60" s="155">
        <v>4213572.8499999996</v>
      </c>
      <c r="X60" s="189">
        <v>221941.2</v>
      </c>
      <c r="Y60" s="155">
        <v>22390.99</v>
      </c>
      <c r="Z60" s="155">
        <v>64134.19</v>
      </c>
      <c r="AA60" s="155">
        <v>40807.85</v>
      </c>
      <c r="AB60" s="155">
        <v>7946712.46</v>
      </c>
      <c r="AC60" s="155">
        <v>1319204.1399999999</v>
      </c>
      <c r="AD60" s="155">
        <v>260485.66</v>
      </c>
      <c r="AE60" s="155">
        <v>2989726.2039999999</v>
      </c>
      <c r="AF60" s="155">
        <v>509903.11</v>
      </c>
      <c r="AG60" s="155">
        <v>83798</v>
      </c>
      <c r="AH60" s="155">
        <v>44149.23</v>
      </c>
      <c r="AI60" s="155">
        <v>181839.73</v>
      </c>
      <c r="AJ60" s="155">
        <v>511466.89</v>
      </c>
      <c r="AK60" s="155">
        <v>174388.39</v>
      </c>
      <c r="AL60" s="108">
        <v>531290.14</v>
      </c>
      <c r="AM60" s="108">
        <v>238174.56</v>
      </c>
      <c r="AN60" s="108">
        <v>975981.67</v>
      </c>
      <c r="AO60" s="108">
        <v>0</v>
      </c>
      <c r="AP60" s="108">
        <v>8224.8700000000008</v>
      </c>
      <c r="AQ60" s="108">
        <v>0</v>
      </c>
      <c r="AR60" s="108">
        <v>47855058.289999999</v>
      </c>
      <c r="AS60" s="108">
        <v>4568233.93</v>
      </c>
      <c r="AT60" s="108">
        <v>765384.15</v>
      </c>
      <c r="AU60" s="108">
        <v>671798.52</v>
      </c>
      <c r="AV60" s="108">
        <v>497433.32</v>
      </c>
      <c r="AW60" s="108">
        <v>373519.65</v>
      </c>
      <c r="AX60" s="108">
        <v>47077.73</v>
      </c>
      <c r="AY60" s="108">
        <v>4091509.1</v>
      </c>
      <c r="AZ60" s="108">
        <v>936690</v>
      </c>
      <c r="BA60" s="108">
        <v>1614586.74</v>
      </c>
      <c r="BB60" s="108">
        <v>500731.76</v>
      </c>
      <c r="BC60" s="108">
        <v>96584.44</v>
      </c>
      <c r="BD60" s="108">
        <v>354711.22489999997</v>
      </c>
      <c r="BE60" s="108">
        <v>139132.64000000001</v>
      </c>
      <c r="BF60" s="108">
        <v>0</v>
      </c>
      <c r="BG60" s="108">
        <v>341254</v>
      </c>
      <c r="BH60" s="108">
        <v>174465</v>
      </c>
      <c r="BI60" s="108">
        <v>1019327.47</v>
      </c>
      <c r="BJ60" s="108">
        <v>88321.85</v>
      </c>
      <c r="BK60" s="108">
        <v>1292627.43</v>
      </c>
      <c r="BL60" s="108">
        <v>409007.77</v>
      </c>
      <c r="BM60" s="108">
        <v>60022.239999999998</v>
      </c>
      <c r="BN60" s="108">
        <v>231897.59</v>
      </c>
      <c r="BO60" s="108">
        <v>66827.88</v>
      </c>
      <c r="BP60" s="108">
        <v>1825389.57</v>
      </c>
      <c r="BQ60" s="108">
        <v>348358.43</v>
      </c>
      <c r="BR60" s="108">
        <v>30094464.359999999</v>
      </c>
      <c r="BS60" s="108">
        <v>258706.39</v>
      </c>
      <c r="BT60" s="108">
        <v>1194173</v>
      </c>
      <c r="BU60" s="108">
        <v>356765.3</v>
      </c>
      <c r="BV60" s="108">
        <v>81028.69</v>
      </c>
      <c r="BW60" s="108">
        <v>443175.03</v>
      </c>
      <c r="BX60" s="195"/>
      <c r="BY60" s="108"/>
      <c r="BZ60" s="108"/>
      <c r="CA60" s="108"/>
      <c r="CB60" s="108"/>
      <c r="CC60" s="108"/>
      <c r="CD60" s="108"/>
      <c r="CE60" s="108"/>
      <c r="CF60" s="14"/>
      <c r="CG60" s="14"/>
      <c r="CH60" s="14"/>
    </row>
    <row r="61" spans="1:86" outlineLevel="1" x14ac:dyDescent="0.25">
      <c r="A61" s="3"/>
      <c r="B61" s="9">
        <v>53</v>
      </c>
      <c r="C61" s="11">
        <v>5620</v>
      </c>
      <c r="D61" s="182">
        <v>50</v>
      </c>
      <c r="E61" s="11" t="s">
        <v>60</v>
      </c>
      <c r="F61" s="231"/>
      <c r="G61" s="99">
        <f t="shared" si="2"/>
        <v>2132915.64</v>
      </c>
      <c r="H61" s="14"/>
      <c r="I61" s="14"/>
      <c r="J61" s="14"/>
      <c r="K61" s="14"/>
      <c r="L61" s="14"/>
      <c r="M61" s="14"/>
      <c r="N61" s="195"/>
      <c r="O61" s="107">
        <v>59</v>
      </c>
      <c r="P61" s="107">
        <v>0</v>
      </c>
      <c r="Q61" s="99">
        <v>17272257.539999999</v>
      </c>
      <c r="R61" s="155">
        <v>137521.48000000001</v>
      </c>
      <c r="S61" s="155">
        <v>2985.35</v>
      </c>
      <c r="T61" s="155">
        <v>3257</v>
      </c>
      <c r="U61" s="155">
        <v>108669.05</v>
      </c>
      <c r="V61" s="155">
        <v>411044.86</v>
      </c>
      <c r="W61" s="155">
        <v>429196.08</v>
      </c>
      <c r="X61" s="189">
        <v>99961.279999999999</v>
      </c>
      <c r="Y61" s="155">
        <v>26777.8</v>
      </c>
      <c r="Z61" s="155">
        <v>35409.19</v>
      </c>
      <c r="AA61" s="155">
        <v>72349.990000000005</v>
      </c>
      <c r="AB61" s="155">
        <v>998916.63</v>
      </c>
      <c r="AC61" s="155">
        <v>497611.09</v>
      </c>
      <c r="AD61" s="155">
        <v>478361.38</v>
      </c>
      <c r="AE61" s="155">
        <v>868040.76</v>
      </c>
      <c r="AF61" s="155">
        <v>0</v>
      </c>
      <c r="AG61" s="155">
        <v>27255</v>
      </c>
      <c r="AH61" s="155">
        <v>79296.11</v>
      </c>
      <c r="AI61" s="155">
        <v>221236.79</v>
      </c>
      <c r="AJ61" s="155">
        <v>173796.77</v>
      </c>
      <c r="AK61" s="155">
        <v>37242.97</v>
      </c>
      <c r="AL61" s="108">
        <v>66682.67</v>
      </c>
      <c r="AM61" s="108">
        <v>40770.03</v>
      </c>
      <c r="AN61" s="108">
        <v>73523.12</v>
      </c>
      <c r="AO61" s="108">
        <v>9883.2000000000007</v>
      </c>
      <c r="AP61" s="108">
        <v>27259.68</v>
      </c>
      <c r="AQ61" s="108">
        <v>15397.75</v>
      </c>
      <c r="AR61" s="108">
        <v>0</v>
      </c>
      <c r="AS61" s="108">
        <v>4480602.55</v>
      </c>
      <c r="AT61" s="108">
        <v>223015.57</v>
      </c>
      <c r="AU61" s="108">
        <v>24218.11</v>
      </c>
      <c r="AV61" s="108">
        <v>194077.01</v>
      </c>
      <c r="AW61" s="108">
        <v>85211.38</v>
      </c>
      <c r="AX61" s="108">
        <v>113744.71</v>
      </c>
      <c r="AY61" s="108">
        <v>2132915.64</v>
      </c>
      <c r="AZ61" s="108">
        <v>300029</v>
      </c>
      <c r="BA61" s="108">
        <v>290613.69</v>
      </c>
      <c r="BB61" s="108">
        <v>77038.34</v>
      </c>
      <c r="BC61" s="108">
        <v>25477.16</v>
      </c>
      <c r="BD61" s="108">
        <v>4552.51</v>
      </c>
      <c r="BE61" s="108">
        <v>104220.17</v>
      </c>
      <c r="BF61" s="108">
        <v>193844.11</v>
      </c>
      <c r="BG61" s="108">
        <v>70152.649999999994</v>
      </c>
      <c r="BH61" s="108">
        <v>190400</v>
      </c>
      <c r="BI61" s="108">
        <v>845632.83</v>
      </c>
      <c r="BJ61" s="108">
        <v>79314.539999999994</v>
      </c>
      <c r="BK61" s="108">
        <v>-1023.24</v>
      </c>
      <c r="BL61" s="108">
        <v>444244.85</v>
      </c>
      <c r="BM61" s="108">
        <v>36704.97</v>
      </c>
      <c r="BN61" s="108">
        <v>8602.83</v>
      </c>
      <c r="BO61" s="108">
        <v>18267.87</v>
      </c>
      <c r="BP61" s="108">
        <v>248960.1</v>
      </c>
      <c r="BQ61" s="108">
        <v>0</v>
      </c>
      <c r="BR61" s="108">
        <v>649116.06999999995</v>
      </c>
      <c r="BS61" s="108">
        <v>65325.18</v>
      </c>
      <c r="BT61" s="108">
        <v>156982</v>
      </c>
      <c r="BU61" s="108">
        <v>0</v>
      </c>
      <c r="BV61" s="108">
        <v>22972.03</v>
      </c>
      <c r="BW61" s="108">
        <v>504107.36</v>
      </c>
      <c r="BX61" s="195"/>
      <c r="BY61" s="108"/>
      <c r="BZ61" s="108"/>
      <c r="CA61" s="108"/>
      <c r="CB61" s="108"/>
      <c r="CC61" s="108"/>
      <c r="CD61" s="108"/>
      <c r="CE61" s="108"/>
      <c r="CF61" s="14"/>
      <c r="CG61" s="14"/>
      <c r="CH61" s="14"/>
    </row>
    <row r="62" spans="1:86" outlineLevel="1" x14ac:dyDescent="0.25">
      <c r="A62" s="3"/>
      <c r="B62" s="9">
        <v>54</v>
      </c>
      <c r="C62" s="11">
        <v>5625</v>
      </c>
      <c r="D62" s="182">
        <v>51</v>
      </c>
      <c r="E62" s="11" t="s">
        <v>61</v>
      </c>
      <c r="F62" s="231"/>
      <c r="G62" s="99">
        <f t="shared" si="2"/>
        <v>0</v>
      </c>
      <c r="H62" s="14"/>
      <c r="I62" s="14"/>
      <c r="J62" s="14"/>
      <c r="K62" s="14"/>
      <c r="L62" s="14"/>
      <c r="M62" s="14"/>
      <c r="N62" s="195"/>
      <c r="O62" s="107">
        <v>60</v>
      </c>
      <c r="P62" s="107">
        <v>0</v>
      </c>
      <c r="Q62" s="99">
        <v>-14279773.43</v>
      </c>
      <c r="R62" s="155">
        <v>-628155.25</v>
      </c>
      <c r="S62" s="155">
        <v>0</v>
      </c>
      <c r="T62" s="155">
        <v>0</v>
      </c>
      <c r="U62" s="155">
        <v>0</v>
      </c>
      <c r="V62" s="155">
        <v>-381829.09</v>
      </c>
      <c r="W62" s="155">
        <v>-4476188.3899999997</v>
      </c>
      <c r="X62" s="189">
        <v>0</v>
      </c>
      <c r="Y62" s="155">
        <v>0</v>
      </c>
      <c r="Z62" s="155">
        <v>0</v>
      </c>
      <c r="AA62" s="155">
        <v>0</v>
      </c>
      <c r="AB62" s="155">
        <v>-11187.84</v>
      </c>
      <c r="AC62" s="155">
        <v>-1200</v>
      </c>
      <c r="AD62" s="155">
        <v>0</v>
      </c>
      <c r="AE62" s="155">
        <v>0</v>
      </c>
      <c r="AF62" s="155">
        <v>0</v>
      </c>
      <c r="AG62" s="155">
        <v>0</v>
      </c>
      <c r="AH62" s="155">
        <v>0</v>
      </c>
      <c r="AI62" s="155">
        <v>0</v>
      </c>
      <c r="AJ62" s="155">
        <v>0</v>
      </c>
      <c r="AK62" s="155">
        <v>-12776.19</v>
      </c>
      <c r="AL62" s="108">
        <v>0</v>
      </c>
      <c r="AM62" s="108">
        <v>0</v>
      </c>
      <c r="AN62" s="108">
        <v>0</v>
      </c>
      <c r="AO62" s="108">
        <v>0</v>
      </c>
      <c r="AP62" s="108">
        <v>0</v>
      </c>
      <c r="AQ62" s="108">
        <v>0</v>
      </c>
      <c r="AR62" s="108">
        <v>-84444158.549999997</v>
      </c>
      <c r="AS62" s="108">
        <v>-1185378.54</v>
      </c>
      <c r="AT62" s="108">
        <v>0</v>
      </c>
      <c r="AU62" s="108">
        <v>0</v>
      </c>
      <c r="AV62" s="108">
        <v>-267269.94</v>
      </c>
      <c r="AW62" s="108">
        <v>0</v>
      </c>
      <c r="AX62" s="108">
        <v>0</v>
      </c>
      <c r="AY62" s="108">
        <v>0</v>
      </c>
      <c r="AZ62" s="108">
        <v>-156931</v>
      </c>
      <c r="BA62" s="108">
        <v>0</v>
      </c>
      <c r="BB62" s="108">
        <v>0</v>
      </c>
      <c r="BC62" s="108">
        <v>0</v>
      </c>
      <c r="BD62" s="108">
        <v>0</v>
      </c>
      <c r="BE62" s="108">
        <v>0</v>
      </c>
      <c r="BF62" s="108">
        <v>-632524</v>
      </c>
      <c r="BG62" s="108">
        <v>0</v>
      </c>
      <c r="BH62" s="108">
        <v>-140046</v>
      </c>
      <c r="BI62" s="108">
        <v>-208551.57</v>
      </c>
      <c r="BJ62" s="108">
        <v>0</v>
      </c>
      <c r="BK62" s="108">
        <v>0</v>
      </c>
      <c r="BL62" s="108">
        <v>0</v>
      </c>
      <c r="BM62" s="108">
        <v>0</v>
      </c>
      <c r="BN62" s="108">
        <v>44536.45</v>
      </c>
      <c r="BO62" s="108">
        <v>0</v>
      </c>
      <c r="BP62" s="108">
        <v>0</v>
      </c>
      <c r="BQ62" s="108">
        <v>0</v>
      </c>
      <c r="BR62" s="108">
        <v>0</v>
      </c>
      <c r="BS62" s="108">
        <v>58546.18</v>
      </c>
      <c r="BT62" s="108">
        <v>-638462</v>
      </c>
      <c r="BU62" s="108">
        <v>0</v>
      </c>
      <c r="BV62" s="108">
        <v>0</v>
      </c>
      <c r="BW62" s="108">
        <v>0</v>
      </c>
      <c r="BX62" s="195"/>
      <c r="BY62" s="108"/>
      <c r="BZ62" s="108"/>
      <c r="CA62" s="108"/>
      <c r="CB62" s="108"/>
      <c r="CC62" s="108"/>
      <c r="CD62" s="108"/>
      <c r="CE62" s="108"/>
      <c r="CF62" s="14"/>
      <c r="CG62" s="14"/>
      <c r="CH62" s="14"/>
    </row>
    <row r="63" spans="1:86" outlineLevel="1" x14ac:dyDescent="0.25">
      <c r="A63" s="3"/>
      <c r="B63" s="9">
        <v>55</v>
      </c>
      <c r="C63" s="11">
        <v>5630</v>
      </c>
      <c r="D63" s="182">
        <v>52</v>
      </c>
      <c r="E63" s="11" t="s">
        <v>62</v>
      </c>
      <c r="F63" s="231"/>
      <c r="G63" s="99">
        <f t="shared" si="2"/>
        <v>1064618.6499999999</v>
      </c>
      <c r="H63" s="14"/>
      <c r="I63" s="14"/>
      <c r="J63" s="14"/>
      <c r="K63" s="14"/>
      <c r="L63" s="14"/>
      <c r="M63" s="14"/>
      <c r="N63" s="195"/>
      <c r="O63" s="107">
        <v>61</v>
      </c>
      <c r="P63" s="107">
        <v>0</v>
      </c>
      <c r="Q63" s="99">
        <v>2992982.76</v>
      </c>
      <c r="R63" s="155">
        <v>497880.62</v>
      </c>
      <c r="S63" s="155">
        <v>54698.73</v>
      </c>
      <c r="T63" s="155">
        <v>0</v>
      </c>
      <c r="U63" s="155">
        <v>604487.01</v>
      </c>
      <c r="V63" s="155">
        <v>533216.17000000004</v>
      </c>
      <c r="W63" s="155">
        <v>711169.34</v>
      </c>
      <c r="X63" s="189">
        <v>55081.120000000003</v>
      </c>
      <c r="Y63" s="155">
        <v>66420.539999999994</v>
      </c>
      <c r="Z63" s="155">
        <v>44664.85</v>
      </c>
      <c r="AA63" s="155">
        <v>153564.79999999999</v>
      </c>
      <c r="AB63" s="155">
        <v>439908.48</v>
      </c>
      <c r="AC63" s="155">
        <v>417423.34</v>
      </c>
      <c r="AD63" s="155">
        <v>421441.42</v>
      </c>
      <c r="AE63" s="155">
        <v>1831742.16</v>
      </c>
      <c r="AF63" s="155">
        <v>128830.91</v>
      </c>
      <c r="AG63" s="155">
        <v>279335</v>
      </c>
      <c r="AH63" s="155">
        <v>103701.47</v>
      </c>
      <c r="AI63" s="155">
        <v>225596.66</v>
      </c>
      <c r="AJ63" s="155">
        <v>103693.3</v>
      </c>
      <c r="AK63" s="155">
        <v>62137.15</v>
      </c>
      <c r="AL63" s="108">
        <v>47000.04</v>
      </c>
      <c r="AM63" s="108">
        <v>239532.46</v>
      </c>
      <c r="AN63" s="108">
        <v>238271.25</v>
      </c>
      <c r="AO63" s="108">
        <v>93787.85</v>
      </c>
      <c r="AP63" s="108">
        <v>56170.07</v>
      </c>
      <c r="AQ63" s="108">
        <v>42498.91</v>
      </c>
      <c r="AR63" s="108">
        <v>15403992.890000001</v>
      </c>
      <c r="AS63" s="108">
        <v>2041368.51</v>
      </c>
      <c r="AT63" s="108">
        <v>283775.46999999997</v>
      </c>
      <c r="AU63" s="108">
        <v>449837.96</v>
      </c>
      <c r="AV63" s="108">
        <v>180699.6</v>
      </c>
      <c r="AW63" s="108">
        <v>177299.39</v>
      </c>
      <c r="AX63" s="108">
        <v>88407.77</v>
      </c>
      <c r="AY63" s="108">
        <v>1064618.6499999999</v>
      </c>
      <c r="AZ63" s="108">
        <v>638303</v>
      </c>
      <c r="BA63" s="108">
        <v>675943.37</v>
      </c>
      <c r="BB63" s="108">
        <v>53978.96</v>
      </c>
      <c r="BC63" s="108">
        <v>109566.06</v>
      </c>
      <c r="BD63" s="108">
        <v>270604.78000000003</v>
      </c>
      <c r="BE63" s="108">
        <v>63229.69</v>
      </c>
      <c r="BF63" s="108">
        <v>389569.36</v>
      </c>
      <c r="BG63" s="108">
        <v>185379.03</v>
      </c>
      <c r="BH63" s="108">
        <v>144697</v>
      </c>
      <c r="BI63" s="108">
        <v>394958.43</v>
      </c>
      <c r="BJ63" s="108">
        <v>17343.21</v>
      </c>
      <c r="BK63" s="108">
        <v>423797.88</v>
      </c>
      <c r="BL63" s="108">
        <v>297995.62</v>
      </c>
      <c r="BM63" s="108">
        <v>49070</v>
      </c>
      <c r="BN63" s="108">
        <v>79054.36</v>
      </c>
      <c r="BO63" s="108">
        <v>69925.539999999994</v>
      </c>
      <c r="BP63" s="108">
        <v>205167.77</v>
      </c>
      <c r="BQ63" s="108">
        <v>211028</v>
      </c>
      <c r="BR63" s="108">
        <v>17513733.960000001</v>
      </c>
      <c r="BS63" s="108">
        <v>267926.90999999997</v>
      </c>
      <c r="BT63" s="108">
        <v>89102</v>
      </c>
      <c r="BU63" s="108">
        <v>187513.32</v>
      </c>
      <c r="BV63" s="108">
        <v>155394.31</v>
      </c>
      <c r="BW63" s="108">
        <v>129035.1</v>
      </c>
      <c r="BX63" s="195"/>
      <c r="BY63" s="108"/>
      <c r="BZ63" s="108"/>
      <c r="CA63" s="108"/>
      <c r="CB63" s="108"/>
      <c r="CC63" s="108"/>
      <c r="CD63" s="108"/>
      <c r="CE63" s="108"/>
      <c r="CF63" s="14"/>
      <c r="CG63" s="14"/>
      <c r="CH63" s="14"/>
    </row>
    <row r="64" spans="1:86" outlineLevel="1" x14ac:dyDescent="0.25">
      <c r="A64" s="3"/>
      <c r="B64" s="9">
        <v>56</v>
      </c>
      <c r="C64" s="11">
        <v>5640</v>
      </c>
      <c r="D64" s="182">
        <v>53</v>
      </c>
      <c r="E64" s="11" t="s">
        <v>63</v>
      </c>
      <c r="F64" s="231"/>
      <c r="G64" s="99">
        <f t="shared" si="2"/>
        <v>596303.05000000005</v>
      </c>
      <c r="H64" s="14"/>
      <c r="I64" s="14"/>
      <c r="J64" s="14"/>
      <c r="K64" s="14"/>
      <c r="L64" s="14"/>
      <c r="M64" s="14"/>
      <c r="N64" s="195"/>
      <c r="O64" s="107">
        <v>62</v>
      </c>
      <c r="P64" s="107">
        <v>0</v>
      </c>
      <c r="Q64" s="99">
        <v>0</v>
      </c>
      <c r="R64" s="155">
        <v>0</v>
      </c>
      <c r="S64" s="155">
        <v>0</v>
      </c>
      <c r="T64" s="155">
        <v>0</v>
      </c>
      <c r="U64" s="155">
        <v>0</v>
      </c>
      <c r="V64" s="155">
        <v>144713.60000000001</v>
      </c>
      <c r="W64" s="155">
        <v>0</v>
      </c>
      <c r="X64" s="189">
        <v>42889.94</v>
      </c>
      <c r="Y64" s="155">
        <v>3620.67</v>
      </c>
      <c r="Z64" s="155">
        <v>3861.65</v>
      </c>
      <c r="AA64" s="155">
        <v>38455.18</v>
      </c>
      <c r="AB64" s="155">
        <v>410278.2</v>
      </c>
      <c r="AC64" s="155">
        <v>211964.24</v>
      </c>
      <c r="AD64" s="155">
        <v>0</v>
      </c>
      <c r="AE64" s="155">
        <v>309867.12</v>
      </c>
      <c r="AF64" s="155">
        <v>86830.09</v>
      </c>
      <c r="AG64" s="155">
        <v>0</v>
      </c>
      <c r="AH64" s="155">
        <v>13160.39</v>
      </c>
      <c r="AI64" s="155">
        <v>121738.44</v>
      </c>
      <c r="AJ64" s="155">
        <v>55757.06</v>
      </c>
      <c r="AK64" s="155">
        <v>0</v>
      </c>
      <c r="AL64" s="108">
        <v>0</v>
      </c>
      <c r="AM64" s="108">
        <v>0</v>
      </c>
      <c r="AN64" s="108">
        <v>78103.320000000007</v>
      </c>
      <c r="AO64" s="108">
        <v>0</v>
      </c>
      <c r="AP64" s="108">
        <v>0</v>
      </c>
      <c r="AQ64" s="108">
        <v>7439.04</v>
      </c>
      <c r="AR64" s="108">
        <v>227526.91</v>
      </c>
      <c r="AS64" s="108">
        <v>1014657.97</v>
      </c>
      <c r="AT64" s="108">
        <v>63140.68</v>
      </c>
      <c r="AU64" s="108">
        <v>79982.850000000006</v>
      </c>
      <c r="AV64" s="108">
        <v>226289.57</v>
      </c>
      <c r="AW64" s="108">
        <v>42008.76</v>
      </c>
      <c r="AX64" s="108">
        <v>2672.23</v>
      </c>
      <c r="AY64" s="108">
        <v>596303.05000000005</v>
      </c>
      <c r="AZ64" s="108">
        <v>0</v>
      </c>
      <c r="BA64" s="108">
        <v>20647.68</v>
      </c>
      <c r="BB64" s="108">
        <v>0</v>
      </c>
      <c r="BC64" s="108">
        <v>26744.33</v>
      </c>
      <c r="BD64" s="108">
        <v>0</v>
      </c>
      <c r="BE64" s="108">
        <v>0</v>
      </c>
      <c r="BF64" s="108">
        <v>225990.21</v>
      </c>
      <c r="BG64" s="108">
        <v>23971.040000000001</v>
      </c>
      <c r="BH64" s="108">
        <v>35458</v>
      </c>
      <c r="BI64" s="108">
        <v>195036.3</v>
      </c>
      <c r="BJ64" s="108">
        <v>0</v>
      </c>
      <c r="BK64" s="108">
        <v>0</v>
      </c>
      <c r="BL64" s="108">
        <v>0</v>
      </c>
      <c r="BM64" s="108">
        <v>8043.8</v>
      </c>
      <c r="BN64" s="108">
        <v>19156.8</v>
      </c>
      <c r="BO64" s="108">
        <v>10447.92</v>
      </c>
      <c r="BP64" s="108">
        <v>276685.64</v>
      </c>
      <c r="BQ64" s="108">
        <v>0</v>
      </c>
      <c r="BR64" s="108">
        <v>2636026.6</v>
      </c>
      <c r="BS64" s="108">
        <v>0</v>
      </c>
      <c r="BT64" s="108">
        <v>2000</v>
      </c>
      <c r="BU64" s="108">
        <v>0</v>
      </c>
      <c r="BV64" s="108">
        <v>0</v>
      </c>
      <c r="BW64" s="108">
        <v>7257.31</v>
      </c>
      <c r="BX64" s="195"/>
      <c r="BY64" s="108"/>
      <c r="BZ64" s="108"/>
      <c r="CA64" s="108"/>
      <c r="CB64" s="108"/>
      <c r="CC64" s="108"/>
      <c r="CD64" s="108"/>
      <c r="CE64" s="108"/>
      <c r="CF64" s="14"/>
      <c r="CG64" s="14"/>
      <c r="CH64" s="14"/>
    </row>
    <row r="65" spans="1:86" outlineLevel="1" x14ac:dyDescent="0.25">
      <c r="A65" s="3"/>
      <c r="B65" s="9">
        <v>57</v>
      </c>
      <c r="C65" s="11">
        <v>5645</v>
      </c>
      <c r="D65" s="182">
        <v>54</v>
      </c>
      <c r="E65" s="11" t="s">
        <v>64</v>
      </c>
      <c r="F65" s="231"/>
      <c r="G65" s="99">
        <f t="shared" si="2"/>
        <v>62047.15</v>
      </c>
      <c r="H65" s="14"/>
      <c r="I65" s="14"/>
      <c r="J65" s="14"/>
      <c r="K65" s="14"/>
      <c r="L65" s="14"/>
      <c r="M65" s="14"/>
      <c r="N65" s="195"/>
      <c r="O65" s="107">
        <v>63</v>
      </c>
      <c r="P65" s="107">
        <v>0</v>
      </c>
      <c r="Q65" s="99">
        <v>1205679.48</v>
      </c>
      <c r="R65" s="155">
        <v>209074.48</v>
      </c>
      <c r="S65" s="155">
        <v>64730.400000000001</v>
      </c>
      <c r="T65" s="155">
        <v>1224461</v>
      </c>
      <c r="U65" s="155">
        <v>139527.23000000001</v>
      </c>
      <c r="V65" s="155">
        <v>348956.25</v>
      </c>
      <c r="W65" s="155">
        <v>857727.3</v>
      </c>
      <c r="X65" s="189">
        <v>0</v>
      </c>
      <c r="Y65" s="155">
        <v>102961.19</v>
      </c>
      <c r="Z65" s="155">
        <v>0</v>
      </c>
      <c r="AA65" s="155">
        <v>0</v>
      </c>
      <c r="AB65" s="155">
        <v>0</v>
      </c>
      <c r="AC65" s="155">
        <v>256750.37</v>
      </c>
      <c r="AD65" s="155">
        <v>207771.6</v>
      </c>
      <c r="AE65" s="155">
        <v>0</v>
      </c>
      <c r="AF65" s="155">
        <v>0</v>
      </c>
      <c r="AG65" s="155">
        <v>225648</v>
      </c>
      <c r="AH65" s="155">
        <v>12764.6</v>
      </c>
      <c r="AI65" s="155">
        <v>489076</v>
      </c>
      <c r="AJ65" s="155">
        <v>138704.24</v>
      </c>
      <c r="AK65" s="155">
        <v>68582.48</v>
      </c>
      <c r="AL65" s="108">
        <v>0</v>
      </c>
      <c r="AM65" s="108">
        <v>9981.66</v>
      </c>
      <c r="AN65" s="108">
        <v>86958.03</v>
      </c>
      <c r="AO65" s="108">
        <v>0</v>
      </c>
      <c r="AP65" s="108">
        <v>14559.17</v>
      </c>
      <c r="AQ65" s="108">
        <v>26064.2</v>
      </c>
      <c r="AR65" s="108">
        <v>0</v>
      </c>
      <c r="AS65" s="108">
        <v>-3093.15</v>
      </c>
      <c r="AT65" s="108">
        <v>30511</v>
      </c>
      <c r="AU65" s="108">
        <v>13416.85</v>
      </c>
      <c r="AV65" s="108">
        <v>2768.37</v>
      </c>
      <c r="AW65" s="108">
        <v>0</v>
      </c>
      <c r="AX65" s="108">
        <v>42553.7</v>
      </c>
      <c r="AY65" s="108">
        <v>62047.15</v>
      </c>
      <c r="AZ65" s="108">
        <v>32010</v>
      </c>
      <c r="BA65" s="108">
        <v>117723.17</v>
      </c>
      <c r="BB65" s="108">
        <v>0</v>
      </c>
      <c r="BC65" s="108">
        <v>42615.67</v>
      </c>
      <c r="BD65" s="108">
        <v>364136.43520000001</v>
      </c>
      <c r="BE65" s="108">
        <v>-8709</v>
      </c>
      <c r="BF65" s="108">
        <v>1870319.04</v>
      </c>
      <c r="BG65" s="108">
        <v>31306.49</v>
      </c>
      <c r="BH65" s="108">
        <v>0</v>
      </c>
      <c r="BI65" s="108">
        <v>802708.2</v>
      </c>
      <c r="BJ65" s="108">
        <v>166785.5</v>
      </c>
      <c r="BK65" s="108">
        <v>28889</v>
      </c>
      <c r="BL65" s="108">
        <v>0</v>
      </c>
      <c r="BM65" s="108">
        <v>0</v>
      </c>
      <c r="BN65" s="108">
        <v>0</v>
      </c>
      <c r="BO65" s="108">
        <v>3339.21</v>
      </c>
      <c r="BP65" s="108">
        <v>952106.57</v>
      </c>
      <c r="BQ65" s="108">
        <v>0</v>
      </c>
      <c r="BR65" s="108">
        <v>0</v>
      </c>
      <c r="BS65" s="108">
        <v>0</v>
      </c>
      <c r="BT65" s="108">
        <v>0</v>
      </c>
      <c r="BU65" s="108">
        <v>103766</v>
      </c>
      <c r="BV65" s="108">
        <v>0</v>
      </c>
      <c r="BW65" s="108">
        <v>186644.12</v>
      </c>
      <c r="BX65" s="195"/>
      <c r="BY65" s="108"/>
      <c r="BZ65" s="108"/>
      <c r="CA65" s="108"/>
      <c r="CB65" s="108"/>
      <c r="CC65" s="108"/>
      <c r="CD65" s="108"/>
      <c r="CE65" s="108"/>
      <c r="CF65" s="14"/>
      <c r="CG65" s="14"/>
      <c r="CH65" s="14"/>
    </row>
    <row r="66" spans="1:86" outlineLevel="1" x14ac:dyDescent="0.25">
      <c r="A66" s="3"/>
      <c r="B66" s="9">
        <v>58</v>
      </c>
      <c r="C66" s="11">
        <v>5646</v>
      </c>
      <c r="D66" s="182">
        <v>55</v>
      </c>
      <c r="E66" s="11" t="s">
        <v>65</v>
      </c>
      <c r="F66" s="231"/>
      <c r="G66" s="99">
        <f t="shared" si="2"/>
        <v>0</v>
      </c>
      <c r="H66" s="14"/>
      <c r="I66" s="14"/>
      <c r="J66" s="14"/>
      <c r="K66" s="14"/>
      <c r="L66" s="14"/>
      <c r="M66" s="14"/>
      <c r="N66" s="195"/>
      <c r="O66" s="107">
        <v>64</v>
      </c>
      <c r="P66" s="107">
        <v>0</v>
      </c>
      <c r="Q66" s="99">
        <v>0</v>
      </c>
      <c r="R66" s="155">
        <v>0</v>
      </c>
      <c r="S66" s="155">
        <v>0</v>
      </c>
      <c r="T66" s="155">
        <v>342197</v>
      </c>
      <c r="U66" s="155">
        <v>0</v>
      </c>
      <c r="V66" s="155">
        <v>0</v>
      </c>
      <c r="W66" s="155">
        <v>0</v>
      </c>
      <c r="X66" s="189">
        <v>22554.639999999999</v>
      </c>
      <c r="Y66" s="155">
        <v>0</v>
      </c>
      <c r="Z66" s="155">
        <v>0</v>
      </c>
      <c r="AA66" s="155">
        <v>0</v>
      </c>
      <c r="AB66" s="155">
        <v>0</v>
      </c>
      <c r="AC66" s="155">
        <v>0</v>
      </c>
      <c r="AD66" s="155">
        <v>115561.47</v>
      </c>
      <c r="AE66" s="155">
        <v>2015068.91</v>
      </c>
      <c r="AF66" s="155">
        <v>1589</v>
      </c>
      <c r="AG66" s="155">
        <v>0</v>
      </c>
      <c r="AH66" s="155">
        <v>0</v>
      </c>
      <c r="AI66" s="155">
        <v>0</v>
      </c>
      <c r="AJ66" s="155">
        <v>0</v>
      </c>
      <c r="AK66" s="155">
        <v>0</v>
      </c>
      <c r="AL66" s="108">
        <v>399398.65</v>
      </c>
      <c r="AM66" s="108">
        <v>0</v>
      </c>
      <c r="AN66" s="108">
        <v>0</v>
      </c>
      <c r="AO66" s="108">
        <v>0</v>
      </c>
      <c r="AP66" s="108">
        <v>0</v>
      </c>
      <c r="AQ66" s="108">
        <v>0</v>
      </c>
      <c r="AR66" s="108">
        <v>0</v>
      </c>
      <c r="AS66" s="108">
        <v>0</v>
      </c>
      <c r="AT66" s="108">
        <v>0</v>
      </c>
      <c r="AU66" s="108">
        <v>0</v>
      </c>
      <c r="AV66" s="108">
        <v>0</v>
      </c>
      <c r="AW66" s="108">
        <v>0</v>
      </c>
      <c r="AX66" s="108">
        <v>-8587</v>
      </c>
      <c r="AY66" s="108">
        <v>0</v>
      </c>
      <c r="AZ66" s="108">
        <v>0</v>
      </c>
      <c r="BA66" s="108">
        <v>0</v>
      </c>
      <c r="BB66" s="108">
        <v>0</v>
      </c>
      <c r="BC66" s="108">
        <v>0</v>
      </c>
      <c r="BD66" s="108">
        <v>0</v>
      </c>
      <c r="BE66" s="108">
        <v>0</v>
      </c>
      <c r="BF66" s="108">
        <v>399800</v>
      </c>
      <c r="BG66" s="108">
        <v>0</v>
      </c>
      <c r="BH66" s="108">
        <v>0</v>
      </c>
      <c r="BI66" s="108">
        <v>0</v>
      </c>
      <c r="BJ66" s="108">
        <v>0</v>
      </c>
      <c r="BK66" s="108">
        <v>0</v>
      </c>
      <c r="BL66" s="108">
        <v>0</v>
      </c>
      <c r="BM66" s="108">
        <v>16714.39</v>
      </c>
      <c r="BN66" s="108">
        <v>1292.0999999999999</v>
      </c>
      <c r="BO66" s="108">
        <v>10716</v>
      </c>
      <c r="BP66" s="108">
        <v>0</v>
      </c>
      <c r="BQ66" s="108">
        <v>0</v>
      </c>
      <c r="BR66" s="108">
        <v>0</v>
      </c>
      <c r="BS66" s="108">
        <v>0</v>
      </c>
      <c r="BT66" s="108">
        <v>175750</v>
      </c>
      <c r="BU66" s="108">
        <v>0</v>
      </c>
      <c r="BV66" s="108">
        <v>11806.68</v>
      </c>
      <c r="BW66" s="108">
        <v>0</v>
      </c>
      <c r="BX66" s="195"/>
      <c r="BY66" s="108"/>
      <c r="BZ66" s="108"/>
      <c r="CA66" s="108"/>
      <c r="CB66" s="108"/>
      <c r="CC66" s="108"/>
      <c r="CD66" s="108"/>
      <c r="CE66" s="108"/>
      <c r="CF66" s="14"/>
      <c r="CG66" s="14"/>
      <c r="CH66" s="14"/>
    </row>
    <row r="67" spans="1:86" outlineLevel="1" x14ac:dyDescent="0.25">
      <c r="A67" s="3"/>
      <c r="B67" s="9">
        <v>59</v>
      </c>
      <c r="C67" s="11">
        <v>5647</v>
      </c>
      <c r="D67" s="182">
        <v>56</v>
      </c>
      <c r="E67" s="11" t="s">
        <v>66</v>
      </c>
      <c r="F67" s="231"/>
      <c r="G67" s="99">
        <f t="shared" si="2"/>
        <v>0</v>
      </c>
      <c r="H67" s="14"/>
      <c r="I67" s="14"/>
      <c r="J67" s="14"/>
      <c r="K67" s="14"/>
      <c r="L67" s="14"/>
      <c r="M67" s="14"/>
      <c r="N67" s="195"/>
      <c r="O67" s="107">
        <v>65</v>
      </c>
      <c r="P67" s="107">
        <v>0</v>
      </c>
      <c r="Q67" s="99">
        <v>0</v>
      </c>
      <c r="R67" s="155">
        <v>0</v>
      </c>
      <c r="S67" s="155">
        <v>0</v>
      </c>
      <c r="T67" s="155">
        <v>0</v>
      </c>
      <c r="U67" s="155">
        <v>0</v>
      </c>
      <c r="V67" s="155">
        <v>0</v>
      </c>
      <c r="W67" s="155">
        <v>0</v>
      </c>
      <c r="X67" s="189">
        <v>0</v>
      </c>
      <c r="Y67" s="155">
        <v>0</v>
      </c>
      <c r="Z67" s="155">
        <v>0</v>
      </c>
      <c r="AA67" s="155">
        <v>0</v>
      </c>
      <c r="AB67" s="155">
        <v>0</v>
      </c>
      <c r="AC67" s="155">
        <v>0</v>
      </c>
      <c r="AD67" s="155">
        <v>0</v>
      </c>
      <c r="AE67" s="155">
        <v>0</v>
      </c>
      <c r="AF67" s="155">
        <v>0</v>
      </c>
      <c r="AG67" s="155">
        <v>0</v>
      </c>
      <c r="AH67" s="155">
        <v>0</v>
      </c>
      <c r="AI67" s="155">
        <v>0</v>
      </c>
      <c r="AJ67" s="155">
        <v>0</v>
      </c>
      <c r="AK67" s="155">
        <v>0</v>
      </c>
      <c r="AL67" s="108">
        <v>0</v>
      </c>
      <c r="AM67" s="108">
        <v>0</v>
      </c>
      <c r="AN67" s="108">
        <v>0</v>
      </c>
      <c r="AO67" s="108">
        <v>0</v>
      </c>
      <c r="AP67" s="108">
        <v>0</v>
      </c>
      <c r="AQ67" s="108">
        <v>0</v>
      </c>
      <c r="AR67" s="108">
        <v>0</v>
      </c>
      <c r="AS67" s="108">
        <v>0</v>
      </c>
      <c r="AT67" s="108">
        <v>0</v>
      </c>
      <c r="AU67" s="108">
        <v>0</v>
      </c>
      <c r="AV67" s="108">
        <v>0</v>
      </c>
      <c r="AW67" s="108">
        <v>0</v>
      </c>
      <c r="AX67" s="108">
        <v>0</v>
      </c>
      <c r="AY67" s="108">
        <v>0</v>
      </c>
      <c r="AZ67" s="108">
        <v>0</v>
      </c>
      <c r="BA67" s="108">
        <v>0</v>
      </c>
      <c r="BB67" s="108">
        <v>0</v>
      </c>
      <c r="BC67" s="108">
        <v>0</v>
      </c>
      <c r="BD67" s="108">
        <v>17500</v>
      </c>
      <c r="BE67" s="108">
        <v>0</v>
      </c>
      <c r="BF67" s="108">
        <v>0</v>
      </c>
      <c r="BG67" s="108">
        <v>0</v>
      </c>
      <c r="BH67" s="108">
        <v>-2539</v>
      </c>
      <c r="BI67" s="108">
        <v>0</v>
      </c>
      <c r="BJ67" s="108">
        <v>85456.09</v>
      </c>
      <c r="BK67" s="108">
        <v>0</v>
      </c>
      <c r="BL67" s="108">
        <v>0</v>
      </c>
      <c r="BM67" s="108">
        <v>0</v>
      </c>
      <c r="BN67" s="108">
        <v>0</v>
      </c>
      <c r="BO67" s="108">
        <v>0</v>
      </c>
      <c r="BP67" s="108">
        <v>0</v>
      </c>
      <c r="BQ67" s="108">
        <v>0</v>
      </c>
      <c r="BR67" s="108">
        <v>0</v>
      </c>
      <c r="BS67" s="108">
        <v>0</v>
      </c>
      <c r="BT67" s="108">
        <v>0</v>
      </c>
      <c r="BU67" s="108">
        <v>0</v>
      </c>
      <c r="BV67" s="108">
        <v>0</v>
      </c>
      <c r="BW67" s="108">
        <v>0</v>
      </c>
      <c r="BX67" s="195"/>
      <c r="BY67" s="108"/>
      <c r="BZ67" s="108"/>
      <c r="CA67" s="108"/>
      <c r="CB67" s="108"/>
      <c r="CC67" s="108"/>
      <c r="CD67" s="108"/>
      <c r="CE67" s="108"/>
      <c r="CF67" s="14"/>
      <c r="CG67" s="14"/>
      <c r="CH67" s="14"/>
    </row>
    <row r="68" spans="1:86" outlineLevel="1" x14ac:dyDescent="0.25">
      <c r="A68" s="3"/>
      <c r="B68" s="9">
        <v>60</v>
      </c>
      <c r="C68" s="11">
        <v>5650</v>
      </c>
      <c r="D68" s="182">
        <v>57</v>
      </c>
      <c r="E68" s="11" t="s">
        <v>67</v>
      </c>
      <c r="F68" s="231"/>
      <c r="G68" s="99">
        <f t="shared" si="2"/>
        <v>0</v>
      </c>
      <c r="H68" s="14"/>
      <c r="I68" s="14"/>
      <c r="J68" s="14"/>
      <c r="K68" s="14"/>
      <c r="L68" s="14"/>
      <c r="M68" s="14"/>
      <c r="N68" s="195"/>
      <c r="O68" s="107">
        <v>66</v>
      </c>
      <c r="P68" s="107">
        <v>0</v>
      </c>
      <c r="Q68" s="99">
        <v>0</v>
      </c>
      <c r="R68" s="155">
        <v>0</v>
      </c>
      <c r="S68" s="155">
        <v>0</v>
      </c>
      <c r="T68" s="155">
        <v>0</v>
      </c>
      <c r="U68" s="155">
        <v>82300</v>
      </c>
      <c r="V68" s="155">
        <v>0</v>
      </c>
      <c r="W68" s="155">
        <v>0</v>
      </c>
      <c r="X68" s="189">
        <v>0</v>
      </c>
      <c r="Y68" s="155">
        <v>0</v>
      </c>
      <c r="Z68" s="155">
        <v>0</v>
      </c>
      <c r="AA68" s="155">
        <v>0</v>
      </c>
      <c r="AB68" s="155">
        <v>0</v>
      </c>
      <c r="AC68" s="155">
        <v>0</v>
      </c>
      <c r="AD68" s="155">
        <v>0</v>
      </c>
      <c r="AE68" s="155">
        <v>0</v>
      </c>
      <c r="AF68" s="155">
        <v>0</v>
      </c>
      <c r="AG68" s="155">
        <v>0</v>
      </c>
      <c r="AH68" s="155">
        <v>0</v>
      </c>
      <c r="AI68" s="155">
        <v>0</v>
      </c>
      <c r="AJ68" s="155">
        <v>0</v>
      </c>
      <c r="AK68" s="155">
        <v>0</v>
      </c>
      <c r="AL68" s="108">
        <v>0</v>
      </c>
      <c r="AM68" s="108">
        <v>0</v>
      </c>
      <c r="AN68" s="108">
        <v>0</v>
      </c>
      <c r="AO68" s="108">
        <v>0</v>
      </c>
      <c r="AP68" s="108">
        <v>0</v>
      </c>
      <c r="AQ68" s="108">
        <v>0</v>
      </c>
      <c r="AR68" s="108">
        <v>0</v>
      </c>
      <c r="AS68" s="108">
        <v>0</v>
      </c>
      <c r="AT68" s="108">
        <v>0</v>
      </c>
      <c r="AU68" s="108">
        <v>0</v>
      </c>
      <c r="AV68" s="108">
        <v>0</v>
      </c>
      <c r="AW68" s="108">
        <v>0</v>
      </c>
      <c r="AX68" s="108">
        <v>0</v>
      </c>
      <c r="AY68" s="108">
        <v>0</v>
      </c>
      <c r="AZ68" s="108">
        <v>0</v>
      </c>
      <c r="BA68" s="108">
        <v>0</v>
      </c>
      <c r="BB68" s="108">
        <v>0</v>
      </c>
      <c r="BC68" s="108">
        <v>0</v>
      </c>
      <c r="BD68" s="108">
        <v>0</v>
      </c>
      <c r="BE68" s="108">
        <v>0</v>
      </c>
      <c r="BF68" s="108">
        <v>0</v>
      </c>
      <c r="BG68" s="108">
        <v>0</v>
      </c>
      <c r="BH68" s="108">
        <v>0</v>
      </c>
      <c r="BI68" s="108">
        <v>0</v>
      </c>
      <c r="BJ68" s="108">
        <v>0</v>
      </c>
      <c r="BK68" s="108">
        <v>0</v>
      </c>
      <c r="BL68" s="108">
        <v>0</v>
      </c>
      <c r="BM68" s="108">
        <v>0</v>
      </c>
      <c r="BN68" s="108">
        <v>0</v>
      </c>
      <c r="BO68" s="108">
        <v>0</v>
      </c>
      <c r="BP68" s="108">
        <v>0</v>
      </c>
      <c r="BQ68" s="108">
        <v>0</v>
      </c>
      <c r="BR68" s="108">
        <v>0</v>
      </c>
      <c r="BS68" s="108">
        <v>0</v>
      </c>
      <c r="BT68" s="108">
        <v>0</v>
      </c>
      <c r="BU68" s="108">
        <v>0</v>
      </c>
      <c r="BV68" s="108">
        <v>0</v>
      </c>
      <c r="BW68" s="108">
        <v>0</v>
      </c>
      <c r="BX68" s="195"/>
      <c r="BY68" s="108"/>
      <c r="BZ68" s="108"/>
      <c r="CA68" s="108"/>
      <c r="CB68" s="108"/>
      <c r="CC68" s="108"/>
      <c r="CD68" s="108"/>
      <c r="CE68" s="108"/>
      <c r="CF68" s="14"/>
      <c r="CG68" s="14"/>
      <c r="CH68" s="14"/>
    </row>
    <row r="69" spans="1:86" outlineLevel="1" x14ac:dyDescent="0.25">
      <c r="A69" s="3"/>
      <c r="B69" s="9">
        <v>61</v>
      </c>
      <c r="C69" s="11">
        <v>5655</v>
      </c>
      <c r="D69" s="182">
        <v>58</v>
      </c>
      <c r="E69" s="11" t="s">
        <v>68</v>
      </c>
      <c r="F69" s="231"/>
      <c r="G69" s="99">
        <f t="shared" si="2"/>
        <v>707267.84</v>
      </c>
      <c r="H69" s="14"/>
      <c r="I69" s="14"/>
      <c r="J69" s="14"/>
      <c r="K69" s="14"/>
      <c r="L69" s="14"/>
      <c r="M69" s="14"/>
      <c r="N69" s="195"/>
      <c r="O69" s="107">
        <v>67</v>
      </c>
      <c r="P69" s="107">
        <v>0</v>
      </c>
      <c r="Q69" s="99">
        <v>3342153.29</v>
      </c>
      <c r="R69" s="155">
        <v>135509.95000000001</v>
      </c>
      <c r="S69" s="155">
        <v>12332.02</v>
      </c>
      <c r="T69" s="155">
        <v>322060</v>
      </c>
      <c r="U69" s="155">
        <v>247404.01</v>
      </c>
      <c r="V69" s="155">
        <v>240780.57</v>
      </c>
      <c r="W69" s="155">
        <v>250938.5</v>
      </c>
      <c r="X69" s="189">
        <v>111825.95</v>
      </c>
      <c r="Y69" s="155">
        <v>44009.01</v>
      </c>
      <c r="Z69" s="155">
        <v>72553.42</v>
      </c>
      <c r="AA69" s="155">
        <v>125587.78</v>
      </c>
      <c r="AB69" s="155">
        <v>1192320.58</v>
      </c>
      <c r="AC69" s="155">
        <v>285723.52000000002</v>
      </c>
      <c r="AD69" s="155">
        <v>451910.55</v>
      </c>
      <c r="AE69" s="155">
        <v>330993.05</v>
      </c>
      <c r="AF69" s="155">
        <v>40165.360000000001</v>
      </c>
      <c r="AG69" s="155">
        <v>152391</v>
      </c>
      <c r="AH69" s="155">
        <v>24546.55</v>
      </c>
      <c r="AI69" s="155">
        <v>283881.96000000002</v>
      </c>
      <c r="AJ69" s="155">
        <v>121424.7</v>
      </c>
      <c r="AK69" s="155">
        <v>39608.239999999998</v>
      </c>
      <c r="AL69" s="108">
        <v>694392.13</v>
      </c>
      <c r="AM69" s="108">
        <v>112740.9</v>
      </c>
      <c r="AN69" s="108">
        <v>147841.38</v>
      </c>
      <c r="AO69" s="108">
        <v>50350.1</v>
      </c>
      <c r="AP69" s="108">
        <v>55386.81</v>
      </c>
      <c r="AQ69" s="108">
        <v>86313.45</v>
      </c>
      <c r="AR69" s="108">
        <v>4737465.71</v>
      </c>
      <c r="AS69" s="108">
        <v>1385598.4</v>
      </c>
      <c r="AT69" s="108">
        <v>144451.29999999999</v>
      </c>
      <c r="AU69" s="108">
        <v>179413.18</v>
      </c>
      <c r="AV69" s="108">
        <v>987607.95</v>
      </c>
      <c r="AW69" s="108">
        <v>73247.16</v>
      </c>
      <c r="AX69" s="108">
        <v>82157.42</v>
      </c>
      <c r="AY69" s="108">
        <v>707267.84</v>
      </c>
      <c r="AZ69" s="108">
        <v>113393</v>
      </c>
      <c r="BA69" s="108">
        <v>225478.28</v>
      </c>
      <c r="BB69" s="108">
        <v>265313.21000000002</v>
      </c>
      <c r="BC69" s="108">
        <v>46356.27</v>
      </c>
      <c r="BD69" s="108">
        <v>296186.0037</v>
      </c>
      <c r="BE69" s="108">
        <v>33234.11</v>
      </c>
      <c r="BF69" s="108">
        <v>774763.24</v>
      </c>
      <c r="BG69" s="108">
        <v>78929.87</v>
      </c>
      <c r="BH69" s="108">
        <v>55799</v>
      </c>
      <c r="BI69" s="108">
        <v>124281.98</v>
      </c>
      <c r="BJ69" s="108">
        <v>159827.69</v>
      </c>
      <c r="BK69" s="108">
        <v>200089.92</v>
      </c>
      <c r="BL69" s="108">
        <v>279078.77</v>
      </c>
      <c r="BM69" s="108">
        <v>55401.06</v>
      </c>
      <c r="BN69" s="108">
        <v>42011.360000000001</v>
      </c>
      <c r="BO69" s="108">
        <v>13141.32</v>
      </c>
      <c r="BP69" s="108">
        <v>328027.21999999997</v>
      </c>
      <c r="BQ69" s="108">
        <v>33640.620000000003</v>
      </c>
      <c r="BR69" s="108">
        <v>4166976.37</v>
      </c>
      <c r="BS69" s="108">
        <v>51875.040000000001</v>
      </c>
      <c r="BT69" s="108">
        <v>428144</v>
      </c>
      <c r="BU69" s="108">
        <v>113136.64</v>
      </c>
      <c r="BV69" s="108">
        <v>192001.44</v>
      </c>
      <c r="BW69" s="108">
        <v>182848.16</v>
      </c>
      <c r="BX69" s="195"/>
      <c r="BY69" s="108"/>
      <c r="BZ69" s="108"/>
      <c r="CA69" s="108"/>
      <c r="CB69" s="108"/>
      <c r="CC69" s="108"/>
      <c r="CD69" s="108"/>
      <c r="CE69" s="108"/>
      <c r="CF69" s="14"/>
      <c r="CG69" s="14"/>
      <c r="CH69" s="14"/>
    </row>
    <row r="70" spans="1:86" outlineLevel="1" x14ac:dyDescent="0.25">
      <c r="A70" s="3"/>
      <c r="B70" s="9">
        <v>62</v>
      </c>
      <c r="C70" s="11">
        <v>5665</v>
      </c>
      <c r="D70" s="182">
        <v>59</v>
      </c>
      <c r="E70" s="11" t="s">
        <v>69</v>
      </c>
      <c r="F70" s="231"/>
      <c r="G70" s="99">
        <f t="shared" si="2"/>
        <v>772749.89</v>
      </c>
      <c r="H70" s="14"/>
      <c r="I70" s="14"/>
      <c r="J70" s="14"/>
      <c r="K70" s="14"/>
      <c r="L70" s="14"/>
      <c r="M70" s="14"/>
      <c r="N70" s="195"/>
      <c r="O70" s="107">
        <v>68</v>
      </c>
      <c r="P70" s="107">
        <v>0</v>
      </c>
      <c r="Q70" s="99">
        <v>4010036.85</v>
      </c>
      <c r="R70" s="155">
        <v>36916.720000000001</v>
      </c>
      <c r="S70" s="155">
        <v>22561.119999999999</v>
      </c>
      <c r="T70" s="155">
        <v>1241359</v>
      </c>
      <c r="U70" s="155">
        <v>13032.29</v>
      </c>
      <c r="V70" s="155">
        <v>737211.86</v>
      </c>
      <c r="W70" s="155">
        <v>507416.16</v>
      </c>
      <c r="X70" s="189">
        <v>99891.75</v>
      </c>
      <c r="Y70" s="155">
        <v>21243.68</v>
      </c>
      <c r="Z70" s="155">
        <v>0</v>
      </c>
      <c r="AA70" s="155">
        <v>6136.93</v>
      </c>
      <c r="AB70" s="155">
        <v>775476.23</v>
      </c>
      <c r="AC70" s="155">
        <v>8432.2900000000009</v>
      </c>
      <c r="AD70" s="155">
        <v>25849.919999999998</v>
      </c>
      <c r="AE70" s="155">
        <v>136142.62</v>
      </c>
      <c r="AF70" s="155">
        <v>102097.54</v>
      </c>
      <c r="AG70" s="155">
        <v>759339.79</v>
      </c>
      <c r="AH70" s="155">
        <v>1985.02</v>
      </c>
      <c r="AI70" s="155">
        <v>141365.51999999999</v>
      </c>
      <c r="AJ70" s="155">
        <v>98236.62</v>
      </c>
      <c r="AK70" s="155">
        <v>81724.759999999995</v>
      </c>
      <c r="AL70" s="108">
        <v>218233.52</v>
      </c>
      <c r="AM70" s="108">
        <v>111076.89</v>
      </c>
      <c r="AN70" s="108">
        <v>575218.28</v>
      </c>
      <c r="AO70" s="108">
        <v>15765.46</v>
      </c>
      <c r="AP70" s="108">
        <v>0</v>
      </c>
      <c r="AQ70" s="108">
        <v>17900</v>
      </c>
      <c r="AR70" s="108">
        <v>23289351.640000001</v>
      </c>
      <c r="AS70" s="108">
        <v>1937503.44</v>
      </c>
      <c r="AT70" s="108">
        <v>287679.33</v>
      </c>
      <c r="AU70" s="108">
        <v>124074.8</v>
      </c>
      <c r="AV70" s="108">
        <v>104962.16</v>
      </c>
      <c r="AW70" s="108">
        <v>41566</v>
      </c>
      <c r="AX70" s="108">
        <v>887737.19</v>
      </c>
      <c r="AY70" s="108">
        <v>772749.89</v>
      </c>
      <c r="AZ70" s="108">
        <v>413660</v>
      </c>
      <c r="BA70" s="108">
        <v>178411.64</v>
      </c>
      <c r="BB70" s="108">
        <v>36568.910000000003</v>
      </c>
      <c r="BC70" s="108">
        <v>58220.4</v>
      </c>
      <c r="BD70" s="108">
        <v>99258.373550000004</v>
      </c>
      <c r="BE70" s="108">
        <v>12954.11</v>
      </c>
      <c r="BF70" s="108">
        <v>387294.49</v>
      </c>
      <c r="BG70" s="108">
        <v>148637.06</v>
      </c>
      <c r="BH70" s="108">
        <v>739246</v>
      </c>
      <c r="BI70" s="108">
        <v>452725.05</v>
      </c>
      <c r="BJ70" s="108">
        <v>78858.61</v>
      </c>
      <c r="BK70" s="108">
        <v>91237.3</v>
      </c>
      <c r="BL70" s="108">
        <v>77826.28</v>
      </c>
      <c r="BM70" s="108">
        <v>41607.43</v>
      </c>
      <c r="BN70" s="108">
        <v>134830.39999999999</v>
      </c>
      <c r="BO70" s="108">
        <v>36223.32</v>
      </c>
      <c r="BP70" s="108">
        <v>156763.84</v>
      </c>
      <c r="BQ70" s="108">
        <v>204801.58</v>
      </c>
      <c r="BR70" s="108">
        <v>144306.38</v>
      </c>
      <c r="BS70" s="108">
        <v>119040.22</v>
      </c>
      <c r="BT70" s="108">
        <v>312096</v>
      </c>
      <c r="BU70" s="108">
        <v>105301.09</v>
      </c>
      <c r="BV70" s="108">
        <v>61685.55</v>
      </c>
      <c r="BW70" s="108">
        <v>231096.81</v>
      </c>
      <c r="BX70" s="195"/>
      <c r="BY70" s="108"/>
      <c r="BZ70" s="108"/>
      <c r="CA70" s="108"/>
      <c r="CB70" s="108"/>
      <c r="CC70" s="108"/>
      <c r="CD70" s="108"/>
      <c r="CE70" s="108"/>
      <c r="CF70" s="14"/>
      <c r="CG70" s="14"/>
      <c r="CH70" s="14"/>
    </row>
    <row r="71" spans="1:86" outlineLevel="1" x14ac:dyDescent="0.25">
      <c r="A71" s="3"/>
      <c r="B71" s="9">
        <v>63</v>
      </c>
      <c r="C71" s="11">
        <v>5670</v>
      </c>
      <c r="D71" s="182">
        <v>60</v>
      </c>
      <c r="E71" s="11" t="s">
        <v>70</v>
      </c>
      <c r="F71" s="231"/>
      <c r="G71" s="99">
        <f t="shared" si="2"/>
        <v>0</v>
      </c>
      <c r="H71" s="14"/>
      <c r="I71" s="14"/>
      <c r="J71" s="14"/>
      <c r="K71" s="14"/>
      <c r="L71" s="14"/>
      <c r="M71" s="14"/>
      <c r="N71" s="195"/>
      <c r="O71" s="107">
        <v>69</v>
      </c>
      <c r="P71" s="107">
        <v>0</v>
      </c>
      <c r="Q71" s="99">
        <v>1360152.75</v>
      </c>
      <c r="R71" s="155">
        <v>266504.92</v>
      </c>
      <c r="S71" s="155">
        <v>0</v>
      </c>
      <c r="T71" s="155">
        <v>0</v>
      </c>
      <c r="U71" s="155">
        <v>14583.31</v>
      </c>
      <c r="V71" s="155">
        <v>0</v>
      </c>
      <c r="W71" s="155">
        <v>363466.44</v>
      </c>
      <c r="X71" s="189">
        <v>0</v>
      </c>
      <c r="Y71" s="155">
        <v>0</v>
      </c>
      <c r="Z71" s="155">
        <v>16800</v>
      </c>
      <c r="AA71" s="155">
        <v>0</v>
      </c>
      <c r="AB71" s="155">
        <v>0</v>
      </c>
      <c r="AC71" s="155">
        <v>0</v>
      </c>
      <c r="AD71" s="155">
        <v>0</v>
      </c>
      <c r="AE71" s="155">
        <v>0</v>
      </c>
      <c r="AF71" s="155">
        <v>0</v>
      </c>
      <c r="AG71" s="155">
        <v>0</v>
      </c>
      <c r="AH71" s="155">
        <v>0</v>
      </c>
      <c r="AI71" s="155">
        <v>0</v>
      </c>
      <c r="AJ71" s="155">
        <v>0</v>
      </c>
      <c r="AK71" s="155">
        <v>17151.64</v>
      </c>
      <c r="AL71" s="108">
        <v>0</v>
      </c>
      <c r="AM71" s="108">
        <v>0</v>
      </c>
      <c r="AN71" s="108">
        <v>0</v>
      </c>
      <c r="AO71" s="108">
        <v>14671.68</v>
      </c>
      <c r="AP71" s="108">
        <v>12314.79</v>
      </c>
      <c r="AQ71" s="108">
        <v>0</v>
      </c>
      <c r="AR71" s="108">
        <v>10027899.27</v>
      </c>
      <c r="AS71" s="108">
        <v>0</v>
      </c>
      <c r="AT71" s="108">
        <v>824.15</v>
      </c>
      <c r="AU71" s="108">
        <v>249883.59</v>
      </c>
      <c r="AV71" s="108">
        <v>0</v>
      </c>
      <c r="AW71" s="108">
        <v>0</v>
      </c>
      <c r="AX71" s="108">
        <v>0</v>
      </c>
      <c r="AY71" s="108">
        <v>0</v>
      </c>
      <c r="AZ71" s="108">
        <v>0</v>
      </c>
      <c r="BA71" s="108">
        <v>124533.08</v>
      </c>
      <c r="BB71" s="108">
        <v>0</v>
      </c>
      <c r="BC71" s="108">
        <v>0</v>
      </c>
      <c r="BD71" s="108">
        <v>0</v>
      </c>
      <c r="BE71" s="108">
        <v>0</v>
      </c>
      <c r="BF71" s="108">
        <v>2400</v>
      </c>
      <c r="BG71" s="108">
        <v>0</v>
      </c>
      <c r="BH71" s="108">
        <v>0</v>
      </c>
      <c r="BI71" s="108">
        <v>334707</v>
      </c>
      <c r="BJ71" s="108">
        <v>14330.76</v>
      </c>
      <c r="BK71" s="108">
        <v>696454</v>
      </c>
      <c r="BL71" s="108">
        <v>0</v>
      </c>
      <c r="BM71" s="108">
        <v>0</v>
      </c>
      <c r="BN71" s="108">
        <v>8208.36</v>
      </c>
      <c r="BO71" s="108">
        <v>0</v>
      </c>
      <c r="BP71" s="108">
        <v>361508.26</v>
      </c>
      <c r="BQ71" s="108">
        <v>150000</v>
      </c>
      <c r="BR71" s="108">
        <v>-1076.6300000000001</v>
      </c>
      <c r="BS71" s="108">
        <v>0</v>
      </c>
      <c r="BT71" s="108">
        <v>0</v>
      </c>
      <c r="BU71" s="108">
        <v>0</v>
      </c>
      <c r="BV71" s="108">
        <v>0</v>
      </c>
      <c r="BW71" s="108">
        <v>0</v>
      </c>
      <c r="BX71" s="195"/>
      <c r="BY71" s="108"/>
      <c r="BZ71" s="108"/>
      <c r="CA71" s="108"/>
      <c r="CB71" s="108"/>
      <c r="CC71" s="108"/>
      <c r="CD71" s="108"/>
      <c r="CE71" s="108"/>
      <c r="CF71" s="14"/>
      <c r="CG71" s="14"/>
      <c r="CH71" s="14"/>
    </row>
    <row r="72" spans="1:86" outlineLevel="1" x14ac:dyDescent="0.25">
      <c r="A72" s="3"/>
      <c r="B72" s="9">
        <v>64</v>
      </c>
      <c r="C72" s="11">
        <v>5672</v>
      </c>
      <c r="D72" s="182">
        <v>61</v>
      </c>
      <c r="E72" s="11" t="s">
        <v>71</v>
      </c>
      <c r="F72" s="231"/>
      <c r="G72" s="99">
        <f t="shared" si="2"/>
        <v>0</v>
      </c>
      <c r="H72" s="14"/>
      <c r="I72" s="14"/>
      <c r="J72" s="14"/>
      <c r="K72" s="14"/>
      <c r="L72" s="14"/>
      <c r="M72" s="14"/>
      <c r="N72" s="195"/>
      <c r="O72" s="107">
        <v>70</v>
      </c>
      <c r="P72" s="107">
        <v>0</v>
      </c>
      <c r="Q72" s="99">
        <v>0</v>
      </c>
      <c r="R72" s="155">
        <v>0</v>
      </c>
      <c r="S72" s="155">
        <v>0</v>
      </c>
      <c r="T72" s="155">
        <v>0</v>
      </c>
      <c r="U72" s="155">
        <v>0</v>
      </c>
      <c r="V72" s="155">
        <v>0</v>
      </c>
      <c r="W72" s="155">
        <v>0</v>
      </c>
      <c r="X72" s="189">
        <v>0</v>
      </c>
      <c r="Y72" s="155">
        <v>0</v>
      </c>
      <c r="Z72" s="155">
        <v>0</v>
      </c>
      <c r="AA72" s="155">
        <v>0</v>
      </c>
      <c r="AB72" s="155">
        <v>0</v>
      </c>
      <c r="AC72" s="155">
        <v>35845.360000000001</v>
      </c>
      <c r="AD72" s="155">
        <v>0</v>
      </c>
      <c r="AE72" s="155">
        <v>0</v>
      </c>
      <c r="AF72" s="155">
        <v>0</v>
      </c>
      <c r="AG72" s="155">
        <v>0</v>
      </c>
      <c r="AH72" s="155">
        <v>0</v>
      </c>
      <c r="AI72" s="155">
        <v>0</v>
      </c>
      <c r="AJ72" s="155">
        <v>0</v>
      </c>
      <c r="AK72" s="155">
        <v>0</v>
      </c>
      <c r="AL72" s="108">
        <v>0</v>
      </c>
      <c r="AM72" s="108">
        <v>0</v>
      </c>
      <c r="AN72" s="108">
        <v>0</v>
      </c>
      <c r="AO72" s="108">
        <v>0</v>
      </c>
      <c r="AP72" s="108">
        <v>0</v>
      </c>
      <c r="AQ72" s="108">
        <v>0</v>
      </c>
      <c r="AR72" s="108">
        <v>0</v>
      </c>
      <c r="AS72" s="108">
        <v>0</v>
      </c>
      <c r="AT72" s="108">
        <v>0</v>
      </c>
      <c r="AU72" s="108">
        <v>0</v>
      </c>
      <c r="AV72" s="108">
        <v>0</v>
      </c>
      <c r="AW72" s="108">
        <v>0</v>
      </c>
      <c r="AX72" s="108">
        <v>0</v>
      </c>
      <c r="AY72" s="108">
        <v>0</v>
      </c>
      <c r="AZ72" s="108">
        <v>0</v>
      </c>
      <c r="BA72" s="108">
        <v>0</v>
      </c>
      <c r="BB72" s="108">
        <v>0</v>
      </c>
      <c r="BC72" s="108">
        <v>0</v>
      </c>
      <c r="BD72" s="108">
        <v>0</v>
      </c>
      <c r="BE72" s="108">
        <v>0</v>
      </c>
      <c r="BF72" s="108">
        <v>0</v>
      </c>
      <c r="BG72" s="108">
        <v>0</v>
      </c>
      <c r="BH72" s="108">
        <v>1294</v>
      </c>
      <c r="BI72" s="108">
        <v>0</v>
      </c>
      <c r="BJ72" s="108">
        <v>0</v>
      </c>
      <c r="BK72" s="108">
        <v>0</v>
      </c>
      <c r="BL72" s="108">
        <v>0</v>
      </c>
      <c r="BM72" s="108">
        <v>0</v>
      </c>
      <c r="BN72" s="108">
        <v>0</v>
      </c>
      <c r="BO72" s="108">
        <v>0</v>
      </c>
      <c r="BP72" s="108">
        <v>0</v>
      </c>
      <c r="BQ72" s="108">
        <v>0</v>
      </c>
      <c r="BR72" s="108">
        <v>0</v>
      </c>
      <c r="BS72" s="108">
        <v>0</v>
      </c>
      <c r="BT72" s="108">
        <v>0</v>
      </c>
      <c r="BU72" s="108">
        <v>0</v>
      </c>
      <c r="BV72" s="108">
        <v>0</v>
      </c>
      <c r="BW72" s="108">
        <v>0</v>
      </c>
      <c r="BX72" s="195"/>
      <c r="BY72" s="108"/>
      <c r="BZ72" s="108"/>
      <c r="CA72" s="108"/>
      <c r="CB72" s="108"/>
      <c r="CC72" s="108"/>
      <c r="CD72" s="108"/>
      <c r="CE72" s="108"/>
      <c r="CF72" s="14"/>
      <c r="CG72" s="14"/>
      <c r="CH72" s="14"/>
    </row>
    <row r="73" spans="1:86" outlineLevel="1" x14ac:dyDescent="0.25">
      <c r="A73" s="3"/>
      <c r="B73" s="9">
        <v>65</v>
      </c>
      <c r="C73" s="11">
        <v>5675</v>
      </c>
      <c r="D73" s="182">
        <v>62</v>
      </c>
      <c r="E73" s="11" t="s">
        <v>72</v>
      </c>
      <c r="F73" s="231"/>
      <c r="G73" s="99">
        <f t="shared" si="2"/>
        <v>684044.68</v>
      </c>
      <c r="H73" s="14"/>
      <c r="I73" s="14"/>
      <c r="J73" s="14"/>
      <c r="K73" s="14"/>
      <c r="L73" s="14"/>
      <c r="M73" s="14"/>
      <c r="N73" s="195"/>
      <c r="O73" s="107">
        <v>71</v>
      </c>
      <c r="P73" s="107">
        <v>0</v>
      </c>
      <c r="Q73" s="99">
        <v>25809993.219999999</v>
      </c>
      <c r="R73" s="155">
        <v>1144471.73</v>
      </c>
      <c r="S73" s="155">
        <v>27663.87</v>
      </c>
      <c r="T73" s="155">
        <v>289020</v>
      </c>
      <c r="U73" s="155">
        <v>161793.26999999999</v>
      </c>
      <c r="V73" s="155">
        <v>401542.78</v>
      </c>
      <c r="W73" s="155">
        <v>-416720.65</v>
      </c>
      <c r="X73" s="189">
        <v>17569.02</v>
      </c>
      <c r="Y73" s="155">
        <v>0</v>
      </c>
      <c r="Z73" s="155">
        <v>0</v>
      </c>
      <c r="AA73" s="155">
        <v>62585.5</v>
      </c>
      <c r="AB73" s="155">
        <v>1490509.5</v>
      </c>
      <c r="AC73" s="155">
        <v>1290623.83</v>
      </c>
      <c r="AD73" s="155">
        <v>615328.98</v>
      </c>
      <c r="AE73" s="155">
        <v>1638969.42</v>
      </c>
      <c r="AF73" s="155">
        <v>4135.96</v>
      </c>
      <c r="AG73" s="155">
        <v>189156</v>
      </c>
      <c r="AH73" s="155">
        <v>0</v>
      </c>
      <c r="AI73" s="155">
        <v>374884.49</v>
      </c>
      <c r="AJ73" s="155">
        <v>120029.2</v>
      </c>
      <c r="AK73" s="155">
        <v>1421.1</v>
      </c>
      <c r="AL73" s="108">
        <v>623868.44999999995</v>
      </c>
      <c r="AM73" s="108">
        <v>106485.67</v>
      </c>
      <c r="AN73" s="108">
        <v>205415.07</v>
      </c>
      <c r="AO73" s="108">
        <v>0</v>
      </c>
      <c r="AP73" s="108">
        <v>0</v>
      </c>
      <c r="AQ73" s="108">
        <v>26255.63</v>
      </c>
      <c r="AR73" s="108">
        <v>80855724.359999999</v>
      </c>
      <c r="AS73" s="108">
        <v>6339473.1900000004</v>
      </c>
      <c r="AT73" s="108">
        <v>313324.13</v>
      </c>
      <c r="AU73" s="108">
        <v>100591.09</v>
      </c>
      <c r="AV73" s="108">
        <v>1076100.6599999999</v>
      </c>
      <c r="AW73" s="108">
        <v>65192.44</v>
      </c>
      <c r="AX73" s="108">
        <v>477989.49</v>
      </c>
      <c r="AY73" s="108">
        <v>684044.68</v>
      </c>
      <c r="AZ73" s="108">
        <v>625649</v>
      </c>
      <c r="BA73" s="108">
        <v>529549.97</v>
      </c>
      <c r="BB73" s="108">
        <v>703477.09</v>
      </c>
      <c r="BC73" s="108">
        <v>319872.53999999998</v>
      </c>
      <c r="BD73" s="108">
        <v>211050.91</v>
      </c>
      <c r="BE73" s="108">
        <v>0</v>
      </c>
      <c r="BF73" s="108">
        <v>530856.37</v>
      </c>
      <c r="BG73" s="108">
        <v>70875.990000000005</v>
      </c>
      <c r="BH73" s="108">
        <v>330204</v>
      </c>
      <c r="BI73" s="108">
        <v>995736.52</v>
      </c>
      <c r="BJ73" s="108">
        <v>191538.17</v>
      </c>
      <c r="BK73" s="108">
        <v>0</v>
      </c>
      <c r="BL73" s="108">
        <v>319986.58</v>
      </c>
      <c r="BM73" s="108">
        <v>14089.12</v>
      </c>
      <c r="BN73" s="108">
        <v>37171.449999999997</v>
      </c>
      <c r="BO73" s="108">
        <v>12485</v>
      </c>
      <c r="BP73" s="108">
        <v>35146.339999999997</v>
      </c>
      <c r="BQ73" s="108">
        <v>0</v>
      </c>
      <c r="BR73" s="108">
        <v>25813228.879999999</v>
      </c>
      <c r="BS73" s="108">
        <v>28172.46</v>
      </c>
      <c r="BT73" s="108">
        <v>614484</v>
      </c>
      <c r="BU73" s="108">
        <v>0</v>
      </c>
      <c r="BV73" s="108">
        <v>6228.41</v>
      </c>
      <c r="BW73" s="108">
        <v>134917.91</v>
      </c>
      <c r="BX73" s="195"/>
      <c r="BY73" s="108"/>
      <c r="BZ73" s="108"/>
      <c r="CA73" s="108"/>
      <c r="CB73" s="108"/>
      <c r="CC73" s="108"/>
      <c r="CD73" s="108"/>
      <c r="CE73" s="108"/>
      <c r="CF73" s="14"/>
      <c r="CG73" s="14"/>
      <c r="CH73" s="14"/>
    </row>
    <row r="74" spans="1:86" outlineLevel="1" x14ac:dyDescent="0.25">
      <c r="A74" s="3"/>
      <c r="B74" s="9">
        <v>66</v>
      </c>
      <c r="C74" s="11">
        <v>5680</v>
      </c>
      <c r="D74" s="182">
        <v>63</v>
      </c>
      <c r="E74" s="11" t="s">
        <v>73</v>
      </c>
      <c r="F74" s="231"/>
      <c r="G74" s="99">
        <f t="shared" ref="G74:G81" si="3">HLOOKUP($E$3,$P$3:$CE$269,O74,TRUE)</f>
        <v>0</v>
      </c>
      <c r="H74" s="14"/>
      <c r="I74" s="14"/>
      <c r="J74" s="14"/>
      <c r="K74" s="14"/>
      <c r="L74" s="14"/>
      <c r="M74" s="14"/>
      <c r="N74" s="195"/>
      <c r="O74" s="107">
        <v>72</v>
      </c>
      <c r="P74" s="107">
        <v>0</v>
      </c>
      <c r="Q74" s="99">
        <v>0</v>
      </c>
      <c r="R74" s="155">
        <v>18233</v>
      </c>
      <c r="S74" s="155">
        <v>0</v>
      </c>
      <c r="T74" s="155">
        <v>0</v>
      </c>
      <c r="U74" s="155">
        <v>25182</v>
      </c>
      <c r="V74" s="155">
        <v>0</v>
      </c>
      <c r="W74" s="155">
        <v>14758.15</v>
      </c>
      <c r="X74" s="189">
        <v>9374.0499999999993</v>
      </c>
      <c r="Y74" s="155">
        <v>0</v>
      </c>
      <c r="Z74" s="155">
        <v>2061</v>
      </c>
      <c r="AA74" s="155">
        <v>5292</v>
      </c>
      <c r="AB74" s="155">
        <v>0</v>
      </c>
      <c r="AC74" s="155">
        <v>0</v>
      </c>
      <c r="AD74" s="155">
        <v>0</v>
      </c>
      <c r="AE74" s="155">
        <v>43450</v>
      </c>
      <c r="AF74" s="155">
        <v>8068</v>
      </c>
      <c r="AG74" s="155">
        <v>12329</v>
      </c>
      <c r="AH74" s="155">
        <v>3217.2</v>
      </c>
      <c r="AI74" s="155">
        <v>13136</v>
      </c>
      <c r="AJ74" s="155">
        <v>10718</v>
      </c>
      <c r="AK74" s="155">
        <v>5328.2</v>
      </c>
      <c r="AL74" s="108">
        <v>0</v>
      </c>
      <c r="AM74" s="108">
        <v>0</v>
      </c>
      <c r="AN74" s="108">
        <v>0</v>
      </c>
      <c r="AO74" s="108">
        <v>2603</v>
      </c>
      <c r="AP74" s="108">
        <v>1600</v>
      </c>
      <c r="AQ74" s="108">
        <v>4679.97</v>
      </c>
      <c r="AR74" s="108">
        <v>0</v>
      </c>
      <c r="AS74" s="108">
        <v>0</v>
      </c>
      <c r="AT74" s="108">
        <v>11175</v>
      </c>
      <c r="AU74" s="108">
        <v>12619</v>
      </c>
      <c r="AV74" s="108">
        <v>43877</v>
      </c>
      <c r="AW74" s="108">
        <v>0</v>
      </c>
      <c r="AX74" s="108">
        <v>14751.84</v>
      </c>
      <c r="AY74" s="108">
        <v>0</v>
      </c>
      <c r="AZ74" s="108">
        <v>0</v>
      </c>
      <c r="BA74" s="108">
        <v>0</v>
      </c>
      <c r="BB74" s="108">
        <v>0</v>
      </c>
      <c r="BC74" s="108">
        <v>5400</v>
      </c>
      <c r="BD74" s="108">
        <v>12116.97</v>
      </c>
      <c r="BE74" s="108">
        <v>3789.96</v>
      </c>
      <c r="BF74" s="108">
        <v>37415</v>
      </c>
      <c r="BG74" s="108">
        <v>0</v>
      </c>
      <c r="BH74" s="108">
        <v>0</v>
      </c>
      <c r="BI74" s="108">
        <v>0</v>
      </c>
      <c r="BJ74" s="108">
        <v>8612</v>
      </c>
      <c r="BK74" s="108">
        <v>15634</v>
      </c>
      <c r="BL74" s="108">
        <v>0</v>
      </c>
      <c r="BM74" s="108">
        <v>2911</v>
      </c>
      <c r="BN74" s="108">
        <v>3555</v>
      </c>
      <c r="BO74" s="108">
        <v>2668</v>
      </c>
      <c r="BP74" s="108">
        <v>0</v>
      </c>
      <c r="BQ74" s="108">
        <v>0</v>
      </c>
      <c r="BR74" s="108">
        <v>575246</v>
      </c>
      <c r="BS74" s="108">
        <v>6313.36</v>
      </c>
      <c r="BT74" s="108">
        <v>0</v>
      </c>
      <c r="BU74" s="108">
        <v>10926</v>
      </c>
      <c r="BV74" s="108">
        <v>4849</v>
      </c>
      <c r="BW74" s="108">
        <v>0</v>
      </c>
      <c r="BX74" s="195"/>
      <c r="BY74" s="108"/>
      <c r="BZ74" s="108"/>
      <c r="CA74" s="108"/>
      <c r="CB74" s="108"/>
      <c r="CC74" s="108"/>
      <c r="CD74" s="108"/>
      <c r="CE74" s="108"/>
      <c r="CF74" s="14"/>
      <c r="CG74" s="14"/>
      <c r="CH74" s="14"/>
    </row>
    <row r="75" spans="1:86" x14ac:dyDescent="0.25">
      <c r="A75" s="3"/>
      <c r="B75" s="9">
        <v>67</v>
      </c>
      <c r="C75" s="12"/>
      <c r="D75" s="182"/>
      <c r="E75" s="16" t="s">
        <v>74</v>
      </c>
      <c r="F75" s="232"/>
      <c r="G75" s="99">
        <f t="shared" si="3"/>
        <v>13489054.260000002</v>
      </c>
      <c r="H75" s="17"/>
      <c r="I75" s="17"/>
      <c r="J75" s="17"/>
      <c r="K75" s="17"/>
      <c r="L75" s="17"/>
      <c r="M75" s="17"/>
      <c r="N75" s="195"/>
      <c r="O75" s="107">
        <v>73</v>
      </c>
      <c r="P75" s="107">
        <v>0</v>
      </c>
      <c r="Q75" s="260">
        <v>94752155.709999979</v>
      </c>
      <c r="R75" s="155">
        <v>5204026.9700000007</v>
      </c>
      <c r="S75" s="155">
        <v>410333.05000000005</v>
      </c>
      <c r="T75" s="155">
        <v>6413588</v>
      </c>
      <c r="U75" s="155">
        <v>4364120.67</v>
      </c>
      <c r="V75" s="155">
        <v>7020358.3100000015</v>
      </c>
      <c r="W75" s="155">
        <v>3662853.1399999992</v>
      </c>
      <c r="X75" s="189">
        <v>1051904.58</v>
      </c>
      <c r="Y75" s="155">
        <v>472246.36999999994</v>
      </c>
      <c r="Z75" s="155">
        <v>402627.08</v>
      </c>
      <c r="AA75" s="155">
        <v>983175.82000000007</v>
      </c>
      <c r="AB75" s="155">
        <v>17323433.900000002</v>
      </c>
      <c r="AC75" s="155">
        <v>8664266.3499999996</v>
      </c>
      <c r="AD75" s="155">
        <v>6482050.9100000001</v>
      </c>
      <c r="AE75" s="155">
        <v>11747346.779999999</v>
      </c>
      <c r="AF75" s="155">
        <v>2105938.0400000005</v>
      </c>
      <c r="AG75" s="155">
        <v>3111812.79</v>
      </c>
      <c r="AH75" s="155">
        <v>373619.79000000004</v>
      </c>
      <c r="AI75" s="155">
        <v>3731675.0300000003</v>
      </c>
      <c r="AJ75" s="155">
        <v>2317369.9500000002</v>
      </c>
      <c r="AK75" s="155">
        <v>668661.09</v>
      </c>
      <c r="AL75" s="108">
        <v>4273787.0599999996</v>
      </c>
      <c r="AM75" s="108">
        <v>1328823.5399999998</v>
      </c>
      <c r="AN75" s="108">
        <v>3726961.2299999991</v>
      </c>
      <c r="AO75" s="108">
        <v>302480.92</v>
      </c>
      <c r="AP75" s="108">
        <v>289742.25</v>
      </c>
      <c r="AQ75" s="108">
        <v>451083.69</v>
      </c>
      <c r="AR75" s="108">
        <v>130413773.11</v>
      </c>
      <c r="AS75" s="108">
        <v>33852593.210000001</v>
      </c>
      <c r="AT75" s="108">
        <v>3023507.46</v>
      </c>
      <c r="AU75" s="108">
        <v>2350708.4500000002</v>
      </c>
      <c r="AV75" s="108">
        <v>3864767.8200000003</v>
      </c>
      <c r="AW75" s="108">
        <v>1015561.56</v>
      </c>
      <c r="AX75" s="108">
        <v>1818493.01</v>
      </c>
      <c r="AY75" s="108">
        <v>13489054.260000002</v>
      </c>
      <c r="AZ75" s="108">
        <v>4281565</v>
      </c>
      <c r="BA75" s="108">
        <v>5251729.17</v>
      </c>
      <c r="BB75" s="108">
        <v>4707295.8099999996</v>
      </c>
      <c r="BC75" s="108">
        <v>1158183.3799999999</v>
      </c>
      <c r="BD75" s="108">
        <v>2701771.8473500004</v>
      </c>
      <c r="BE75" s="108">
        <v>526661.28999999992</v>
      </c>
      <c r="BF75" s="108">
        <v>5871322.9000000004</v>
      </c>
      <c r="BG75" s="108">
        <v>1561038.1199999999</v>
      </c>
      <c r="BH75" s="108">
        <v>2353789</v>
      </c>
      <c r="BI75" s="108">
        <v>6975824.8000000007</v>
      </c>
      <c r="BJ75" s="108">
        <v>1271793.72</v>
      </c>
      <c r="BK75" s="108">
        <v>2901866.4799999995</v>
      </c>
      <c r="BL75" s="108">
        <v>2638272.39</v>
      </c>
      <c r="BM75" s="108">
        <v>546904.06000000006</v>
      </c>
      <c r="BN75" s="108">
        <v>914186.93999999983</v>
      </c>
      <c r="BO75" s="108">
        <v>422775.79000000004</v>
      </c>
      <c r="BP75" s="108">
        <v>5393703.9499999993</v>
      </c>
      <c r="BQ75" s="108">
        <v>1254995.33</v>
      </c>
      <c r="BR75" s="108">
        <v>106805821.44999999</v>
      </c>
      <c r="BS75" s="108">
        <v>1776665.2899999998</v>
      </c>
      <c r="BT75" s="108">
        <v>3383970</v>
      </c>
      <c r="BU75" s="108">
        <v>1706536.8900000001</v>
      </c>
      <c r="BV75" s="108">
        <v>783733.95000000007</v>
      </c>
      <c r="BW75" s="108">
        <v>2915670.4600000009</v>
      </c>
      <c r="BX75" s="195"/>
      <c r="BY75" s="108"/>
      <c r="BZ75" s="108"/>
      <c r="CA75" s="108"/>
      <c r="CB75" s="108"/>
      <c r="CC75" s="108"/>
      <c r="CD75" s="109"/>
      <c r="CE75" s="109"/>
      <c r="CF75" s="17"/>
      <c r="CG75" s="17"/>
      <c r="CH75" s="17"/>
    </row>
    <row r="76" spans="1:86" outlineLevel="1" x14ac:dyDescent="0.25">
      <c r="A76" s="3"/>
      <c r="B76" s="9">
        <v>68</v>
      </c>
      <c r="C76" s="11">
        <v>5635</v>
      </c>
      <c r="D76" s="182">
        <v>64</v>
      </c>
      <c r="E76" s="11" t="s">
        <v>75</v>
      </c>
      <c r="F76" s="231"/>
      <c r="G76" s="99">
        <f t="shared" si="3"/>
        <v>521293.36</v>
      </c>
      <c r="H76" s="14"/>
      <c r="I76" s="14"/>
      <c r="J76" s="14"/>
      <c r="K76" s="14"/>
      <c r="L76" s="14"/>
      <c r="M76" s="14"/>
      <c r="N76" s="195"/>
      <c r="O76" s="107">
        <v>74</v>
      </c>
      <c r="P76" s="107">
        <v>0</v>
      </c>
      <c r="Q76" s="99">
        <v>0</v>
      </c>
      <c r="R76" s="155">
        <v>53460.3</v>
      </c>
      <c r="S76" s="155">
        <v>8328.75</v>
      </c>
      <c r="T76" s="155">
        <v>198399</v>
      </c>
      <c r="U76" s="155">
        <v>151706.74</v>
      </c>
      <c r="V76" s="155">
        <v>38294.92</v>
      </c>
      <c r="W76" s="155">
        <v>66326.789999999994</v>
      </c>
      <c r="X76" s="189">
        <v>2191.35</v>
      </c>
      <c r="Y76" s="155">
        <v>10681.96</v>
      </c>
      <c r="Z76" s="155">
        <v>3568.32</v>
      </c>
      <c r="AA76" s="155">
        <v>35718.47</v>
      </c>
      <c r="AB76" s="155">
        <v>215994.74</v>
      </c>
      <c r="AC76" s="155">
        <v>25066.560000000001</v>
      </c>
      <c r="AD76" s="155">
        <v>160738.92000000001</v>
      </c>
      <c r="AE76" s="155">
        <v>456878.75</v>
      </c>
      <c r="AF76" s="155">
        <v>20949.84</v>
      </c>
      <c r="AG76" s="155">
        <v>75190</v>
      </c>
      <c r="AH76" s="155">
        <v>12648.35</v>
      </c>
      <c r="AI76" s="155">
        <v>12516.75</v>
      </c>
      <c r="AJ76" s="155">
        <v>0</v>
      </c>
      <c r="AK76" s="155">
        <v>12449.81</v>
      </c>
      <c r="AL76" s="108">
        <v>135981.91</v>
      </c>
      <c r="AM76" s="108">
        <v>37016.5</v>
      </c>
      <c r="AN76" s="108">
        <v>71566.559999999998</v>
      </c>
      <c r="AO76" s="108">
        <v>9094.2199999999993</v>
      </c>
      <c r="AP76" s="108">
        <v>5497.2</v>
      </c>
      <c r="AQ76" s="108">
        <v>4575</v>
      </c>
      <c r="AR76" s="108">
        <v>4360240.8</v>
      </c>
      <c r="AS76" s="108">
        <v>1980427.73</v>
      </c>
      <c r="AT76" s="108">
        <v>48211.199999999997</v>
      </c>
      <c r="AU76" s="108">
        <v>169944.1</v>
      </c>
      <c r="AV76" s="108">
        <v>194301.56</v>
      </c>
      <c r="AW76" s="108">
        <v>40298.04</v>
      </c>
      <c r="AX76" s="108">
        <v>51538.52</v>
      </c>
      <c r="AY76" s="108">
        <v>521293.36</v>
      </c>
      <c r="AZ76" s="108">
        <v>144083</v>
      </c>
      <c r="BA76" s="108">
        <v>180143.77</v>
      </c>
      <c r="BB76" s="108">
        <v>324630.64</v>
      </c>
      <c r="BC76" s="108">
        <v>26941.01</v>
      </c>
      <c r="BD76" s="108">
        <v>126938.8</v>
      </c>
      <c r="BE76" s="108">
        <v>40096.99</v>
      </c>
      <c r="BF76" s="108">
        <v>126874.55</v>
      </c>
      <c r="BG76" s="108">
        <v>36207.53</v>
      </c>
      <c r="BH76" s="108">
        <v>45978</v>
      </c>
      <c r="BI76" s="108">
        <v>115884.96</v>
      </c>
      <c r="BJ76" s="108">
        <v>12739.74</v>
      </c>
      <c r="BK76" s="108">
        <v>126387.34</v>
      </c>
      <c r="BL76" s="108">
        <v>159899.32999999999</v>
      </c>
      <c r="BM76" s="108">
        <v>0</v>
      </c>
      <c r="BN76" s="108">
        <v>16771.07</v>
      </c>
      <c r="BO76" s="108">
        <v>17535.64</v>
      </c>
      <c r="BP76" s="108">
        <v>34417.08</v>
      </c>
      <c r="BQ76" s="108">
        <v>0</v>
      </c>
      <c r="BR76" s="108">
        <v>1206736.6299999999</v>
      </c>
      <c r="BS76" s="108">
        <v>13781.77</v>
      </c>
      <c r="BT76" s="108">
        <v>188689</v>
      </c>
      <c r="BU76" s="108">
        <v>0</v>
      </c>
      <c r="BV76" s="108">
        <v>45040.2</v>
      </c>
      <c r="BW76" s="108">
        <v>90553.02</v>
      </c>
      <c r="BX76" s="195"/>
      <c r="BY76" s="108"/>
      <c r="BZ76" s="108"/>
      <c r="CA76" s="108"/>
      <c r="CB76" s="108"/>
      <c r="CC76" s="108"/>
      <c r="CD76" s="108"/>
      <c r="CE76" s="108"/>
      <c r="CF76" s="14"/>
      <c r="CG76" s="14"/>
      <c r="CH76" s="14"/>
    </row>
    <row r="77" spans="1:86" outlineLevel="1" x14ac:dyDescent="0.25">
      <c r="A77" s="3"/>
      <c r="B77" s="9">
        <v>69</v>
      </c>
      <c r="C77" s="11">
        <v>6210</v>
      </c>
      <c r="D77" s="182">
        <v>65</v>
      </c>
      <c r="E77" s="11" t="s">
        <v>76</v>
      </c>
      <c r="F77" s="231"/>
      <c r="G77" s="99">
        <f t="shared" si="3"/>
        <v>0</v>
      </c>
      <c r="H77" s="14"/>
      <c r="I77" s="14"/>
      <c r="J77" s="14"/>
      <c r="K77" s="14"/>
      <c r="L77" s="14"/>
      <c r="M77" s="14"/>
      <c r="N77" s="195"/>
      <c r="O77" s="107">
        <v>75</v>
      </c>
      <c r="P77" s="107">
        <v>0</v>
      </c>
      <c r="Q77" s="99">
        <v>0</v>
      </c>
      <c r="R77" s="155">
        <v>0</v>
      </c>
      <c r="S77" s="155">
        <v>0</v>
      </c>
      <c r="T77" s="155">
        <v>0</v>
      </c>
      <c r="U77" s="155">
        <v>0</v>
      </c>
      <c r="V77" s="155">
        <v>0</v>
      </c>
      <c r="W77" s="155">
        <v>0</v>
      </c>
      <c r="X77" s="189">
        <v>0</v>
      </c>
      <c r="Y77" s="155">
        <v>0</v>
      </c>
      <c r="Z77" s="155">
        <v>0</v>
      </c>
      <c r="AA77" s="155">
        <v>0</v>
      </c>
      <c r="AB77" s="155">
        <v>0</v>
      </c>
      <c r="AC77" s="155">
        <v>0</v>
      </c>
      <c r="AD77" s="155">
        <v>0</v>
      </c>
      <c r="AE77" s="155">
        <v>0</v>
      </c>
      <c r="AF77" s="155">
        <v>0</v>
      </c>
      <c r="AG77" s="155">
        <v>0</v>
      </c>
      <c r="AH77" s="155">
        <v>0</v>
      </c>
      <c r="AI77" s="155">
        <v>0</v>
      </c>
      <c r="AJ77" s="155">
        <v>0</v>
      </c>
      <c r="AK77" s="155">
        <v>0</v>
      </c>
      <c r="AL77" s="108">
        <v>0</v>
      </c>
      <c r="AM77" s="108">
        <v>0</v>
      </c>
      <c r="AN77" s="108">
        <v>0</v>
      </c>
      <c r="AO77" s="108">
        <v>0</v>
      </c>
      <c r="AP77" s="108">
        <v>0</v>
      </c>
      <c r="AQ77" s="108">
        <v>0</v>
      </c>
      <c r="AR77" s="108">
        <v>0</v>
      </c>
      <c r="AS77" s="108">
        <v>0</v>
      </c>
      <c r="AT77" s="108">
        <v>0</v>
      </c>
      <c r="AU77" s="108">
        <v>0</v>
      </c>
      <c r="AV77" s="108">
        <v>0</v>
      </c>
      <c r="AW77" s="108">
        <v>0</v>
      </c>
      <c r="AX77" s="108">
        <v>0</v>
      </c>
      <c r="AY77" s="108">
        <v>0</v>
      </c>
      <c r="AZ77" s="108">
        <v>0</v>
      </c>
      <c r="BA77" s="108">
        <v>0</v>
      </c>
      <c r="BB77" s="108">
        <v>0</v>
      </c>
      <c r="BC77" s="108">
        <v>0</v>
      </c>
      <c r="BD77" s="108">
        <v>0</v>
      </c>
      <c r="BE77" s="108">
        <v>0</v>
      </c>
      <c r="BF77" s="108">
        <v>0</v>
      </c>
      <c r="BG77" s="108">
        <v>0</v>
      </c>
      <c r="BH77" s="108">
        <v>0</v>
      </c>
      <c r="BI77" s="108">
        <v>0</v>
      </c>
      <c r="BJ77" s="108">
        <v>0</v>
      </c>
      <c r="BK77" s="108">
        <v>0</v>
      </c>
      <c r="BL77" s="108">
        <v>0</v>
      </c>
      <c r="BM77" s="108">
        <v>0</v>
      </c>
      <c r="BN77" s="108">
        <v>0</v>
      </c>
      <c r="BO77" s="108">
        <v>0</v>
      </c>
      <c r="BP77" s="108">
        <v>0</v>
      </c>
      <c r="BQ77" s="108">
        <v>0</v>
      </c>
      <c r="BR77" s="108">
        <v>0</v>
      </c>
      <c r="BS77" s="108">
        <v>0</v>
      </c>
      <c r="BT77" s="108">
        <v>0</v>
      </c>
      <c r="BU77" s="108">
        <v>0</v>
      </c>
      <c r="BV77" s="108">
        <v>0</v>
      </c>
      <c r="BW77" s="108">
        <v>0</v>
      </c>
      <c r="BX77" s="195"/>
      <c r="BY77" s="108"/>
      <c r="BZ77" s="108"/>
      <c r="CA77" s="108"/>
      <c r="CB77" s="108"/>
      <c r="CC77" s="108"/>
      <c r="CD77" s="108"/>
      <c r="CE77" s="108"/>
      <c r="CF77" s="14"/>
      <c r="CG77" s="14"/>
      <c r="CH77" s="14"/>
    </row>
    <row r="78" spans="1:86" x14ac:dyDescent="0.25">
      <c r="A78" s="3"/>
      <c r="B78" s="9">
        <v>70</v>
      </c>
      <c r="D78" s="2"/>
      <c r="E78" s="16" t="s">
        <v>77</v>
      </c>
      <c r="F78" s="232"/>
      <c r="G78" s="99">
        <f t="shared" si="3"/>
        <v>521293.36</v>
      </c>
      <c r="H78" s="17"/>
      <c r="I78" s="17"/>
      <c r="J78" s="17"/>
      <c r="K78" s="17"/>
      <c r="L78" s="17"/>
      <c r="M78" s="17"/>
      <c r="N78" s="195"/>
      <c r="O78" s="107">
        <v>76</v>
      </c>
      <c r="P78" s="107">
        <v>0</v>
      </c>
      <c r="Q78" s="260">
        <v>0</v>
      </c>
      <c r="R78" s="155">
        <v>53460.3</v>
      </c>
      <c r="S78" s="155">
        <v>8328.75</v>
      </c>
      <c r="T78" s="155">
        <v>198399</v>
      </c>
      <c r="U78" s="155">
        <v>151706.74</v>
      </c>
      <c r="V78" s="155">
        <v>38294.92</v>
      </c>
      <c r="W78" s="155">
        <v>66326.789999999994</v>
      </c>
      <c r="X78" s="189">
        <v>2191.35</v>
      </c>
      <c r="Y78" s="155">
        <v>10681.96</v>
      </c>
      <c r="Z78" s="155">
        <v>3568.32</v>
      </c>
      <c r="AA78" s="155">
        <v>35718.47</v>
      </c>
      <c r="AB78" s="155">
        <v>215994.74</v>
      </c>
      <c r="AC78" s="155">
        <v>25066.560000000001</v>
      </c>
      <c r="AD78" s="155">
        <v>160738.92000000001</v>
      </c>
      <c r="AE78" s="155">
        <v>456878.75</v>
      </c>
      <c r="AF78" s="155">
        <v>20949.84</v>
      </c>
      <c r="AG78" s="155">
        <v>75190</v>
      </c>
      <c r="AH78" s="155">
        <v>12648.35</v>
      </c>
      <c r="AI78" s="155">
        <v>12516.75</v>
      </c>
      <c r="AJ78" s="155">
        <v>0</v>
      </c>
      <c r="AK78" s="155">
        <v>12449.81</v>
      </c>
      <c r="AL78" s="108">
        <v>135981.91</v>
      </c>
      <c r="AM78" s="108">
        <v>37016.5</v>
      </c>
      <c r="AN78" s="108">
        <v>71566.559999999998</v>
      </c>
      <c r="AO78" s="108">
        <v>9094.2199999999993</v>
      </c>
      <c r="AP78" s="108">
        <v>5497.2</v>
      </c>
      <c r="AQ78" s="108">
        <v>4575</v>
      </c>
      <c r="AR78" s="108">
        <v>4360240.8</v>
      </c>
      <c r="AS78" s="108">
        <v>1980427.73</v>
      </c>
      <c r="AT78" s="108">
        <v>48211.199999999997</v>
      </c>
      <c r="AU78" s="108">
        <v>169944.1</v>
      </c>
      <c r="AV78" s="108">
        <v>194301.56</v>
      </c>
      <c r="AW78" s="108">
        <v>40298.04</v>
      </c>
      <c r="AX78" s="108">
        <v>51538.52</v>
      </c>
      <c r="AY78" s="108">
        <v>521293.36</v>
      </c>
      <c r="AZ78" s="108">
        <v>144083</v>
      </c>
      <c r="BA78" s="108">
        <v>180143.77</v>
      </c>
      <c r="BB78" s="108">
        <v>324630.64</v>
      </c>
      <c r="BC78" s="108">
        <v>26941.01</v>
      </c>
      <c r="BD78" s="108">
        <v>126938.8</v>
      </c>
      <c r="BE78" s="108">
        <v>40096.99</v>
      </c>
      <c r="BF78" s="108">
        <v>126874.55</v>
      </c>
      <c r="BG78" s="108">
        <v>36207.53</v>
      </c>
      <c r="BH78" s="108">
        <v>45978</v>
      </c>
      <c r="BI78" s="108">
        <v>115884.96</v>
      </c>
      <c r="BJ78" s="108">
        <v>12739.74</v>
      </c>
      <c r="BK78" s="108">
        <v>126387.34</v>
      </c>
      <c r="BL78" s="108">
        <v>159899.32999999999</v>
      </c>
      <c r="BM78" s="108">
        <v>0</v>
      </c>
      <c r="BN78" s="108">
        <v>16771.07</v>
      </c>
      <c r="BO78" s="108">
        <v>17535.64</v>
      </c>
      <c r="BP78" s="108">
        <v>34417.08</v>
      </c>
      <c r="BQ78" s="108">
        <v>0</v>
      </c>
      <c r="BR78" s="108">
        <v>1206736.6299999999</v>
      </c>
      <c r="BS78" s="108">
        <v>13781.77</v>
      </c>
      <c r="BT78" s="108">
        <v>188689</v>
      </c>
      <c r="BU78" s="108">
        <v>0</v>
      </c>
      <c r="BV78" s="108">
        <v>45040.2</v>
      </c>
      <c r="BW78" s="108">
        <v>90553.02</v>
      </c>
      <c r="BX78" s="195"/>
      <c r="BY78" s="108"/>
      <c r="BZ78" s="108"/>
      <c r="CA78" s="108"/>
      <c r="CB78" s="108"/>
      <c r="CC78" s="108"/>
      <c r="CD78" s="109"/>
      <c r="CE78" s="109"/>
      <c r="CF78" s="17"/>
      <c r="CG78" s="17"/>
      <c r="CH78" s="17"/>
    </row>
    <row r="79" spans="1:86" outlineLevel="1" x14ac:dyDescent="0.25">
      <c r="A79" s="3"/>
      <c r="B79" s="9">
        <v>71</v>
      </c>
      <c r="C79" s="19">
        <v>5515</v>
      </c>
      <c r="D79" s="182">
        <v>46</v>
      </c>
      <c r="E79" s="11" t="s">
        <v>78</v>
      </c>
      <c r="F79" s="231"/>
      <c r="G79" s="99">
        <f t="shared" si="3"/>
        <v>0</v>
      </c>
      <c r="H79" s="14"/>
      <c r="I79" s="14"/>
      <c r="J79" s="14"/>
      <c r="K79" s="14"/>
      <c r="L79" s="14"/>
      <c r="M79" s="14"/>
      <c r="N79" s="195"/>
      <c r="O79" s="107">
        <v>77</v>
      </c>
      <c r="P79" s="107">
        <v>0</v>
      </c>
      <c r="Q79" s="99">
        <v>0</v>
      </c>
      <c r="R79" s="155">
        <v>0</v>
      </c>
      <c r="S79" s="155">
        <v>0</v>
      </c>
      <c r="T79" s="155">
        <v>0</v>
      </c>
      <c r="U79" s="155">
        <v>0</v>
      </c>
      <c r="V79" s="155">
        <v>0</v>
      </c>
      <c r="W79" s="155">
        <v>0</v>
      </c>
      <c r="X79" s="189">
        <v>0</v>
      </c>
      <c r="Y79" s="155">
        <v>0</v>
      </c>
      <c r="Z79" s="155">
        <v>140</v>
      </c>
      <c r="AA79" s="155">
        <v>350</v>
      </c>
      <c r="AB79" s="155">
        <v>0</v>
      </c>
      <c r="AC79" s="155">
        <v>0</v>
      </c>
      <c r="AD79" s="155">
        <v>0</v>
      </c>
      <c r="AE79" s="155">
        <v>0</v>
      </c>
      <c r="AF79" s="155">
        <v>0</v>
      </c>
      <c r="AG79" s="155">
        <v>2045</v>
      </c>
      <c r="AH79" s="155">
        <v>0</v>
      </c>
      <c r="AI79" s="155">
        <v>900</v>
      </c>
      <c r="AJ79" s="155">
        <v>0</v>
      </c>
      <c r="AK79" s="155">
        <v>0</v>
      </c>
      <c r="AL79" s="108">
        <v>0</v>
      </c>
      <c r="AM79" s="108">
        <v>0</v>
      </c>
      <c r="AN79" s="108">
        <v>0</v>
      </c>
      <c r="AO79" s="108">
        <v>1650.97</v>
      </c>
      <c r="AP79" s="108">
        <v>0</v>
      </c>
      <c r="AQ79" s="108">
        <v>0</v>
      </c>
      <c r="AR79" s="108">
        <v>0</v>
      </c>
      <c r="AS79" s="108">
        <v>0</v>
      </c>
      <c r="AT79" s="108">
        <v>0</v>
      </c>
      <c r="AU79" s="108">
        <v>0</v>
      </c>
      <c r="AV79" s="108">
        <v>0</v>
      </c>
      <c r="AW79" s="108">
        <v>0</v>
      </c>
      <c r="AX79" s="108">
        <v>0</v>
      </c>
      <c r="AY79" s="108">
        <v>0</v>
      </c>
      <c r="AZ79" s="108">
        <v>0</v>
      </c>
      <c r="BA79" s="108">
        <v>0</v>
      </c>
      <c r="BB79" s="108">
        <v>0</v>
      </c>
      <c r="BC79" s="108">
        <v>0</v>
      </c>
      <c r="BD79" s="108">
        <v>0</v>
      </c>
      <c r="BE79" s="108">
        <v>0</v>
      </c>
      <c r="BF79" s="108">
        <v>6612.34</v>
      </c>
      <c r="BG79" s="108">
        <v>0</v>
      </c>
      <c r="BH79" s="108">
        <v>0</v>
      </c>
      <c r="BI79" s="108">
        <v>0</v>
      </c>
      <c r="BJ79" s="108">
        <v>0</v>
      </c>
      <c r="BK79" s="108">
        <v>0</v>
      </c>
      <c r="BL79" s="108">
        <v>0</v>
      </c>
      <c r="BM79" s="108">
        <v>0</v>
      </c>
      <c r="BN79" s="108">
        <v>0</v>
      </c>
      <c r="BO79" s="108">
        <v>0</v>
      </c>
      <c r="BP79" s="108">
        <v>115210.48</v>
      </c>
      <c r="BQ79" s="108">
        <v>0</v>
      </c>
      <c r="BR79" s="108">
        <v>0</v>
      </c>
      <c r="BS79" s="108">
        <v>0</v>
      </c>
      <c r="BT79" s="108">
        <v>0</v>
      </c>
      <c r="BU79" s="108">
        <v>3628.98</v>
      </c>
      <c r="BV79" s="108">
        <v>0</v>
      </c>
      <c r="BW79" s="108">
        <v>0</v>
      </c>
      <c r="BX79" s="195"/>
      <c r="BY79" s="108"/>
      <c r="BZ79" s="108"/>
      <c r="CA79" s="108"/>
      <c r="CB79" s="108"/>
      <c r="CC79" s="108"/>
      <c r="CD79" s="108"/>
      <c r="CE79" s="108"/>
      <c r="CF79" s="14"/>
      <c r="CG79" s="14"/>
      <c r="CH79" s="14"/>
    </row>
    <row r="80" spans="1:86" x14ac:dyDescent="0.25">
      <c r="A80" s="3"/>
      <c r="B80" s="9">
        <v>72</v>
      </c>
      <c r="C80" s="18"/>
      <c r="D80" s="15"/>
      <c r="E80" s="16" t="s">
        <v>79</v>
      </c>
      <c r="F80" s="232"/>
      <c r="G80" s="99">
        <f t="shared" si="3"/>
        <v>0</v>
      </c>
      <c r="H80" s="17"/>
      <c r="I80" s="17"/>
      <c r="J80" s="17"/>
      <c r="K80" s="17"/>
      <c r="L80" s="17"/>
      <c r="M80" s="17"/>
      <c r="N80" s="195"/>
      <c r="O80" s="107">
        <v>78</v>
      </c>
      <c r="P80" s="107">
        <v>0</v>
      </c>
      <c r="Q80" s="7">
        <v>0</v>
      </c>
      <c r="R80" s="155">
        <v>0</v>
      </c>
      <c r="S80" s="155">
        <v>0</v>
      </c>
      <c r="T80" s="155">
        <v>0</v>
      </c>
      <c r="U80" s="155">
        <v>0</v>
      </c>
      <c r="V80" s="155">
        <v>0</v>
      </c>
      <c r="W80" s="155">
        <v>0</v>
      </c>
      <c r="X80" s="189">
        <v>0</v>
      </c>
      <c r="Y80" s="155">
        <v>0</v>
      </c>
      <c r="Z80" s="155">
        <v>140</v>
      </c>
      <c r="AA80" s="155">
        <v>350</v>
      </c>
      <c r="AB80" s="155">
        <v>0</v>
      </c>
      <c r="AC80" s="155">
        <v>0</v>
      </c>
      <c r="AD80" s="155">
        <v>0</v>
      </c>
      <c r="AE80" s="155">
        <v>0</v>
      </c>
      <c r="AF80" s="155">
        <v>0</v>
      </c>
      <c r="AG80" s="155">
        <v>2045</v>
      </c>
      <c r="AH80" s="155">
        <v>0</v>
      </c>
      <c r="AI80" s="155">
        <v>900</v>
      </c>
      <c r="AJ80" s="155">
        <v>0</v>
      </c>
      <c r="AK80" s="155">
        <v>0</v>
      </c>
      <c r="AL80" s="108">
        <v>0</v>
      </c>
      <c r="AM80" s="108">
        <v>0</v>
      </c>
      <c r="AN80" s="108">
        <v>0</v>
      </c>
      <c r="AO80" s="108">
        <v>1650.97</v>
      </c>
      <c r="AP80" s="108">
        <v>0</v>
      </c>
      <c r="AQ80" s="108">
        <v>0</v>
      </c>
      <c r="AR80" s="108">
        <v>0</v>
      </c>
      <c r="AS80" s="108">
        <v>0</v>
      </c>
      <c r="AT80" s="108">
        <v>0</v>
      </c>
      <c r="AU80" s="108">
        <v>0</v>
      </c>
      <c r="AV80" s="108">
        <v>0</v>
      </c>
      <c r="AW80" s="108">
        <v>0</v>
      </c>
      <c r="AX80" s="108">
        <v>0</v>
      </c>
      <c r="AY80" s="108">
        <v>0</v>
      </c>
      <c r="AZ80" s="108">
        <v>0</v>
      </c>
      <c r="BA80" s="108">
        <v>0</v>
      </c>
      <c r="BB80" s="108">
        <v>0</v>
      </c>
      <c r="BC80" s="108">
        <v>0</v>
      </c>
      <c r="BD80" s="108">
        <v>0</v>
      </c>
      <c r="BE80" s="108">
        <v>0</v>
      </c>
      <c r="BF80" s="108">
        <v>6612.34</v>
      </c>
      <c r="BG80" s="108">
        <v>0</v>
      </c>
      <c r="BH80" s="108">
        <v>0</v>
      </c>
      <c r="BI80" s="108">
        <v>0</v>
      </c>
      <c r="BJ80" s="108">
        <v>0</v>
      </c>
      <c r="BK80" s="108">
        <v>0</v>
      </c>
      <c r="BL80" s="108">
        <v>0</v>
      </c>
      <c r="BM80" s="108">
        <v>0</v>
      </c>
      <c r="BN80" s="108">
        <v>0</v>
      </c>
      <c r="BO80" s="108">
        <v>0</v>
      </c>
      <c r="BP80" s="108">
        <v>115210.48</v>
      </c>
      <c r="BQ80" s="108">
        <v>0</v>
      </c>
      <c r="BR80" s="108">
        <v>0</v>
      </c>
      <c r="BS80" s="108">
        <v>0</v>
      </c>
      <c r="BT80" s="108">
        <v>0</v>
      </c>
      <c r="BU80" s="108">
        <v>3628.98</v>
      </c>
      <c r="BV80" s="108">
        <v>0</v>
      </c>
      <c r="BW80" s="108">
        <v>0</v>
      </c>
      <c r="BX80" s="195"/>
      <c r="BY80" s="108"/>
      <c r="BZ80" s="108"/>
      <c r="CA80" s="108"/>
      <c r="CB80" s="108"/>
      <c r="CC80" s="108"/>
      <c r="CD80" s="109"/>
      <c r="CE80" s="109"/>
      <c r="CF80" s="17"/>
      <c r="CG80" s="17"/>
      <c r="CH80" s="17"/>
    </row>
    <row r="81" spans="1:150" x14ac:dyDescent="0.25">
      <c r="A81" s="3"/>
      <c r="B81" s="9">
        <v>73</v>
      </c>
      <c r="C81" s="18"/>
      <c r="D81" s="18"/>
      <c r="E81" s="16" t="s">
        <v>80</v>
      </c>
      <c r="F81" s="232"/>
      <c r="G81" s="99">
        <f t="shared" si="3"/>
        <v>38259025.150000006</v>
      </c>
      <c r="H81" s="3"/>
      <c r="I81" s="3"/>
      <c r="J81" s="3"/>
      <c r="K81" s="3"/>
      <c r="L81" s="3"/>
      <c r="O81" s="107">
        <v>79</v>
      </c>
      <c r="P81" s="107">
        <v>0</v>
      </c>
      <c r="Q81" s="261">
        <v>246226372.83999997</v>
      </c>
      <c r="R81" s="155">
        <v>13122890.970000001</v>
      </c>
      <c r="S81" s="155">
        <v>1110089.3600000001</v>
      </c>
      <c r="T81" s="155">
        <v>12806621</v>
      </c>
      <c r="U81" s="155">
        <v>11143635.560000001</v>
      </c>
      <c r="V81" s="155">
        <v>19760560.030000001</v>
      </c>
      <c r="W81" s="155">
        <v>9409406.4099999983</v>
      </c>
      <c r="X81" s="189">
        <v>2421317.52</v>
      </c>
      <c r="Y81" s="155">
        <v>824638.84999999986</v>
      </c>
      <c r="Z81" s="155">
        <v>723132.2699999999</v>
      </c>
      <c r="AA81" s="155">
        <v>2392942.3400000003</v>
      </c>
      <c r="AB81" s="155">
        <v>39871459.700000003</v>
      </c>
      <c r="AC81" s="155">
        <v>18778646.819999997</v>
      </c>
      <c r="AD81" s="155">
        <v>13115179.82</v>
      </c>
      <c r="AE81" s="155">
        <v>26013230.369999997</v>
      </c>
      <c r="AF81" s="155">
        <v>6098748.7000000002</v>
      </c>
      <c r="AG81" s="155">
        <v>7242827.79</v>
      </c>
      <c r="AH81" s="155">
        <v>1504986.7600000002</v>
      </c>
      <c r="AI81" s="155">
        <v>7763111.9700000007</v>
      </c>
      <c r="AJ81" s="155">
        <v>6068153.1399999997</v>
      </c>
      <c r="AK81" s="155">
        <v>1667415.4899999998</v>
      </c>
      <c r="AL81" s="108">
        <v>14637576.960000001</v>
      </c>
      <c r="AM81" s="108">
        <v>3513087.5</v>
      </c>
      <c r="AN81" s="108">
        <v>6462492.1099999985</v>
      </c>
      <c r="AO81" s="108">
        <v>1075599.27</v>
      </c>
      <c r="AP81" s="108">
        <v>496998.6</v>
      </c>
      <c r="AQ81" s="108">
        <v>1125188.5900000001</v>
      </c>
      <c r="AR81" s="108">
        <v>527669609.47999996</v>
      </c>
      <c r="AS81" s="108">
        <v>81061403.480000004</v>
      </c>
      <c r="AT81" s="108">
        <v>6028029.8700000001</v>
      </c>
      <c r="AU81" s="108">
        <v>7017165.0899999999</v>
      </c>
      <c r="AV81" s="108">
        <v>20479372.059999999</v>
      </c>
      <c r="AW81" s="108">
        <v>2668435.8000000003</v>
      </c>
      <c r="AX81" s="108">
        <v>4926170.8299999991</v>
      </c>
      <c r="AY81" s="108">
        <v>38259025.150000006</v>
      </c>
      <c r="AZ81" s="108">
        <v>10485033</v>
      </c>
      <c r="BA81" s="108">
        <v>11808500.199999999</v>
      </c>
      <c r="BB81" s="108">
        <v>18379848.030000001</v>
      </c>
      <c r="BC81" s="108">
        <v>2925623.7199999997</v>
      </c>
      <c r="BD81" s="108">
        <v>6656815.5446159998</v>
      </c>
      <c r="BE81" s="108">
        <v>2705136.7400000007</v>
      </c>
      <c r="BF81" s="108">
        <v>18405058.100000001</v>
      </c>
      <c r="BG81" s="108">
        <v>3151063.28</v>
      </c>
      <c r="BH81" s="108">
        <v>5937171</v>
      </c>
      <c r="BI81" s="108">
        <v>12083295.920000002</v>
      </c>
      <c r="BJ81" s="108">
        <v>3387693.46</v>
      </c>
      <c r="BK81" s="108">
        <v>9123740.0425999984</v>
      </c>
      <c r="BL81" s="108">
        <v>10770244.279999999</v>
      </c>
      <c r="BM81" s="108">
        <v>1390403.9900000002</v>
      </c>
      <c r="BN81" s="108">
        <v>2184379.6399999997</v>
      </c>
      <c r="BO81" s="108">
        <v>1480988.4200000002</v>
      </c>
      <c r="BP81" s="108">
        <v>15992486.960000001</v>
      </c>
      <c r="BQ81" s="108">
        <v>2794063.3600000003</v>
      </c>
      <c r="BR81" s="108">
        <v>256927680.52999997</v>
      </c>
      <c r="BS81" s="108">
        <v>3491790.14</v>
      </c>
      <c r="BT81" s="108">
        <v>13905475</v>
      </c>
      <c r="BU81" s="108">
        <v>6580465.9900000002</v>
      </c>
      <c r="BV81" s="108">
        <v>1851399.4800000002</v>
      </c>
      <c r="BW81" s="108">
        <v>5913846.9399999995</v>
      </c>
      <c r="BX81" s="195"/>
      <c r="BY81" s="108"/>
      <c r="BZ81" s="108"/>
      <c r="CA81" s="108"/>
      <c r="CB81" s="108"/>
      <c r="CC81" s="108"/>
    </row>
    <row r="82" spans="1:150" x14ac:dyDescent="0.25">
      <c r="A82" s="3"/>
      <c r="B82" s="9">
        <v>74</v>
      </c>
      <c r="C82" s="18"/>
      <c r="D82" s="18"/>
      <c r="E82" s="16"/>
      <c r="F82" s="231"/>
      <c r="G82" s="28"/>
      <c r="H82" s="20"/>
      <c r="I82" s="20"/>
      <c r="J82" s="20"/>
      <c r="K82" s="20"/>
      <c r="L82" s="20"/>
      <c r="M82" s="20"/>
      <c r="N82" s="202"/>
      <c r="O82" s="107">
        <v>80</v>
      </c>
      <c r="P82" s="107">
        <v>0</v>
      </c>
      <c r="Q82" s="7"/>
      <c r="R82" s="155"/>
      <c r="S82" s="155"/>
      <c r="T82" s="155"/>
      <c r="U82" s="155"/>
      <c r="V82" s="155"/>
      <c r="W82" s="155"/>
      <c r="X82" s="189"/>
      <c r="Y82" s="155"/>
      <c r="Z82" s="155"/>
      <c r="AA82" s="155"/>
      <c r="AB82" s="155"/>
      <c r="AC82" s="155"/>
      <c r="AD82" s="155"/>
      <c r="AE82" s="155"/>
      <c r="AF82" s="155"/>
      <c r="AG82" s="155"/>
      <c r="AH82" s="155"/>
      <c r="AI82" s="155"/>
      <c r="AJ82" s="155"/>
      <c r="AK82" s="155"/>
      <c r="AL82" s="108"/>
      <c r="AM82" s="108"/>
      <c r="AN82" s="108"/>
      <c r="AO82" s="108"/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  <c r="BH82" s="108"/>
      <c r="BI82" s="108"/>
      <c r="BJ82" s="108"/>
      <c r="BK82" s="108"/>
      <c r="BL82" s="108"/>
      <c r="BM82" s="108"/>
      <c r="BN82" s="108"/>
      <c r="BO82" s="108"/>
      <c r="BP82" s="108"/>
      <c r="BQ82" s="108"/>
      <c r="BR82" s="108"/>
      <c r="BS82" s="108"/>
      <c r="BT82" s="108"/>
      <c r="BU82" s="108"/>
      <c r="BV82" s="108"/>
      <c r="BW82" s="108"/>
      <c r="BX82" s="195"/>
      <c r="BY82" s="108"/>
      <c r="BZ82" s="108"/>
      <c r="CA82" s="108"/>
      <c r="CB82" s="108"/>
      <c r="CC82" s="108"/>
      <c r="CD82" s="110"/>
      <c r="CE82" s="110"/>
      <c r="CF82" s="20"/>
      <c r="CG82" s="20"/>
      <c r="CH82" s="20"/>
    </row>
    <row r="83" spans="1:150" x14ac:dyDescent="0.25">
      <c r="A83" s="3"/>
      <c r="B83" s="9">
        <v>75</v>
      </c>
      <c r="C83" s="21" t="s">
        <v>81</v>
      </c>
      <c r="D83" s="18"/>
      <c r="F83" s="231"/>
      <c r="O83" s="107">
        <v>81</v>
      </c>
      <c r="P83" s="107">
        <v>0</v>
      </c>
      <c r="Q83" s="7"/>
      <c r="R83" s="155"/>
      <c r="S83" s="155"/>
      <c r="T83" s="155"/>
      <c r="U83" s="155"/>
      <c r="V83" s="155"/>
      <c r="W83" s="155"/>
      <c r="X83" s="189"/>
      <c r="Y83" s="155"/>
      <c r="Z83" s="155"/>
      <c r="AA83" s="155"/>
      <c r="AB83" s="155"/>
      <c r="AC83" s="155"/>
      <c r="AD83" s="155"/>
      <c r="AE83" s="155"/>
      <c r="AF83" s="155"/>
      <c r="AG83" s="155"/>
      <c r="AH83" s="155"/>
      <c r="AI83" s="155"/>
      <c r="AJ83" s="155"/>
      <c r="AK83" s="155"/>
      <c r="AL83" s="108"/>
      <c r="AM83" s="108"/>
      <c r="AN83" s="108"/>
      <c r="AO83" s="108"/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8"/>
      <c r="BB83" s="108"/>
      <c r="BC83" s="108"/>
      <c r="BD83" s="108"/>
      <c r="BE83" s="108"/>
      <c r="BF83" s="108"/>
      <c r="BG83" s="108"/>
      <c r="BH83" s="108"/>
      <c r="BI83" s="108"/>
      <c r="BJ83" s="108"/>
      <c r="BK83" s="108"/>
      <c r="BL83" s="108"/>
      <c r="BM83" s="108"/>
      <c r="BN83" s="108"/>
      <c r="BO83" s="108"/>
      <c r="BP83" s="108"/>
      <c r="BQ83" s="108"/>
      <c r="BR83" s="108"/>
      <c r="BS83" s="108"/>
      <c r="BT83" s="108"/>
      <c r="BU83" s="108"/>
      <c r="BV83" s="108"/>
      <c r="BW83" s="108"/>
      <c r="BX83" s="195"/>
      <c r="BY83" s="108"/>
      <c r="BZ83" s="108"/>
      <c r="CA83" s="108"/>
      <c r="CB83" s="108"/>
      <c r="CC83" s="108"/>
    </row>
    <row r="84" spans="1:150" s="3" customFormat="1" outlineLevel="1" x14ac:dyDescent="0.25">
      <c r="B84" s="9">
        <v>76</v>
      </c>
      <c r="C84" s="22"/>
      <c r="D84" s="22"/>
      <c r="E84" s="19">
        <v>5014</v>
      </c>
      <c r="F84" s="231"/>
      <c r="G84" s="99">
        <f t="shared" ref="G84:G89" si="4">HLOOKUP($E$3,$P$3:$CE$269,O84,FALSE)</f>
        <v>0</v>
      </c>
      <c r="H84" s="7"/>
      <c r="I84" s="7"/>
      <c r="J84" s="7"/>
      <c r="K84" s="7"/>
      <c r="L84" s="7"/>
      <c r="M84" s="7"/>
      <c r="N84" s="203"/>
      <c r="O84" s="107">
        <v>82</v>
      </c>
      <c r="P84" s="107">
        <v>0</v>
      </c>
      <c r="Q84" s="99">
        <v>0</v>
      </c>
      <c r="R84" s="155">
        <v>0</v>
      </c>
      <c r="S84" s="155">
        <v>0</v>
      </c>
      <c r="T84" s="155">
        <v>0</v>
      </c>
      <c r="U84" s="155">
        <v>1492.36</v>
      </c>
      <c r="V84" s="155">
        <v>0</v>
      </c>
      <c r="W84" s="155">
        <v>0</v>
      </c>
      <c r="X84" s="189">
        <v>0</v>
      </c>
      <c r="Y84" s="155">
        <v>0</v>
      </c>
      <c r="Z84" s="155">
        <v>0</v>
      </c>
      <c r="AA84" s="155">
        <v>0</v>
      </c>
      <c r="AB84" s="155">
        <v>8516.15</v>
      </c>
      <c r="AC84" s="155">
        <v>0</v>
      </c>
      <c r="AD84" s="155">
        <v>0</v>
      </c>
      <c r="AE84" s="155">
        <v>275207.84000000003</v>
      </c>
      <c r="AF84" s="155">
        <v>0</v>
      </c>
      <c r="AG84" s="155">
        <v>0</v>
      </c>
      <c r="AH84" s="155">
        <v>0</v>
      </c>
      <c r="AI84" s="155">
        <v>0</v>
      </c>
      <c r="AJ84" s="155">
        <v>2055.56</v>
      </c>
      <c r="AK84" s="155">
        <v>83751.839999999997</v>
      </c>
      <c r="AL84" s="108">
        <v>0</v>
      </c>
      <c r="AM84" s="108">
        <v>1480.21</v>
      </c>
      <c r="AN84" s="108">
        <v>0</v>
      </c>
      <c r="AO84" s="108">
        <v>0</v>
      </c>
      <c r="AP84" s="108">
        <v>0</v>
      </c>
      <c r="AQ84" s="108">
        <v>33298.93</v>
      </c>
      <c r="AR84" s="108">
        <v>431991.65</v>
      </c>
      <c r="AS84" s="108">
        <v>352135.4</v>
      </c>
      <c r="AT84" s="108">
        <v>0</v>
      </c>
      <c r="AU84" s="108">
        <v>0</v>
      </c>
      <c r="AV84" s="108">
        <v>356951.23</v>
      </c>
      <c r="AW84" s="108">
        <v>0</v>
      </c>
      <c r="AX84" s="108">
        <v>0</v>
      </c>
      <c r="AY84" s="108">
        <v>0</v>
      </c>
      <c r="AZ84" s="108">
        <v>0</v>
      </c>
      <c r="BA84" s="108">
        <v>0</v>
      </c>
      <c r="BB84" s="108">
        <v>35557.22</v>
      </c>
      <c r="BC84" s="108">
        <v>1810.7</v>
      </c>
      <c r="BD84" s="108">
        <v>0</v>
      </c>
      <c r="BE84" s="108">
        <v>0</v>
      </c>
      <c r="BF84" s="108">
        <v>115474.53</v>
      </c>
      <c r="BG84" s="108">
        <v>0</v>
      </c>
      <c r="BH84" s="108">
        <v>0</v>
      </c>
      <c r="BI84" s="108">
        <v>0</v>
      </c>
      <c r="BJ84" s="108">
        <v>0</v>
      </c>
      <c r="BK84" s="108">
        <v>0</v>
      </c>
      <c r="BL84" s="108">
        <v>23232.06</v>
      </c>
      <c r="BM84" s="108">
        <v>0</v>
      </c>
      <c r="BN84" s="108">
        <v>0</v>
      </c>
      <c r="BO84" s="108">
        <v>0</v>
      </c>
      <c r="BP84" s="108">
        <v>0</v>
      </c>
      <c r="BQ84" s="108">
        <v>0</v>
      </c>
      <c r="BR84" s="108">
        <v>128600.82</v>
      </c>
      <c r="BS84" s="108">
        <v>0</v>
      </c>
      <c r="BT84" s="108">
        <v>200629</v>
      </c>
      <c r="BU84" s="108">
        <v>0</v>
      </c>
      <c r="BV84" s="108">
        <v>0</v>
      </c>
      <c r="BW84" s="108">
        <v>0</v>
      </c>
      <c r="BX84" s="195"/>
      <c r="BY84" s="108"/>
      <c r="BZ84" s="108"/>
      <c r="CA84" s="108"/>
      <c r="CB84" s="108"/>
      <c r="CC84" s="108"/>
      <c r="CD84" s="95"/>
      <c r="CE84" s="95"/>
      <c r="CF84" s="7"/>
      <c r="CG84" s="7"/>
      <c r="CH84" s="7"/>
      <c r="ET84" s="67"/>
    </row>
    <row r="85" spans="1:150" s="3" customFormat="1" outlineLevel="1" x14ac:dyDescent="0.25">
      <c r="B85" s="9">
        <v>77</v>
      </c>
      <c r="C85" s="22"/>
      <c r="D85" s="22"/>
      <c r="E85" s="19">
        <v>5015</v>
      </c>
      <c r="F85" s="231"/>
      <c r="G85" s="99">
        <f t="shared" si="4"/>
        <v>0</v>
      </c>
      <c r="H85" s="7"/>
      <c r="I85" s="7"/>
      <c r="J85" s="7"/>
      <c r="K85" s="7"/>
      <c r="L85" s="7"/>
      <c r="M85" s="7"/>
      <c r="N85" s="203"/>
      <c r="O85" s="107">
        <v>83</v>
      </c>
      <c r="P85" s="107">
        <v>0</v>
      </c>
      <c r="Q85" s="99">
        <v>0</v>
      </c>
      <c r="R85" s="155">
        <v>0</v>
      </c>
      <c r="S85" s="155">
        <v>0</v>
      </c>
      <c r="T85" s="155">
        <v>0</v>
      </c>
      <c r="U85" s="155">
        <v>80701.59</v>
      </c>
      <c r="V85" s="155">
        <v>0</v>
      </c>
      <c r="W85" s="155">
        <v>0</v>
      </c>
      <c r="X85" s="189">
        <v>0</v>
      </c>
      <c r="Y85" s="155">
        <v>0</v>
      </c>
      <c r="Z85" s="155">
        <v>0</v>
      </c>
      <c r="AA85" s="155">
        <v>0</v>
      </c>
      <c r="AB85" s="155">
        <v>168927.12</v>
      </c>
      <c r="AC85" s="155">
        <v>172489.94</v>
      </c>
      <c r="AD85" s="155">
        <v>0</v>
      </c>
      <c r="AE85" s="155">
        <v>741.41</v>
      </c>
      <c r="AF85" s="155">
        <v>0</v>
      </c>
      <c r="AG85" s="155">
        <v>0</v>
      </c>
      <c r="AH85" s="155">
        <v>0</v>
      </c>
      <c r="AI85" s="155">
        <v>0</v>
      </c>
      <c r="AJ85" s="155">
        <v>88917.83</v>
      </c>
      <c r="AK85" s="155">
        <v>8862.02</v>
      </c>
      <c r="AL85" s="108">
        <v>0</v>
      </c>
      <c r="AM85" s="108">
        <v>72337.34</v>
      </c>
      <c r="AN85" s="108">
        <v>9668.0300000000007</v>
      </c>
      <c r="AO85" s="108">
        <v>0</v>
      </c>
      <c r="AP85" s="108">
        <v>0</v>
      </c>
      <c r="AQ85" s="108">
        <v>8497.4</v>
      </c>
      <c r="AR85" s="108">
        <v>121888.92</v>
      </c>
      <c r="AS85" s="108">
        <v>71067.89</v>
      </c>
      <c r="AT85" s="108">
        <v>0</v>
      </c>
      <c r="AU85" s="108">
        <v>0</v>
      </c>
      <c r="AV85" s="108">
        <v>536877.01</v>
      </c>
      <c r="AW85" s="108">
        <v>0</v>
      </c>
      <c r="AX85" s="108">
        <v>0</v>
      </c>
      <c r="AY85" s="108">
        <v>0</v>
      </c>
      <c r="AZ85" s="108">
        <v>0</v>
      </c>
      <c r="BA85" s="108">
        <v>0</v>
      </c>
      <c r="BB85" s="108">
        <v>154403.35999999999</v>
      </c>
      <c r="BC85" s="108">
        <v>0</v>
      </c>
      <c r="BD85" s="108">
        <v>0</v>
      </c>
      <c r="BE85" s="108">
        <v>0</v>
      </c>
      <c r="BF85" s="108">
        <v>25951.42</v>
      </c>
      <c r="BG85" s="108">
        <v>0</v>
      </c>
      <c r="BH85" s="108">
        <v>0</v>
      </c>
      <c r="BI85" s="108">
        <v>0</v>
      </c>
      <c r="BJ85" s="108">
        <v>0</v>
      </c>
      <c r="BK85" s="108">
        <v>0</v>
      </c>
      <c r="BL85" s="108">
        <v>3728.76</v>
      </c>
      <c r="BM85" s="108">
        <v>0</v>
      </c>
      <c r="BN85" s="108">
        <v>0</v>
      </c>
      <c r="BO85" s="108">
        <v>0</v>
      </c>
      <c r="BP85" s="108">
        <v>5382.6</v>
      </c>
      <c r="BQ85" s="108">
        <v>0</v>
      </c>
      <c r="BR85" s="108">
        <v>892764.46</v>
      </c>
      <c r="BS85" s="108">
        <v>0</v>
      </c>
      <c r="BT85" s="108">
        <v>64959</v>
      </c>
      <c r="BU85" s="108">
        <v>0</v>
      </c>
      <c r="BV85" s="108">
        <v>0</v>
      </c>
      <c r="BW85" s="108">
        <v>0</v>
      </c>
      <c r="BX85" s="195"/>
      <c r="BY85" s="108"/>
      <c r="BZ85" s="108"/>
      <c r="CA85" s="108"/>
      <c r="CB85" s="108"/>
      <c r="CC85" s="108"/>
      <c r="CD85" s="95"/>
      <c r="CE85" s="95"/>
      <c r="CF85" s="7"/>
      <c r="CG85" s="7"/>
      <c r="CH85" s="7"/>
      <c r="ET85" s="67"/>
    </row>
    <row r="86" spans="1:150" s="3" customFormat="1" outlineLevel="1" x14ac:dyDescent="0.25">
      <c r="B86" s="9">
        <v>78</v>
      </c>
      <c r="C86" s="22"/>
      <c r="D86" s="22"/>
      <c r="E86" s="19">
        <v>5112</v>
      </c>
      <c r="F86" s="231"/>
      <c r="G86" s="99">
        <f t="shared" si="4"/>
        <v>0</v>
      </c>
      <c r="H86" s="7"/>
      <c r="I86" s="7"/>
      <c r="J86" s="7"/>
      <c r="K86" s="7"/>
      <c r="L86" s="7"/>
      <c r="M86" s="7"/>
      <c r="N86" s="203"/>
      <c r="O86" s="107">
        <v>84</v>
      </c>
      <c r="P86" s="107">
        <v>0</v>
      </c>
      <c r="Q86" s="7">
        <v>0</v>
      </c>
      <c r="R86" s="155">
        <v>0</v>
      </c>
      <c r="S86" s="155">
        <v>0</v>
      </c>
      <c r="T86" s="155">
        <v>0</v>
      </c>
      <c r="U86" s="155">
        <v>4455.88</v>
      </c>
      <c r="V86" s="155">
        <v>0</v>
      </c>
      <c r="W86" s="155">
        <v>0</v>
      </c>
      <c r="X86" s="189">
        <v>0</v>
      </c>
      <c r="Y86" s="155">
        <v>0</v>
      </c>
      <c r="Z86" s="155">
        <v>0</v>
      </c>
      <c r="AA86" s="155">
        <v>0</v>
      </c>
      <c r="AB86" s="155">
        <v>0</v>
      </c>
      <c r="AC86" s="155">
        <v>4978.3500000000004</v>
      </c>
      <c r="AD86" s="155">
        <v>0</v>
      </c>
      <c r="AE86" s="155">
        <v>427146.52</v>
      </c>
      <c r="AF86" s="155">
        <v>0</v>
      </c>
      <c r="AG86" s="155">
        <v>0</v>
      </c>
      <c r="AH86" s="155">
        <v>0</v>
      </c>
      <c r="AI86" s="155">
        <v>0</v>
      </c>
      <c r="AJ86" s="155">
        <v>8150</v>
      </c>
      <c r="AK86" s="155">
        <v>9535.4500000000007</v>
      </c>
      <c r="AL86" s="108">
        <v>0</v>
      </c>
      <c r="AM86" s="108">
        <v>50652.95</v>
      </c>
      <c r="AN86" s="108">
        <v>0</v>
      </c>
      <c r="AO86" s="108">
        <v>0</v>
      </c>
      <c r="AP86" s="108">
        <v>0</v>
      </c>
      <c r="AQ86" s="108">
        <v>0</v>
      </c>
      <c r="AR86" s="108">
        <v>1137822.6399999999</v>
      </c>
      <c r="AS86" s="108">
        <v>573554.34</v>
      </c>
      <c r="AT86" s="108">
        <v>0</v>
      </c>
      <c r="AU86" s="108">
        <v>0</v>
      </c>
      <c r="AV86" s="108">
        <v>673685.13</v>
      </c>
      <c r="AW86" s="108">
        <v>0</v>
      </c>
      <c r="AX86" s="108">
        <v>0</v>
      </c>
      <c r="AY86" s="108">
        <v>0</v>
      </c>
      <c r="AZ86" s="108">
        <v>0</v>
      </c>
      <c r="BA86" s="108">
        <v>0</v>
      </c>
      <c r="BB86" s="108">
        <v>3954.04</v>
      </c>
      <c r="BC86" s="108">
        <v>12634</v>
      </c>
      <c r="BD86" s="108">
        <v>0</v>
      </c>
      <c r="BE86" s="108">
        <v>954.29</v>
      </c>
      <c r="BF86" s="108">
        <v>160400.12</v>
      </c>
      <c r="BG86" s="108">
        <v>0</v>
      </c>
      <c r="BH86" s="108">
        <v>0</v>
      </c>
      <c r="BI86" s="108">
        <v>0</v>
      </c>
      <c r="BJ86" s="108">
        <v>0</v>
      </c>
      <c r="BK86" s="108">
        <v>0</v>
      </c>
      <c r="BL86" s="108">
        <v>120108.38</v>
      </c>
      <c r="BM86" s="108">
        <v>0</v>
      </c>
      <c r="BN86" s="108">
        <v>0</v>
      </c>
      <c r="BO86" s="108">
        <v>0</v>
      </c>
      <c r="BP86" s="108">
        <v>6727.44</v>
      </c>
      <c r="BQ86" s="108">
        <v>0</v>
      </c>
      <c r="BR86" s="108">
        <v>1023456.79</v>
      </c>
      <c r="BS86" s="108">
        <v>0</v>
      </c>
      <c r="BT86" s="108">
        <v>64111</v>
      </c>
      <c r="BU86" s="108">
        <v>0</v>
      </c>
      <c r="BV86" s="108">
        <v>0</v>
      </c>
      <c r="BW86" s="108">
        <v>0</v>
      </c>
      <c r="BX86" s="195"/>
      <c r="BY86" s="108"/>
      <c r="BZ86" s="108"/>
      <c r="CA86" s="108"/>
      <c r="CB86" s="108"/>
      <c r="CC86" s="108"/>
      <c r="CD86" s="95"/>
      <c r="CE86" s="95"/>
      <c r="CF86" s="7"/>
      <c r="CG86" s="7"/>
      <c r="CH86" s="7"/>
      <c r="ET86" s="67"/>
    </row>
    <row r="87" spans="1:150" x14ac:dyDescent="0.25">
      <c r="A87" s="3"/>
      <c r="B87" s="9">
        <v>79</v>
      </c>
      <c r="C87" s="18"/>
      <c r="D87" s="18"/>
      <c r="E87" s="11" t="s">
        <v>82</v>
      </c>
      <c r="F87" s="231"/>
      <c r="G87" s="99">
        <f t="shared" si="4"/>
        <v>0</v>
      </c>
      <c r="H87" s="23"/>
      <c r="I87" s="23"/>
      <c r="J87" s="23"/>
      <c r="K87" s="23"/>
      <c r="L87" s="23"/>
      <c r="M87" s="23"/>
      <c r="N87" s="203"/>
      <c r="O87" s="107">
        <v>85</v>
      </c>
      <c r="P87" s="107">
        <v>0</v>
      </c>
      <c r="Q87" s="7">
        <v>0</v>
      </c>
      <c r="R87" s="155">
        <v>0</v>
      </c>
      <c r="S87" s="155">
        <v>0</v>
      </c>
      <c r="T87" s="155">
        <v>0</v>
      </c>
      <c r="U87" s="155">
        <v>86649.83</v>
      </c>
      <c r="V87" s="155">
        <v>0</v>
      </c>
      <c r="W87" s="155">
        <v>0</v>
      </c>
      <c r="X87" s="189">
        <v>0</v>
      </c>
      <c r="Y87" s="155">
        <v>0</v>
      </c>
      <c r="Z87" s="155">
        <v>0</v>
      </c>
      <c r="AA87" s="155">
        <v>0</v>
      </c>
      <c r="AB87" s="155">
        <v>177443.27</v>
      </c>
      <c r="AC87" s="155">
        <v>177468.29</v>
      </c>
      <c r="AD87" s="155">
        <v>0</v>
      </c>
      <c r="AE87" s="155">
        <v>703095.77</v>
      </c>
      <c r="AF87" s="155">
        <v>0</v>
      </c>
      <c r="AG87" s="155">
        <v>0</v>
      </c>
      <c r="AH87" s="155">
        <v>0</v>
      </c>
      <c r="AI87" s="155">
        <v>0</v>
      </c>
      <c r="AJ87" s="155">
        <v>99123.39</v>
      </c>
      <c r="AK87" s="155">
        <v>102149.31</v>
      </c>
      <c r="AL87" s="108">
        <v>0</v>
      </c>
      <c r="AM87" s="108">
        <v>124470.5</v>
      </c>
      <c r="AN87" s="108">
        <v>9668.0300000000007</v>
      </c>
      <c r="AO87" s="108">
        <v>0</v>
      </c>
      <c r="AP87" s="108">
        <v>0</v>
      </c>
      <c r="AQ87" s="108">
        <v>41796.33</v>
      </c>
      <c r="AR87" s="108">
        <v>1691703.21</v>
      </c>
      <c r="AS87" s="108">
        <v>996757.63</v>
      </c>
      <c r="AT87" s="108">
        <v>0</v>
      </c>
      <c r="AU87" s="108">
        <v>0</v>
      </c>
      <c r="AV87" s="108">
        <v>1567513.37</v>
      </c>
      <c r="AW87" s="108">
        <v>0</v>
      </c>
      <c r="AX87" s="108">
        <v>0</v>
      </c>
      <c r="AY87" s="108">
        <v>0</v>
      </c>
      <c r="AZ87" s="108">
        <v>0</v>
      </c>
      <c r="BA87" s="108">
        <v>0</v>
      </c>
      <c r="BB87" s="108">
        <v>193914.62</v>
      </c>
      <c r="BC87" s="108">
        <v>14444.7</v>
      </c>
      <c r="BD87" s="108">
        <v>0</v>
      </c>
      <c r="BE87" s="108">
        <v>954.29</v>
      </c>
      <c r="BF87" s="108">
        <v>301826.07</v>
      </c>
      <c r="BG87" s="108">
        <v>0</v>
      </c>
      <c r="BH87" s="108">
        <v>0</v>
      </c>
      <c r="BI87" s="108">
        <v>0</v>
      </c>
      <c r="BJ87" s="108">
        <v>0</v>
      </c>
      <c r="BK87" s="108">
        <v>0</v>
      </c>
      <c r="BL87" s="108">
        <v>147069.20000000001</v>
      </c>
      <c r="BM87" s="108">
        <v>0</v>
      </c>
      <c r="BN87" s="108">
        <v>0</v>
      </c>
      <c r="BO87" s="108">
        <v>0</v>
      </c>
      <c r="BP87" s="108">
        <v>12110.04</v>
      </c>
      <c r="BQ87" s="108">
        <v>0</v>
      </c>
      <c r="BR87" s="108">
        <v>2044822.07</v>
      </c>
      <c r="BS87" s="108">
        <v>0</v>
      </c>
      <c r="BT87" s="108">
        <v>329699</v>
      </c>
      <c r="BU87" s="108">
        <v>0</v>
      </c>
      <c r="BV87" s="108">
        <v>0</v>
      </c>
      <c r="BW87" s="108">
        <v>0</v>
      </c>
      <c r="BX87" s="195"/>
      <c r="BY87" s="108"/>
      <c r="BZ87" s="108"/>
      <c r="CA87" s="108"/>
      <c r="CB87" s="108"/>
      <c r="CC87" s="108"/>
      <c r="CD87" s="95"/>
      <c r="CE87" s="95"/>
      <c r="CF87" s="23"/>
      <c r="CG87" s="23"/>
      <c r="CH87" s="23"/>
    </row>
    <row r="88" spans="1:150" ht="13.2" thickBot="1" x14ac:dyDescent="0.3">
      <c r="A88" s="3"/>
      <c r="B88" s="9">
        <v>80</v>
      </c>
      <c r="C88" s="18"/>
      <c r="D88" s="18"/>
      <c r="E88" s="11" t="s">
        <v>83</v>
      </c>
      <c r="F88" s="231"/>
      <c r="G88" s="99">
        <f t="shared" si="4"/>
        <v>28920.679999999986</v>
      </c>
      <c r="H88" s="23"/>
      <c r="I88" s="23"/>
      <c r="J88" s="23"/>
      <c r="K88" s="23"/>
      <c r="L88" s="23"/>
      <c r="M88" s="23"/>
      <c r="N88" s="203"/>
      <c r="O88" s="107">
        <v>86</v>
      </c>
      <c r="P88" s="107">
        <v>0</v>
      </c>
      <c r="Q88" s="7">
        <v>133643.41000000006</v>
      </c>
      <c r="R88" s="155">
        <v>0</v>
      </c>
      <c r="S88" s="155">
        <v>0</v>
      </c>
      <c r="T88" s="155">
        <v>65343.73</v>
      </c>
      <c r="U88" s="155">
        <v>0</v>
      </c>
      <c r="V88" s="155">
        <v>0</v>
      </c>
      <c r="W88" s="155">
        <v>7052.2800000000025</v>
      </c>
      <c r="X88" s="189">
        <v>44336.76</v>
      </c>
      <c r="Y88" s="155">
        <v>0</v>
      </c>
      <c r="Z88" s="155">
        <v>7052.2800000000025</v>
      </c>
      <c r="AA88" s="155">
        <v>23824.97</v>
      </c>
      <c r="AB88" s="155">
        <v>308764.3000000001</v>
      </c>
      <c r="AC88" s="155">
        <v>0</v>
      </c>
      <c r="AD88" s="155">
        <v>147942.91</v>
      </c>
      <c r="AE88" s="155">
        <v>0</v>
      </c>
      <c r="AF88" s="155">
        <v>46057.520000000004</v>
      </c>
      <c r="AG88" s="155">
        <v>30189.029999999992</v>
      </c>
      <c r="AH88" s="155">
        <v>100591.82149999998</v>
      </c>
      <c r="AI88" s="155">
        <v>42765.479999999996</v>
      </c>
      <c r="AJ88" s="155">
        <v>33754.210000000006</v>
      </c>
      <c r="AK88" s="155">
        <v>0</v>
      </c>
      <c r="AL88" s="108">
        <v>71756.220000000074</v>
      </c>
      <c r="AM88" s="108">
        <v>0</v>
      </c>
      <c r="AN88" s="108">
        <v>0</v>
      </c>
      <c r="AO88" s="108">
        <v>14104.560000000005</v>
      </c>
      <c r="AP88" s="108">
        <v>87261.099999999991</v>
      </c>
      <c r="AQ88" s="108">
        <v>7052.2800000000025</v>
      </c>
      <c r="AR88" s="108">
        <v>0</v>
      </c>
      <c r="AS88" s="108">
        <v>116540.17050000001</v>
      </c>
      <c r="AT88" s="108">
        <v>93383.51</v>
      </c>
      <c r="AU88" s="108">
        <v>0</v>
      </c>
      <c r="AV88" s="108">
        <v>0</v>
      </c>
      <c r="AW88" s="108">
        <v>0</v>
      </c>
      <c r="AX88" s="108">
        <v>262006.10000000021</v>
      </c>
      <c r="AY88" s="108">
        <v>28920.679999999986</v>
      </c>
      <c r="AZ88" s="108">
        <v>0</v>
      </c>
      <c r="BA88" s="108">
        <v>65065.020000000004</v>
      </c>
      <c r="BB88" s="108">
        <v>92818</v>
      </c>
      <c r="BC88" s="108">
        <v>0</v>
      </c>
      <c r="BD88" s="108">
        <v>0</v>
      </c>
      <c r="BE88" s="108">
        <v>71609.224499999997</v>
      </c>
      <c r="BF88" s="108">
        <v>0</v>
      </c>
      <c r="BG88" s="108">
        <v>38400.140000000007</v>
      </c>
      <c r="BH88" s="108">
        <v>0</v>
      </c>
      <c r="BI88" s="108">
        <v>0</v>
      </c>
      <c r="BJ88" s="108">
        <v>80722.400000000023</v>
      </c>
      <c r="BK88" s="108">
        <v>73748.320000000007</v>
      </c>
      <c r="BL88" s="108">
        <v>0</v>
      </c>
      <c r="BM88" s="108">
        <v>21156.84</v>
      </c>
      <c r="BN88" s="108">
        <v>31491.24</v>
      </c>
      <c r="BO88" s="108">
        <v>14104.560000000009</v>
      </c>
      <c r="BP88" s="108">
        <v>0</v>
      </c>
      <c r="BQ88" s="108">
        <v>0</v>
      </c>
      <c r="BR88" s="108">
        <v>0</v>
      </c>
      <c r="BS88" s="108">
        <v>13729.019999999999</v>
      </c>
      <c r="BT88" s="108">
        <v>15529.300000000007</v>
      </c>
      <c r="BU88" s="108">
        <v>0</v>
      </c>
      <c r="BV88" s="108">
        <v>5580.7199999999993</v>
      </c>
      <c r="BW88" s="108">
        <v>83399.74000000002</v>
      </c>
      <c r="BX88" s="195"/>
      <c r="BY88" s="108"/>
      <c r="BZ88" s="108"/>
      <c r="CA88" s="108"/>
      <c r="CB88" s="108"/>
      <c r="CC88" s="108"/>
      <c r="CD88" s="95"/>
      <c r="CE88" s="95"/>
      <c r="CF88" s="23"/>
      <c r="CG88" s="23"/>
      <c r="CH88" s="23"/>
    </row>
    <row r="89" spans="1:150" ht="13.2" thickBot="1" x14ac:dyDescent="0.3">
      <c r="A89" s="3"/>
      <c r="B89" s="9">
        <v>81</v>
      </c>
      <c r="C89" s="18"/>
      <c r="D89" s="18"/>
      <c r="E89" s="11" t="s">
        <v>84</v>
      </c>
      <c r="F89" s="231"/>
      <c r="G89" s="99">
        <f t="shared" si="4"/>
        <v>38287945.830000006</v>
      </c>
      <c r="H89" s="160">
        <f>'Model Inputs'!H31</f>
        <v>40154040.140000001</v>
      </c>
      <c r="I89" s="161">
        <f>'Model Inputs'!I31</f>
        <v>42018400</v>
      </c>
      <c r="J89" s="161">
        <f>'Model Inputs'!J31</f>
        <v>0</v>
      </c>
      <c r="K89" s="161">
        <f>'Model Inputs'!K31</f>
        <v>0</v>
      </c>
      <c r="L89" s="161">
        <f>'Model Inputs'!L31</f>
        <v>0</v>
      </c>
      <c r="M89" s="162">
        <f>'Model Inputs'!M31</f>
        <v>0</v>
      </c>
      <c r="N89" s="201">
        <v>11</v>
      </c>
      <c r="O89" s="107">
        <v>87</v>
      </c>
      <c r="P89" s="107">
        <v>0</v>
      </c>
      <c r="Q89" s="261">
        <v>246360016.24999997</v>
      </c>
      <c r="R89" s="155">
        <v>13122890.970000001</v>
      </c>
      <c r="S89" s="155">
        <v>1110089.3600000001</v>
      </c>
      <c r="T89" s="155">
        <v>12871964.73</v>
      </c>
      <c r="U89" s="155">
        <v>11056985.73</v>
      </c>
      <c r="V89" s="155">
        <v>19760560.030000001</v>
      </c>
      <c r="W89" s="155">
        <v>9416458.6899999976</v>
      </c>
      <c r="X89" s="189">
        <v>2465654.2799999998</v>
      </c>
      <c r="Y89" s="155">
        <v>824638.84999999986</v>
      </c>
      <c r="Z89" s="155">
        <v>730184.54999999993</v>
      </c>
      <c r="AA89" s="155">
        <v>2416767.3100000005</v>
      </c>
      <c r="AB89" s="155">
        <v>40002780.729999997</v>
      </c>
      <c r="AC89" s="155">
        <v>18601178.529999997</v>
      </c>
      <c r="AD89" s="155">
        <v>13263122.73</v>
      </c>
      <c r="AE89" s="155">
        <v>25310134.599999998</v>
      </c>
      <c r="AF89" s="155">
        <v>6144806.2199999997</v>
      </c>
      <c r="AG89" s="155">
        <v>7273016.8200000003</v>
      </c>
      <c r="AH89" s="155">
        <v>1605578.5815000003</v>
      </c>
      <c r="AI89" s="155">
        <v>7805877.4500000011</v>
      </c>
      <c r="AJ89" s="155">
        <v>6002783.96</v>
      </c>
      <c r="AK89" s="155">
        <v>1565266.1799999997</v>
      </c>
      <c r="AL89" s="108">
        <v>14709333.180000002</v>
      </c>
      <c r="AM89" s="108">
        <v>3388617</v>
      </c>
      <c r="AN89" s="108">
        <v>6452824.0799999982</v>
      </c>
      <c r="AO89" s="108">
        <v>1089703.83</v>
      </c>
      <c r="AP89" s="108">
        <v>584259.69999999995</v>
      </c>
      <c r="AQ89" s="108">
        <v>1090444.54</v>
      </c>
      <c r="AR89" s="108">
        <v>525977906.26999998</v>
      </c>
      <c r="AS89" s="108">
        <v>80181186.020500004</v>
      </c>
      <c r="AT89" s="108">
        <v>6121413.3799999999</v>
      </c>
      <c r="AU89" s="108">
        <v>7017165.0899999999</v>
      </c>
      <c r="AV89" s="108">
        <v>18911858.689999998</v>
      </c>
      <c r="AW89" s="108">
        <v>2668435.8000000003</v>
      </c>
      <c r="AX89" s="108">
        <v>5188176.93</v>
      </c>
      <c r="AY89" s="108">
        <v>38287945.830000006</v>
      </c>
      <c r="AZ89" s="108">
        <v>10485033</v>
      </c>
      <c r="BA89" s="108">
        <v>11873565.219999999</v>
      </c>
      <c r="BB89" s="108">
        <v>18278751.41</v>
      </c>
      <c r="BC89" s="108">
        <v>2911179.0199999996</v>
      </c>
      <c r="BD89" s="108">
        <v>6656815.5446159998</v>
      </c>
      <c r="BE89" s="108">
        <v>2775791.6745000007</v>
      </c>
      <c r="BF89" s="108">
        <v>18103232.030000001</v>
      </c>
      <c r="BG89" s="108">
        <v>3189463.42</v>
      </c>
      <c r="BH89" s="108">
        <v>5937171</v>
      </c>
      <c r="BI89" s="108">
        <v>12083295.920000002</v>
      </c>
      <c r="BJ89" s="108">
        <v>3468415.86</v>
      </c>
      <c r="BK89" s="108">
        <v>9197488.3625999987</v>
      </c>
      <c r="BL89" s="108">
        <v>10623175.08</v>
      </c>
      <c r="BM89" s="108">
        <v>1411560.8300000003</v>
      </c>
      <c r="BN89" s="108">
        <v>2215870.88</v>
      </c>
      <c r="BO89" s="108">
        <v>1495092.9800000002</v>
      </c>
      <c r="BP89" s="108">
        <v>15980376.920000002</v>
      </c>
      <c r="BQ89" s="108">
        <v>2794063.3600000003</v>
      </c>
      <c r="BR89" s="108">
        <v>254882858.45999998</v>
      </c>
      <c r="BS89" s="108">
        <v>3505519.16</v>
      </c>
      <c r="BT89" s="108">
        <v>13591305.300000001</v>
      </c>
      <c r="BU89" s="108">
        <v>6580465.9900000002</v>
      </c>
      <c r="BV89" s="108">
        <v>1856980.2000000002</v>
      </c>
      <c r="BW89" s="108">
        <v>5997246.6799999997</v>
      </c>
      <c r="BX89" s="195"/>
      <c r="BY89" s="108"/>
      <c r="BZ89" s="108"/>
      <c r="CA89" s="108"/>
      <c r="CB89" s="108"/>
      <c r="CC89" s="108"/>
      <c r="CD89" s="110"/>
      <c r="CE89" s="110"/>
      <c r="CF89" s="20"/>
      <c r="CG89" s="20"/>
      <c r="CH89" s="20"/>
    </row>
    <row r="90" spans="1:150" x14ac:dyDescent="0.25">
      <c r="A90" s="3"/>
      <c r="B90" s="9">
        <v>82</v>
      </c>
      <c r="C90" s="18"/>
      <c r="D90" s="18"/>
      <c r="M90" s="88"/>
      <c r="O90" s="107">
        <v>88</v>
      </c>
      <c r="P90" s="107">
        <v>0</v>
      </c>
      <c r="Q90" s="7"/>
      <c r="R90" s="155"/>
      <c r="S90" s="155"/>
      <c r="T90" s="155"/>
      <c r="U90" s="155"/>
      <c r="V90" s="155"/>
      <c r="W90" s="155"/>
      <c r="X90" s="189"/>
      <c r="Y90" s="155"/>
      <c r="Z90" s="155"/>
      <c r="AA90" s="155"/>
      <c r="AB90" s="155"/>
      <c r="AC90" s="155"/>
      <c r="AD90" s="155"/>
      <c r="AE90" s="155"/>
      <c r="AF90" s="155"/>
      <c r="AG90" s="155"/>
      <c r="AH90" s="155"/>
      <c r="AI90" s="155"/>
      <c r="AJ90" s="155"/>
      <c r="AK90" s="155"/>
      <c r="AL90" s="108"/>
      <c r="AM90" s="108"/>
      <c r="AN90" s="108"/>
      <c r="AO90" s="108"/>
      <c r="AP90" s="108"/>
      <c r="AQ90" s="108"/>
      <c r="AR90" s="108"/>
      <c r="AS90" s="108"/>
      <c r="AT90" s="108"/>
      <c r="AU90" s="108"/>
      <c r="AV90" s="108"/>
      <c r="AW90" s="108"/>
      <c r="AX90" s="108"/>
      <c r="AY90" s="108"/>
      <c r="AZ90" s="108"/>
      <c r="BA90" s="108"/>
      <c r="BB90" s="108"/>
      <c r="BC90" s="108"/>
      <c r="BD90" s="108"/>
      <c r="BE90" s="108"/>
      <c r="BF90" s="108"/>
      <c r="BG90" s="108"/>
      <c r="BH90" s="108"/>
      <c r="BI90" s="108"/>
      <c r="BJ90" s="108"/>
      <c r="BK90" s="108"/>
      <c r="BL90" s="108"/>
      <c r="BM90" s="108"/>
      <c r="BN90" s="108"/>
      <c r="BO90" s="108"/>
      <c r="BP90" s="108"/>
      <c r="BQ90" s="108"/>
      <c r="BR90" s="108"/>
      <c r="BS90" s="108"/>
      <c r="BT90" s="108"/>
      <c r="BU90" s="108"/>
      <c r="BV90" s="108"/>
      <c r="BW90" s="108"/>
      <c r="BX90" s="195"/>
      <c r="BY90" s="108"/>
      <c r="BZ90" s="108"/>
      <c r="CA90" s="108"/>
      <c r="CB90" s="108"/>
      <c r="CC90" s="108"/>
    </row>
    <row r="91" spans="1:150" ht="13.2" thickBot="1" x14ac:dyDescent="0.3">
      <c r="A91" s="3"/>
      <c r="B91" s="9">
        <v>83</v>
      </c>
      <c r="C91" s="21" t="s">
        <v>85</v>
      </c>
      <c r="D91" s="21"/>
      <c r="M91" s="88"/>
      <c r="O91" s="107">
        <v>89</v>
      </c>
      <c r="P91" s="107">
        <v>0</v>
      </c>
      <c r="Q91" s="7"/>
      <c r="R91" s="155"/>
      <c r="S91" s="155"/>
      <c r="T91" s="155"/>
      <c r="U91" s="155"/>
      <c r="V91" s="155"/>
      <c r="W91" s="155"/>
      <c r="X91" s="189"/>
      <c r="Y91" s="155"/>
      <c r="Z91" s="155"/>
      <c r="AA91" s="155"/>
      <c r="AB91" s="155"/>
      <c r="AC91" s="155"/>
      <c r="AD91" s="155"/>
      <c r="AE91" s="155"/>
      <c r="AF91" s="155"/>
      <c r="AG91" s="155"/>
      <c r="AH91" s="155"/>
      <c r="AI91" s="155"/>
      <c r="AJ91" s="155"/>
      <c r="AK91" s="155"/>
      <c r="AL91" s="108"/>
      <c r="AM91" s="108"/>
      <c r="AN91" s="108"/>
      <c r="AO91" s="108"/>
      <c r="AP91" s="108"/>
      <c r="AQ91" s="108"/>
      <c r="AR91" s="108"/>
      <c r="AS91" s="108"/>
      <c r="AT91" s="108"/>
      <c r="AU91" s="108"/>
      <c r="AV91" s="108"/>
      <c r="AW91" s="108"/>
      <c r="AX91" s="108"/>
      <c r="AY91" s="108"/>
      <c r="AZ91" s="108"/>
      <c r="BA91" s="108"/>
      <c r="BB91" s="108"/>
      <c r="BC91" s="108"/>
      <c r="BD91" s="108"/>
      <c r="BE91" s="108"/>
      <c r="BF91" s="108"/>
      <c r="BG91" s="108"/>
      <c r="BH91" s="108"/>
      <c r="BI91" s="108"/>
      <c r="BJ91" s="108"/>
      <c r="BK91" s="108"/>
      <c r="BL91" s="108"/>
      <c r="BM91" s="108"/>
      <c r="BN91" s="108"/>
      <c r="BO91" s="108"/>
      <c r="BP91" s="108"/>
      <c r="BQ91" s="108"/>
      <c r="BR91" s="108"/>
      <c r="BS91" s="108"/>
      <c r="BT91" s="108"/>
      <c r="BU91" s="108"/>
      <c r="BV91" s="108"/>
      <c r="BW91" s="108"/>
      <c r="BX91" s="195"/>
      <c r="BY91" s="108"/>
      <c r="BZ91" s="108"/>
      <c r="CA91" s="108"/>
      <c r="CB91" s="108"/>
      <c r="CC91" s="108"/>
    </row>
    <row r="92" spans="1:150" ht="13.2" thickBot="1" x14ac:dyDescent="0.3">
      <c r="A92" s="3"/>
      <c r="B92" s="9">
        <v>84</v>
      </c>
      <c r="C92" s="18"/>
      <c r="D92" s="18"/>
      <c r="E92" s="11" t="s">
        <v>86</v>
      </c>
      <c r="F92" s="231"/>
      <c r="G92" s="99">
        <f>HLOOKUP($E$3,$P$3:$CE$269,O92,FALSE)</f>
        <v>45385393.530000001</v>
      </c>
      <c r="H92" s="160">
        <f>'Model Inputs'!H9</f>
        <v>43311000</v>
      </c>
      <c r="I92" s="161">
        <f>'Model Inputs'!I9</f>
        <v>46300000</v>
      </c>
      <c r="J92" s="161">
        <f>'Model Inputs'!J9</f>
        <v>0</v>
      </c>
      <c r="K92" s="161">
        <f>'Model Inputs'!K9</f>
        <v>0</v>
      </c>
      <c r="L92" s="161">
        <f>'Model Inputs'!L9</f>
        <v>0</v>
      </c>
      <c r="M92" s="162">
        <f>'Model Inputs'!M9</f>
        <v>0</v>
      </c>
      <c r="N92" s="201">
        <v>1</v>
      </c>
      <c r="O92" s="107">
        <v>90</v>
      </c>
      <c r="P92" s="107">
        <v>0</v>
      </c>
      <c r="Q92" s="7">
        <v>317736218.10000002</v>
      </c>
      <c r="R92" s="155">
        <v>7891000</v>
      </c>
      <c r="S92" s="155">
        <v>146530.78</v>
      </c>
      <c r="T92" s="155">
        <v>9878875</v>
      </c>
      <c r="U92" s="155">
        <v>17787786.989999998</v>
      </c>
      <c r="V92" s="155">
        <v>15484982.65</v>
      </c>
      <c r="W92" s="155">
        <v>15953000</v>
      </c>
      <c r="X92" s="189">
        <v>671497.09</v>
      </c>
      <c r="Y92" s="155">
        <v>98182.26</v>
      </c>
      <c r="Z92" s="155">
        <v>332426</v>
      </c>
      <c r="AA92" s="155">
        <v>1757039.37</v>
      </c>
      <c r="AB92" s="155">
        <v>46600755</v>
      </c>
      <c r="AC92" s="155">
        <v>14340997.92</v>
      </c>
      <c r="AD92" s="155">
        <v>15941486.57</v>
      </c>
      <c r="AE92" s="155">
        <v>16711080.810000001</v>
      </c>
      <c r="AF92" s="155">
        <v>4254929.1399999997</v>
      </c>
      <c r="AG92" s="155">
        <v>6649512.6500000004</v>
      </c>
      <c r="AH92" s="155">
        <v>536591.52</v>
      </c>
      <c r="AI92" s="155">
        <v>5892832.5899999999</v>
      </c>
      <c r="AJ92" s="155">
        <v>3224478.31</v>
      </c>
      <c r="AK92" s="155">
        <v>560913.72</v>
      </c>
      <c r="AL92" s="108">
        <v>11674370.869999999</v>
      </c>
      <c r="AM92" s="108">
        <v>1956441.98</v>
      </c>
      <c r="AN92" s="108">
        <v>6310970</v>
      </c>
      <c r="AO92" s="108">
        <v>188102.54</v>
      </c>
      <c r="AP92" s="108">
        <v>98541.62</v>
      </c>
      <c r="AQ92" s="108">
        <v>227196.12</v>
      </c>
      <c r="AR92" s="108">
        <v>759901991.54999995</v>
      </c>
      <c r="AS92" s="108">
        <v>122921829</v>
      </c>
      <c r="AT92" s="108">
        <v>12338101</v>
      </c>
      <c r="AU92" s="108">
        <v>4167550.76</v>
      </c>
      <c r="AV92" s="108">
        <v>21476012.09</v>
      </c>
      <c r="AW92" s="108">
        <v>2376997</v>
      </c>
      <c r="AX92" s="108">
        <v>2340844.21</v>
      </c>
      <c r="AY92" s="108">
        <v>45385393.530000001</v>
      </c>
      <c r="AZ92" s="108">
        <v>9705878</v>
      </c>
      <c r="BA92" s="108">
        <v>7433657</v>
      </c>
      <c r="BB92" s="108">
        <v>16835922.219999999</v>
      </c>
      <c r="BC92" s="108">
        <v>4915478.0999999996</v>
      </c>
      <c r="BD92" s="108">
        <v>6013822.8499999996</v>
      </c>
      <c r="BE92" s="108">
        <v>630867</v>
      </c>
      <c r="BF92" s="108">
        <v>19819369.559999999</v>
      </c>
      <c r="BG92" s="108">
        <v>1924938.04</v>
      </c>
      <c r="BH92" s="108">
        <v>2523061</v>
      </c>
      <c r="BI92" s="108">
        <v>16352635</v>
      </c>
      <c r="BJ92" s="108">
        <v>652382.71</v>
      </c>
      <c r="BK92" s="108">
        <v>3438000</v>
      </c>
      <c r="BL92" s="108">
        <v>5885726.7300000004</v>
      </c>
      <c r="BM92" s="108">
        <v>560128.38</v>
      </c>
      <c r="BN92" s="108">
        <v>746105</v>
      </c>
      <c r="BO92" s="108">
        <v>769404.06</v>
      </c>
      <c r="BP92" s="108">
        <v>10263696</v>
      </c>
      <c r="BQ92" s="108">
        <v>2462134.71</v>
      </c>
      <c r="BR92" s="108">
        <v>565761123</v>
      </c>
      <c r="BS92" s="108">
        <v>2013359.47</v>
      </c>
      <c r="BT92" s="108">
        <v>19283430</v>
      </c>
      <c r="BU92" s="108">
        <v>4427375</v>
      </c>
      <c r="BV92" s="108">
        <v>1180043.8899999999</v>
      </c>
      <c r="BW92" s="108">
        <v>5139721</v>
      </c>
      <c r="BX92" s="195"/>
      <c r="BY92" s="108"/>
      <c r="BZ92" s="108"/>
      <c r="CA92" s="108"/>
      <c r="CB92" s="108"/>
      <c r="CC92" s="108"/>
      <c r="CD92" s="95"/>
      <c r="CE92" s="95"/>
      <c r="CF92" s="23"/>
      <c r="CG92" s="23"/>
      <c r="CH92" s="23"/>
    </row>
    <row r="93" spans="1:150" ht="13.2" thickBot="1" x14ac:dyDescent="0.3">
      <c r="A93" s="3"/>
      <c r="B93" s="9">
        <v>85</v>
      </c>
      <c r="C93" s="18"/>
      <c r="D93" s="18"/>
      <c r="E93" s="11" t="s">
        <v>87</v>
      </c>
      <c r="F93" s="231"/>
      <c r="G93" s="99">
        <f>HLOOKUP($E$3,$P$3:$CE$269,O93,FALSE)</f>
        <v>0</v>
      </c>
      <c r="H93" s="160">
        <f>'Model Inputs'!H10</f>
        <v>0</v>
      </c>
      <c r="I93" s="161">
        <f>'Model Inputs'!I10</f>
        <v>0</v>
      </c>
      <c r="J93" s="161">
        <f>'Model Inputs'!J10</f>
        <v>0</v>
      </c>
      <c r="K93" s="161">
        <f>'Model Inputs'!K10</f>
        <v>0</v>
      </c>
      <c r="L93" s="161">
        <f>'Model Inputs'!L10</f>
        <v>0</v>
      </c>
      <c r="M93" s="162">
        <f>'Model Inputs'!M10</f>
        <v>0</v>
      </c>
      <c r="N93" s="201">
        <v>2</v>
      </c>
      <c r="O93" s="107">
        <v>91</v>
      </c>
      <c r="P93" s="107">
        <v>0</v>
      </c>
      <c r="Q93" s="7">
        <v>1483554.55</v>
      </c>
      <c r="R93" s="155">
        <v>0</v>
      </c>
      <c r="S93" s="155">
        <v>0</v>
      </c>
      <c r="T93" s="155">
        <v>0</v>
      </c>
      <c r="U93" s="155">
        <v>0</v>
      </c>
      <c r="V93" s="155">
        <v>0</v>
      </c>
      <c r="W93" s="155">
        <v>0</v>
      </c>
      <c r="X93" s="189">
        <v>0</v>
      </c>
      <c r="Y93" s="155">
        <v>0</v>
      </c>
      <c r="Z93" s="155">
        <v>0</v>
      </c>
      <c r="AA93" s="155">
        <v>0</v>
      </c>
      <c r="AB93" s="155">
        <v>0</v>
      </c>
      <c r="AC93" s="155">
        <v>180147.28</v>
      </c>
      <c r="AD93" s="155">
        <v>0</v>
      </c>
      <c r="AE93" s="155">
        <v>559252.34</v>
      </c>
      <c r="AF93" s="155">
        <v>0</v>
      </c>
      <c r="AG93" s="155">
        <v>0</v>
      </c>
      <c r="AH93" s="155">
        <v>0</v>
      </c>
      <c r="AI93" s="155">
        <v>0</v>
      </c>
      <c r="AJ93" s="155">
        <v>0</v>
      </c>
      <c r="AK93" s="155">
        <v>4759</v>
      </c>
      <c r="AL93" s="108">
        <v>0</v>
      </c>
      <c r="AM93" s="108">
        <v>0</v>
      </c>
      <c r="AN93" s="108">
        <v>0</v>
      </c>
      <c r="AO93" s="108">
        <v>0</v>
      </c>
      <c r="AP93" s="108">
        <v>0</v>
      </c>
      <c r="AQ93" s="108">
        <v>0</v>
      </c>
      <c r="AR93" s="108">
        <v>4809102.79</v>
      </c>
      <c r="AS93" s="108">
        <v>861706</v>
      </c>
      <c r="AT93" s="108">
        <v>0</v>
      </c>
      <c r="AU93" s="108">
        <v>0</v>
      </c>
      <c r="AV93" s="108">
        <v>2337362.19</v>
      </c>
      <c r="AW93" s="108">
        <v>0</v>
      </c>
      <c r="AX93" s="108">
        <v>0</v>
      </c>
      <c r="AY93" s="108">
        <v>0</v>
      </c>
      <c r="AZ93" s="108">
        <v>0</v>
      </c>
      <c r="BA93" s="108">
        <v>0</v>
      </c>
      <c r="BB93" s="108">
        <v>767095.36</v>
      </c>
      <c r="BC93" s="108">
        <v>2334811.89</v>
      </c>
      <c r="BD93" s="108">
        <v>0</v>
      </c>
      <c r="BE93" s="108">
        <v>0</v>
      </c>
      <c r="BF93" s="108">
        <v>0</v>
      </c>
      <c r="BG93" s="108">
        <v>0</v>
      </c>
      <c r="BH93" s="108">
        <v>0</v>
      </c>
      <c r="BI93" s="108">
        <v>0</v>
      </c>
      <c r="BJ93" s="108">
        <v>0</v>
      </c>
      <c r="BK93" s="108">
        <v>0</v>
      </c>
      <c r="BL93" s="108">
        <v>184849.52</v>
      </c>
      <c r="BM93" s="108">
        <v>0</v>
      </c>
      <c r="BN93" s="108">
        <v>0</v>
      </c>
      <c r="BO93" s="108">
        <v>0</v>
      </c>
      <c r="BP93" s="108">
        <v>0</v>
      </c>
      <c r="BQ93" s="108">
        <v>0</v>
      </c>
      <c r="BR93" s="108">
        <v>0</v>
      </c>
      <c r="BS93" s="108">
        <v>0</v>
      </c>
      <c r="BT93" s="108">
        <v>536071</v>
      </c>
      <c r="BU93" s="108">
        <v>0</v>
      </c>
      <c r="BV93" s="108">
        <v>0</v>
      </c>
      <c r="BW93" s="108">
        <v>0</v>
      </c>
      <c r="BX93" s="195"/>
      <c r="BY93" s="108"/>
      <c r="BZ93" s="108"/>
      <c r="CA93" s="108"/>
      <c r="CB93" s="108"/>
      <c r="CC93" s="108"/>
      <c r="CD93" s="95"/>
      <c r="CE93" s="95"/>
      <c r="CF93" s="23"/>
      <c r="CG93" s="23"/>
      <c r="CH93" s="23"/>
    </row>
    <row r="94" spans="1:150" x14ac:dyDescent="0.25">
      <c r="A94" s="3"/>
      <c r="B94" s="9">
        <v>86</v>
      </c>
      <c r="C94" s="18"/>
      <c r="D94" s="18"/>
      <c r="M94" s="88"/>
      <c r="O94" s="107">
        <v>92</v>
      </c>
      <c r="P94" s="107">
        <v>0</v>
      </c>
      <c r="Q94" s="7"/>
      <c r="R94" s="155"/>
      <c r="S94" s="155"/>
      <c r="T94" s="155"/>
      <c r="U94" s="155"/>
      <c r="V94" s="155"/>
      <c r="W94" s="155"/>
      <c r="X94" s="189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08"/>
      <c r="AM94" s="108"/>
      <c r="AN94" s="108"/>
      <c r="AO94" s="108"/>
      <c r="AP94" s="108"/>
      <c r="AQ94" s="108"/>
      <c r="AR94" s="108"/>
      <c r="AS94" s="108"/>
      <c r="AT94" s="108"/>
      <c r="AU94" s="108"/>
      <c r="AV94" s="108"/>
      <c r="AW94" s="108"/>
      <c r="AX94" s="108"/>
      <c r="AY94" s="108"/>
      <c r="AZ94" s="108"/>
      <c r="BA94" s="108"/>
      <c r="BB94" s="108"/>
      <c r="BC94" s="108"/>
      <c r="BD94" s="108"/>
      <c r="BE94" s="108"/>
      <c r="BF94" s="108"/>
      <c r="BG94" s="108"/>
      <c r="BH94" s="108"/>
      <c r="BI94" s="108"/>
      <c r="BJ94" s="108"/>
      <c r="BK94" s="108"/>
      <c r="BL94" s="108"/>
      <c r="BM94" s="108"/>
      <c r="BN94" s="108"/>
      <c r="BO94" s="108"/>
      <c r="BP94" s="108"/>
      <c r="BQ94" s="108"/>
      <c r="BR94" s="108"/>
      <c r="BS94" s="108"/>
      <c r="BT94" s="108"/>
      <c r="BU94" s="108"/>
      <c r="BV94" s="108"/>
      <c r="BW94" s="108"/>
      <c r="BX94" s="195"/>
      <c r="BY94" s="108"/>
      <c r="BZ94" s="108"/>
      <c r="CA94" s="108"/>
      <c r="CB94" s="108"/>
      <c r="CC94" s="108"/>
    </row>
    <row r="95" spans="1:150" ht="13.2" thickBot="1" x14ac:dyDescent="0.3">
      <c r="A95" s="3"/>
      <c r="B95" s="9">
        <v>87</v>
      </c>
      <c r="C95" s="21" t="s">
        <v>88</v>
      </c>
      <c r="D95" s="21"/>
      <c r="M95" s="88"/>
      <c r="O95" s="107">
        <v>93</v>
      </c>
      <c r="P95" s="107">
        <v>0</v>
      </c>
      <c r="Q95" s="7"/>
      <c r="R95" s="155"/>
      <c r="S95" s="155"/>
      <c r="T95" s="155"/>
      <c r="U95" s="155"/>
      <c r="V95" s="155"/>
      <c r="W95" s="155"/>
      <c r="X95" s="189"/>
      <c r="Y95" s="155"/>
      <c r="Z95" s="155"/>
      <c r="AA95" s="155"/>
      <c r="AB95" s="155"/>
      <c r="AC95" s="155"/>
      <c r="AD95" s="155"/>
      <c r="AE95" s="155"/>
      <c r="AF95" s="155"/>
      <c r="AG95" s="155"/>
      <c r="AH95" s="155"/>
      <c r="AI95" s="155"/>
      <c r="AJ95" s="155"/>
      <c r="AK95" s="155"/>
      <c r="AL95" s="108"/>
      <c r="AM95" s="108"/>
      <c r="AN95" s="108"/>
      <c r="AO95" s="108"/>
      <c r="AP95" s="108"/>
      <c r="AQ95" s="108"/>
      <c r="AR95" s="108"/>
      <c r="AS95" s="108"/>
      <c r="AT95" s="108"/>
      <c r="AU95" s="108"/>
      <c r="AV95" s="108"/>
      <c r="AW95" s="108"/>
      <c r="AX95" s="108"/>
      <c r="AY95" s="108"/>
      <c r="AZ95" s="108"/>
      <c r="BA95" s="108"/>
      <c r="BB95" s="108"/>
      <c r="BC95" s="108"/>
      <c r="BD95" s="108"/>
      <c r="BE95" s="108"/>
      <c r="BF95" s="108"/>
      <c r="BG95" s="108"/>
      <c r="BH95" s="108"/>
      <c r="BI95" s="108"/>
      <c r="BJ95" s="108"/>
      <c r="BK95" s="108"/>
      <c r="BL95" s="108"/>
      <c r="BM95" s="108"/>
      <c r="BN95" s="108"/>
      <c r="BO95" s="108"/>
      <c r="BP95" s="108"/>
      <c r="BQ95" s="108"/>
      <c r="BR95" s="108"/>
      <c r="BS95" s="108"/>
      <c r="BT95" s="108"/>
      <c r="BU95" s="108"/>
      <c r="BV95" s="108"/>
      <c r="BW95" s="108"/>
      <c r="BX95" s="195"/>
      <c r="BY95" s="108"/>
      <c r="BZ95" s="108"/>
      <c r="CA95" s="108"/>
      <c r="CB95" s="108"/>
      <c r="CC95" s="108"/>
    </row>
    <row r="96" spans="1:150" ht="13.2" thickBot="1" x14ac:dyDescent="0.3">
      <c r="A96" s="3"/>
      <c r="B96" s="9">
        <v>88</v>
      </c>
      <c r="C96" s="18"/>
      <c r="D96" s="18"/>
      <c r="E96" s="3" t="s">
        <v>89</v>
      </c>
      <c r="F96" s="231"/>
      <c r="G96" s="99">
        <f>HLOOKUP($E$3,$P$3:$CE$269,O96,FALSE)</f>
        <v>162140</v>
      </c>
      <c r="H96" s="160">
        <f>'Model Inputs'!H13</f>
        <v>163116</v>
      </c>
      <c r="I96" s="161">
        <f>'Model Inputs'!I13</f>
        <v>164835</v>
      </c>
      <c r="J96" s="161">
        <f>'Model Inputs'!J13</f>
        <v>0</v>
      </c>
      <c r="K96" s="161">
        <f>'Model Inputs'!K13</f>
        <v>0</v>
      </c>
      <c r="L96" s="161">
        <f>'Model Inputs'!L13</f>
        <v>0</v>
      </c>
      <c r="M96" s="162">
        <f>'Model Inputs'!M13</f>
        <v>0</v>
      </c>
      <c r="N96" s="203">
        <v>3</v>
      </c>
      <c r="O96" s="107">
        <v>94</v>
      </c>
      <c r="P96" s="107">
        <v>0</v>
      </c>
      <c r="Q96" s="7">
        <v>1062041</v>
      </c>
      <c r="R96" s="155">
        <v>12124</v>
      </c>
      <c r="S96" s="155">
        <v>1627</v>
      </c>
      <c r="T96" s="155">
        <v>36916</v>
      </c>
      <c r="U96" s="155">
        <v>40663</v>
      </c>
      <c r="V96" s="155">
        <v>68568</v>
      </c>
      <c r="W96" s="155">
        <v>29719</v>
      </c>
      <c r="X96" s="189">
        <v>7283</v>
      </c>
      <c r="Y96" s="155">
        <v>1223</v>
      </c>
      <c r="Z96" s="155">
        <v>2409</v>
      </c>
      <c r="AA96" s="155">
        <v>12612</v>
      </c>
      <c r="AB96" s="155">
        <v>169489</v>
      </c>
      <c r="AC96" s="155">
        <v>67311</v>
      </c>
      <c r="AD96" s="155">
        <v>60588</v>
      </c>
      <c r="AE96" s="155">
        <v>90104</v>
      </c>
      <c r="AF96" s="155">
        <v>18203</v>
      </c>
      <c r="AG96" s="155">
        <v>23551</v>
      </c>
      <c r="AH96" s="155">
        <v>3328</v>
      </c>
      <c r="AI96" s="155">
        <v>30665</v>
      </c>
      <c r="AJ96" s="155">
        <v>21654</v>
      </c>
      <c r="AK96" s="155">
        <v>3761</v>
      </c>
      <c r="AL96" s="108">
        <v>47865</v>
      </c>
      <c r="AM96" s="108">
        <v>11685</v>
      </c>
      <c r="AN96" s="108">
        <v>22564</v>
      </c>
      <c r="AO96" s="108">
        <v>2659</v>
      </c>
      <c r="AP96" s="108">
        <v>1273</v>
      </c>
      <c r="AQ96" s="108">
        <v>5474</v>
      </c>
      <c r="AR96" s="108">
        <v>1361461</v>
      </c>
      <c r="AS96" s="108">
        <v>346347</v>
      </c>
      <c r="AT96" s="108">
        <v>19281</v>
      </c>
      <c r="AU96" s="108">
        <v>27718</v>
      </c>
      <c r="AV96" s="108">
        <v>99027</v>
      </c>
      <c r="AW96" s="108">
        <v>10639</v>
      </c>
      <c r="AX96" s="108">
        <v>13936</v>
      </c>
      <c r="AY96" s="108">
        <v>162140</v>
      </c>
      <c r="AZ96" s="108">
        <v>41221</v>
      </c>
      <c r="BA96" s="108">
        <v>44187</v>
      </c>
      <c r="BB96" s="108">
        <v>56973</v>
      </c>
      <c r="BC96" s="108">
        <v>9632</v>
      </c>
      <c r="BD96" s="108">
        <v>24290</v>
      </c>
      <c r="BE96" s="108">
        <v>5929</v>
      </c>
      <c r="BF96" s="108">
        <v>74002</v>
      </c>
      <c r="BG96" s="108">
        <v>12697</v>
      </c>
      <c r="BH96" s="108">
        <v>14552</v>
      </c>
      <c r="BI96" s="108">
        <v>59486</v>
      </c>
      <c r="BJ96" s="108">
        <v>11442</v>
      </c>
      <c r="BK96" s="108">
        <v>37467</v>
      </c>
      <c r="BL96" s="108">
        <v>33751</v>
      </c>
      <c r="BM96" s="108">
        <v>4345</v>
      </c>
      <c r="BN96" s="108">
        <v>5899</v>
      </c>
      <c r="BO96" s="108">
        <v>2841</v>
      </c>
      <c r="BP96" s="108">
        <v>56887</v>
      </c>
      <c r="BQ96" s="108">
        <v>7719</v>
      </c>
      <c r="BR96" s="108">
        <v>779176</v>
      </c>
      <c r="BS96" s="108">
        <v>14238</v>
      </c>
      <c r="BT96" s="108">
        <v>58439</v>
      </c>
      <c r="BU96" s="108">
        <v>24054</v>
      </c>
      <c r="BV96" s="108">
        <v>3859</v>
      </c>
      <c r="BW96" s="108">
        <v>23953</v>
      </c>
      <c r="BX96" s="195"/>
      <c r="BY96" s="108"/>
      <c r="BZ96" s="108"/>
      <c r="CA96" s="108"/>
      <c r="CB96" s="108"/>
      <c r="CC96" s="108"/>
      <c r="CD96" s="95"/>
      <c r="CE96" s="95"/>
      <c r="CF96" s="23"/>
      <c r="CG96" s="23"/>
      <c r="CH96" s="23"/>
    </row>
    <row r="97" spans="1:150" ht="13.2" thickBot="1" x14ac:dyDescent="0.3">
      <c r="A97" s="3"/>
      <c r="B97" s="9">
        <v>89</v>
      </c>
      <c r="C97" s="18"/>
      <c r="D97" s="18"/>
      <c r="E97" s="3" t="s">
        <v>90</v>
      </c>
      <c r="F97" s="231"/>
      <c r="G97" s="99">
        <f>HLOOKUP($E$3,$P$3:$CE$269,O97,FALSE)</f>
        <v>3060094660.8499999</v>
      </c>
      <c r="H97" s="160">
        <f>'Model Inputs'!H14</f>
        <v>3044025213</v>
      </c>
      <c r="I97" s="161">
        <f>'Model Inputs'!I14</f>
        <v>3042625732</v>
      </c>
      <c r="J97" s="161">
        <f>'Model Inputs'!J14</f>
        <v>0</v>
      </c>
      <c r="K97" s="161">
        <f>'Model Inputs'!K14</f>
        <v>0</v>
      </c>
      <c r="L97" s="161">
        <f>'Model Inputs'!L14</f>
        <v>0</v>
      </c>
      <c r="M97" s="162">
        <f>'Model Inputs'!M14</f>
        <v>0</v>
      </c>
      <c r="N97" s="203">
        <v>4</v>
      </c>
      <c r="O97" s="107">
        <v>95</v>
      </c>
      <c r="P97" s="107">
        <v>0</v>
      </c>
      <c r="Q97" s="7">
        <v>26058068488.380001</v>
      </c>
      <c r="R97" s="155">
        <v>228547637.74000001</v>
      </c>
      <c r="S97" s="155">
        <v>30092178.510000002</v>
      </c>
      <c r="T97" s="155">
        <v>950821500</v>
      </c>
      <c r="U97" s="155">
        <v>973548097.76999998</v>
      </c>
      <c r="V97" s="155">
        <v>1496242151</v>
      </c>
      <c r="W97" s="155">
        <v>458372068.29000002</v>
      </c>
      <c r="X97" s="189">
        <v>140475096.71000001</v>
      </c>
      <c r="Y97" s="155">
        <v>23165995</v>
      </c>
      <c r="Z97" s="155">
        <v>28610026</v>
      </c>
      <c r="AA97" s="155">
        <v>237430225</v>
      </c>
      <c r="AB97" s="155">
        <v>3454032041</v>
      </c>
      <c r="AC97" s="155">
        <v>1698604749.01</v>
      </c>
      <c r="AD97" s="155">
        <v>1167221095</v>
      </c>
      <c r="AE97" s="155">
        <v>2144359933.29</v>
      </c>
      <c r="AF97" s="155">
        <v>295684407.61000001</v>
      </c>
      <c r="AG97" s="155">
        <v>647581926</v>
      </c>
      <c r="AH97" s="155">
        <v>55685802.439999998</v>
      </c>
      <c r="AI97" s="155">
        <v>532060696.76999998</v>
      </c>
      <c r="AJ97" s="155">
        <v>590935763.94000006</v>
      </c>
      <c r="AK97" s="155">
        <v>70535760.140000001</v>
      </c>
      <c r="AL97" s="108">
        <v>830196991.88999999</v>
      </c>
      <c r="AM97" s="108">
        <v>245875042.86000001</v>
      </c>
      <c r="AN97" s="108">
        <v>501052558</v>
      </c>
      <c r="AO97" s="108">
        <v>73935930.409999996</v>
      </c>
      <c r="AP97" s="108">
        <v>20253538</v>
      </c>
      <c r="AQ97" s="108">
        <v>136192955.71000001</v>
      </c>
      <c r="AR97" s="108">
        <v>35848600867.769997</v>
      </c>
      <c r="AS97" s="108">
        <v>7029452327</v>
      </c>
      <c r="AT97" s="108">
        <v>274665683.49000001</v>
      </c>
      <c r="AU97" s="108">
        <v>656626236.39999998</v>
      </c>
      <c r="AV97" s="108">
        <v>1768565494.8199999</v>
      </c>
      <c r="AW97" s="108">
        <v>238438637.15000001</v>
      </c>
      <c r="AX97" s="108">
        <v>284874312.26999998</v>
      </c>
      <c r="AY97" s="108">
        <v>3060094660.8499999</v>
      </c>
      <c r="AZ97" s="108">
        <v>907146501</v>
      </c>
      <c r="BA97" s="108">
        <v>816369645.77999997</v>
      </c>
      <c r="BB97" s="108">
        <v>1142723830</v>
      </c>
      <c r="BC97" s="108">
        <v>220973865.87</v>
      </c>
      <c r="BD97" s="108">
        <v>474447071.25</v>
      </c>
      <c r="BE97" s="108">
        <v>114312944</v>
      </c>
      <c r="BF97" s="108">
        <v>1551177301.5799999</v>
      </c>
      <c r="BG97" s="108">
        <v>252987297.28</v>
      </c>
      <c r="BH97" s="108">
        <v>302369226</v>
      </c>
      <c r="BI97" s="108">
        <v>1037049355</v>
      </c>
      <c r="BJ97" s="108">
        <v>176536347</v>
      </c>
      <c r="BK97" s="108">
        <v>745742296</v>
      </c>
      <c r="BL97" s="108">
        <v>610088241.97000003</v>
      </c>
      <c r="BM97" s="108">
        <v>83315207.370000005</v>
      </c>
      <c r="BN97" s="108">
        <v>98167184</v>
      </c>
      <c r="BO97" s="108">
        <v>78389530.969999999</v>
      </c>
      <c r="BP97" s="108">
        <v>935189552.38999999</v>
      </c>
      <c r="BQ97" s="108">
        <v>169332738.03</v>
      </c>
      <c r="BR97" s="108">
        <v>23097362587.139999</v>
      </c>
      <c r="BS97" s="108">
        <v>138525447.56999999</v>
      </c>
      <c r="BT97" s="108">
        <v>1385357265</v>
      </c>
      <c r="BU97" s="108">
        <v>361736384</v>
      </c>
      <c r="BV97" s="108">
        <v>94081529.400000006</v>
      </c>
      <c r="BW97" s="108">
        <v>434595672</v>
      </c>
      <c r="BX97" s="195"/>
      <c r="BY97" s="108"/>
      <c r="BZ97" s="108"/>
      <c r="CA97" s="108"/>
      <c r="CB97" s="108"/>
      <c r="CC97" s="108"/>
      <c r="CD97" s="95"/>
      <c r="CE97" s="95"/>
      <c r="CF97" s="23"/>
      <c r="CG97" s="23"/>
      <c r="CH97" s="23"/>
    </row>
    <row r="98" spans="1:150" ht="13.2" thickBot="1" x14ac:dyDescent="0.3">
      <c r="A98" s="3"/>
      <c r="B98" s="9">
        <v>90</v>
      </c>
      <c r="E98" s="3" t="s">
        <v>91</v>
      </c>
      <c r="F98" s="231"/>
      <c r="G98" s="99">
        <f>HLOOKUP($E$3,$P$3:$CE$269,O98,FALSE)</f>
        <v>684146</v>
      </c>
      <c r="H98" s="160">
        <f>'Model Inputs'!H15</f>
        <v>684146</v>
      </c>
      <c r="I98" s="161">
        <f>'Model Inputs'!I15</f>
        <v>684146</v>
      </c>
      <c r="J98" s="161">
        <f>'Model Inputs'!J15</f>
        <v>0</v>
      </c>
      <c r="K98" s="161">
        <f>'Model Inputs'!K15</f>
        <v>0</v>
      </c>
      <c r="L98" s="161">
        <f>'Model Inputs'!L15</f>
        <v>0</v>
      </c>
      <c r="M98" s="162">
        <f>'Model Inputs'!M15</f>
        <v>0</v>
      </c>
      <c r="N98" s="203">
        <v>5</v>
      </c>
      <c r="O98" s="107">
        <v>96</v>
      </c>
      <c r="P98" s="107">
        <v>0</v>
      </c>
      <c r="Q98" s="7">
        <v>5597615</v>
      </c>
      <c r="R98" s="155">
        <v>44860</v>
      </c>
      <c r="S98" s="155">
        <v>5977</v>
      </c>
      <c r="T98" s="155">
        <v>155794</v>
      </c>
      <c r="U98" s="155">
        <v>196605</v>
      </c>
      <c r="V98" s="155">
        <v>350364</v>
      </c>
      <c r="W98" s="155">
        <v>101774</v>
      </c>
      <c r="X98" s="189">
        <v>28899</v>
      </c>
      <c r="Y98" s="155">
        <v>6046</v>
      </c>
      <c r="Z98" s="155">
        <v>6881</v>
      </c>
      <c r="AA98" s="155">
        <v>64724</v>
      </c>
      <c r="AB98" s="155">
        <v>750598</v>
      </c>
      <c r="AC98" s="155">
        <v>338528</v>
      </c>
      <c r="AD98" s="155">
        <v>252034</v>
      </c>
      <c r="AE98" s="155">
        <v>473200</v>
      </c>
      <c r="AF98" s="155">
        <v>56416</v>
      </c>
      <c r="AG98" s="155">
        <v>118142</v>
      </c>
      <c r="AH98" s="155">
        <v>14291</v>
      </c>
      <c r="AI98" s="155">
        <v>126420</v>
      </c>
      <c r="AJ98" s="155">
        <v>116734</v>
      </c>
      <c r="AK98" s="155">
        <v>14489</v>
      </c>
      <c r="AL98" s="108">
        <v>183537</v>
      </c>
      <c r="AM98" s="108">
        <v>61540</v>
      </c>
      <c r="AN98" s="108">
        <v>111082</v>
      </c>
      <c r="AO98" s="108">
        <v>14909</v>
      </c>
      <c r="AP98" s="108">
        <v>4873</v>
      </c>
      <c r="AQ98" s="108">
        <v>28169</v>
      </c>
      <c r="AR98" s="108">
        <v>6494088</v>
      </c>
      <c r="AS98" s="108">
        <v>1437824</v>
      </c>
      <c r="AT98" s="108">
        <v>65476</v>
      </c>
      <c r="AU98" s="108">
        <v>115637</v>
      </c>
      <c r="AV98" s="108">
        <v>382289</v>
      </c>
      <c r="AW98" s="108">
        <v>44356</v>
      </c>
      <c r="AX98" s="108">
        <v>47322</v>
      </c>
      <c r="AY98" s="108">
        <v>684146</v>
      </c>
      <c r="AZ98" s="108">
        <v>194762</v>
      </c>
      <c r="BA98" s="108">
        <v>185068</v>
      </c>
      <c r="BB98" s="108">
        <v>252115</v>
      </c>
      <c r="BC98" s="108">
        <v>48809</v>
      </c>
      <c r="BD98" s="108">
        <v>94066</v>
      </c>
      <c r="BE98" s="108">
        <v>21659</v>
      </c>
      <c r="BF98" s="108">
        <v>368091</v>
      </c>
      <c r="BG98" s="108">
        <v>51287</v>
      </c>
      <c r="BH98" s="108">
        <v>58367</v>
      </c>
      <c r="BI98" s="108">
        <v>244040</v>
      </c>
      <c r="BJ98" s="108">
        <v>35988</v>
      </c>
      <c r="BK98" s="108">
        <v>148429</v>
      </c>
      <c r="BL98" s="108">
        <v>112835</v>
      </c>
      <c r="BM98" s="108">
        <v>15232</v>
      </c>
      <c r="BN98" s="108">
        <v>20242</v>
      </c>
      <c r="BO98" s="108">
        <v>19523</v>
      </c>
      <c r="BP98" s="108">
        <v>163651</v>
      </c>
      <c r="BQ98" s="108">
        <v>36683</v>
      </c>
      <c r="BR98" s="108">
        <v>4493058</v>
      </c>
      <c r="BS98" s="108">
        <v>35106</v>
      </c>
      <c r="BT98" s="108">
        <v>287196</v>
      </c>
      <c r="BU98" s="108">
        <v>79771</v>
      </c>
      <c r="BV98" s="108">
        <v>16815</v>
      </c>
      <c r="BW98" s="108">
        <v>74978</v>
      </c>
      <c r="BX98" s="195"/>
      <c r="BY98" s="108"/>
      <c r="BZ98" s="108"/>
      <c r="CA98" s="108"/>
      <c r="CB98" s="108"/>
      <c r="CC98" s="108"/>
      <c r="CD98" s="95"/>
      <c r="CE98" s="95"/>
      <c r="CF98" s="23"/>
      <c r="CG98" s="23"/>
      <c r="CH98" s="23"/>
    </row>
    <row r="99" spans="1:150" ht="13.2" thickBot="1" x14ac:dyDescent="0.3">
      <c r="A99" s="3"/>
      <c r="B99" s="9">
        <v>91</v>
      </c>
      <c r="E99" s="11" t="s">
        <v>92</v>
      </c>
      <c r="F99" s="231"/>
      <c r="G99" s="99">
        <f>HLOOKUP($E$3,$P$3:$CE$269,O99,FALSE)</f>
        <v>3070</v>
      </c>
      <c r="H99" s="160">
        <f>'Model Inputs'!H16</f>
        <v>3070</v>
      </c>
      <c r="I99" s="161">
        <f>'Model Inputs'!I16</f>
        <v>3070</v>
      </c>
      <c r="J99" s="161">
        <f>'Model Inputs'!J16</f>
        <v>0</v>
      </c>
      <c r="K99" s="161">
        <f>'Model Inputs'!K16</f>
        <v>0</v>
      </c>
      <c r="L99" s="161">
        <f>'Model Inputs'!L16</f>
        <v>0</v>
      </c>
      <c r="M99" s="162">
        <f>'Model Inputs'!M16</f>
        <v>0</v>
      </c>
      <c r="N99" s="203">
        <v>6</v>
      </c>
      <c r="O99" s="107">
        <v>97</v>
      </c>
      <c r="P99" s="107">
        <v>0</v>
      </c>
      <c r="Q99" s="7">
        <v>49478</v>
      </c>
      <c r="R99" s="155">
        <v>2198</v>
      </c>
      <c r="S99" s="155">
        <v>92</v>
      </c>
      <c r="T99" s="155">
        <v>1209</v>
      </c>
      <c r="U99" s="155">
        <v>534</v>
      </c>
      <c r="V99" s="155">
        <v>1513</v>
      </c>
      <c r="W99" s="155">
        <v>1555</v>
      </c>
      <c r="X99" s="189">
        <v>160</v>
      </c>
      <c r="Y99" s="155">
        <v>54</v>
      </c>
      <c r="Z99" s="155">
        <v>37</v>
      </c>
      <c r="AA99" s="155">
        <v>168</v>
      </c>
      <c r="AB99" s="155">
        <v>3867</v>
      </c>
      <c r="AC99" s="155">
        <v>1530</v>
      </c>
      <c r="AD99" s="155">
        <v>3043</v>
      </c>
      <c r="AE99" s="155">
        <v>4712</v>
      </c>
      <c r="AF99" s="155">
        <v>376</v>
      </c>
      <c r="AG99" s="155">
        <v>443</v>
      </c>
      <c r="AH99" s="155">
        <v>101</v>
      </c>
      <c r="AI99" s="155">
        <v>1613</v>
      </c>
      <c r="AJ99" s="155">
        <v>263</v>
      </c>
      <c r="AK99" s="155">
        <v>81</v>
      </c>
      <c r="AL99" s="108">
        <v>1015</v>
      </c>
      <c r="AM99" s="108">
        <v>691</v>
      </c>
      <c r="AN99" s="108">
        <v>1671</v>
      </c>
      <c r="AO99" s="108">
        <v>97</v>
      </c>
      <c r="AP99" s="108">
        <v>21</v>
      </c>
      <c r="AQ99" s="108">
        <v>71</v>
      </c>
      <c r="AR99" s="108">
        <v>123489</v>
      </c>
      <c r="AS99" s="108">
        <v>5913</v>
      </c>
      <c r="AT99" s="108">
        <v>1464</v>
      </c>
      <c r="AU99" s="108">
        <v>335</v>
      </c>
      <c r="AV99" s="108">
        <v>1993</v>
      </c>
      <c r="AW99" s="108">
        <v>221</v>
      </c>
      <c r="AX99" s="108">
        <v>353</v>
      </c>
      <c r="AY99" s="108">
        <v>3070</v>
      </c>
      <c r="AZ99" s="108">
        <v>2767</v>
      </c>
      <c r="BA99" s="108">
        <v>1029</v>
      </c>
      <c r="BB99" s="108">
        <v>3287</v>
      </c>
      <c r="BC99" s="108">
        <v>369</v>
      </c>
      <c r="BD99" s="108">
        <v>574</v>
      </c>
      <c r="BE99" s="108">
        <v>370</v>
      </c>
      <c r="BF99" s="108">
        <v>2000</v>
      </c>
      <c r="BG99" s="108">
        <v>222</v>
      </c>
      <c r="BH99" s="108">
        <v>245</v>
      </c>
      <c r="BI99" s="108">
        <v>1006</v>
      </c>
      <c r="BJ99" s="108">
        <v>510</v>
      </c>
      <c r="BK99" s="108">
        <v>576</v>
      </c>
      <c r="BL99" s="108">
        <v>738</v>
      </c>
      <c r="BM99" s="108">
        <v>81</v>
      </c>
      <c r="BN99" s="108">
        <v>107</v>
      </c>
      <c r="BO99" s="108">
        <v>712</v>
      </c>
      <c r="BP99" s="108">
        <v>1266</v>
      </c>
      <c r="BQ99" s="108">
        <v>132</v>
      </c>
      <c r="BR99" s="108">
        <v>29010</v>
      </c>
      <c r="BS99" s="108">
        <v>291</v>
      </c>
      <c r="BT99" s="108">
        <v>1654</v>
      </c>
      <c r="BU99" s="108">
        <v>494</v>
      </c>
      <c r="BV99" s="108">
        <v>210</v>
      </c>
      <c r="BW99" s="108">
        <v>577</v>
      </c>
      <c r="BX99" s="195"/>
      <c r="BY99" s="108"/>
      <c r="BZ99" s="108"/>
      <c r="CA99" s="108"/>
      <c r="CB99" s="108"/>
      <c r="CC99" s="108"/>
      <c r="CD99" s="95"/>
      <c r="CE99" s="95"/>
      <c r="CF99" s="23"/>
      <c r="CG99" s="23"/>
      <c r="CH99" s="23"/>
    </row>
    <row r="100" spans="1:150" s="3" customFormat="1" x14ac:dyDescent="0.25">
      <c r="B100" s="9">
        <v>92</v>
      </c>
      <c r="E100" s="19"/>
      <c r="F100" s="233"/>
      <c r="G100" s="7"/>
      <c r="H100" s="7"/>
      <c r="I100" s="7"/>
      <c r="J100" s="7"/>
      <c r="K100" s="7"/>
      <c r="L100" s="7"/>
      <c r="M100" s="7"/>
      <c r="N100" s="203"/>
      <c r="O100" s="107">
        <v>98</v>
      </c>
      <c r="P100" s="107">
        <v>0</v>
      </c>
      <c r="Q100" s="7"/>
      <c r="R100" s="155"/>
      <c r="S100" s="155"/>
      <c r="T100" s="155"/>
      <c r="U100" s="155"/>
      <c r="V100" s="155"/>
      <c r="W100" s="155"/>
      <c r="X100" s="189"/>
      <c r="Y100" s="155"/>
      <c r="Z100" s="155"/>
      <c r="AA100" s="155"/>
      <c r="AB100" s="155"/>
      <c r="AC100" s="155"/>
      <c r="AD100" s="155"/>
      <c r="AE100" s="155"/>
      <c r="AF100" s="155"/>
      <c r="AG100" s="155"/>
      <c r="AH100" s="155"/>
      <c r="AI100" s="155"/>
      <c r="AJ100" s="155"/>
      <c r="AK100" s="155"/>
      <c r="AL100" s="108"/>
      <c r="AM100" s="108"/>
      <c r="AN100" s="108"/>
      <c r="AO100" s="108"/>
      <c r="AP100" s="108"/>
      <c r="AQ100" s="108"/>
      <c r="AR100" s="108"/>
      <c r="AS100" s="108"/>
      <c r="AT100" s="108"/>
      <c r="AU100" s="108"/>
      <c r="AV100" s="108"/>
      <c r="AW100" s="108"/>
      <c r="AX100" s="108"/>
      <c r="AY100" s="108"/>
      <c r="AZ100" s="108"/>
      <c r="BA100" s="108"/>
      <c r="BB100" s="108"/>
      <c r="BC100" s="108"/>
      <c r="BD100" s="108"/>
      <c r="BE100" s="108"/>
      <c r="BF100" s="108"/>
      <c r="BG100" s="108"/>
      <c r="BH100" s="108"/>
      <c r="BI100" s="108"/>
      <c r="BJ100" s="108"/>
      <c r="BK100" s="108"/>
      <c r="BL100" s="108"/>
      <c r="BM100" s="108"/>
      <c r="BN100" s="108"/>
      <c r="BO100" s="108"/>
      <c r="BP100" s="108"/>
      <c r="BQ100" s="108"/>
      <c r="BR100" s="108"/>
      <c r="BS100" s="108"/>
      <c r="BT100" s="108"/>
      <c r="BU100" s="108"/>
      <c r="BV100" s="108"/>
      <c r="BW100" s="108"/>
      <c r="BX100" s="195"/>
      <c r="BY100" s="108"/>
      <c r="BZ100" s="108"/>
      <c r="CA100" s="108"/>
      <c r="CB100" s="108"/>
      <c r="CC100" s="108"/>
      <c r="CD100" s="95"/>
      <c r="CE100" s="95"/>
      <c r="CF100" s="7"/>
      <c r="CG100" s="7"/>
      <c r="CH100" s="7"/>
      <c r="ET100" s="67"/>
    </row>
    <row r="101" spans="1:150" s="3" customFormat="1" x14ac:dyDescent="0.25">
      <c r="B101" s="9">
        <v>93</v>
      </c>
      <c r="E101" s="19"/>
      <c r="F101" s="233"/>
      <c r="G101" s="7"/>
      <c r="H101" s="7"/>
      <c r="I101" s="7"/>
      <c r="J101" s="7"/>
      <c r="K101" s="7"/>
      <c r="L101" s="7"/>
      <c r="M101" s="7"/>
      <c r="N101" s="203"/>
      <c r="O101" s="107">
        <v>99</v>
      </c>
      <c r="P101" s="107">
        <v>0</v>
      </c>
      <c r="Q101" s="7"/>
      <c r="R101" s="155"/>
      <c r="S101" s="155"/>
      <c r="T101" s="155"/>
      <c r="U101" s="155"/>
      <c r="V101" s="155"/>
      <c r="W101" s="155"/>
      <c r="X101" s="189"/>
      <c r="Y101" s="155"/>
      <c r="Z101" s="155"/>
      <c r="AA101" s="155"/>
      <c r="AB101" s="155"/>
      <c r="AC101" s="155"/>
      <c r="AD101" s="155"/>
      <c r="AE101" s="155"/>
      <c r="AF101" s="155"/>
      <c r="AG101" s="155"/>
      <c r="AH101" s="155"/>
      <c r="AI101" s="155"/>
      <c r="AJ101" s="155"/>
      <c r="AK101" s="155"/>
      <c r="AL101" s="108"/>
      <c r="AM101" s="108"/>
      <c r="AN101" s="108"/>
      <c r="AO101" s="108"/>
      <c r="AP101" s="108"/>
      <c r="AQ101" s="108"/>
      <c r="AR101" s="108"/>
      <c r="AS101" s="108"/>
      <c r="AT101" s="108"/>
      <c r="AU101" s="108"/>
      <c r="AV101" s="108"/>
      <c r="AW101" s="108"/>
      <c r="AX101" s="108"/>
      <c r="AY101" s="108"/>
      <c r="AZ101" s="108"/>
      <c r="BA101" s="108"/>
      <c r="BB101" s="108"/>
      <c r="BC101" s="108"/>
      <c r="BD101" s="108"/>
      <c r="BE101" s="108"/>
      <c r="BF101" s="108"/>
      <c r="BG101" s="108"/>
      <c r="BH101" s="108"/>
      <c r="BI101" s="108"/>
      <c r="BJ101" s="108"/>
      <c r="BK101" s="108"/>
      <c r="BL101" s="108"/>
      <c r="BM101" s="108"/>
      <c r="BN101" s="108"/>
      <c r="BO101" s="108"/>
      <c r="BP101" s="108"/>
      <c r="BQ101" s="108"/>
      <c r="BR101" s="108"/>
      <c r="BS101" s="108"/>
      <c r="BT101" s="108"/>
      <c r="BU101" s="108"/>
      <c r="BV101" s="108"/>
      <c r="BW101" s="108"/>
      <c r="BX101" s="195"/>
      <c r="BY101" s="108"/>
      <c r="BZ101" s="108"/>
      <c r="CA101" s="108"/>
      <c r="CB101" s="108"/>
      <c r="CC101" s="108"/>
      <c r="CD101" s="95"/>
      <c r="CE101" s="95"/>
      <c r="CF101" s="7"/>
      <c r="CG101" s="7"/>
      <c r="CH101" s="7"/>
      <c r="ET101" s="67"/>
    </row>
    <row r="102" spans="1:150" s="3" customFormat="1" ht="13.2" thickBot="1" x14ac:dyDescent="0.3">
      <c r="A102" s="294" t="s">
        <v>93</v>
      </c>
      <c r="B102" s="294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7"/>
      <c r="N102" s="203"/>
      <c r="O102" s="107">
        <v>100</v>
      </c>
      <c r="P102" s="107">
        <v>0</v>
      </c>
      <c r="Q102" s="155"/>
      <c r="R102" s="155"/>
      <c r="S102" s="155"/>
      <c r="T102" s="155"/>
      <c r="U102" s="155"/>
      <c r="V102" s="155"/>
      <c r="W102" s="155"/>
      <c r="X102" s="189"/>
      <c r="Y102" s="155"/>
      <c r="Z102" s="155"/>
      <c r="AA102" s="155"/>
      <c r="AB102" s="155"/>
      <c r="AC102" s="155"/>
      <c r="AD102" s="155"/>
      <c r="AE102" s="155"/>
      <c r="AF102" s="155"/>
      <c r="AG102" s="155"/>
      <c r="AH102" s="155"/>
      <c r="AI102" s="155"/>
      <c r="AJ102" s="155"/>
      <c r="AK102" s="155"/>
      <c r="AL102" s="108"/>
      <c r="AM102" s="108"/>
      <c r="AN102" s="108"/>
      <c r="AO102" s="108"/>
      <c r="AP102" s="108"/>
      <c r="AQ102" s="108"/>
      <c r="AR102" s="108"/>
      <c r="AS102" s="108"/>
      <c r="AT102" s="108"/>
      <c r="AU102" s="108"/>
      <c r="AV102" s="108"/>
      <c r="AW102" s="108"/>
      <c r="AX102" s="108"/>
      <c r="AY102" s="108"/>
      <c r="AZ102" s="108"/>
      <c r="BA102" s="108"/>
      <c r="BB102" s="108"/>
      <c r="BC102" s="108"/>
      <c r="BD102" s="108"/>
      <c r="BE102" s="108"/>
      <c r="BF102" s="108"/>
      <c r="BG102" s="108"/>
      <c r="BH102" s="108"/>
      <c r="BI102" s="108"/>
      <c r="BJ102" s="108"/>
      <c r="BK102" s="108"/>
      <c r="BL102" s="108"/>
      <c r="BM102" s="108"/>
      <c r="BN102" s="108"/>
      <c r="BO102" s="108"/>
      <c r="BP102" s="108"/>
      <c r="BQ102" s="108"/>
      <c r="BR102" s="108"/>
      <c r="BS102" s="108"/>
      <c r="BT102" s="108"/>
      <c r="BU102" s="108"/>
      <c r="BV102" s="108"/>
      <c r="BW102" s="108"/>
      <c r="BX102" s="195"/>
      <c r="BY102" s="108"/>
      <c r="BZ102" s="108"/>
      <c r="CA102" s="108"/>
      <c r="CB102" s="108"/>
      <c r="CC102" s="108"/>
      <c r="CD102" s="95"/>
      <c r="CE102" s="95"/>
      <c r="CF102" s="7"/>
      <c r="CG102" s="7"/>
      <c r="CH102" s="7"/>
      <c r="ET102" s="67"/>
    </row>
    <row r="103" spans="1:150" s="3" customFormat="1" ht="13.2" thickTop="1" x14ac:dyDescent="0.25">
      <c r="E103" s="19"/>
      <c r="F103" s="233"/>
      <c r="G103" s="7"/>
      <c r="H103" s="7"/>
      <c r="I103" s="7"/>
      <c r="J103" s="7"/>
      <c r="K103" s="7"/>
      <c r="L103" s="7"/>
      <c r="M103" s="7"/>
      <c r="N103" s="203"/>
      <c r="O103" s="107">
        <v>101</v>
      </c>
      <c r="P103" s="107">
        <v>0</v>
      </c>
      <c r="Q103" s="7"/>
      <c r="R103" s="155"/>
      <c r="S103" s="155"/>
      <c r="T103" s="155"/>
      <c r="U103" s="155"/>
      <c r="V103" s="155"/>
      <c r="W103" s="155"/>
      <c r="X103" s="189"/>
      <c r="Y103" s="155"/>
      <c r="Z103" s="155"/>
      <c r="AA103" s="155"/>
      <c r="AB103" s="155"/>
      <c r="AC103" s="155"/>
      <c r="AD103" s="155"/>
      <c r="AE103" s="155"/>
      <c r="AF103" s="155"/>
      <c r="AG103" s="155"/>
      <c r="AH103" s="155"/>
      <c r="AI103" s="155"/>
      <c r="AJ103" s="155"/>
      <c r="AK103" s="155"/>
      <c r="AL103" s="108"/>
      <c r="AM103" s="108"/>
      <c r="AN103" s="108"/>
      <c r="AO103" s="108"/>
      <c r="AP103" s="108"/>
      <c r="AQ103" s="108"/>
      <c r="AR103" s="108"/>
      <c r="AS103" s="108"/>
      <c r="AT103" s="108"/>
      <c r="AU103" s="108"/>
      <c r="AV103" s="108"/>
      <c r="AW103" s="108"/>
      <c r="AX103" s="108"/>
      <c r="AY103" s="108"/>
      <c r="AZ103" s="108"/>
      <c r="BA103" s="108"/>
      <c r="BB103" s="108"/>
      <c r="BC103" s="108"/>
      <c r="BD103" s="108"/>
      <c r="BE103" s="108"/>
      <c r="BF103" s="108"/>
      <c r="BG103" s="108"/>
      <c r="BH103" s="108"/>
      <c r="BI103" s="108"/>
      <c r="BJ103" s="108"/>
      <c r="BK103" s="108"/>
      <c r="BL103" s="108"/>
      <c r="BM103" s="108"/>
      <c r="BN103" s="108"/>
      <c r="BO103" s="108"/>
      <c r="BP103" s="108"/>
      <c r="BQ103" s="108"/>
      <c r="BR103" s="108"/>
      <c r="BS103" s="108"/>
      <c r="BT103" s="108"/>
      <c r="BU103" s="108"/>
      <c r="BV103" s="108"/>
      <c r="BW103" s="108"/>
      <c r="BX103" s="195"/>
      <c r="BY103" s="108"/>
      <c r="BZ103" s="108"/>
      <c r="CA103" s="108"/>
      <c r="CB103" s="108"/>
      <c r="CC103" s="108"/>
      <c r="CD103" s="95"/>
      <c r="CE103" s="95"/>
      <c r="CF103" s="7"/>
      <c r="CG103" s="7"/>
      <c r="CH103" s="7"/>
      <c r="ET103" s="67"/>
    </row>
    <row r="104" spans="1:150" x14ac:dyDescent="0.25">
      <c r="A104" s="3"/>
      <c r="B104" s="3"/>
      <c r="F104" s="233"/>
      <c r="G104" s="7"/>
      <c r="H104" s="23"/>
      <c r="I104" s="23"/>
      <c r="J104" s="23"/>
      <c r="K104" s="23"/>
      <c r="L104" s="23"/>
      <c r="M104" s="23"/>
      <c r="N104" s="203"/>
      <c r="O104" s="107">
        <v>102</v>
      </c>
      <c r="P104" s="107">
        <v>0</v>
      </c>
      <c r="Q104" s="7"/>
      <c r="R104" s="155"/>
      <c r="S104" s="155"/>
      <c r="T104" s="155"/>
      <c r="U104" s="155"/>
      <c r="V104" s="155"/>
      <c r="W104" s="155"/>
      <c r="X104" s="189"/>
      <c r="Y104" s="155"/>
      <c r="Z104" s="155"/>
      <c r="AA104" s="155"/>
      <c r="AB104" s="155"/>
      <c r="AC104" s="155"/>
      <c r="AD104" s="155"/>
      <c r="AE104" s="155"/>
      <c r="AF104" s="155"/>
      <c r="AG104" s="155"/>
      <c r="AH104" s="155"/>
      <c r="AI104" s="155"/>
      <c r="AJ104" s="155"/>
      <c r="AK104" s="155"/>
      <c r="AL104" s="108"/>
      <c r="AM104" s="108"/>
      <c r="AN104" s="108"/>
      <c r="AO104" s="108"/>
      <c r="AP104" s="108"/>
      <c r="AQ104" s="108"/>
      <c r="AR104" s="108"/>
      <c r="AS104" s="108"/>
      <c r="AT104" s="108"/>
      <c r="AU104" s="108"/>
      <c r="AV104" s="108"/>
      <c r="AW104" s="108"/>
      <c r="AX104" s="108"/>
      <c r="AY104" s="108"/>
      <c r="AZ104" s="108"/>
      <c r="BA104" s="108"/>
      <c r="BB104" s="108"/>
      <c r="BC104" s="108"/>
      <c r="BD104" s="108"/>
      <c r="BE104" s="108"/>
      <c r="BF104" s="108"/>
      <c r="BG104" s="108"/>
      <c r="BH104" s="108"/>
      <c r="BI104" s="108"/>
      <c r="BJ104" s="108"/>
      <c r="BK104" s="108"/>
      <c r="BL104" s="108"/>
      <c r="BM104" s="108"/>
      <c r="BN104" s="108"/>
      <c r="BO104" s="108"/>
      <c r="BP104" s="108"/>
      <c r="BQ104" s="108"/>
      <c r="BR104" s="108"/>
      <c r="BS104" s="108"/>
      <c r="BT104" s="108"/>
      <c r="BU104" s="108"/>
      <c r="BV104" s="108"/>
      <c r="BW104" s="108"/>
      <c r="BX104" s="195"/>
      <c r="BY104" s="108"/>
      <c r="BZ104" s="108"/>
      <c r="CA104" s="108"/>
      <c r="CB104" s="108"/>
      <c r="CC104" s="108"/>
      <c r="CD104" s="95"/>
      <c r="CE104" s="95"/>
      <c r="CF104" s="23"/>
      <c r="CG104" s="23"/>
      <c r="CH104" s="23"/>
    </row>
    <row r="105" spans="1:150" x14ac:dyDescent="0.25">
      <c r="A105" s="3"/>
      <c r="B105" s="9">
        <v>94</v>
      </c>
      <c r="C105" s="26" t="s">
        <v>94</v>
      </c>
      <c r="D105" s="27"/>
      <c r="E105" s="3"/>
      <c r="O105" s="107">
        <v>103</v>
      </c>
      <c r="P105" s="107">
        <v>0</v>
      </c>
      <c r="R105" s="155"/>
      <c r="S105" s="155"/>
      <c r="T105" s="155"/>
      <c r="U105" s="155"/>
      <c r="V105" s="155"/>
      <c r="W105" s="155"/>
      <c r="X105" s="189"/>
      <c r="Y105" s="155"/>
      <c r="Z105" s="155"/>
      <c r="AA105" s="155"/>
      <c r="AB105" s="155"/>
      <c r="AC105" s="155"/>
      <c r="AD105" s="155"/>
      <c r="AE105" s="155"/>
      <c r="AF105" s="155"/>
      <c r="AG105" s="155"/>
      <c r="AH105" s="155"/>
      <c r="AI105" s="155"/>
      <c r="AJ105" s="155"/>
      <c r="AK105" s="155"/>
      <c r="AL105" s="108"/>
      <c r="AM105" s="108"/>
      <c r="AN105" s="108"/>
      <c r="AO105" s="108"/>
      <c r="AP105" s="108"/>
      <c r="AQ105" s="108"/>
      <c r="AR105" s="108"/>
      <c r="AS105" s="108"/>
      <c r="AT105" s="108"/>
      <c r="AU105" s="108"/>
      <c r="AV105" s="108"/>
      <c r="AW105" s="108"/>
      <c r="AX105" s="108"/>
      <c r="AY105" s="108"/>
      <c r="AZ105" s="108"/>
      <c r="BA105" s="108"/>
      <c r="BB105" s="108"/>
      <c r="BC105" s="108"/>
      <c r="BD105" s="108"/>
      <c r="BE105" s="108"/>
      <c r="BF105" s="108"/>
      <c r="BG105" s="108"/>
      <c r="BH105" s="108"/>
      <c r="BI105" s="108"/>
      <c r="BJ105" s="108"/>
      <c r="BK105" s="108"/>
      <c r="BL105" s="108"/>
      <c r="BM105" s="108"/>
      <c r="BN105" s="108"/>
      <c r="BO105" s="108"/>
      <c r="BP105" s="108"/>
      <c r="BQ105" s="108"/>
      <c r="BR105" s="108"/>
      <c r="BS105" s="108"/>
      <c r="BT105" s="108"/>
      <c r="BU105" s="108"/>
      <c r="BV105" s="108"/>
      <c r="BW105" s="108"/>
      <c r="BX105" s="195"/>
      <c r="BY105" s="108"/>
      <c r="BZ105" s="108"/>
      <c r="CA105" s="108"/>
      <c r="CB105" s="108"/>
      <c r="CC105" s="108"/>
    </row>
    <row r="106" spans="1:150" x14ac:dyDescent="0.25">
      <c r="A106" s="3"/>
      <c r="B106" s="9">
        <v>95</v>
      </c>
      <c r="C106" s="3"/>
      <c r="D106" s="3"/>
      <c r="E106" s="3"/>
      <c r="O106" s="107">
        <v>104</v>
      </c>
      <c r="P106" s="107">
        <v>0</v>
      </c>
      <c r="R106" s="155"/>
      <c r="S106" s="155"/>
      <c r="T106" s="155"/>
      <c r="U106" s="155"/>
      <c r="V106" s="155"/>
      <c r="W106" s="155"/>
      <c r="X106" s="189"/>
      <c r="Y106" s="155"/>
      <c r="Z106" s="155"/>
      <c r="AA106" s="155"/>
      <c r="AB106" s="155"/>
      <c r="AC106" s="155"/>
      <c r="AD106" s="155"/>
      <c r="AE106" s="155"/>
      <c r="AF106" s="155"/>
      <c r="AG106" s="155"/>
      <c r="AH106" s="155"/>
      <c r="AI106" s="155"/>
      <c r="AJ106" s="155"/>
      <c r="AK106" s="155"/>
      <c r="AL106" s="108"/>
      <c r="AM106" s="108"/>
      <c r="AN106" s="108"/>
      <c r="AO106" s="108"/>
      <c r="AP106" s="108"/>
      <c r="AQ106" s="108"/>
      <c r="AR106" s="108"/>
      <c r="AS106" s="108"/>
      <c r="AT106" s="108"/>
      <c r="AU106" s="108"/>
      <c r="AV106" s="108"/>
      <c r="AW106" s="108"/>
      <c r="AX106" s="108"/>
      <c r="AY106" s="108"/>
      <c r="AZ106" s="108"/>
      <c r="BA106" s="108"/>
      <c r="BB106" s="108"/>
      <c r="BC106" s="108"/>
      <c r="BD106" s="108"/>
      <c r="BE106" s="108"/>
      <c r="BF106" s="108"/>
      <c r="BG106" s="108"/>
      <c r="BH106" s="108"/>
      <c r="BI106" s="108"/>
      <c r="BJ106" s="108"/>
      <c r="BK106" s="108"/>
      <c r="BL106" s="108"/>
      <c r="BM106" s="108"/>
      <c r="BN106" s="108"/>
      <c r="BO106" s="108"/>
      <c r="BP106" s="108"/>
      <c r="BQ106" s="108"/>
      <c r="BR106" s="108"/>
      <c r="BS106" s="108"/>
      <c r="BT106" s="108"/>
      <c r="BU106" s="108"/>
      <c r="BV106" s="108"/>
      <c r="BW106" s="108"/>
      <c r="BX106" s="195"/>
      <c r="BY106" s="108"/>
      <c r="BZ106" s="108"/>
      <c r="CA106" s="108"/>
      <c r="CB106" s="108"/>
      <c r="CC106" s="108"/>
    </row>
    <row r="107" spans="1:150" x14ac:dyDescent="0.25">
      <c r="A107" s="3"/>
      <c r="B107" s="9">
        <v>96</v>
      </c>
      <c r="C107" s="3" t="s">
        <v>95</v>
      </c>
      <c r="D107" s="3"/>
      <c r="E107" s="3"/>
      <c r="F107" s="231"/>
      <c r="G107" s="28">
        <f>HLOOKUP($E$3,$P$3:$CE$269,O107,FALSE)</f>
        <v>38287945.830000006</v>
      </c>
      <c r="H107" s="28">
        <f t="shared" ref="H107:K107" si="5">H89</f>
        <v>40154040.140000001</v>
      </c>
      <c r="I107" s="28">
        <f t="shared" si="5"/>
        <v>42018400</v>
      </c>
      <c r="J107" s="28">
        <f t="shared" si="5"/>
        <v>0</v>
      </c>
      <c r="K107" s="28">
        <f t="shared" si="5"/>
        <v>0</v>
      </c>
      <c r="L107" s="28">
        <f t="shared" ref="L107" si="6">L89</f>
        <v>0</v>
      </c>
      <c r="O107" s="107">
        <v>105</v>
      </c>
      <c r="P107" s="107">
        <v>0</v>
      </c>
      <c r="Q107" s="51">
        <v>246360016.24999997</v>
      </c>
      <c r="R107" s="155">
        <v>13122890.970000001</v>
      </c>
      <c r="S107" s="155">
        <v>1110089.3600000001</v>
      </c>
      <c r="T107" s="155">
        <v>12871964.73</v>
      </c>
      <c r="U107" s="155">
        <v>11056985.73</v>
      </c>
      <c r="V107" s="155">
        <v>19760560.030000001</v>
      </c>
      <c r="W107" s="155">
        <v>9416458.6899999976</v>
      </c>
      <c r="X107" s="189">
        <v>2465654.2799999998</v>
      </c>
      <c r="Y107" s="155">
        <v>824638.84999999986</v>
      </c>
      <c r="Z107" s="155">
        <v>730184.54999999993</v>
      </c>
      <c r="AA107" s="155">
        <v>2416767.3100000005</v>
      </c>
      <c r="AB107" s="155">
        <v>40002780.729999997</v>
      </c>
      <c r="AC107" s="155">
        <v>18601178.529999997</v>
      </c>
      <c r="AD107" s="155">
        <v>13263122.73</v>
      </c>
      <c r="AE107" s="155">
        <v>25310134.599999998</v>
      </c>
      <c r="AF107" s="155">
        <v>6144806.2199999997</v>
      </c>
      <c r="AG107" s="155">
        <v>7273016.8200000003</v>
      </c>
      <c r="AH107" s="155">
        <v>1605578.5815000003</v>
      </c>
      <c r="AI107" s="155">
        <v>7805877.4500000011</v>
      </c>
      <c r="AJ107" s="155">
        <v>6002783.96</v>
      </c>
      <c r="AK107" s="155">
        <v>1565266.1799999997</v>
      </c>
      <c r="AL107" s="108">
        <v>14709333.180000002</v>
      </c>
      <c r="AM107" s="108">
        <v>3388617</v>
      </c>
      <c r="AN107" s="108">
        <v>6452824.0799999982</v>
      </c>
      <c r="AO107" s="108">
        <v>1089703.83</v>
      </c>
      <c r="AP107" s="108">
        <v>584259.69999999995</v>
      </c>
      <c r="AQ107" s="108">
        <v>1090444.54</v>
      </c>
      <c r="AR107" s="108">
        <v>525977906.26999998</v>
      </c>
      <c r="AS107" s="108">
        <v>80181186.020500004</v>
      </c>
      <c r="AT107" s="108">
        <v>6121413.3799999999</v>
      </c>
      <c r="AU107" s="108">
        <v>7017165.0899999999</v>
      </c>
      <c r="AV107" s="108">
        <v>18911858.689999998</v>
      </c>
      <c r="AW107" s="108">
        <v>2668435.8000000003</v>
      </c>
      <c r="AX107" s="108">
        <v>5188176.93</v>
      </c>
      <c r="AY107" s="108">
        <v>38287945.830000006</v>
      </c>
      <c r="AZ107" s="108">
        <v>10485033</v>
      </c>
      <c r="BA107" s="108">
        <v>11873565.219999999</v>
      </c>
      <c r="BB107" s="108">
        <v>18278751.41</v>
      </c>
      <c r="BC107" s="108">
        <v>2911179.0199999996</v>
      </c>
      <c r="BD107" s="108">
        <v>6656815.5446159998</v>
      </c>
      <c r="BE107" s="108">
        <v>2775791.6745000007</v>
      </c>
      <c r="BF107" s="108">
        <v>18103232.030000001</v>
      </c>
      <c r="BG107" s="108">
        <v>3189463.42</v>
      </c>
      <c r="BH107" s="108">
        <v>5937171</v>
      </c>
      <c r="BI107" s="108">
        <v>12083295.920000002</v>
      </c>
      <c r="BJ107" s="108">
        <v>3468415.86</v>
      </c>
      <c r="BK107" s="108">
        <v>9197488.3625999987</v>
      </c>
      <c r="BL107" s="108">
        <v>10623175.08</v>
      </c>
      <c r="BM107" s="108">
        <v>1411560.8300000003</v>
      </c>
      <c r="BN107" s="108">
        <v>2215870.88</v>
      </c>
      <c r="BO107" s="108">
        <v>1495092.9800000002</v>
      </c>
      <c r="BP107" s="108">
        <v>15980376.920000002</v>
      </c>
      <c r="BQ107" s="108">
        <v>2794063.3600000003</v>
      </c>
      <c r="BR107" s="108">
        <v>254882858.45999998</v>
      </c>
      <c r="BS107" s="108">
        <v>3505519.16</v>
      </c>
      <c r="BT107" s="108">
        <v>13591305.300000001</v>
      </c>
      <c r="BU107" s="108">
        <v>6580465.9900000002</v>
      </c>
      <c r="BV107" s="108">
        <v>1856980.2000000002</v>
      </c>
      <c r="BW107" s="108">
        <v>5997246.6799999997</v>
      </c>
      <c r="BX107" s="195"/>
      <c r="BY107" s="108"/>
      <c r="BZ107" s="108"/>
      <c r="CA107" s="108"/>
      <c r="CB107" s="108"/>
      <c r="CC107" s="108"/>
    </row>
    <row r="108" spans="1:150" x14ac:dyDescent="0.25">
      <c r="A108" s="3"/>
      <c r="B108" s="9">
        <v>97</v>
      </c>
      <c r="C108" s="3"/>
      <c r="D108" s="3"/>
      <c r="E108" s="3"/>
      <c r="O108" s="107">
        <v>106</v>
      </c>
      <c r="P108" s="107">
        <v>0</v>
      </c>
      <c r="R108" s="155"/>
      <c r="S108" s="155"/>
      <c r="T108" s="155"/>
      <c r="U108" s="155"/>
      <c r="V108" s="155"/>
      <c r="W108" s="155"/>
      <c r="X108" s="189"/>
      <c r="Y108" s="155"/>
      <c r="Z108" s="155"/>
      <c r="AA108" s="155"/>
      <c r="AB108" s="155"/>
      <c r="AC108" s="155"/>
      <c r="AD108" s="155"/>
      <c r="AE108" s="155"/>
      <c r="AF108" s="155"/>
      <c r="AG108" s="155"/>
      <c r="AH108" s="155"/>
      <c r="AI108" s="155"/>
      <c r="AJ108" s="155"/>
      <c r="AK108" s="155"/>
      <c r="AL108" s="108"/>
      <c r="AM108" s="108"/>
      <c r="AN108" s="108"/>
      <c r="AO108" s="108"/>
      <c r="AP108" s="108"/>
      <c r="AQ108" s="108"/>
      <c r="AR108" s="108"/>
      <c r="AS108" s="108"/>
      <c r="AT108" s="108"/>
      <c r="AU108" s="108"/>
      <c r="AV108" s="108"/>
      <c r="AW108" s="108"/>
      <c r="AX108" s="108"/>
      <c r="AY108" s="108"/>
      <c r="AZ108" s="108"/>
      <c r="BA108" s="108"/>
      <c r="BB108" s="108"/>
      <c r="BC108" s="108"/>
      <c r="BD108" s="108"/>
      <c r="BE108" s="108"/>
      <c r="BF108" s="108"/>
      <c r="BG108" s="108"/>
      <c r="BH108" s="108"/>
      <c r="BI108" s="108"/>
      <c r="BJ108" s="108"/>
      <c r="BK108" s="108"/>
      <c r="BL108" s="108"/>
      <c r="BM108" s="108"/>
      <c r="BN108" s="108"/>
      <c r="BO108" s="108"/>
      <c r="BP108" s="108"/>
      <c r="BQ108" s="108"/>
      <c r="BR108" s="108"/>
      <c r="BS108" s="108"/>
      <c r="BT108" s="108"/>
      <c r="BU108" s="108"/>
      <c r="BV108" s="108"/>
      <c r="BW108" s="108"/>
      <c r="BX108" s="195"/>
      <c r="BY108" s="108"/>
      <c r="BZ108" s="108"/>
      <c r="CA108" s="108"/>
      <c r="CB108" s="108"/>
      <c r="CC108" s="108"/>
    </row>
    <row r="109" spans="1:150" ht="13.2" thickBot="1" x14ac:dyDescent="0.3">
      <c r="A109" s="3"/>
      <c r="B109" s="9">
        <v>98</v>
      </c>
      <c r="C109" s="3" t="s">
        <v>96</v>
      </c>
      <c r="D109" s="3"/>
      <c r="E109" s="3"/>
      <c r="O109" s="107">
        <v>107</v>
      </c>
      <c r="P109" s="107">
        <v>0</v>
      </c>
      <c r="R109" s="155"/>
      <c r="S109" s="155"/>
      <c r="T109" s="155"/>
      <c r="U109" s="155"/>
      <c r="V109" s="155"/>
      <c r="W109" s="155"/>
      <c r="X109" s="189"/>
      <c r="Y109" s="155"/>
      <c r="Z109" s="155"/>
      <c r="AA109" s="155"/>
      <c r="AB109" s="155"/>
      <c r="AC109" s="155"/>
      <c r="AD109" s="155"/>
      <c r="AE109" s="155"/>
      <c r="AF109" s="155"/>
      <c r="AG109" s="155"/>
      <c r="AH109" s="155"/>
      <c r="AI109" s="155"/>
      <c r="AJ109" s="155"/>
      <c r="AK109" s="155"/>
      <c r="AL109" s="108"/>
      <c r="AM109" s="108"/>
      <c r="AN109" s="108"/>
      <c r="AO109" s="108"/>
      <c r="AP109" s="108"/>
      <c r="AQ109" s="108"/>
      <c r="AR109" s="108"/>
      <c r="AS109" s="108"/>
      <c r="AT109" s="108"/>
      <c r="AU109" s="108"/>
      <c r="AV109" s="108"/>
      <c r="AW109" s="108"/>
      <c r="AX109" s="108"/>
      <c r="AY109" s="108"/>
      <c r="AZ109" s="108"/>
      <c r="BA109" s="108"/>
      <c r="BB109" s="108"/>
      <c r="BC109" s="108"/>
      <c r="BD109" s="108"/>
      <c r="BE109" s="108"/>
      <c r="BF109" s="108"/>
      <c r="BG109" s="108"/>
      <c r="BH109" s="108"/>
      <c r="BI109" s="108"/>
      <c r="BJ109" s="108"/>
      <c r="BK109" s="108"/>
      <c r="BL109" s="108"/>
      <c r="BM109" s="108"/>
      <c r="BN109" s="108"/>
      <c r="BO109" s="108"/>
      <c r="BP109" s="108"/>
      <c r="BQ109" s="108"/>
      <c r="BR109" s="108"/>
      <c r="BS109" s="108"/>
      <c r="BT109" s="108"/>
      <c r="BU109" s="108"/>
      <c r="BV109" s="108"/>
      <c r="BW109" s="108"/>
      <c r="BX109" s="195"/>
      <c r="BY109" s="108"/>
      <c r="BZ109" s="108"/>
      <c r="CA109" s="108"/>
      <c r="CB109" s="108"/>
      <c r="CC109" s="108"/>
    </row>
    <row r="110" spans="1:150" ht="13.2" thickBot="1" x14ac:dyDescent="0.3">
      <c r="A110" s="3"/>
      <c r="B110" s="9">
        <v>99</v>
      </c>
      <c r="C110" s="3"/>
      <c r="D110" s="3"/>
      <c r="E110" s="3" t="s">
        <v>97</v>
      </c>
      <c r="F110" s="234"/>
      <c r="G110" s="100">
        <f t="shared" ref="G110:G119" si="7">HLOOKUP($E$3,$P$3:$CE$269,O110,FALSE)</f>
        <v>5.3155999999999995E-2</v>
      </c>
      <c r="H110" s="163">
        <f>'Model Inputs'!H22</f>
        <v>5.0030000000000005E-2</v>
      </c>
      <c r="I110" s="164">
        <f>'Model Inputs'!I22</f>
        <v>4.6940000000000003E-2</v>
      </c>
      <c r="J110" s="164">
        <f>'Model Inputs'!J22</f>
        <v>0</v>
      </c>
      <c r="K110" s="164">
        <f>'Model Inputs'!K22</f>
        <v>0</v>
      </c>
      <c r="L110" s="164">
        <f>'Model Inputs'!L22</f>
        <v>0</v>
      </c>
      <c r="M110" s="165">
        <f>'Model Inputs'!M22</f>
        <v>0</v>
      </c>
      <c r="N110" s="203">
        <v>10</v>
      </c>
      <c r="O110" s="107">
        <v>108</v>
      </c>
      <c r="P110" s="107">
        <v>0</v>
      </c>
      <c r="Q110" s="29">
        <v>5.3155999999999995E-2</v>
      </c>
      <c r="R110" s="155">
        <v>5.3155999999999995E-2</v>
      </c>
      <c r="S110" s="155">
        <v>5.3155999999999995E-2</v>
      </c>
      <c r="T110" s="155">
        <v>5.3155999999999995E-2</v>
      </c>
      <c r="U110" s="155">
        <v>5.3155999999999995E-2</v>
      </c>
      <c r="V110" s="155">
        <v>5.3155999999999995E-2</v>
      </c>
      <c r="W110" s="155">
        <v>5.3155999999999995E-2</v>
      </c>
      <c r="X110" s="189">
        <v>5.3155999999999995E-2</v>
      </c>
      <c r="Y110" s="155">
        <v>5.3155999999999995E-2</v>
      </c>
      <c r="Z110" s="155">
        <v>5.3155999999999995E-2</v>
      </c>
      <c r="AA110" s="155">
        <v>5.3155999999999995E-2</v>
      </c>
      <c r="AB110" s="155">
        <v>5.3155999999999995E-2</v>
      </c>
      <c r="AC110" s="155">
        <v>5.3155999999999995E-2</v>
      </c>
      <c r="AD110" s="155">
        <v>5.3155999999999995E-2</v>
      </c>
      <c r="AE110" s="155">
        <v>5.3155999999999995E-2</v>
      </c>
      <c r="AF110" s="155">
        <v>5.3155999999999995E-2</v>
      </c>
      <c r="AG110" s="155">
        <v>5.3155999999999995E-2</v>
      </c>
      <c r="AH110" s="155">
        <v>5.3155999999999995E-2</v>
      </c>
      <c r="AI110" s="155">
        <v>5.3155999999999995E-2</v>
      </c>
      <c r="AJ110" s="155">
        <v>5.3155999999999995E-2</v>
      </c>
      <c r="AK110" s="155">
        <v>5.3155999999999995E-2</v>
      </c>
      <c r="AL110" s="108">
        <v>5.3155999999999995E-2</v>
      </c>
      <c r="AM110" s="108">
        <v>5.3155999999999995E-2</v>
      </c>
      <c r="AN110" s="108">
        <v>5.3155999999999995E-2</v>
      </c>
      <c r="AO110" s="108">
        <v>5.3155999999999995E-2</v>
      </c>
      <c r="AP110" s="108">
        <v>5.3155999999999995E-2</v>
      </c>
      <c r="AQ110" s="108">
        <v>5.3155999999999995E-2</v>
      </c>
      <c r="AR110" s="108">
        <v>5.3155999999999995E-2</v>
      </c>
      <c r="AS110" s="108">
        <v>5.3155999999999995E-2</v>
      </c>
      <c r="AT110" s="108">
        <v>5.3155999999999995E-2</v>
      </c>
      <c r="AU110" s="108">
        <v>5.3155999999999995E-2</v>
      </c>
      <c r="AV110" s="108">
        <v>5.3155999999999995E-2</v>
      </c>
      <c r="AW110" s="108">
        <v>5.3155999999999995E-2</v>
      </c>
      <c r="AX110" s="108">
        <v>5.3155999999999995E-2</v>
      </c>
      <c r="AY110" s="108">
        <v>5.3155999999999995E-2</v>
      </c>
      <c r="AZ110" s="108">
        <v>5.3155999999999995E-2</v>
      </c>
      <c r="BA110" s="108">
        <v>5.3155999999999995E-2</v>
      </c>
      <c r="BB110" s="108">
        <v>5.3155999999999995E-2</v>
      </c>
      <c r="BC110" s="108">
        <v>5.3155999999999995E-2</v>
      </c>
      <c r="BD110" s="108">
        <v>5.3155999999999995E-2</v>
      </c>
      <c r="BE110" s="108">
        <v>5.3155999999999995E-2</v>
      </c>
      <c r="BF110" s="108">
        <v>5.3155999999999995E-2</v>
      </c>
      <c r="BG110" s="108">
        <v>5.3155999999999995E-2</v>
      </c>
      <c r="BH110" s="108">
        <v>5.3155999999999995E-2</v>
      </c>
      <c r="BI110" s="108">
        <v>5.3155999999999995E-2</v>
      </c>
      <c r="BJ110" s="108">
        <v>5.3155999999999995E-2</v>
      </c>
      <c r="BK110" s="108">
        <v>5.3155999999999995E-2</v>
      </c>
      <c r="BL110" s="108">
        <v>5.3155999999999995E-2</v>
      </c>
      <c r="BM110" s="108">
        <v>5.3155999999999995E-2</v>
      </c>
      <c r="BN110" s="108">
        <v>5.3155999999999995E-2</v>
      </c>
      <c r="BO110" s="108">
        <v>5.3155999999999995E-2</v>
      </c>
      <c r="BP110" s="108">
        <v>5.3155999999999995E-2</v>
      </c>
      <c r="BQ110" s="108">
        <v>5.3155999999999995E-2</v>
      </c>
      <c r="BR110" s="108">
        <v>5.3155999999999995E-2</v>
      </c>
      <c r="BS110" s="108">
        <v>5.3155999999999995E-2</v>
      </c>
      <c r="BT110" s="108">
        <v>5.3155999999999995E-2</v>
      </c>
      <c r="BU110" s="108">
        <v>5.3155999999999995E-2</v>
      </c>
      <c r="BV110" s="108">
        <v>5.3155999999999995E-2</v>
      </c>
      <c r="BW110" s="108">
        <v>5.3155999999999995E-2</v>
      </c>
      <c r="BX110" s="195"/>
      <c r="BY110" s="108"/>
      <c r="BZ110" s="108"/>
      <c r="CA110" s="108"/>
      <c r="CB110" s="108"/>
      <c r="CC110" s="108"/>
    </row>
    <row r="111" spans="1:150" ht="13.2" thickBot="1" x14ac:dyDescent="0.3">
      <c r="A111" s="3"/>
      <c r="B111" s="9">
        <v>100</v>
      </c>
      <c r="C111" s="3"/>
      <c r="D111" s="3"/>
      <c r="E111" s="3" t="s">
        <v>98</v>
      </c>
      <c r="F111" s="235"/>
      <c r="G111" s="29">
        <f t="shared" si="7"/>
        <v>4.5900000000000003E-2</v>
      </c>
      <c r="H111" s="29">
        <v>4.5900000000000003E-2</v>
      </c>
      <c r="I111" s="29">
        <v>4.5900000000000003E-2</v>
      </c>
      <c r="J111" s="29">
        <v>4.5900000000000003E-2</v>
      </c>
      <c r="K111" s="29">
        <v>4.5900000000000003E-2</v>
      </c>
      <c r="L111" s="29">
        <v>4.5900000000000003E-2</v>
      </c>
      <c r="M111" s="29">
        <f>L111</f>
        <v>4.5900000000000003E-2</v>
      </c>
      <c r="N111" s="196"/>
      <c r="O111" s="107">
        <v>109</v>
      </c>
      <c r="P111" s="107">
        <v>0</v>
      </c>
      <c r="Q111" s="29">
        <v>4.5900000000000003E-2</v>
      </c>
      <c r="R111" s="155">
        <v>4.5900000000000003E-2</v>
      </c>
      <c r="S111" s="155">
        <v>4.5900000000000003E-2</v>
      </c>
      <c r="T111" s="155">
        <v>4.5900000000000003E-2</v>
      </c>
      <c r="U111" s="155">
        <v>4.5900000000000003E-2</v>
      </c>
      <c r="V111" s="155">
        <v>4.5900000000000003E-2</v>
      </c>
      <c r="W111" s="155">
        <v>4.5900000000000003E-2</v>
      </c>
      <c r="X111" s="189">
        <v>4.5900000000000003E-2</v>
      </c>
      <c r="Y111" s="155">
        <v>4.5900000000000003E-2</v>
      </c>
      <c r="Z111" s="155">
        <v>4.5900000000000003E-2</v>
      </c>
      <c r="AA111" s="155">
        <v>4.5900000000000003E-2</v>
      </c>
      <c r="AB111" s="155">
        <v>4.5900000000000003E-2</v>
      </c>
      <c r="AC111" s="155">
        <v>4.5900000000000003E-2</v>
      </c>
      <c r="AD111" s="155">
        <v>4.5900000000000003E-2</v>
      </c>
      <c r="AE111" s="155">
        <v>4.5900000000000003E-2</v>
      </c>
      <c r="AF111" s="155">
        <v>4.5900000000000003E-2</v>
      </c>
      <c r="AG111" s="155">
        <v>4.5900000000000003E-2</v>
      </c>
      <c r="AH111" s="155">
        <v>4.5900000000000003E-2</v>
      </c>
      <c r="AI111" s="155">
        <v>4.5900000000000003E-2</v>
      </c>
      <c r="AJ111" s="155">
        <v>4.5900000000000003E-2</v>
      </c>
      <c r="AK111" s="155">
        <v>4.5900000000000003E-2</v>
      </c>
      <c r="AL111" s="108">
        <v>4.5900000000000003E-2</v>
      </c>
      <c r="AM111" s="108">
        <v>4.5900000000000003E-2</v>
      </c>
      <c r="AN111" s="108">
        <v>4.5900000000000003E-2</v>
      </c>
      <c r="AO111" s="108">
        <v>4.5900000000000003E-2</v>
      </c>
      <c r="AP111" s="108">
        <v>4.5900000000000003E-2</v>
      </c>
      <c r="AQ111" s="108">
        <v>4.5900000000000003E-2</v>
      </c>
      <c r="AR111" s="108">
        <v>4.5900000000000003E-2</v>
      </c>
      <c r="AS111" s="108">
        <v>4.5900000000000003E-2</v>
      </c>
      <c r="AT111" s="108">
        <v>4.5900000000000003E-2</v>
      </c>
      <c r="AU111" s="108">
        <v>4.5900000000000003E-2</v>
      </c>
      <c r="AV111" s="108">
        <v>4.5900000000000003E-2</v>
      </c>
      <c r="AW111" s="108">
        <v>4.5900000000000003E-2</v>
      </c>
      <c r="AX111" s="108">
        <v>4.5900000000000003E-2</v>
      </c>
      <c r="AY111" s="108">
        <v>4.5900000000000003E-2</v>
      </c>
      <c r="AZ111" s="108">
        <v>4.5900000000000003E-2</v>
      </c>
      <c r="BA111" s="108">
        <v>4.5900000000000003E-2</v>
      </c>
      <c r="BB111" s="108">
        <v>4.5900000000000003E-2</v>
      </c>
      <c r="BC111" s="108">
        <v>4.5900000000000003E-2</v>
      </c>
      <c r="BD111" s="108">
        <v>4.5900000000000003E-2</v>
      </c>
      <c r="BE111" s="108">
        <v>4.5900000000000003E-2</v>
      </c>
      <c r="BF111" s="108">
        <v>4.5900000000000003E-2</v>
      </c>
      <c r="BG111" s="108">
        <v>4.5900000000000003E-2</v>
      </c>
      <c r="BH111" s="108">
        <v>4.5900000000000003E-2</v>
      </c>
      <c r="BI111" s="108">
        <v>4.5900000000000003E-2</v>
      </c>
      <c r="BJ111" s="108">
        <v>4.5900000000000003E-2</v>
      </c>
      <c r="BK111" s="108">
        <v>4.5900000000000003E-2</v>
      </c>
      <c r="BL111" s="108">
        <v>4.5900000000000003E-2</v>
      </c>
      <c r="BM111" s="108">
        <v>4.5900000000000003E-2</v>
      </c>
      <c r="BN111" s="108">
        <v>4.5900000000000003E-2</v>
      </c>
      <c r="BO111" s="108">
        <v>4.5900000000000003E-2</v>
      </c>
      <c r="BP111" s="108">
        <v>4.5900000000000003E-2</v>
      </c>
      <c r="BQ111" s="108">
        <v>4.5900000000000003E-2</v>
      </c>
      <c r="BR111" s="108">
        <v>4.5900000000000003E-2</v>
      </c>
      <c r="BS111" s="108">
        <v>4.5900000000000003E-2</v>
      </c>
      <c r="BT111" s="108">
        <v>4.5900000000000003E-2</v>
      </c>
      <c r="BU111" s="108">
        <v>4.5900000000000003E-2</v>
      </c>
      <c r="BV111" s="108">
        <v>4.5900000000000003E-2</v>
      </c>
      <c r="BW111" s="108">
        <v>4.5900000000000003E-2</v>
      </c>
      <c r="BX111" s="195"/>
      <c r="BY111" s="108"/>
      <c r="BZ111" s="108"/>
      <c r="CA111" s="108"/>
      <c r="CB111" s="108"/>
      <c r="CC111" s="108"/>
    </row>
    <row r="112" spans="1:150" ht="13.2" thickBot="1" x14ac:dyDescent="0.3">
      <c r="A112" s="3"/>
      <c r="B112" s="9">
        <v>101</v>
      </c>
      <c r="C112" s="3"/>
      <c r="D112" s="3"/>
      <c r="E112" s="3" t="s">
        <v>99</v>
      </c>
      <c r="F112" s="236"/>
      <c r="G112" s="32">
        <f t="shared" si="7"/>
        <v>176.39678584163704</v>
      </c>
      <c r="H112" s="166">
        <f>G112*EXP('Model Inputs'!H21)</f>
        <v>180.86229173533994</v>
      </c>
      <c r="I112" s="167">
        <f>H112*EXP('Model Inputs'!I21)</f>
        <v>184.70056062982908</v>
      </c>
      <c r="J112" s="167">
        <f>I112*EXP('Model Inputs'!J21)</f>
        <v>184.70056062982908</v>
      </c>
      <c r="K112" s="167">
        <f>J112*EXP('Model Inputs'!K21)</f>
        <v>184.70056062982908</v>
      </c>
      <c r="L112" s="167">
        <f>K112*EXP('Model Inputs'!L21)</f>
        <v>184.70056062982908</v>
      </c>
      <c r="M112" s="168">
        <f>L112*EXP('Model Inputs'!M21)</f>
        <v>184.70056062982908</v>
      </c>
      <c r="N112" s="203">
        <v>9</v>
      </c>
      <c r="O112" s="107">
        <v>110</v>
      </c>
      <c r="P112" s="107">
        <v>0</v>
      </c>
      <c r="Q112" s="40">
        <v>176.39678584163704</v>
      </c>
      <c r="R112" s="155">
        <v>176.39678584163704</v>
      </c>
      <c r="S112" s="155">
        <v>176.39678584163704</v>
      </c>
      <c r="T112" s="155">
        <v>176.39678584163704</v>
      </c>
      <c r="U112" s="155">
        <v>176.39678584163704</v>
      </c>
      <c r="V112" s="155">
        <v>176.39678584163704</v>
      </c>
      <c r="W112" s="155">
        <v>176.39678584163704</v>
      </c>
      <c r="X112" s="189">
        <v>176.39678584163704</v>
      </c>
      <c r="Y112" s="155">
        <v>176.39678584163704</v>
      </c>
      <c r="Z112" s="155">
        <v>176.39678584163704</v>
      </c>
      <c r="AA112" s="155">
        <v>176.39678584163704</v>
      </c>
      <c r="AB112" s="155">
        <v>176.39678584163704</v>
      </c>
      <c r="AC112" s="155">
        <v>176.39678584163704</v>
      </c>
      <c r="AD112" s="155">
        <v>176.39678584163704</v>
      </c>
      <c r="AE112" s="155">
        <v>176.39678584163704</v>
      </c>
      <c r="AF112" s="155">
        <v>176.39678584163704</v>
      </c>
      <c r="AG112" s="155">
        <v>176.39678584163704</v>
      </c>
      <c r="AH112" s="155">
        <v>176.39678584163704</v>
      </c>
      <c r="AI112" s="155">
        <v>176.39678584163704</v>
      </c>
      <c r="AJ112" s="155">
        <v>176.39678584163704</v>
      </c>
      <c r="AK112" s="155">
        <v>176.39678584163704</v>
      </c>
      <c r="AL112" s="108">
        <v>176.39678584163704</v>
      </c>
      <c r="AM112" s="108">
        <v>176.39678584163704</v>
      </c>
      <c r="AN112" s="108">
        <v>176.39678584163704</v>
      </c>
      <c r="AO112" s="108">
        <v>176.39678584163704</v>
      </c>
      <c r="AP112" s="108">
        <v>176.39678584163704</v>
      </c>
      <c r="AQ112" s="108">
        <v>176.39678584163704</v>
      </c>
      <c r="AR112" s="108">
        <v>176.39678584163704</v>
      </c>
      <c r="AS112" s="108">
        <v>176.39678584163704</v>
      </c>
      <c r="AT112" s="108">
        <v>176.39678584163704</v>
      </c>
      <c r="AU112" s="108">
        <v>176.39678584163704</v>
      </c>
      <c r="AV112" s="108">
        <v>176.39678584163704</v>
      </c>
      <c r="AW112" s="108">
        <v>176.39678584163704</v>
      </c>
      <c r="AX112" s="108">
        <v>176.39678584163704</v>
      </c>
      <c r="AY112" s="108">
        <v>176.39678584163704</v>
      </c>
      <c r="AZ112" s="108">
        <v>176.39678584163704</v>
      </c>
      <c r="BA112" s="108">
        <v>176.39678584163704</v>
      </c>
      <c r="BB112" s="108">
        <v>176.39678584163704</v>
      </c>
      <c r="BC112" s="108">
        <v>176.39678584163704</v>
      </c>
      <c r="BD112" s="108">
        <v>176.39678584163704</v>
      </c>
      <c r="BE112" s="108">
        <v>176.39678584163704</v>
      </c>
      <c r="BF112" s="108">
        <v>176.39678584163704</v>
      </c>
      <c r="BG112" s="108">
        <v>176.39678584163704</v>
      </c>
      <c r="BH112" s="108">
        <v>176.39678584163704</v>
      </c>
      <c r="BI112" s="108">
        <v>176.39678584163704</v>
      </c>
      <c r="BJ112" s="108">
        <v>176.39678584163704</v>
      </c>
      <c r="BK112" s="108">
        <v>176.39678584163704</v>
      </c>
      <c r="BL112" s="108">
        <v>176.39678584163704</v>
      </c>
      <c r="BM112" s="108">
        <v>176.39678584163704</v>
      </c>
      <c r="BN112" s="108">
        <v>176.39678584163704</v>
      </c>
      <c r="BO112" s="108">
        <v>176.39678584163704</v>
      </c>
      <c r="BP112" s="108">
        <v>176.39678584163704</v>
      </c>
      <c r="BQ112" s="108">
        <v>176.39678584163704</v>
      </c>
      <c r="BR112" s="108">
        <v>176.39678584163704</v>
      </c>
      <c r="BS112" s="108">
        <v>176.39678584163704</v>
      </c>
      <c r="BT112" s="108">
        <v>176.39678584163704</v>
      </c>
      <c r="BU112" s="108">
        <v>176.39678584163704</v>
      </c>
      <c r="BV112" s="108">
        <v>176.39678584163704</v>
      </c>
      <c r="BW112" s="108">
        <v>176.39678584163704</v>
      </c>
      <c r="BX112" s="195"/>
      <c r="BY112" s="108"/>
      <c r="BZ112" s="108"/>
      <c r="CA112" s="108"/>
      <c r="CB112" s="108"/>
      <c r="CC112" s="108"/>
    </row>
    <row r="113" spans="1:150" ht="13.2" thickBot="1" x14ac:dyDescent="0.3">
      <c r="A113" s="3"/>
      <c r="B113" s="9">
        <v>102</v>
      </c>
      <c r="C113" s="3"/>
      <c r="D113" s="3"/>
      <c r="E113" s="3" t="s">
        <v>100</v>
      </c>
      <c r="F113" s="237"/>
      <c r="G113" s="28">
        <f t="shared" si="7"/>
        <v>17.314723731032458</v>
      </c>
      <c r="H113" s="28">
        <f t="shared" ref="H113:M113" si="8">G112*H110+H111*H112</f>
        <v>17.126710386309206</v>
      </c>
      <c r="I113" s="28">
        <f t="shared" si="8"/>
        <v>16.967431706966011</v>
      </c>
      <c r="J113" s="28">
        <f t="shared" si="8"/>
        <v>8.4777557329091557</v>
      </c>
      <c r="K113" s="28">
        <f t="shared" si="8"/>
        <v>8.4777557329091557</v>
      </c>
      <c r="L113" s="28">
        <f t="shared" si="8"/>
        <v>8.4777557329091557</v>
      </c>
      <c r="M113" s="28">
        <f t="shared" si="8"/>
        <v>8.4777557329091557</v>
      </c>
      <c r="N113" s="202"/>
      <c r="O113" s="107">
        <v>111</v>
      </c>
      <c r="P113" s="107">
        <v>0</v>
      </c>
      <c r="Q113" s="49">
        <v>17.314723731032458</v>
      </c>
      <c r="R113" s="155">
        <v>17.314723731032458</v>
      </c>
      <c r="S113" s="155">
        <v>17.314723731032458</v>
      </c>
      <c r="T113" s="155">
        <v>17.314723731032458</v>
      </c>
      <c r="U113" s="155">
        <v>17.314723731032458</v>
      </c>
      <c r="V113" s="155">
        <v>17.314723731032458</v>
      </c>
      <c r="W113" s="155">
        <v>17.314723731032458</v>
      </c>
      <c r="X113" s="189">
        <v>17.314723731032458</v>
      </c>
      <c r="Y113" s="155">
        <v>17.314723731032458</v>
      </c>
      <c r="Z113" s="155">
        <v>17.314723731032458</v>
      </c>
      <c r="AA113" s="155">
        <v>17.314723731032458</v>
      </c>
      <c r="AB113" s="155">
        <v>17.314723731032458</v>
      </c>
      <c r="AC113" s="155">
        <v>17.314723731032458</v>
      </c>
      <c r="AD113" s="155">
        <v>17.314723731032458</v>
      </c>
      <c r="AE113" s="155">
        <v>17.314723731032458</v>
      </c>
      <c r="AF113" s="155">
        <v>17.314723731032458</v>
      </c>
      <c r="AG113" s="155">
        <v>17.314723731032458</v>
      </c>
      <c r="AH113" s="155">
        <v>17.314723731032458</v>
      </c>
      <c r="AI113" s="155">
        <v>17.314723731032458</v>
      </c>
      <c r="AJ113" s="155">
        <v>17.314723731032458</v>
      </c>
      <c r="AK113" s="155">
        <v>17.314723731032458</v>
      </c>
      <c r="AL113" s="108">
        <v>17.314723731032458</v>
      </c>
      <c r="AM113" s="108">
        <v>17.314723731032458</v>
      </c>
      <c r="AN113" s="108">
        <v>17.314723731032458</v>
      </c>
      <c r="AO113" s="108">
        <v>17.314723731032458</v>
      </c>
      <c r="AP113" s="108">
        <v>17.314723731032458</v>
      </c>
      <c r="AQ113" s="108">
        <v>17.314723731032458</v>
      </c>
      <c r="AR113" s="108">
        <v>17.314723731032458</v>
      </c>
      <c r="AS113" s="108">
        <v>17.314723731032458</v>
      </c>
      <c r="AT113" s="108">
        <v>17.314723731032458</v>
      </c>
      <c r="AU113" s="108">
        <v>17.314723731032458</v>
      </c>
      <c r="AV113" s="108">
        <v>17.314723731032458</v>
      </c>
      <c r="AW113" s="108">
        <v>17.314723731032458</v>
      </c>
      <c r="AX113" s="108">
        <v>17.314723731032458</v>
      </c>
      <c r="AY113" s="108">
        <v>17.314723731032458</v>
      </c>
      <c r="AZ113" s="108">
        <v>17.314723731032458</v>
      </c>
      <c r="BA113" s="108">
        <v>17.314723731032458</v>
      </c>
      <c r="BB113" s="108">
        <v>17.314723731032458</v>
      </c>
      <c r="BC113" s="108">
        <v>17.314723731032458</v>
      </c>
      <c r="BD113" s="108">
        <v>17.314723731032458</v>
      </c>
      <c r="BE113" s="108">
        <v>17.314723731032458</v>
      </c>
      <c r="BF113" s="108">
        <v>17.314723731032458</v>
      </c>
      <c r="BG113" s="108">
        <v>17.314723731032458</v>
      </c>
      <c r="BH113" s="108">
        <v>17.314723731032458</v>
      </c>
      <c r="BI113" s="108">
        <v>17.314723731032458</v>
      </c>
      <c r="BJ113" s="108">
        <v>17.314723731032458</v>
      </c>
      <c r="BK113" s="108">
        <v>17.314723731032458</v>
      </c>
      <c r="BL113" s="108">
        <v>17.314723731032458</v>
      </c>
      <c r="BM113" s="108">
        <v>17.314723731032458</v>
      </c>
      <c r="BN113" s="108">
        <v>17.314723731032458</v>
      </c>
      <c r="BO113" s="108">
        <v>17.314723731032458</v>
      </c>
      <c r="BP113" s="108">
        <v>17.314723731032458</v>
      </c>
      <c r="BQ113" s="108">
        <v>17.314723731032458</v>
      </c>
      <c r="BR113" s="108">
        <v>17.314723731032458</v>
      </c>
      <c r="BS113" s="108">
        <v>17.314723731032458</v>
      </c>
      <c r="BT113" s="108">
        <v>17.314723731032458</v>
      </c>
      <c r="BU113" s="108">
        <v>17.314723731032458</v>
      </c>
      <c r="BV113" s="108">
        <v>17.314723731032458</v>
      </c>
      <c r="BW113" s="108">
        <v>17.314723731032458</v>
      </c>
      <c r="BX113" s="195"/>
      <c r="BY113" s="108"/>
      <c r="BZ113" s="108"/>
      <c r="CA113" s="108"/>
      <c r="CB113" s="108"/>
      <c r="CC113" s="108"/>
    </row>
    <row r="114" spans="1:150" x14ac:dyDescent="0.25">
      <c r="A114" s="3"/>
      <c r="B114" s="9">
        <v>103</v>
      </c>
      <c r="C114" s="3"/>
      <c r="D114" s="3"/>
      <c r="E114" s="3" t="s">
        <v>101</v>
      </c>
      <c r="F114" s="233"/>
      <c r="G114" s="7">
        <f t="shared" si="7"/>
        <v>45385393.530000001</v>
      </c>
      <c r="H114" s="169">
        <f>H92</f>
        <v>43311000</v>
      </c>
      <c r="I114" s="170">
        <f t="shared" ref="I114:L114" si="9">I92</f>
        <v>46300000</v>
      </c>
      <c r="J114" s="170">
        <f t="shared" si="9"/>
        <v>0</v>
      </c>
      <c r="K114" s="170">
        <f t="shared" si="9"/>
        <v>0</v>
      </c>
      <c r="L114" s="170">
        <f t="shared" si="9"/>
        <v>0</v>
      </c>
      <c r="M114" s="171">
        <f t="shared" ref="M114" si="10">M92</f>
        <v>0</v>
      </c>
      <c r="N114" s="203">
        <v>1</v>
      </c>
      <c r="O114" s="107">
        <v>112</v>
      </c>
      <c r="P114" s="107">
        <v>0</v>
      </c>
      <c r="Q114" s="7">
        <v>317736218.10000002</v>
      </c>
      <c r="R114" s="155">
        <v>7891000</v>
      </c>
      <c r="S114" s="155">
        <v>146530.78</v>
      </c>
      <c r="T114" s="155">
        <v>9878875</v>
      </c>
      <c r="U114" s="155">
        <v>17787786.989999998</v>
      </c>
      <c r="V114" s="155">
        <v>15484982.65</v>
      </c>
      <c r="W114" s="155">
        <v>15953000</v>
      </c>
      <c r="X114" s="189">
        <v>671497.09</v>
      </c>
      <c r="Y114" s="155">
        <v>98182.26</v>
      </c>
      <c r="Z114" s="155">
        <v>332426</v>
      </c>
      <c r="AA114" s="155">
        <v>1757039.37</v>
      </c>
      <c r="AB114" s="155">
        <v>46600755</v>
      </c>
      <c r="AC114" s="155">
        <v>14340997.92</v>
      </c>
      <c r="AD114" s="155">
        <v>15941486.57</v>
      </c>
      <c r="AE114" s="155">
        <v>16711080.810000001</v>
      </c>
      <c r="AF114" s="155">
        <v>4254929.1399999997</v>
      </c>
      <c r="AG114" s="155">
        <v>6649512.6500000004</v>
      </c>
      <c r="AH114" s="155">
        <v>536591.52</v>
      </c>
      <c r="AI114" s="155">
        <v>5892832.5899999999</v>
      </c>
      <c r="AJ114" s="155">
        <v>3224478.31</v>
      </c>
      <c r="AK114" s="155">
        <v>560913.72</v>
      </c>
      <c r="AL114" s="108">
        <v>11674370.869999999</v>
      </c>
      <c r="AM114" s="108">
        <v>1956441.98</v>
      </c>
      <c r="AN114" s="108">
        <v>6310970</v>
      </c>
      <c r="AO114" s="108">
        <v>188102.54</v>
      </c>
      <c r="AP114" s="108">
        <v>98541.62</v>
      </c>
      <c r="AQ114" s="108">
        <v>227196.12</v>
      </c>
      <c r="AR114" s="108">
        <v>759901991.54999995</v>
      </c>
      <c r="AS114" s="108">
        <v>122921829</v>
      </c>
      <c r="AT114" s="108">
        <v>12338101</v>
      </c>
      <c r="AU114" s="108">
        <v>4167550.76</v>
      </c>
      <c r="AV114" s="108">
        <v>21476012.09</v>
      </c>
      <c r="AW114" s="108">
        <v>2376997</v>
      </c>
      <c r="AX114" s="108">
        <v>2340844.21</v>
      </c>
      <c r="AY114" s="108">
        <v>45385393.530000001</v>
      </c>
      <c r="AZ114" s="108">
        <v>9705878</v>
      </c>
      <c r="BA114" s="108">
        <v>7433657</v>
      </c>
      <c r="BB114" s="108">
        <v>16835922.219999999</v>
      </c>
      <c r="BC114" s="108">
        <v>4915478.0999999996</v>
      </c>
      <c r="BD114" s="108">
        <v>6013822.8499999996</v>
      </c>
      <c r="BE114" s="108">
        <v>630867</v>
      </c>
      <c r="BF114" s="108">
        <v>19819369.559999999</v>
      </c>
      <c r="BG114" s="108">
        <v>1924938.04</v>
      </c>
      <c r="BH114" s="108">
        <v>2523061</v>
      </c>
      <c r="BI114" s="108">
        <v>16352635</v>
      </c>
      <c r="BJ114" s="108">
        <v>652382.71</v>
      </c>
      <c r="BK114" s="108">
        <v>3438000</v>
      </c>
      <c r="BL114" s="108">
        <v>5885726.7300000004</v>
      </c>
      <c r="BM114" s="108">
        <v>560128.38</v>
      </c>
      <c r="BN114" s="108">
        <v>746105</v>
      </c>
      <c r="BO114" s="108">
        <v>769404.06</v>
      </c>
      <c r="BP114" s="108">
        <v>10263696</v>
      </c>
      <c r="BQ114" s="108">
        <v>2462134.71</v>
      </c>
      <c r="BR114" s="108">
        <v>565761123</v>
      </c>
      <c r="BS114" s="108">
        <v>2013359.47</v>
      </c>
      <c r="BT114" s="108">
        <v>19283430</v>
      </c>
      <c r="BU114" s="108">
        <v>4427375</v>
      </c>
      <c r="BV114" s="108">
        <v>1180043.8899999999</v>
      </c>
      <c r="BW114" s="108">
        <v>5139721</v>
      </c>
      <c r="BX114" s="195"/>
      <c r="BY114" s="108"/>
      <c r="BZ114" s="108"/>
      <c r="CA114" s="108"/>
      <c r="CB114" s="108"/>
      <c r="CC114" s="108"/>
    </row>
    <row r="115" spans="1:150" ht="13.2" thickBot="1" x14ac:dyDescent="0.3">
      <c r="A115" s="3"/>
      <c r="B115" s="9">
        <v>104</v>
      </c>
      <c r="C115" s="3"/>
      <c r="D115" s="3"/>
      <c r="E115" s="3" t="s">
        <v>102</v>
      </c>
      <c r="F115" s="233"/>
      <c r="G115" s="7">
        <f t="shared" si="7"/>
        <v>0</v>
      </c>
      <c r="H115" s="172">
        <f>H93</f>
        <v>0</v>
      </c>
      <c r="I115" s="173">
        <f t="shared" ref="I115:L115" si="11">I93</f>
        <v>0</v>
      </c>
      <c r="J115" s="173">
        <f t="shared" si="11"/>
        <v>0</v>
      </c>
      <c r="K115" s="173">
        <f t="shared" si="11"/>
        <v>0</v>
      </c>
      <c r="L115" s="173">
        <f t="shared" si="11"/>
        <v>0</v>
      </c>
      <c r="M115" s="174">
        <f t="shared" ref="M115" si="12">M93</f>
        <v>0</v>
      </c>
      <c r="N115" s="203">
        <v>2</v>
      </c>
      <c r="O115" s="107">
        <v>113</v>
      </c>
      <c r="P115" s="107">
        <v>0</v>
      </c>
      <c r="Q115" s="7">
        <v>1483554.55</v>
      </c>
      <c r="R115" s="155">
        <v>0</v>
      </c>
      <c r="S115" s="155">
        <v>0</v>
      </c>
      <c r="T115" s="155">
        <v>0</v>
      </c>
      <c r="U115" s="155">
        <v>0</v>
      </c>
      <c r="V115" s="155">
        <v>0</v>
      </c>
      <c r="W115" s="155">
        <v>0</v>
      </c>
      <c r="X115" s="189">
        <v>0</v>
      </c>
      <c r="Y115" s="155">
        <v>0</v>
      </c>
      <c r="Z115" s="155">
        <v>0</v>
      </c>
      <c r="AA115" s="155">
        <v>0</v>
      </c>
      <c r="AB115" s="155">
        <v>0</v>
      </c>
      <c r="AC115" s="155">
        <v>180147.28</v>
      </c>
      <c r="AD115" s="155">
        <v>0</v>
      </c>
      <c r="AE115" s="155">
        <v>559252.34</v>
      </c>
      <c r="AF115" s="155">
        <v>0</v>
      </c>
      <c r="AG115" s="155">
        <v>0</v>
      </c>
      <c r="AH115" s="155">
        <v>0</v>
      </c>
      <c r="AI115" s="155">
        <v>0</v>
      </c>
      <c r="AJ115" s="155">
        <v>0</v>
      </c>
      <c r="AK115" s="155">
        <v>4759</v>
      </c>
      <c r="AL115" s="108">
        <v>0</v>
      </c>
      <c r="AM115" s="108">
        <v>0</v>
      </c>
      <c r="AN115" s="108">
        <v>0</v>
      </c>
      <c r="AO115" s="108">
        <v>0</v>
      </c>
      <c r="AP115" s="108">
        <v>0</v>
      </c>
      <c r="AQ115" s="108">
        <v>0</v>
      </c>
      <c r="AR115" s="108">
        <v>4809102.79</v>
      </c>
      <c r="AS115" s="108">
        <v>861706</v>
      </c>
      <c r="AT115" s="108">
        <v>0</v>
      </c>
      <c r="AU115" s="108">
        <v>0</v>
      </c>
      <c r="AV115" s="108">
        <v>2337362.19</v>
      </c>
      <c r="AW115" s="108">
        <v>0</v>
      </c>
      <c r="AX115" s="108">
        <v>0</v>
      </c>
      <c r="AY115" s="108">
        <v>0</v>
      </c>
      <c r="AZ115" s="108">
        <v>0</v>
      </c>
      <c r="BA115" s="108">
        <v>0</v>
      </c>
      <c r="BB115" s="108">
        <v>767095.36</v>
      </c>
      <c r="BC115" s="108">
        <v>2334811.89</v>
      </c>
      <c r="BD115" s="108">
        <v>0</v>
      </c>
      <c r="BE115" s="108">
        <v>0</v>
      </c>
      <c r="BF115" s="108">
        <v>0</v>
      </c>
      <c r="BG115" s="108">
        <v>0</v>
      </c>
      <c r="BH115" s="108">
        <v>0</v>
      </c>
      <c r="BI115" s="108">
        <v>0</v>
      </c>
      <c r="BJ115" s="108">
        <v>0</v>
      </c>
      <c r="BK115" s="108">
        <v>0</v>
      </c>
      <c r="BL115" s="108">
        <v>184849.52</v>
      </c>
      <c r="BM115" s="108">
        <v>0</v>
      </c>
      <c r="BN115" s="108">
        <v>0</v>
      </c>
      <c r="BO115" s="108">
        <v>0</v>
      </c>
      <c r="BP115" s="108">
        <v>0</v>
      </c>
      <c r="BQ115" s="108">
        <v>0</v>
      </c>
      <c r="BR115" s="108">
        <v>0</v>
      </c>
      <c r="BS115" s="108">
        <v>0</v>
      </c>
      <c r="BT115" s="108">
        <v>536071</v>
      </c>
      <c r="BU115" s="108">
        <v>0</v>
      </c>
      <c r="BV115" s="108">
        <v>0</v>
      </c>
      <c r="BW115" s="108">
        <v>0</v>
      </c>
      <c r="BX115" s="195"/>
      <c r="BY115" s="108"/>
      <c r="BZ115" s="108"/>
      <c r="CA115" s="108"/>
      <c r="CB115" s="108"/>
      <c r="CC115" s="108"/>
    </row>
    <row r="116" spans="1:150" x14ac:dyDescent="0.25">
      <c r="A116" s="3"/>
      <c r="B116" s="9">
        <v>105</v>
      </c>
      <c r="C116" s="3"/>
      <c r="D116" s="3"/>
      <c r="E116" s="3" t="s">
        <v>103</v>
      </c>
      <c r="F116" s="233"/>
      <c r="G116" s="7">
        <f t="shared" si="7"/>
        <v>257291.49946499278</v>
      </c>
      <c r="H116" s="7">
        <f t="shared" ref="H116:K116" si="13">(H114-H115)/H112</f>
        <v>239469.48578633522</v>
      </c>
      <c r="I116" s="7">
        <f t="shared" si="13"/>
        <v>250676.01225527935</v>
      </c>
      <c r="J116" s="7">
        <f t="shared" si="13"/>
        <v>0</v>
      </c>
      <c r="K116" s="7">
        <f t="shared" si="13"/>
        <v>0</v>
      </c>
      <c r="L116" s="7">
        <f t="shared" ref="L116:M116" si="14">(L114-L115)/L112</f>
        <v>0</v>
      </c>
      <c r="M116" s="7">
        <f t="shared" si="14"/>
        <v>0</v>
      </c>
      <c r="N116" s="203"/>
      <c r="O116" s="107">
        <v>114</v>
      </c>
      <c r="P116" s="107">
        <v>0</v>
      </c>
      <c r="Q116" s="7">
        <v>1792848.2202273274</v>
      </c>
      <c r="R116" s="155">
        <v>44734.375189150371</v>
      </c>
      <c r="S116" s="155">
        <v>830.68849186146895</v>
      </c>
      <c r="T116" s="155">
        <v>56003.713179155733</v>
      </c>
      <c r="U116" s="155">
        <v>100839.63211194371</v>
      </c>
      <c r="V116" s="155">
        <v>87784.947872586999</v>
      </c>
      <c r="W116" s="155">
        <v>90438.155796795836</v>
      </c>
      <c r="X116" s="189">
        <v>3806.7422078928748</v>
      </c>
      <c r="Y116" s="155">
        <v>556.5989172169194</v>
      </c>
      <c r="Z116" s="155">
        <v>1884.5354716295149</v>
      </c>
      <c r="AA116" s="155">
        <v>9960.7221391063758</v>
      </c>
      <c r="AB116" s="155">
        <v>264181.42925708723</v>
      </c>
      <c r="AC116" s="155">
        <v>80278.39380652392</v>
      </c>
      <c r="AD116" s="155">
        <v>90372.885729968562</v>
      </c>
      <c r="AE116" s="155">
        <v>91565.321856264185</v>
      </c>
      <c r="AF116" s="155">
        <v>24121.353003676202</v>
      </c>
      <c r="AG116" s="155">
        <v>37696.336802699479</v>
      </c>
      <c r="AH116" s="155">
        <v>3041.9574678743488</v>
      </c>
      <c r="AI116" s="155">
        <v>33406.689140528797</v>
      </c>
      <c r="AJ116" s="155">
        <v>18279.688570373532</v>
      </c>
      <c r="AK116" s="155">
        <v>3152.8619829802146</v>
      </c>
      <c r="AL116" s="108">
        <v>66182.446660229107</v>
      </c>
      <c r="AM116" s="108">
        <v>11091.1430197851</v>
      </c>
      <c r="AN116" s="108">
        <v>35777.125812631144</v>
      </c>
      <c r="AO116" s="108">
        <v>1066.3603596999324</v>
      </c>
      <c r="AP116" s="108">
        <v>558.63614254551817</v>
      </c>
      <c r="AQ116" s="108">
        <v>1287.9833320997632</v>
      </c>
      <c r="AR116" s="108">
        <v>4280649.9288365515</v>
      </c>
      <c r="AS116" s="108">
        <v>691963.41882091539</v>
      </c>
      <c r="AT116" s="108">
        <v>69945.157680348682</v>
      </c>
      <c r="AU116" s="108">
        <v>23626.00168770356</v>
      </c>
      <c r="AV116" s="108">
        <v>108497.72465345269</v>
      </c>
      <c r="AW116" s="108">
        <v>13475.285213722578</v>
      </c>
      <c r="AX116" s="108">
        <v>13270.333690215473</v>
      </c>
      <c r="AY116" s="108">
        <v>257291.49946499278</v>
      </c>
      <c r="AZ116" s="108">
        <v>55022.98669270314</v>
      </c>
      <c r="BA116" s="108">
        <v>42141.680555753897</v>
      </c>
      <c r="BB116" s="108">
        <v>91094.78261370385</v>
      </c>
      <c r="BC116" s="108">
        <v>14629.893609948385</v>
      </c>
      <c r="BD116" s="108">
        <v>34092.587465845339</v>
      </c>
      <c r="BE116" s="108">
        <v>3576.4087026300504</v>
      </c>
      <c r="BF116" s="108">
        <v>112356.74995684528</v>
      </c>
      <c r="BG116" s="108">
        <v>10912.546001422856</v>
      </c>
      <c r="BH116" s="108">
        <v>14303.327512243433</v>
      </c>
      <c r="BI116" s="108">
        <v>92703.701612119126</v>
      </c>
      <c r="BJ116" s="108">
        <v>3698.382070213494</v>
      </c>
      <c r="BK116" s="108">
        <v>19490.151045532759</v>
      </c>
      <c r="BL116" s="108">
        <v>32318.486886252293</v>
      </c>
      <c r="BM116" s="108">
        <v>3175.3888106717773</v>
      </c>
      <c r="BN116" s="108">
        <v>4229.697250095177</v>
      </c>
      <c r="BO116" s="108">
        <v>4361.7804957667686</v>
      </c>
      <c r="BP116" s="108">
        <v>58185.277872434664</v>
      </c>
      <c r="BQ116" s="108">
        <v>13957.934087361546</v>
      </c>
      <c r="BR116" s="108">
        <v>3207321.0421641176</v>
      </c>
      <c r="BS116" s="108">
        <v>11413.810406996445</v>
      </c>
      <c r="BT116" s="108">
        <v>106279.4818542257</v>
      </c>
      <c r="BU116" s="108">
        <v>25098.955056781731</v>
      </c>
      <c r="BV116" s="108">
        <v>6689.7131054270039</v>
      </c>
      <c r="BW116" s="108">
        <v>29137.271268730852</v>
      </c>
      <c r="BX116" s="195"/>
      <c r="BY116" s="108"/>
      <c r="BZ116" s="108"/>
      <c r="CA116" s="108"/>
      <c r="CB116" s="108"/>
      <c r="CC116" s="108"/>
    </row>
    <row r="117" spans="1:150" x14ac:dyDescent="0.25">
      <c r="A117" s="3"/>
      <c r="B117" s="9">
        <v>106</v>
      </c>
      <c r="C117" s="3"/>
      <c r="D117" s="3"/>
      <c r="E117" s="3" t="s">
        <v>104</v>
      </c>
      <c r="F117" s="238"/>
      <c r="G117" s="24">
        <f t="shared" si="7"/>
        <v>134700.13086410056</v>
      </c>
      <c r="H117" s="24">
        <f t="shared" ref="H117:M117" si="15">H111*G118</f>
        <v>140327.07468288153</v>
      </c>
      <c r="I117" s="24">
        <f t="shared" si="15"/>
        <v>144877.71135253005</v>
      </c>
      <c r="J117" s="24">
        <f t="shared" si="15"/>
        <v>149733.85336396625</v>
      </c>
      <c r="K117" s="24">
        <f t="shared" si="15"/>
        <v>142861.06949456019</v>
      </c>
      <c r="L117" s="24">
        <f t="shared" si="15"/>
        <v>136303.74640475988</v>
      </c>
      <c r="M117" s="24">
        <f t="shared" si="15"/>
        <v>130047.40444478138</v>
      </c>
      <c r="N117" s="204"/>
      <c r="O117" s="107">
        <v>115</v>
      </c>
      <c r="P117" s="107">
        <v>0</v>
      </c>
      <c r="Q117" s="7">
        <v>1254175.2522113675</v>
      </c>
      <c r="R117" s="155">
        <v>35910.716939808473</v>
      </c>
      <c r="S117" s="155">
        <v>1520.9535539375047</v>
      </c>
      <c r="T117" s="155">
        <v>34416.907473494895</v>
      </c>
      <c r="U117" s="155">
        <v>29514.603290895655</v>
      </c>
      <c r="V117" s="155">
        <v>65692.17162656202</v>
      </c>
      <c r="W117" s="155">
        <v>41126.185218795945</v>
      </c>
      <c r="X117" s="189">
        <v>6631.2930909601164</v>
      </c>
      <c r="Y117" s="155">
        <v>597.48656175139502</v>
      </c>
      <c r="Z117" s="155">
        <v>1303.7823074804751</v>
      </c>
      <c r="AA117" s="155">
        <v>6126.3850566055089</v>
      </c>
      <c r="AB117" s="155">
        <v>172615.45488513372</v>
      </c>
      <c r="AC117" s="155">
        <v>67288.691009495407</v>
      </c>
      <c r="AD117" s="155">
        <v>51871.681076221532</v>
      </c>
      <c r="AE117" s="155">
        <v>98555.26739221983</v>
      </c>
      <c r="AF117" s="155">
        <v>12496.162172048258</v>
      </c>
      <c r="AG117" s="155">
        <v>22463.782464127988</v>
      </c>
      <c r="AH117" s="155">
        <v>2014.6053163715715</v>
      </c>
      <c r="AI117" s="155">
        <v>25908.268249644629</v>
      </c>
      <c r="AJ117" s="155">
        <v>20269.894387003675</v>
      </c>
      <c r="AK117" s="155">
        <v>2348.9143621821477</v>
      </c>
      <c r="AL117" s="108">
        <v>45035.50756243572</v>
      </c>
      <c r="AM117" s="108">
        <v>9481.795685098401</v>
      </c>
      <c r="AN117" s="108">
        <v>30753.029065641957</v>
      </c>
      <c r="AO117" s="108">
        <v>929.74471563785278</v>
      </c>
      <c r="AP117" s="108">
        <v>384.91000969127771</v>
      </c>
      <c r="AQ117" s="108">
        <v>1548.7703525310826</v>
      </c>
      <c r="AR117" s="108">
        <v>2205031.3126390292</v>
      </c>
      <c r="AS117" s="108">
        <v>430981.54333702376</v>
      </c>
      <c r="AT117" s="108">
        <v>25261.653267029251</v>
      </c>
      <c r="AU117" s="108">
        <v>22635.192822323803</v>
      </c>
      <c r="AV117" s="108">
        <v>85039.999984816517</v>
      </c>
      <c r="AW117" s="108">
        <v>6711.8849440184931</v>
      </c>
      <c r="AX117" s="108">
        <v>12762.570373356917</v>
      </c>
      <c r="AY117" s="108">
        <v>134700.13086410056</v>
      </c>
      <c r="AZ117" s="108">
        <v>46307.093091339164</v>
      </c>
      <c r="BA117" s="108">
        <v>44010.088956189225</v>
      </c>
      <c r="BB117" s="108">
        <v>64826.098282536106</v>
      </c>
      <c r="BC117" s="108">
        <v>11267.492088186156</v>
      </c>
      <c r="BD117" s="108">
        <v>28140.485845786061</v>
      </c>
      <c r="BE117" s="108">
        <v>3742.9492503264642</v>
      </c>
      <c r="BF117" s="108">
        <v>90675.877230694678</v>
      </c>
      <c r="BG117" s="108">
        <v>9494.9342923327695</v>
      </c>
      <c r="BH117" s="108">
        <v>12128.736150224506</v>
      </c>
      <c r="BI117" s="108">
        <v>57482.169990543771</v>
      </c>
      <c r="BJ117" s="108">
        <v>6726.4173395664957</v>
      </c>
      <c r="BK117" s="108">
        <v>33763.01599769391</v>
      </c>
      <c r="BL117" s="108">
        <v>32065.423731575353</v>
      </c>
      <c r="BM117" s="108">
        <v>3202.9055719722614</v>
      </c>
      <c r="BN117" s="108">
        <v>3045.0294980076274</v>
      </c>
      <c r="BO117" s="108">
        <v>2346.1041006025466</v>
      </c>
      <c r="BP117" s="108">
        <v>54079.224949352101</v>
      </c>
      <c r="BQ117" s="108">
        <v>6473.291063422208</v>
      </c>
      <c r="BR117" s="108">
        <v>1645879.9490248172</v>
      </c>
      <c r="BS117" s="108">
        <v>7873.9705809099933</v>
      </c>
      <c r="BT117" s="108">
        <v>86561.062847105568</v>
      </c>
      <c r="BU117" s="108">
        <v>13502.720514555058</v>
      </c>
      <c r="BV117" s="108">
        <v>3624.7195962103574</v>
      </c>
      <c r="BW117" s="108">
        <v>21096.086194176074</v>
      </c>
      <c r="BX117" s="195"/>
      <c r="BY117" s="108"/>
      <c r="BZ117" s="108"/>
      <c r="CA117" s="108"/>
      <c r="CB117" s="108"/>
      <c r="CC117" s="108"/>
    </row>
    <row r="118" spans="1:150" x14ac:dyDescent="0.25">
      <c r="A118" s="3"/>
      <c r="B118" s="9">
        <v>107</v>
      </c>
      <c r="C118" s="3"/>
      <c r="D118" s="3"/>
      <c r="E118" s="3" t="s">
        <v>105</v>
      </c>
      <c r="F118" s="238"/>
      <c r="G118" s="24">
        <f t="shared" si="7"/>
        <v>3057234.7425464382</v>
      </c>
      <c r="H118" s="24">
        <f t="shared" ref="H118:M118" si="16">G118+H116-H117</f>
        <v>3156377.1536498917</v>
      </c>
      <c r="I118" s="24">
        <f t="shared" si="16"/>
        <v>3262175.4545526411</v>
      </c>
      <c r="J118" s="24">
        <f t="shared" si="16"/>
        <v>3112441.601188675</v>
      </c>
      <c r="K118" s="24">
        <f t="shared" si="16"/>
        <v>2969580.5316941147</v>
      </c>
      <c r="L118" s="24">
        <f t="shared" si="16"/>
        <v>2833276.7852893546</v>
      </c>
      <c r="M118" s="24">
        <f t="shared" si="16"/>
        <v>2703229.380844573</v>
      </c>
      <c r="N118" s="204"/>
      <c r="O118" s="107">
        <v>116</v>
      </c>
      <c r="P118" s="107">
        <v>0</v>
      </c>
      <c r="Q118" s="7">
        <v>27862752.536891069</v>
      </c>
      <c r="R118" s="155">
        <v>791192.21902948292</v>
      </c>
      <c r="S118" s="155">
        <v>32445.977943098354</v>
      </c>
      <c r="T118" s="155">
        <v>771410.4979386651</v>
      </c>
      <c r="U118" s="155">
        <v>714344.70836125826</v>
      </c>
      <c r="V118" s="155">
        <v>1453294.7724674195</v>
      </c>
      <c r="W118" s="155">
        <v>945307.29124893551</v>
      </c>
      <c r="X118" s="189">
        <v>141648.06547771959</v>
      </c>
      <c r="Y118" s="155">
        <v>12976.248777064542</v>
      </c>
      <c r="Z118" s="155">
        <v>28985.596464377253</v>
      </c>
      <c r="AA118" s="155">
        <v>137306.77840288231</v>
      </c>
      <c r="AB118" s="155">
        <v>3852251.2659870675</v>
      </c>
      <c r="AC118" s="155">
        <v>1478974.2563808062</v>
      </c>
      <c r="AD118" s="155">
        <v>1168603.1888851528</v>
      </c>
      <c r="AE118" s="155">
        <v>2140183.6359938877</v>
      </c>
      <c r="AF118" s="155">
        <v>283872.73270631768</v>
      </c>
      <c r="AG118" s="155">
        <v>504639.57970083691</v>
      </c>
      <c r="AH118" s="155">
        <v>44918.535514717842</v>
      </c>
      <c r="AI118" s="155">
        <v>571948.70955416572</v>
      </c>
      <c r="AJ118" s="155">
        <v>439619.69368236058</v>
      </c>
      <c r="AK118" s="155">
        <v>51978.552461367726</v>
      </c>
      <c r="AL118" s="108">
        <v>1002312.6811987894</v>
      </c>
      <c r="AM118" s="108">
        <v>208184.4167268087</v>
      </c>
      <c r="AN118" s="108">
        <v>675024.72998537601</v>
      </c>
      <c r="AO118" s="108">
        <v>20392.491801749504</v>
      </c>
      <c r="AP118" s="108">
        <v>8559.5651239496146</v>
      </c>
      <c r="AQ118" s="108">
        <v>33481.486455191392</v>
      </c>
      <c r="AR118" s="108">
        <v>50115516.495043479</v>
      </c>
      <c r="AS118" s="108">
        <v>9650557.9830443226</v>
      </c>
      <c r="AT118" s="108">
        <v>595046.32068846654</v>
      </c>
      <c r="AU118" s="108">
        <v>494132.26468942768</v>
      </c>
      <c r="AV118" s="108">
        <v>1876181.0358846823</v>
      </c>
      <c r="AW118" s="108">
        <v>152991.83042261243</v>
      </c>
      <c r="AX118" s="108">
        <v>278559.40543792426</v>
      </c>
      <c r="AY118" s="108">
        <v>3057234.7425464382</v>
      </c>
      <c r="AZ118" s="108">
        <v>1017585.0241316289</v>
      </c>
      <c r="BA118" s="108">
        <v>956957.0590546676</v>
      </c>
      <c r="BB118" s="108">
        <v>1438601.980246987</v>
      </c>
      <c r="BC118" s="108">
        <v>248841.53198333428</v>
      </c>
      <c r="BD118" s="108">
        <v>619034.58192040911</v>
      </c>
      <c r="BE118" s="108">
        <v>81379.194753533739</v>
      </c>
      <c r="BF118" s="108">
        <v>1997190.1805844223</v>
      </c>
      <c r="BG118" s="108">
        <v>208278.92526753823</v>
      </c>
      <c r="BH118" s="108">
        <v>266417.20901396888</v>
      </c>
      <c r="BI118" s="108">
        <v>1287556.3898033567</v>
      </c>
      <c r="BJ118" s="108">
        <v>143517.00480834843</v>
      </c>
      <c r="BK118" s="108">
        <v>721304.82562940556</v>
      </c>
      <c r="BL118" s="108">
        <v>698846.17277505493</v>
      </c>
      <c r="BM118" s="108">
        <v>69752.561059445943</v>
      </c>
      <c r="BN118" s="108">
        <v>67525.179691251542</v>
      </c>
      <c r="BO118" s="108">
        <v>53129.055493258915</v>
      </c>
      <c r="BP118" s="108">
        <v>1182302.6749133242</v>
      </c>
      <c r="BQ118" s="108">
        <v>148514.94941658003</v>
      </c>
      <c r="BR118" s="108">
        <v>37419392.052285641</v>
      </c>
      <c r="BS118" s="108">
        <v>175086.03984591199</v>
      </c>
      <c r="BT118" s="108">
        <v>1905580.3546739081</v>
      </c>
      <c r="BU118" s="108">
        <v>305773.15207065927</v>
      </c>
      <c r="BV118" s="108">
        <v>82034.919352579542</v>
      </c>
      <c r="BW118" s="108">
        <v>467650.90608056943</v>
      </c>
      <c r="BX118" s="195"/>
      <c r="BY118" s="108"/>
      <c r="BZ118" s="108"/>
      <c r="CA118" s="108"/>
      <c r="CB118" s="108"/>
      <c r="CC118" s="108"/>
    </row>
    <row r="119" spans="1:150" x14ac:dyDescent="0.25">
      <c r="A119" s="3"/>
      <c r="B119" s="9">
        <v>108</v>
      </c>
      <c r="C119" s="3"/>
      <c r="D119" s="3"/>
      <c r="E119" s="3" t="s">
        <v>106</v>
      </c>
      <c r="F119" s="238"/>
      <c r="G119" s="24">
        <f t="shared" si="7"/>
        <v>52935174.948105723</v>
      </c>
      <c r="H119" s="24">
        <f t="shared" ref="H119:K119" si="17">H113*H118</f>
        <v>54058357.380524687</v>
      </c>
      <c r="I119" s="24">
        <f t="shared" si="17"/>
        <v>55350739.241262741</v>
      </c>
      <c r="J119" s="24">
        <f t="shared" si="17"/>
        <v>26386519.627822243</v>
      </c>
      <c r="K119" s="24">
        <f t="shared" si="17"/>
        <v>25175378.376905199</v>
      </c>
      <c r="L119" s="24">
        <f t="shared" ref="L119:M119" si="18">L113*L118</f>
        <v>24019828.509405248</v>
      </c>
      <c r="M119" s="24">
        <f t="shared" si="18"/>
        <v>22917318.380823545</v>
      </c>
      <c r="N119" s="204"/>
      <c r="O119" s="107">
        <v>117</v>
      </c>
      <c r="P119" s="107">
        <v>0</v>
      </c>
      <c r="Q119" s="7">
        <v>482435862.56239265</v>
      </c>
      <c r="R119" s="155">
        <v>13699274.690638019</v>
      </c>
      <c r="S119" s="155">
        <v>561793.14426792075</v>
      </c>
      <c r="T119" s="155">
        <v>13356759.655026169</v>
      </c>
      <c r="U119" s="155">
        <v>12368681.27400014</v>
      </c>
      <c r="V119" s="155">
        <v>25163397.485027045</v>
      </c>
      <c r="W119" s="155">
        <v>16367734.588905955</v>
      </c>
      <c r="X119" s="189">
        <v>2452597.1207819111</v>
      </c>
      <c r="Y119" s="155">
        <v>224680.16264002034</v>
      </c>
      <c r="Z119" s="155">
        <v>501877.59495988337</v>
      </c>
      <c r="AA119" s="155">
        <v>2377428.9344440014</v>
      </c>
      <c r="AB119" s="155">
        <v>66700666.413086109</v>
      </c>
      <c r="AC119" s="155">
        <v>25608030.65454283</v>
      </c>
      <c r="AD119" s="155">
        <v>20234041.366749961</v>
      </c>
      <c r="AE119" s="155">
        <v>37056688.3909107</v>
      </c>
      <c r="AF119" s="155">
        <v>4915177.9415831128</v>
      </c>
      <c r="AG119" s="155">
        <v>8737694.9062643275</v>
      </c>
      <c r="AH119" s="155">
        <v>777752.03283990931</v>
      </c>
      <c r="AI119" s="155">
        <v>9903133.8942509033</v>
      </c>
      <c r="AJ119" s="155">
        <v>7611893.542831189</v>
      </c>
      <c r="AK119" s="155">
        <v>899994.27580755937</v>
      </c>
      <c r="AL119" s="108">
        <v>17354767.16706745</v>
      </c>
      <c r="AM119" s="108">
        <v>3604655.6607308253</v>
      </c>
      <c r="AN119" s="108">
        <v>11687866.711311568</v>
      </c>
      <c r="AO119" s="108">
        <v>353090.361734637</v>
      </c>
      <c r="AP119" s="108">
        <v>148206.50537896817</v>
      </c>
      <c r="AQ119" s="108">
        <v>579722.6880759442</v>
      </c>
      <c r="AR119" s="108">
        <v>867736322.7496779</v>
      </c>
      <c r="AS119" s="108">
        <v>167096745.32672226</v>
      </c>
      <c r="AT119" s="108">
        <v>10303062.649888143</v>
      </c>
      <c r="AU119" s="108">
        <v>8555763.649686845</v>
      </c>
      <c r="AV119" s="108">
        <v>32485556.305745568</v>
      </c>
      <c r="AW119" s="108">
        <v>2649011.2768725012</v>
      </c>
      <c r="AX119" s="108">
        <v>4823179.1478383197</v>
      </c>
      <c r="AY119" s="108">
        <v>52935174.948105723</v>
      </c>
      <c r="AZ119" s="108">
        <v>17619203.565675151</v>
      </c>
      <c r="BA119" s="108">
        <v>16569447.099992882</v>
      </c>
      <c r="BB119" s="108">
        <v>24908995.846892793</v>
      </c>
      <c r="BC119" s="108">
        <v>4308622.3790983101</v>
      </c>
      <c r="BD119" s="108">
        <v>10718412.765907064</v>
      </c>
      <c r="BE119" s="108">
        <v>1409058.2746113227</v>
      </c>
      <c r="BF119" s="108">
        <v>34580796.215150096</v>
      </c>
      <c r="BG119" s="108">
        <v>3606292.0500037801</v>
      </c>
      <c r="BH119" s="108">
        <v>4612940.3712696014</v>
      </c>
      <c r="BI119" s="108">
        <v>22293683.17757066</v>
      </c>
      <c r="BJ119" s="108">
        <v>2484957.2889618101</v>
      </c>
      <c r="BK119" s="108">
        <v>12489193.781633697</v>
      </c>
      <c r="BL119" s="108">
        <v>12100328.412089454</v>
      </c>
      <c r="BM119" s="108">
        <v>1207746.3242762792</v>
      </c>
      <c r="BN119" s="108">
        <v>1169179.8312423441</v>
      </c>
      <c r="BO119" s="108">
        <v>919914.91795647051</v>
      </c>
      <c r="BP119" s="108">
        <v>20471244.182584889</v>
      </c>
      <c r="BQ119" s="108">
        <v>2571495.3190763434</v>
      </c>
      <c r="BR119" s="108">
        <v>647906435.56851757</v>
      </c>
      <c r="BS119" s="108">
        <v>3031566.4090925069</v>
      </c>
      <c r="BT119" s="108">
        <v>32994597.388461564</v>
      </c>
      <c r="BU119" s="108">
        <v>5294377.6524704406</v>
      </c>
      <c r="BV119" s="108">
        <v>1420411.9648874428</v>
      </c>
      <c r="BW119" s="108">
        <v>8097246.2413520673</v>
      </c>
      <c r="BX119" s="195"/>
      <c r="BY119" s="108"/>
      <c r="BZ119" s="108"/>
      <c r="CA119" s="108"/>
      <c r="CB119" s="108"/>
      <c r="CC119" s="108"/>
    </row>
    <row r="120" spans="1:150" x14ac:dyDescent="0.25">
      <c r="A120" s="3"/>
      <c r="B120" s="9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07">
        <v>118</v>
      </c>
      <c r="P120" s="107">
        <v>0</v>
      </c>
      <c r="R120" s="155"/>
      <c r="S120" s="155"/>
      <c r="T120" s="155"/>
      <c r="U120" s="155"/>
      <c r="V120" s="155"/>
      <c r="W120" s="155"/>
      <c r="X120" s="189"/>
      <c r="Y120" s="155"/>
      <c r="Z120" s="155"/>
      <c r="AA120" s="155"/>
      <c r="AB120" s="155"/>
      <c r="AC120" s="155"/>
      <c r="AD120" s="155"/>
      <c r="AE120" s="155"/>
      <c r="AF120" s="155"/>
      <c r="AG120" s="155"/>
      <c r="AH120" s="155"/>
      <c r="AI120" s="155"/>
      <c r="AJ120" s="155"/>
      <c r="AK120" s="155"/>
      <c r="AL120" s="108"/>
      <c r="AM120" s="108"/>
      <c r="AN120" s="108"/>
      <c r="AO120" s="108"/>
      <c r="AP120" s="108"/>
      <c r="AQ120" s="108"/>
      <c r="AR120" s="108"/>
      <c r="AS120" s="108"/>
      <c r="AT120" s="108"/>
      <c r="AU120" s="108"/>
      <c r="AV120" s="108"/>
      <c r="AW120" s="108"/>
      <c r="AX120" s="108"/>
      <c r="AY120" s="108"/>
      <c r="AZ120" s="108"/>
      <c r="BA120" s="108"/>
      <c r="BB120" s="108"/>
      <c r="BC120" s="108"/>
      <c r="BD120" s="108"/>
      <c r="BE120" s="108"/>
      <c r="BF120" s="108"/>
      <c r="BG120" s="108"/>
      <c r="BH120" s="108"/>
      <c r="BI120" s="108"/>
      <c r="BJ120" s="108"/>
      <c r="BK120" s="108"/>
      <c r="BL120" s="108"/>
      <c r="BM120" s="108"/>
      <c r="BN120" s="108"/>
      <c r="BO120" s="108"/>
      <c r="BP120" s="108"/>
      <c r="BQ120" s="108"/>
      <c r="BR120" s="108"/>
      <c r="BS120" s="108"/>
      <c r="BT120" s="108"/>
      <c r="BU120" s="108"/>
      <c r="BV120" s="108"/>
      <c r="BW120" s="108"/>
      <c r="BX120" s="195"/>
      <c r="BY120" s="108"/>
      <c r="BZ120" s="108"/>
      <c r="CA120" s="108"/>
      <c r="CB120" s="108"/>
      <c r="CC120" s="108"/>
    </row>
    <row r="121" spans="1:150" x14ac:dyDescent="0.25">
      <c r="A121" s="3"/>
      <c r="B121" s="9">
        <v>110</v>
      </c>
      <c r="C121" s="3" t="s">
        <v>107</v>
      </c>
      <c r="D121" s="3"/>
      <c r="E121" s="3"/>
      <c r="F121" s="238"/>
      <c r="G121" s="24">
        <f>HLOOKUP($E$3,$P$3:$CE$269,O121,FALSE)</f>
        <v>91223120.778105736</v>
      </c>
      <c r="H121" s="24">
        <f t="shared" ref="H121:K121" si="19">H107+H119</f>
        <v>94212397.520524681</v>
      </c>
      <c r="I121" s="24">
        <f t="shared" si="19"/>
        <v>97369139.241262734</v>
      </c>
      <c r="J121" s="24">
        <f t="shared" si="19"/>
        <v>26386519.627822243</v>
      </c>
      <c r="K121" s="24">
        <f t="shared" si="19"/>
        <v>25175378.376905199</v>
      </c>
      <c r="L121" s="24">
        <f t="shared" ref="L121:M121" si="20">L107+L119</f>
        <v>24019828.509405248</v>
      </c>
      <c r="M121" s="24">
        <f t="shared" si="20"/>
        <v>22917318.380823545</v>
      </c>
      <c r="N121" s="204"/>
      <c r="O121" s="107">
        <v>119</v>
      </c>
      <c r="P121" s="107">
        <v>0</v>
      </c>
      <c r="Q121" s="51">
        <v>728795878.81239259</v>
      </c>
      <c r="R121" s="155">
        <v>26822165.660638019</v>
      </c>
      <c r="S121" s="155">
        <v>1671882.5042679207</v>
      </c>
      <c r="T121" s="155">
        <v>26228724.385026172</v>
      </c>
      <c r="U121" s="155">
        <v>23425667.004000142</v>
      </c>
      <c r="V121" s="155">
        <v>44923957.515027046</v>
      </c>
      <c r="W121" s="155">
        <v>25784193.27890595</v>
      </c>
      <c r="X121" s="189">
        <v>4918251.4007819109</v>
      </c>
      <c r="Y121" s="155">
        <v>1049319.0126400201</v>
      </c>
      <c r="Z121" s="155">
        <v>1232062.1449598833</v>
      </c>
      <c r="AA121" s="155">
        <v>4794196.2444440015</v>
      </c>
      <c r="AB121" s="155">
        <v>106703447.14308611</v>
      </c>
      <c r="AC121" s="155">
        <v>44209209.184542827</v>
      </c>
      <c r="AD121" s="155">
        <v>33497164.096749961</v>
      </c>
      <c r="AE121" s="155">
        <v>62366822.990910694</v>
      </c>
      <c r="AF121" s="155">
        <v>11059984.161583113</v>
      </c>
      <c r="AG121" s="155">
        <v>16010711.726264328</v>
      </c>
      <c r="AH121" s="155">
        <v>2383330.6143399095</v>
      </c>
      <c r="AI121" s="155">
        <v>17709011.344250903</v>
      </c>
      <c r="AJ121" s="155">
        <v>13614677.502831189</v>
      </c>
      <c r="AK121" s="155">
        <v>2465260.4558075592</v>
      </c>
      <c r="AL121" s="108">
        <v>32064100.347067453</v>
      </c>
      <c r="AM121" s="108">
        <v>6993272.6607308257</v>
      </c>
      <c r="AN121" s="108">
        <v>18140690.791311566</v>
      </c>
      <c r="AO121" s="108">
        <v>1442794.1917346371</v>
      </c>
      <c r="AP121" s="108">
        <v>732466.20537896815</v>
      </c>
      <c r="AQ121" s="108">
        <v>1670167.2280759444</v>
      </c>
      <c r="AR121" s="108">
        <v>1393714229.0196779</v>
      </c>
      <c r="AS121" s="108">
        <v>247277931.34722227</v>
      </c>
      <c r="AT121" s="108">
        <v>16424476.029888142</v>
      </c>
      <c r="AU121" s="108">
        <v>15572928.739686845</v>
      </c>
      <c r="AV121" s="108">
        <v>51397414.995745569</v>
      </c>
      <c r="AW121" s="108">
        <v>5317447.0768725015</v>
      </c>
      <c r="AX121" s="108">
        <v>10011356.07783832</v>
      </c>
      <c r="AY121" s="108">
        <v>91223120.778105736</v>
      </c>
      <c r="AZ121" s="108">
        <v>28104236.565675151</v>
      </c>
      <c r="BA121" s="108">
        <v>28443012.319992881</v>
      </c>
      <c r="BB121" s="108">
        <v>43187747.256892793</v>
      </c>
      <c r="BC121" s="108">
        <v>7219801.3990983097</v>
      </c>
      <c r="BD121" s="108">
        <v>17375228.310523063</v>
      </c>
      <c r="BE121" s="108">
        <v>4184849.9491113233</v>
      </c>
      <c r="BF121" s="108">
        <v>52684028.245150097</v>
      </c>
      <c r="BG121" s="108">
        <v>6795755.47000378</v>
      </c>
      <c r="BH121" s="108">
        <v>10550111.371269602</v>
      </c>
      <c r="BI121" s="108">
        <v>34376979.097570658</v>
      </c>
      <c r="BJ121" s="108">
        <v>5953373.1489618104</v>
      </c>
      <c r="BK121" s="108">
        <v>21686682.144233696</v>
      </c>
      <c r="BL121" s="108">
        <v>22723503.492089454</v>
      </c>
      <c r="BM121" s="108">
        <v>2619307.1542762797</v>
      </c>
      <c r="BN121" s="108">
        <v>3385050.7112423442</v>
      </c>
      <c r="BO121" s="108">
        <v>2415007.897956471</v>
      </c>
      <c r="BP121" s="108">
        <v>36451621.102584891</v>
      </c>
      <c r="BQ121" s="108">
        <v>5365558.6790763438</v>
      </c>
      <c r="BR121" s="108">
        <v>902789294.02851748</v>
      </c>
      <c r="BS121" s="108">
        <v>6537085.5690925065</v>
      </c>
      <c r="BT121" s="108">
        <v>46585902.688461564</v>
      </c>
      <c r="BU121" s="108">
        <v>11874843.642470442</v>
      </c>
      <c r="BV121" s="108">
        <v>3277392.1648874432</v>
      </c>
      <c r="BW121" s="108">
        <v>14094492.921352066</v>
      </c>
      <c r="BX121" s="195"/>
      <c r="BY121" s="108"/>
      <c r="BZ121" s="108"/>
      <c r="CA121" s="108"/>
      <c r="CB121" s="108"/>
      <c r="CC121" s="108"/>
    </row>
    <row r="122" spans="1:150" x14ac:dyDescent="0.25">
      <c r="A122" s="3"/>
      <c r="B122" s="3"/>
      <c r="C122" s="3"/>
      <c r="D122" s="3"/>
      <c r="E122" s="3"/>
      <c r="O122" s="107">
        <v>120</v>
      </c>
      <c r="P122" s="107">
        <v>0</v>
      </c>
      <c r="R122" s="155"/>
      <c r="S122" s="155"/>
      <c r="T122" s="155"/>
      <c r="U122" s="155"/>
      <c r="V122" s="155"/>
      <c r="W122" s="155"/>
      <c r="X122" s="189"/>
      <c r="Y122" s="155"/>
      <c r="Z122" s="155"/>
      <c r="AA122" s="155"/>
      <c r="AB122" s="155"/>
      <c r="AC122" s="155"/>
      <c r="AD122" s="155"/>
      <c r="AE122" s="155"/>
      <c r="AF122" s="155"/>
      <c r="AG122" s="155"/>
      <c r="AH122" s="155"/>
      <c r="AI122" s="155"/>
      <c r="AJ122" s="155"/>
      <c r="AK122" s="155"/>
      <c r="AL122" s="108"/>
      <c r="AM122" s="108"/>
      <c r="AN122" s="108"/>
      <c r="AO122" s="108"/>
      <c r="AP122" s="108"/>
      <c r="AQ122" s="108"/>
      <c r="AR122" s="108"/>
      <c r="AS122" s="108"/>
      <c r="AT122" s="108"/>
      <c r="AU122" s="108"/>
      <c r="AV122" s="108"/>
      <c r="AW122" s="108"/>
      <c r="AX122" s="108"/>
      <c r="AY122" s="108"/>
      <c r="AZ122" s="108"/>
      <c r="BA122" s="108"/>
      <c r="BB122" s="108"/>
      <c r="BC122" s="108"/>
      <c r="BD122" s="108"/>
      <c r="BE122" s="108"/>
      <c r="BF122" s="108"/>
      <c r="BG122" s="108"/>
      <c r="BH122" s="108"/>
      <c r="BI122" s="108"/>
      <c r="BJ122" s="108"/>
      <c r="BK122" s="108"/>
      <c r="BL122" s="108"/>
      <c r="BM122" s="108"/>
      <c r="BN122" s="108"/>
      <c r="BO122" s="108"/>
      <c r="BP122" s="108"/>
      <c r="BQ122" s="108"/>
      <c r="BR122" s="108"/>
      <c r="BS122" s="108"/>
      <c r="BT122" s="108"/>
      <c r="BU122" s="108"/>
      <c r="BV122" s="108"/>
      <c r="BW122" s="108"/>
      <c r="BX122" s="195"/>
      <c r="BY122" s="108"/>
      <c r="BZ122" s="108"/>
      <c r="CA122" s="108"/>
      <c r="CB122" s="108"/>
      <c r="CC122" s="108"/>
    </row>
    <row r="123" spans="1:150" s="3" customFormat="1" ht="13.2" thickBot="1" x14ac:dyDescent="0.3">
      <c r="A123" s="294" t="s">
        <v>108</v>
      </c>
      <c r="B123" s="294"/>
      <c r="C123" s="294"/>
      <c r="D123" s="294"/>
      <c r="E123" s="294"/>
      <c r="F123" s="294"/>
      <c r="G123" s="294"/>
      <c r="H123" s="294"/>
      <c r="I123" s="294"/>
      <c r="J123" s="294"/>
      <c r="K123" s="294"/>
      <c r="L123" s="294"/>
      <c r="M123" s="7"/>
      <c r="N123" s="203"/>
      <c r="O123" s="107">
        <v>121</v>
      </c>
      <c r="P123" s="107">
        <v>0</v>
      </c>
      <c r="Q123" s="155"/>
      <c r="R123" s="155"/>
      <c r="S123" s="155"/>
      <c r="T123" s="155"/>
      <c r="U123" s="155"/>
      <c r="V123" s="155"/>
      <c r="W123" s="155"/>
      <c r="X123" s="189"/>
      <c r="Y123" s="155"/>
      <c r="Z123" s="155"/>
      <c r="AA123" s="155"/>
      <c r="AB123" s="155"/>
      <c r="AC123" s="155"/>
      <c r="AD123" s="155"/>
      <c r="AE123" s="155"/>
      <c r="AF123" s="155"/>
      <c r="AG123" s="155"/>
      <c r="AH123" s="155"/>
      <c r="AI123" s="155"/>
      <c r="AJ123" s="155"/>
      <c r="AK123" s="155"/>
      <c r="AL123" s="108"/>
      <c r="AM123" s="108"/>
      <c r="AN123" s="108"/>
      <c r="AO123" s="108"/>
      <c r="AP123" s="108"/>
      <c r="AQ123" s="108"/>
      <c r="AR123" s="108"/>
      <c r="AS123" s="108"/>
      <c r="AT123" s="108"/>
      <c r="AU123" s="108"/>
      <c r="AV123" s="108"/>
      <c r="AW123" s="108"/>
      <c r="AX123" s="108"/>
      <c r="AY123" s="108"/>
      <c r="AZ123" s="108"/>
      <c r="BA123" s="108"/>
      <c r="BB123" s="108"/>
      <c r="BC123" s="108"/>
      <c r="BD123" s="108"/>
      <c r="BE123" s="108"/>
      <c r="BF123" s="108"/>
      <c r="BG123" s="108"/>
      <c r="BH123" s="108"/>
      <c r="BI123" s="108"/>
      <c r="BJ123" s="108"/>
      <c r="BK123" s="108"/>
      <c r="BL123" s="108"/>
      <c r="BM123" s="108"/>
      <c r="BN123" s="108"/>
      <c r="BO123" s="108"/>
      <c r="BP123" s="108"/>
      <c r="BQ123" s="108"/>
      <c r="BR123" s="108"/>
      <c r="BS123" s="108"/>
      <c r="BT123" s="108"/>
      <c r="BU123" s="108"/>
      <c r="BV123" s="108"/>
      <c r="BW123" s="108"/>
      <c r="BX123" s="195"/>
      <c r="BY123" s="108"/>
      <c r="BZ123" s="108"/>
      <c r="CA123" s="108"/>
      <c r="CB123" s="108"/>
      <c r="CC123" s="108"/>
      <c r="CD123" s="95"/>
      <c r="CE123" s="95"/>
      <c r="CF123" s="7"/>
      <c r="CG123" s="7"/>
      <c r="CH123" s="7"/>
      <c r="ET123" s="67"/>
    </row>
    <row r="124" spans="1:150" ht="13.2" thickTop="1" x14ac:dyDescent="0.25">
      <c r="A124" s="3"/>
      <c r="B124" s="3"/>
      <c r="C124" s="3"/>
      <c r="D124" s="3"/>
      <c r="E124" s="3"/>
      <c r="O124" s="107">
        <v>122</v>
      </c>
      <c r="P124" s="107">
        <v>0</v>
      </c>
      <c r="R124" s="155"/>
      <c r="S124" s="155"/>
      <c r="T124" s="155"/>
      <c r="U124" s="155"/>
      <c r="V124" s="155"/>
      <c r="W124" s="155"/>
      <c r="X124" s="189"/>
      <c r="Y124" s="155"/>
      <c r="Z124" s="155"/>
      <c r="AA124" s="155"/>
      <c r="AB124" s="155"/>
      <c r="AC124" s="155"/>
      <c r="AD124" s="155"/>
      <c r="AE124" s="155"/>
      <c r="AF124" s="155"/>
      <c r="AG124" s="155"/>
      <c r="AH124" s="155"/>
      <c r="AI124" s="155"/>
      <c r="AJ124" s="155"/>
      <c r="AK124" s="155"/>
      <c r="AL124" s="108"/>
      <c r="AM124" s="108"/>
      <c r="AN124" s="108"/>
      <c r="AO124" s="108"/>
      <c r="AP124" s="108"/>
      <c r="AQ124" s="108"/>
      <c r="AR124" s="108"/>
      <c r="AS124" s="108"/>
      <c r="AT124" s="108"/>
      <c r="AU124" s="108"/>
      <c r="AV124" s="108"/>
      <c r="AW124" s="108"/>
      <c r="AX124" s="108"/>
      <c r="AY124" s="108"/>
      <c r="AZ124" s="108"/>
      <c r="BA124" s="108"/>
      <c r="BB124" s="108"/>
      <c r="BC124" s="108"/>
      <c r="BD124" s="108"/>
      <c r="BE124" s="108"/>
      <c r="BF124" s="108"/>
      <c r="BG124" s="108"/>
      <c r="BH124" s="108"/>
      <c r="BI124" s="108"/>
      <c r="BJ124" s="108"/>
      <c r="BK124" s="108"/>
      <c r="BL124" s="108"/>
      <c r="BM124" s="108"/>
      <c r="BN124" s="108"/>
      <c r="BO124" s="108"/>
      <c r="BP124" s="108"/>
      <c r="BQ124" s="108"/>
      <c r="BR124" s="108"/>
      <c r="BS124" s="108"/>
      <c r="BT124" s="108"/>
      <c r="BU124" s="108"/>
      <c r="BV124" s="108"/>
      <c r="BW124" s="108"/>
      <c r="BX124" s="195"/>
      <c r="BY124" s="108"/>
      <c r="BZ124" s="108"/>
      <c r="CA124" s="108"/>
      <c r="CB124" s="108"/>
      <c r="CC124" s="108"/>
    </row>
    <row r="125" spans="1:150" x14ac:dyDescent="0.25">
      <c r="A125" s="3"/>
      <c r="B125" s="9">
        <v>111</v>
      </c>
      <c r="C125" s="33" t="s">
        <v>109</v>
      </c>
      <c r="D125" s="27"/>
      <c r="E125" s="3"/>
      <c r="O125" s="107">
        <v>123</v>
      </c>
      <c r="P125" s="107">
        <v>0</v>
      </c>
      <c r="R125" s="155"/>
      <c r="S125" s="155"/>
      <c r="T125" s="155"/>
      <c r="U125" s="155"/>
      <c r="V125" s="155"/>
      <c r="W125" s="155"/>
      <c r="X125" s="189"/>
      <c r="Y125" s="155"/>
      <c r="Z125" s="155"/>
      <c r="AA125" s="155"/>
      <c r="AB125" s="155"/>
      <c r="AC125" s="155"/>
      <c r="AD125" s="155"/>
      <c r="AE125" s="155"/>
      <c r="AF125" s="155"/>
      <c r="AG125" s="155"/>
      <c r="AH125" s="155"/>
      <c r="AI125" s="155"/>
      <c r="AJ125" s="155"/>
      <c r="AK125" s="155"/>
      <c r="AL125" s="108"/>
      <c r="AM125" s="108"/>
      <c r="AN125" s="108"/>
      <c r="AO125" s="108"/>
      <c r="AP125" s="108"/>
      <c r="AQ125" s="108"/>
      <c r="AR125" s="108"/>
      <c r="AS125" s="108"/>
      <c r="AT125" s="108"/>
      <c r="AU125" s="108"/>
      <c r="AV125" s="108"/>
      <c r="AW125" s="108"/>
      <c r="AX125" s="108"/>
      <c r="AY125" s="108"/>
      <c r="AZ125" s="108"/>
      <c r="BA125" s="108"/>
      <c r="BB125" s="108"/>
      <c r="BC125" s="108"/>
      <c r="BD125" s="108"/>
      <c r="BE125" s="108"/>
      <c r="BF125" s="108"/>
      <c r="BG125" s="108"/>
      <c r="BH125" s="108"/>
      <c r="BI125" s="108"/>
      <c r="BJ125" s="108"/>
      <c r="BK125" s="108"/>
      <c r="BL125" s="108"/>
      <c r="BM125" s="108"/>
      <c r="BN125" s="108"/>
      <c r="BO125" s="108"/>
      <c r="BP125" s="108"/>
      <c r="BQ125" s="108"/>
      <c r="BR125" s="108"/>
      <c r="BS125" s="108"/>
      <c r="BT125" s="108"/>
      <c r="BU125" s="108"/>
      <c r="BV125" s="108"/>
      <c r="BW125" s="108"/>
      <c r="BX125" s="195"/>
      <c r="BY125" s="108"/>
      <c r="BZ125" s="108"/>
      <c r="CA125" s="108"/>
      <c r="CB125" s="108"/>
      <c r="CC125" s="108"/>
    </row>
    <row r="126" spans="1:150" x14ac:dyDescent="0.25">
      <c r="A126" s="3"/>
      <c r="B126" s="9">
        <v>112</v>
      </c>
      <c r="C126" s="3"/>
      <c r="D126" s="3"/>
      <c r="E126" s="3"/>
      <c r="G126" s="24"/>
      <c r="O126" s="107">
        <v>124</v>
      </c>
      <c r="P126" s="107">
        <v>0</v>
      </c>
      <c r="R126" s="155"/>
      <c r="S126" s="155"/>
      <c r="T126" s="155"/>
      <c r="U126" s="155"/>
      <c r="V126" s="155"/>
      <c r="W126" s="155"/>
      <c r="X126" s="189"/>
      <c r="Y126" s="155"/>
      <c r="Z126" s="155"/>
      <c r="AA126" s="155"/>
      <c r="AB126" s="155"/>
      <c r="AC126" s="155"/>
      <c r="AD126" s="155"/>
      <c r="AE126" s="155"/>
      <c r="AF126" s="155"/>
      <c r="AG126" s="155"/>
      <c r="AH126" s="155"/>
      <c r="AI126" s="155"/>
      <c r="AJ126" s="155"/>
      <c r="AK126" s="155"/>
      <c r="AL126" s="108"/>
      <c r="AM126" s="108"/>
      <c r="AN126" s="108"/>
      <c r="AO126" s="108"/>
      <c r="AP126" s="108"/>
      <c r="AQ126" s="108"/>
      <c r="AR126" s="108"/>
      <c r="AS126" s="108"/>
      <c r="AT126" s="108"/>
      <c r="AU126" s="108"/>
      <c r="AV126" s="108"/>
      <c r="AW126" s="108"/>
      <c r="AX126" s="108"/>
      <c r="AY126" s="108"/>
      <c r="AZ126" s="108"/>
      <c r="BA126" s="108"/>
      <c r="BB126" s="108"/>
      <c r="BC126" s="108"/>
      <c r="BD126" s="108"/>
      <c r="BE126" s="108"/>
      <c r="BF126" s="108"/>
      <c r="BG126" s="108"/>
      <c r="BH126" s="108"/>
      <c r="BI126" s="108"/>
      <c r="BJ126" s="108"/>
      <c r="BK126" s="108"/>
      <c r="BL126" s="108"/>
      <c r="BM126" s="108"/>
      <c r="BN126" s="108"/>
      <c r="BO126" s="108"/>
      <c r="BP126" s="108"/>
      <c r="BQ126" s="108"/>
      <c r="BR126" s="108"/>
      <c r="BS126" s="108"/>
      <c r="BT126" s="108"/>
      <c r="BU126" s="108"/>
      <c r="BV126" s="108"/>
      <c r="BW126" s="108"/>
      <c r="BX126" s="195"/>
      <c r="BY126" s="108"/>
      <c r="BZ126" s="108"/>
      <c r="CA126" s="108"/>
      <c r="CB126" s="108"/>
      <c r="CC126" s="108"/>
    </row>
    <row r="127" spans="1:150" x14ac:dyDescent="0.25">
      <c r="A127" s="3"/>
      <c r="B127" s="9">
        <v>113</v>
      </c>
      <c r="C127" s="3"/>
      <c r="D127" s="3"/>
      <c r="E127" s="34" t="s">
        <v>110</v>
      </c>
      <c r="F127" s="239"/>
      <c r="G127" s="35"/>
      <c r="H127" s="4"/>
      <c r="I127" s="4"/>
      <c r="J127" s="4"/>
      <c r="K127" s="4"/>
      <c r="O127" s="107">
        <v>125</v>
      </c>
      <c r="P127" s="107">
        <v>0</v>
      </c>
      <c r="R127" s="155"/>
      <c r="S127" s="155"/>
      <c r="T127" s="155"/>
      <c r="U127" s="155"/>
      <c r="V127" s="155"/>
      <c r="W127" s="155"/>
      <c r="X127" s="189"/>
      <c r="Y127" s="155"/>
      <c r="Z127" s="155"/>
      <c r="AA127" s="155"/>
      <c r="AB127" s="155"/>
      <c r="AC127" s="155"/>
      <c r="AD127" s="155"/>
      <c r="AE127" s="155"/>
      <c r="AF127" s="155"/>
      <c r="AG127" s="155"/>
      <c r="AH127" s="155"/>
      <c r="AI127" s="155"/>
      <c r="AJ127" s="155"/>
      <c r="AK127" s="155"/>
      <c r="AL127" s="108"/>
      <c r="AM127" s="108"/>
      <c r="AN127" s="108"/>
      <c r="AO127" s="108"/>
      <c r="AP127" s="108"/>
      <c r="AQ127" s="108"/>
      <c r="AR127" s="108"/>
      <c r="AS127" s="108"/>
      <c r="AT127" s="108"/>
      <c r="AU127" s="108"/>
      <c r="AV127" s="108"/>
      <c r="AW127" s="108"/>
      <c r="AX127" s="108"/>
      <c r="AY127" s="108"/>
      <c r="AZ127" s="108"/>
      <c r="BA127" s="108"/>
      <c r="BB127" s="108"/>
      <c r="BC127" s="108"/>
      <c r="BD127" s="108"/>
      <c r="BE127" s="108"/>
      <c r="BF127" s="108"/>
      <c r="BG127" s="108"/>
      <c r="BH127" s="108"/>
      <c r="BI127" s="108"/>
      <c r="BJ127" s="108"/>
      <c r="BK127" s="108"/>
      <c r="BL127" s="108"/>
      <c r="BM127" s="108"/>
      <c r="BN127" s="108"/>
      <c r="BO127" s="108"/>
      <c r="BP127" s="108"/>
      <c r="BQ127" s="108"/>
      <c r="BR127" s="108"/>
      <c r="BS127" s="108"/>
      <c r="BT127" s="108"/>
      <c r="BU127" s="108"/>
      <c r="BV127" s="108"/>
      <c r="BW127" s="108"/>
      <c r="BX127" s="195"/>
      <c r="BY127" s="108"/>
      <c r="BZ127" s="108"/>
      <c r="CA127" s="108"/>
      <c r="CB127" s="108"/>
      <c r="CC127" s="108"/>
    </row>
    <row r="128" spans="1:150" x14ac:dyDescent="0.25">
      <c r="A128" s="3"/>
      <c r="B128" s="9">
        <v>114</v>
      </c>
      <c r="C128" s="3"/>
      <c r="D128" s="3"/>
      <c r="E128" s="36" t="s">
        <v>89</v>
      </c>
      <c r="F128" s="233"/>
      <c r="G128" s="7">
        <f>HLOOKUP($E$3,$P$3:$CE$269,O128,FALSE)</f>
        <v>162140</v>
      </c>
      <c r="H128" s="7">
        <f t="shared" ref="H128:K130" si="21">H96</f>
        <v>163116</v>
      </c>
      <c r="I128" s="7">
        <f t="shared" si="21"/>
        <v>164835</v>
      </c>
      <c r="J128" s="7">
        <f t="shared" si="21"/>
        <v>0</v>
      </c>
      <c r="K128" s="7">
        <f t="shared" si="21"/>
        <v>0</v>
      </c>
      <c r="L128" s="7">
        <f t="shared" ref="L128:M128" si="22">L96</f>
        <v>0</v>
      </c>
      <c r="M128" s="7">
        <f t="shared" si="22"/>
        <v>0</v>
      </c>
      <c r="N128" s="203"/>
      <c r="O128" s="107">
        <v>126</v>
      </c>
      <c r="P128" s="107">
        <v>0</v>
      </c>
      <c r="Q128" s="7">
        <v>1062041</v>
      </c>
      <c r="R128" s="155">
        <v>12124</v>
      </c>
      <c r="S128" s="155">
        <v>1627</v>
      </c>
      <c r="T128" s="155">
        <v>36916</v>
      </c>
      <c r="U128" s="155">
        <v>40663</v>
      </c>
      <c r="V128" s="155">
        <v>68568</v>
      </c>
      <c r="W128" s="155">
        <v>29719</v>
      </c>
      <c r="X128" s="189">
        <v>7283</v>
      </c>
      <c r="Y128" s="155">
        <v>1223</v>
      </c>
      <c r="Z128" s="155">
        <v>2409</v>
      </c>
      <c r="AA128" s="155">
        <v>12612</v>
      </c>
      <c r="AB128" s="155">
        <v>169489</v>
      </c>
      <c r="AC128" s="155">
        <v>67311</v>
      </c>
      <c r="AD128" s="155">
        <v>60588</v>
      </c>
      <c r="AE128" s="155">
        <v>90104</v>
      </c>
      <c r="AF128" s="155">
        <v>18203</v>
      </c>
      <c r="AG128" s="155">
        <v>23551</v>
      </c>
      <c r="AH128" s="155">
        <v>3328</v>
      </c>
      <c r="AI128" s="155">
        <v>30665</v>
      </c>
      <c r="AJ128" s="155">
        <v>21654</v>
      </c>
      <c r="AK128" s="155">
        <v>3761</v>
      </c>
      <c r="AL128" s="108">
        <v>47865</v>
      </c>
      <c r="AM128" s="108">
        <v>11685</v>
      </c>
      <c r="AN128" s="108">
        <v>22564</v>
      </c>
      <c r="AO128" s="108">
        <v>2659</v>
      </c>
      <c r="AP128" s="108">
        <v>1273</v>
      </c>
      <c r="AQ128" s="108">
        <v>5474</v>
      </c>
      <c r="AR128" s="108">
        <v>1361461</v>
      </c>
      <c r="AS128" s="108">
        <v>346347</v>
      </c>
      <c r="AT128" s="108">
        <v>19281</v>
      </c>
      <c r="AU128" s="108">
        <v>27718</v>
      </c>
      <c r="AV128" s="108">
        <v>99027</v>
      </c>
      <c r="AW128" s="108">
        <v>10639</v>
      </c>
      <c r="AX128" s="108">
        <v>13936</v>
      </c>
      <c r="AY128" s="108">
        <v>162140</v>
      </c>
      <c r="AZ128" s="108">
        <v>41221</v>
      </c>
      <c r="BA128" s="108">
        <v>44187</v>
      </c>
      <c r="BB128" s="108">
        <v>56973</v>
      </c>
      <c r="BC128" s="108">
        <v>9632</v>
      </c>
      <c r="BD128" s="108">
        <v>24290</v>
      </c>
      <c r="BE128" s="108">
        <v>5929</v>
      </c>
      <c r="BF128" s="108">
        <v>74002</v>
      </c>
      <c r="BG128" s="108">
        <v>12697</v>
      </c>
      <c r="BH128" s="108">
        <v>14552</v>
      </c>
      <c r="BI128" s="108">
        <v>59486</v>
      </c>
      <c r="BJ128" s="108">
        <v>11442</v>
      </c>
      <c r="BK128" s="108">
        <v>37467</v>
      </c>
      <c r="BL128" s="108">
        <v>33751</v>
      </c>
      <c r="BM128" s="108">
        <v>4345</v>
      </c>
      <c r="BN128" s="108">
        <v>5899</v>
      </c>
      <c r="BO128" s="108">
        <v>2841</v>
      </c>
      <c r="BP128" s="108">
        <v>56887</v>
      </c>
      <c r="BQ128" s="108">
        <v>7719</v>
      </c>
      <c r="BR128" s="108">
        <v>779176</v>
      </c>
      <c r="BS128" s="108">
        <v>14238</v>
      </c>
      <c r="BT128" s="108">
        <v>58439</v>
      </c>
      <c r="BU128" s="108">
        <v>24054</v>
      </c>
      <c r="BV128" s="108">
        <v>3859</v>
      </c>
      <c r="BW128" s="108">
        <v>23953</v>
      </c>
      <c r="BX128" s="195"/>
      <c r="BY128" s="108"/>
      <c r="BZ128" s="108"/>
      <c r="CA128" s="108"/>
      <c r="CB128" s="108"/>
      <c r="CC128" s="108"/>
    </row>
    <row r="129" spans="1:81" x14ac:dyDescent="0.25">
      <c r="A129" s="3"/>
      <c r="B129" s="9">
        <v>115</v>
      </c>
      <c r="C129" s="3"/>
      <c r="D129" s="3"/>
      <c r="E129" s="36" t="s">
        <v>90</v>
      </c>
      <c r="F129" s="240"/>
      <c r="G129" s="38">
        <f>HLOOKUP($E$3,$P$3:$CE$269,O129,FALSE)</f>
        <v>3060094660.8499999</v>
      </c>
      <c r="H129" s="38">
        <f t="shared" si="21"/>
        <v>3044025213</v>
      </c>
      <c r="I129" s="38">
        <f t="shared" si="21"/>
        <v>3042625732</v>
      </c>
      <c r="J129" s="38">
        <f t="shared" si="21"/>
        <v>0</v>
      </c>
      <c r="K129" s="38">
        <f t="shared" si="21"/>
        <v>0</v>
      </c>
      <c r="L129" s="38">
        <f t="shared" ref="L129:M129" si="23">L97</f>
        <v>0</v>
      </c>
      <c r="M129" s="38">
        <f t="shared" si="23"/>
        <v>0</v>
      </c>
      <c r="N129" s="205"/>
      <c r="O129" s="107">
        <v>127</v>
      </c>
      <c r="P129" s="107">
        <v>0</v>
      </c>
      <c r="Q129" s="262">
        <v>26058068488.380001</v>
      </c>
      <c r="R129" s="155">
        <v>228547637.74000001</v>
      </c>
      <c r="S129" s="155">
        <v>30092178.510000002</v>
      </c>
      <c r="T129" s="155">
        <v>950821500</v>
      </c>
      <c r="U129" s="155">
        <v>973548097.76999998</v>
      </c>
      <c r="V129" s="155">
        <v>1496242151</v>
      </c>
      <c r="W129" s="155">
        <v>458372068.29000002</v>
      </c>
      <c r="X129" s="189">
        <v>140475096.71000001</v>
      </c>
      <c r="Y129" s="155">
        <v>23165995</v>
      </c>
      <c r="Z129" s="155">
        <v>28610026</v>
      </c>
      <c r="AA129" s="155">
        <v>237430225</v>
      </c>
      <c r="AB129" s="155">
        <v>3454032041</v>
      </c>
      <c r="AC129" s="155">
        <v>1698604749.01</v>
      </c>
      <c r="AD129" s="155">
        <v>1167221095</v>
      </c>
      <c r="AE129" s="155">
        <v>2144359933.29</v>
      </c>
      <c r="AF129" s="155">
        <v>295684407.61000001</v>
      </c>
      <c r="AG129" s="155">
        <v>647581926</v>
      </c>
      <c r="AH129" s="155">
        <v>55685802.439999998</v>
      </c>
      <c r="AI129" s="155">
        <v>532060696.76999998</v>
      </c>
      <c r="AJ129" s="155">
        <v>590935763.94000006</v>
      </c>
      <c r="AK129" s="155">
        <v>70535760.140000001</v>
      </c>
      <c r="AL129" s="108">
        <v>830196991.88999999</v>
      </c>
      <c r="AM129" s="108">
        <v>245875042.86000001</v>
      </c>
      <c r="AN129" s="108">
        <v>501052558</v>
      </c>
      <c r="AO129" s="108">
        <v>73935930.409999996</v>
      </c>
      <c r="AP129" s="108">
        <v>20253538</v>
      </c>
      <c r="AQ129" s="108">
        <v>136192955.71000001</v>
      </c>
      <c r="AR129" s="108">
        <v>35848600867.769997</v>
      </c>
      <c r="AS129" s="108">
        <v>7029452327</v>
      </c>
      <c r="AT129" s="108">
        <v>274665683.49000001</v>
      </c>
      <c r="AU129" s="108">
        <v>656626236.39999998</v>
      </c>
      <c r="AV129" s="108">
        <v>1768565494.8199999</v>
      </c>
      <c r="AW129" s="108">
        <v>238438637.15000001</v>
      </c>
      <c r="AX129" s="108">
        <v>284874312.26999998</v>
      </c>
      <c r="AY129" s="108">
        <v>3060094660.8499999</v>
      </c>
      <c r="AZ129" s="108">
        <v>907146501</v>
      </c>
      <c r="BA129" s="108">
        <v>816369645.77999997</v>
      </c>
      <c r="BB129" s="108">
        <v>1142723830</v>
      </c>
      <c r="BC129" s="108">
        <v>220973865.87</v>
      </c>
      <c r="BD129" s="108">
        <v>474447071.25</v>
      </c>
      <c r="BE129" s="108">
        <v>114312944</v>
      </c>
      <c r="BF129" s="108">
        <v>1551177301.5799999</v>
      </c>
      <c r="BG129" s="108">
        <v>252987297.28</v>
      </c>
      <c r="BH129" s="108">
        <v>302369226</v>
      </c>
      <c r="BI129" s="108">
        <v>1037049355</v>
      </c>
      <c r="BJ129" s="108">
        <v>176536347</v>
      </c>
      <c r="BK129" s="108">
        <v>745742296</v>
      </c>
      <c r="BL129" s="108">
        <v>610088241.97000003</v>
      </c>
      <c r="BM129" s="108">
        <v>83315207.370000005</v>
      </c>
      <c r="BN129" s="108">
        <v>98167184</v>
      </c>
      <c r="BO129" s="108">
        <v>78389530.969999999</v>
      </c>
      <c r="BP129" s="108">
        <v>935189552.38999999</v>
      </c>
      <c r="BQ129" s="108">
        <v>169332738.03</v>
      </c>
      <c r="BR129" s="108">
        <v>23097362587.139999</v>
      </c>
      <c r="BS129" s="108">
        <v>138525447.56999999</v>
      </c>
      <c r="BT129" s="108">
        <v>1385357265</v>
      </c>
      <c r="BU129" s="108">
        <v>361736384</v>
      </c>
      <c r="BV129" s="108">
        <v>94081529.400000006</v>
      </c>
      <c r="BW129" s="108">
        <v>434595672</v>
      </c>
      <c r="BX129" s="195"/>
      <c r="BY129" s="108"/>
      <c r="BZ129" s="108"/>
      <c r="CA129" s="108"/>
      <c r="CB129" s="108"/>
      <c r="CC129" s="108"/>
    </row>
    <row r="130" spans="1:81" x14ac:dyDescent="0.25">
      <c r="A130" s="3"/>
      <c r="B130" s="9">
        <v>116</v>
      </c>
      <c r="C130" s="3"/>
      <c r="D130" s="3"/>
      <c r="E130" s="36" t="s">
        <v>91</v>
      </c>
      <c r="F130" s="233"/>
      <c r="G130" s="7">
        <f>HLOOKUP($E$3,$P$3:$CE$269,O130,FALSE)</f>
        <v>684146</v>
      </c>
      <c r="H130" s="7">
        <f t="shared" si="21"/>
        <v>684146</v>
      </c>
      <c r="I130" s="7">
        <f t="shared" si="21"/>
        <v>684146</v>
      </c>
      <c r="J130" s="7">
        <f t="shared" si="21"/>
        <v>0</v>
      </c>
      <c r="K130" s="7">
        <f t="shared" si="21"/>
        <v>0</v>
      </c>
      <c r="L130" s="7">
        <f t="shared" ref="L130:M130" si="24">L98</f>
        <v>0</v>
      </c>
      <c r="M130" s="7">
        <f t="shared" si="24"/>
        <v>0</v>
      </c>
      <c r="N130" s="203"/>
      <c r="O130" s="107">
        <v>128</v>
      </c>
      <c r="P130" s="107">
        <v>0</v>
      </c>
      <c r="Q130" s="7">
        <v>5597615</v>
      </c>
      <c r="R130" s="155">
        <v>44860</v>
      </c>
      <c r="S130" s="155">
        <v>5977</v>
      </c>
      <c r="T130" s="155">
        <v>155794</v>
      </c>
      <c r="U130" s="155">
        <v>196605</v>
      </c>
      <c r="V130" s="155">
        <v>350364</v>
      </c>
      <c r="W130" s="155">
        <v>101774</v>
      </c>
      <c r="X130" s="189">
        <v>28899</v>
      </c>
      <c r="Y130" s="155">
        <v>6046</v>
      </c>
      <c r="Z130" s="155">
        <v>6881</v>
      </c>
      <c r="AA130" s="155">
        <v>64724</v>
      </c>
      <c r="AB130" s="155">
        <v>750598</v>
      </c>
      <c r="AC130" s="155">
        <v>338528</v>
      </c>
      <c r="AD130" s="155">
        <v>252034</v>
      </c>
      <c r="AE130" s="155">
        <v>473200</v>
      </c>
      <c r="AF130" s="155">
        <v>56416</v>
      </c>
      <c r="AG130" s="155">
        <v>118142</v>
      </c>
      <c r="AH130" s="155">
        <v>14291</v>
      </c>
      <c r="AI130" s="155">
        <v>126420</v>
      </c>
      <c r="AJ130" s="155">
        <v>116734</v>
      </c>
      <c r="AK130" s="155">
        <v>14489</v>
      </c>
      <c r="AL130" s="108">
        <v>183537</v>
      </c>
      <c r="AM130" s="108">
        <v>61540</v>
      </c>
      <c r="AN130" s="108">
        <v>111082</v>
      </c>
      <c r="AO130" s="108">
        <v>14909</v>
      </c>
      <c r="AP130" s="108">
        <v>4873</v>
      </c>
      <c r="AQ130" s="108">
        <v>28169</v>
      </c>
      <c r="AR130" s="108">
        <v>6494088</v>
      </c>
      <c r="AS130" s="108">
        <v>1437824</v>
      </c>
      <c r="AT130" s="108">
        <v>65476</v>
      </c>
      <c r="AU130" s="108">
        <v>115637</v>
      </c>
      <c r="AV130" s="108">
        <v>382289</v>
      </c>
      <c r="AW130" s="108">
        <v>44356</v>
      </c>
      <c r="AX130" s="108">
        <v>47322</v>
      </c>
      <c r="AY130" s="108">
        <v>684146</v>
      </c>
      <c r="AZ130" s="108">
        <v>194762</v>
      </c>
      <c r="BA130" s="108">
        <v>185068</v>
      </c>
      <c r="BB130" s="108">
        <v>252115</v>
      </c>
      <c r="BC130" s="108">
        <v>48809</v>
      </c>
      <c r="BD130" s="108">
        <v>94066</v>
      </c>
      <c r="BE130" s="108">
        <v>21659</v>
      </c>
      <c r="BF130" s="108">
        <v>368091</v>
      </c>
      <c r="BG130" s="108">
        <v>51287</v>
      </c>
      <c r="BH130" s="108">
        <v>58367</v>
      </c>
      <c r="BI130" s="108">
        <v>244040</v>
      </c>
      <c r="BJ130" s="108">
        <v>35988</v>
      </c>
      <c r="BK130" s="108">
        <v>148429</v>
      </c>
      <c r="BL130" s="108">
        <v>112835</v>
      </c>
      <c r="BM130" s="108">
        <v>15232</v>
      </c>
      <c r="BN130" s="108">
        <v>20242</v>
      </c>
      <c r="BO130" s="108">
        <v>19523</v>
      </c>
      <c r="BP130" s="108">
        <v>163651</v>
      </c>
      <c r="BQ130" s="108">
        <v>36683</v>
      </c>
      <c r="BR130" s="108">
        <v>4493058</v>
      </c>
      <c r="BS130" s="108">
        <v>35106</v>
      </c>
      <c r="BT130" s="108">
        <v>287196</v>
      </c>
      <c r="BU130" s="108">
        <v>79771</v>
      </c>
      <c r="BV130" s="108">
        <v>16815</v>
      </c>
      <c r="BW130" s="108">
        <v>74978</v>
      </c>
      <c r="BX130" s="195"/>
      <c r="BY130" s="108"/>
      <c r="BZ130" s="108"/>
      <c r="CA130" s="108"/>
      <c r="CB130" s="108"/>
      <c r="CC130" s="108"/>
    </row>
    <row r="131" spans="1:81" x14ac:dyDescent="0.25">
      <c r="A131" s="3"/>
      <c r="B131" s="9">
        <v>117</v>
      </c>
      <c r="C131" s="3"/>
      <c r="D131" s="3"/>
      <c r="E131" s="36" t="s">
        <v>111</v>
      </c>
      <c r="F131" s="233"/>
      <c r="G131" s="7">
        <f>HLOOKUP($E$3,$P$3:$CE$269,O131,FALSE)</f>
        <v>719375</v>
      </c>
      <c r="H131" s="7">
        <f t="shared" ref="H131:M131" si="25">MAX(G131,H130)</f>
        <v>719375</v>
      </c>
      <c r="I131" s="7">
        <f t="shared" si="25"/>
        <v>719375</v>
      </c>
      <c r="J131" s="7">
        <f t="shared" si="25"/>
        <v>719375</v>
      </c>
      <c r="K131" s="7">
        <f t="shared" si="25"/>
        <v>719375</v>
      </c>
      <c r="L131" s="7">
        <f t="shared" si="25"/>
        <v>719375</v>
      </c>
      <c r="M131" s="7">
        <f t="shared" si="25"/>
        <v>719375</v>
      </c>
      <c r="N131" s="203"/>
      <c r="O131" s="107">
        <v>129</v>
      </c>
      <c r="P131" s="107">
        <v>0</v>
      </c>
      <c r="Q131" s="7">
        <v>6110911.2599999998</v>
      </c>
      <c r="R131" s="155">
        <v>48304</v>
      </c>
      <c r="S131" s="155">
        <v>8722</v>
      </c>
      <c r="T131" s="155">
        <v>219364</v>
      </c>
      <c r="U131" s="155">
        <v>197591</v>
      </c>
      <c r="V131" s="155">
        <v>379690</v>
      </c>
      <c r="W131" s="155">
        <v>116948</v>
      </c>
      <c r="X131" s="189">
        <v>39945</v>
      </c>
      <c r="Y131" s="155">
        <v>8879</v>
      </c>
      <c r="Z131" s="155">
        <v>7251</v>
      </c>
      <c r="AA131" s="155">
        <v>65612</v>
      </c>
      <c r="AB131" s="155">
        <v>750598</v>
      </c>
      <c r="AC131" s="155">
        <v>382435</v>
      </c>
      <c r="AD131" s="155">
        <v>314474</v>
      </c>
      <c r="AE131" s="155">
        <v>656700</v>
      </c>
      <c r="AF131" s="155">
        <v>70523</v>
      </c>
      <c r="AG131" s="155">
        <v>136289</v>
      </c>
      <c r="AH131" s="155">
        <v>16594</v>
      </c>
      <c r="AI131" s="155">
        <v>143420</v>
      </c>
      <c r="AJ131" s="155">
        <v>116734</v>
      </c>
      <c r="AK131" s="155">
        <v>18859</v>
      </c>
      <c r="AL131" s="108">
        <v>206940</v>
      </c>
      <c r="AM131" s="108">
        <v>61540</v>
      </c>
      <c r="AN131" s="108">
        <v>214152</v>
      </c>
      <c r="AO131" s="108">
        <v>22617</v>
      </c>
      <c r="AP131" s="108">
        <v>7653</v>
      </c>
      <c r="AQ131" s="108">
        <v>40003</v>
      </c>
      <c r="AR131" s="108">
        <v>6507824.9978430755</v>
      </c>
      <c r="AS131" s="108">
        <v>1518168</v>
      </c>
      <c r="AT131" s="108">
        <v>66861</v>
      </c>
      <c r="AU131" s="108">
        <v>147462</v>
      </c>
      <c r="AV131" s="108">
        <v>386568</v>
      </c>
      <c r="AW131" s="108">
        <v>50701</v>
      </c>
      <c r="AX131" s="108">
        <v>69984</v>
      </c>
      <c r="AY131" s="108">
        <v>719375</v>
      </c>
      <c r="AZ131" s="108">
        <v>194762</v>
      </c>
      <c r="BA131" s="108">
        <v>204588</v>
      </c>
      <c r="BB131" s="108">
        <v>269269</v>
      </c>
      <c r="BC131" s="108">
        <v>52067</v>
      </c>
      <c r="BD131" s="108">
        <v>121809</v>
      </c>
      <c r="BE131" s="108">
        <v>26895</v>
      </c>
      <c r="BF131" s="108">
        <v>380100</v>
      </c>
      <c r="BG131" s="108">
        <v>53650</v>
      </c>
      <c r="BH131" s="108">
        <v>74924</v>
      </c>
      <c r="BI131" s="108">
        <v>244040</v>
      </c>
      <c r="BJ131" s="108">
        <v>47940</v>
      </c>
      <c r="BK131" s="108">
        <v>161697</v>
      </c>
      <c r="BL131" s="108">
        <v>156336</v>
      </c>
      <c r="BM131" s="108">
        <v>19991</v>
      </c>
      <c r="BN131" s="108">
        <v>39622</v>
      </c>
      <c r="BO131" s="108">
        <v>22753</v>
      </c>
      <c r="BP131" s="108">
        <v>221752</v>
      </c>
      <c r="BQ131" s="108">
        <v>48436</v>
      </c>
      <c r="BR131" s="108">
        <v>5018278</v>
      </c>
      <c r="BS131" s="108">
        <v>37410</v>
      </c>
      <c r="BT131" s="108">
        <v>295130</v>
      </c>
      <c r="BU131" s="108">
        <v>104372</v>
      </c>
      <c r="BV131" s="108">
        <v>17897</v>
      </c>
      <c r="BW131" s="108">
        <v>94390</v>
      </c>
      <c r="BX131" s="195"/>
      <c r="BY131" s="108"/>
      <c r="BZ131" s="108"/>
      <c r="CA131" s="108"/>
      <c r="CB131" s="108"/>
      <c r="CC131" s="108"/>
    </row>
    <row r="132" spans="1:81" x14ac:dyDescent="0.25">
      <c r="A132" s="3"/>
      <c r="B132" s="9">
        <v>118</v>
      </c>
      <c r="C132" s="3"/>
      <c r="D132" s="3"/>
      <c r="E132" s="36"/>
      <c r="M132" s="88"/>
      <c r="O132" s="107">
        <v>130</v>
      </c>
      <c r="P132" s="107">
        <v>0</v>
      </c>
      <c r="R132" s="155"/>
      <c r="S132" s="155"/>
      <c r="T132" s="155"/>
      <c r="U132" s="155"/>
      <c r="V132" s="155"/>
      <c r="W132" s="155"/>
      <c r="X132" s="189"/>
      <c r="Y132" s="155"/>
      <c r="Z132" s="155"/>
      <c r="AA132" s="155"/>
      <c r="AB132" s="155"/>
      <c r="AC132" s="155"/>
      <c r="AD132" s="155"/>
      <c r="AE132" s="155"/>
      <c r="AF132" s="155"/>
      <c r="AG132" s="155"/>
      <c r="AH132" s="155"/>
      <c r="AI132" s="155"/>
      <c r="AJ132" s="155"/>
      <c r="AK132" s="155"/>
      <c r="AL132" s="108"/>
      <c r="AM132" s="108"/>
      <c r="AN132" s="108"/>
      <c r="AO132" s="108"/>
      <c r="AP132" s="108"/>
      <c r="AQ132" s="108"/>
      <c r="AR132" s="108"/>
      <c r="AS132" s="108"/>
      <c r="AT132" s="108"/>
      <c r="AU132" s="108"/>
      <c r="AV132" s="108"/>
      <c r="AW132" s="108"/>
      <c r="AX132" s="108"/>
      <c r="AY132" s="108"/>
      <c r="AZ132" s="108"/>
      <c r="BA132" s="108"/>
      <c r="BB132" s="108"/>
      <c r="BC132" s="108"/>
      <c r="BD132" s="108"/>
      <c r="BE132" s="108"/>
      <c r="BF132" s="108"/>
      <c r="BG132" s="108"/>
      <c r="BH132" s="108"/>
      <c r="BI132" s="108"/>
      <c r="BJ132" s="108"/>
      <c r="BK132" s="108"/>
      <c r="BL132" s="108"/>
      <c r="BM132" s="108"/>
      <c r="BN132" s="108"/>
      <c r="BO132" s="108"/>
      <c r="BP132" s="108"/>
      <c r="BQ132" s="108"/>
      <c r="BR132" s="108"/>
      <c r="BS132" s="108"/>
      <c r="BT132" s="108"/>
      <c r="BU132" s="108"/>
      <c r="BV132" s="108"/>
      <c r="BW132" s="108"/>
      <c r="BX132" s="195"/>
      <c r="BY132" s="108"/>
      <c r="BZ132" s="108"/>
      <c r="CA132" s="108"/>
      <c r="CB132" s="108"/>
      <c r="CC132" s="108"/>
    </row>
    <row r="133" spans="1:81" ht="13.2" thickBot="1" x14ac:dyDescent="0.3">
      <c r="A133" s="3"/>
      <c r="B133" s="9">
        <v>119</v>
      </c>
      <c r="C133" s="3"/>
      <c r="D133" s="3"/>
      <c r="E133" s="34" t="s">
        <v>112</v>
      </c>
      <c r="F133" s="239"/>
      <c r="G133" s="35"/>
      <c r="H133" s="25"/>
      <c r="I133" s="25"/>
      <c r="J133" s="25"/>
      <c r="K133" s="25"/>
      <c r="L133" s="25"/>
      <c r="M133" s="25"/>
      <c r="N133" s="199"/>
      <c r="O133" s="107">
        <v>131</v>
      </c>
      <c r="P133" s="107">
        <v>0</v>
      </c>
      <c r="R133" s="155"/>
      <c r="S133" s="155"/>
      <c r="T133" s="155"/>
      <c r="U133" s="155"/>
      <c r="V133" s="155"/>
      <c r="W133" s="155"/>
      <c r="X133" s="189"/>
      <c r="Y133" s="155"/>
      <c r="Z133" s="155"/>
      <c r="AA133" s="155"/>
      <c r="AB133" s="155"/>
      <c r="AC133" s="155"/>
      <c r="AD133" s="155"/>
      <c r="AE133" s="155"/>
      <c r="AF133" s="155"/>
      <c r="AG133" s="155"/>
      <c r="AH133" s="155"/>
      <c r="AI133" s="155"/>
      <c r="AJ133" s="155"/>
      <c r="AK133" s="155"/>
      <c r="AL133" s="108"/>
      <c r="AM133" s="108"/>
      <c r="AN133" s="108"/>
      <c r="AO133" s="108"/>
      <c r="AP133" s="108"/>
      <c r="AQ133" s="108"/>
      <c r="AR133" s="108"/>
      <c r="AS133" s="108"/>
      <c r="AT133" s="108"/>
      <c r="AU133" s="108"/>
      <c r="AV133" s="108"/>
      <c r="AW133" s="108"/>
      <c r="AX133" s="108"/>
      <c r="AY133" s="108"/>
      <c r="AZ133" s="108"/>
      <c r="BA133" s="108"/>
      <c r="BB133" s="108"/>
      <c r="BC133" s="108"/>
      <c r="BD133" s="108"/>
      <c r="BE133" s="108"/>
      <c r="BF133" s="108"/>
      <c r="BG133" s="108"/>
      <c r="BH133" s="108"/>
      <c r="BI133" s="108"/>
      <c r="BJ133" s="108"/>
      <c r="BK133" s="108"/>
      <c r="BL133" s="108"/>
      <c r="BM133" s="108"/>
      <c r="BN133" s="108"/>
      <c r="BO133" s="108"/>
      <c r="BP133" s="108"/>
      <c r="BQ133" s="108"/>
      <c r="BR133" s="108"/>
      <c r="BS133" s="108"/>
      <c r="BT133" s="108"/>
      <c r="BU133" s="108"/>
      <c r="BV133" s="108"/>
      <c r="BW133" s="108"/>
      <c r="BX133" s="195"/>
      <c r="BY133" s="108"/>
      <c r="BZ133" s="108"/>
      <c r="CA133" s="108"/>
      <c r="CB133" s="108"/>
      <c r="CC133" s="108"/>
    </row>
    <row r="134" spans="1:81" ht="13.2" thickBot="1" x14ac:dyDescent="0.3">
      <c r="A134" s="3"/>
      <c r="B134" s="9">
        <v>120</v>
      </c>
      <c r="C134" s="3"/>
      <c r="D134" s="3"/>
      <c r="E134" s="36" t="s">
        <v>113</v>
      </c>
      <c r="F134" s="241">
        <f>CG134</f>
        <v>0</v>
      </c>
      <c r="G134" s="101">
        <f>HLOOKUP($E$3,$P$3:$CE$269,O134,FALSE)</f>
        <v>113.925</v>
      </c>
      <c r="H134" s="175">
        <f>G134*EXP('Model Inputs'!H21)</f>
        <v>116.80902510574556</v>
      </c>
      <c r="I134" s="176">
        <f>H134*EXP('Model Inputs'!I21)</f>
        <v>119.28795226826907</v>
      </c>
      <c r="J134" s="176">
        <f>I134*EXP('Model Inputs'!J21)</f>
        <v>119.28795226826907</v>
      </c>
      <c r="K134" s="176">
        <f>J134*EXP('Model Inputs'!K21)</f>
        <v>119.28795226826907</v>
      </c>
      <c r="L134" s="176">
        <f>K134*EXP('Model Inputs'!L21)</f>
        <v>119.28795226826907</v>
      </c>
      <c r="M134" s="177">
        <f>L134*EXP('Model Inputs'!M21)</f>
        <v>119.28795226826907</v>
      </c>
      <c r="N134" s="206">
        <v>9</v>
      </c>
      <c r="O134" s="107">
        <v>132</v>
      </c>
      <c r="P134" s="107">
        <v>0</v>
      </c>
      <c r="Q134" s="263">
        <v>113.925</v>
      </c>
      <c r="R134" s="155">
        <v>113.925</v>
      </c>
      <c r="S134" s="155">
        <v>113.925</v>
      </c>
      <c r="T134" s="155">
        <v>113.925</v>
      </c>
      <c r="U134" s="155">
        <v>113.925</v>
      </c>
      <c r="V134" s="155">
        <v>113.925</v>
      </c>
      <c r="W134" s="155">
        <v>113.925</v>
      </c>
      <c r="X134" s="189">
        <v>113.925</v>
      </c>
      <c r="Y134" s="155">
        <v>113.925</v>
      </c>
      <c r="Z134" s="155">
        <v>113.925</v>
      </c>
      <c r="AA134" s="155">
        <v>113.925</v>
      </c>
      <c r="AB134" s="155">
        <v>113.925</v>
      </c>
      <c r="AC134" s="155">
        <v>113.925</v>
      </c>
      <c r="AD134" s="155">
        <v>113.925</v>
      </c>
      <c r="AE134" s="155">
        <v>113.925</v>
      </c>
      <c r="AF134" s="155">
        <v>113.925</v>
      </c>
      <c r="AG134" s="155">
        <v>113.925</v>
      </c>
      <c r="AH134" s="155">
        <v>113.925</v>
      </c>
      <c r="AI134" s="155">
        <v>113.925</v>
      </c>
      <c r="AJ134" s="155">
        <v>113.925</v>
      </c>
      <c r="AK134" s="155">
        <v>113.925</v>
      </c>
      <c r="AL134" s="108">
        <v>113.925</v>
      </c>
      <c r="AM134" s="108">
        <v>113.925</v>
      </c>
      <c r="AN134" s="108">
        <v>113.925</v>
      </c>
      <c r="AO134" s="108">
        <v>113.925</v>
      </c>
      <c r="AP134" s="108">
        <v>113.925</v>
      </c>
      <c r="AQ134" s="108">
        <v>113.925</v>
      </c>
      <c r="AR134" s="108">
        <v>113.925</v>
      </c>
      <c r="AS134" s="108">
        <v>113.925</v>
      </c>
      <c r="AT134" s="108">
        <v>113.925</v>
      </c>
      <c r="AU134" s="108">
        <v>113.925</v>
      </c>
      <c r="AV134" s="108">
        <v>113.925</v>
      </c>
      <c r="AW134" s="108">
        <v>113.925</v>
      </c>
      <c r="AX134" s="108">
        <v>113.925</v>
      </c>
      <c r="AY134" s="108">
        <v>113.925</v>
      </c>
      <c r="AZ134" s="108">
        <v>113.925</v>
      </c>
      <c r="BA134" s="108">
        <v>113.925</v>
      </c>
      <c r="BB134" s="108">
        <v>113.925</v>
      </c>
      <c r="BC134" s="108">
        <v>113.925</v>
      </c>
      <c r="BD134" s="108">
        <v>113.925</v>
      </c>
      <c r="BE134" s="108">
        <v>113.925</v>
      </c>
      <c r="BF134" s="108">
        <v>113.925</v>
      </c>
      <c r="BG134" s="108">
        <v>113.925</v>
      </c>
      <c r="BH134" s="108">
        <v>113.925</v>
      </c>
      <c r="BI134" s="108">
        <v>113.925</v>
      </c>
      <c r="BJ134" s="108">
        <v>113.925</v>
      </c>
      <c r="BK134" s="108">
        <v>113.925</v>
      </c>
      <c r="BL134" s="108">
        <v>113.925</v>
      </c>
      <c r="BM134" s="108">
        <v>113.925</v>
      </c>
      <c r="BN134" s="108">
        <v>113.925</v>
      </c>
      <c r="BO134" s="108">
        <v>113.925</v>
      </c>
      <c r="BP134" s="108">
        <v>113.925</v>
      </c>
      <c r="BQ134" s="108">
        <v>113.925</v>
      </c>
      <c r="BR134" s="108">
        <v>113.925</v>
      </c>
      <c r="BS134" s="108">
        <v>113.925</v>
      </c>
      <c r="BT134" s="108">
        <v>113.925</v>
      </c>
      <c r="BU134" s="108">
        <v>113.925</v>
      </c>
      <c r="BV134" s="108">
        <v>113.925</v>
      </c>
      <c r="BW134" s="108">
        <v>113.925</v>
      </c>
      <c r="BX134" s="195"/>
      <c r="BY134" s="108"/>
      <c r="BZ134" s="108"/>
      <c r="CA134" s="108"/>
      <c r="CB134" s="108"/>
      <c r="CC134" s="108"/>
    </row>
    <row r="135" spans="1:81" ht="13.2" thickBot="1" x14ac:dyDescent="0.3">
      <c r="A135" s="3"/>
      <c r="B135" s="9">
        <v>121</v>
      </c>
      <c r="C135" s="3"/>
      <c r="D135" s="3"/>
      <c r="E135" s="36" t="s">
        <v>253</v>
      </c>
      <c r="F135" s="241">
        <f>CG135</f>
        <v>0</v>
      </c>
      <c r="G135" s="40">
        <f>HLOOKUP($E$3,$P$3:$CE$269,O135,FALSE)</f>
        <v>1126.3</v>
      </c>
      <c r="H135" s="178">
        <f>G135*EXP('Model Inputs'!H20)</f>
        <v>1150.2023967593484</v>
      </c>
      <c r="I135" s="179">
        <f>H135*EXP('Model Inputs'!I20)</f>
        <v>1179.3199090607982</v>
      </c>
      <c r="J135" s="179">
        <f>I135*EXP('Model Inputs'!J20)</f>
        <v>1179.3199090607982</v>
      </c>
      <c r="K135" s="179">
        <f>J135*EXP('Model Inputs'!K20)</f>
        <v>1179.3199090607982</v>
      </c>
      <c r="L135" s="179">
        <f>K135*EXP('Model Inputs'!L20)</f>
        <v>1179.3199090607982</v>
      </c>
      <c r="M135" s="180">
        <f>L135*EXP('Model Inputs'!M20)</f>
        <v>1179.3199090607982</v>
      </c>
      <c r="N135" s="206">
        <v>8</v>
      </c>
      <c r="O135" s="107">
        <v>133</v>
      </c>
      <c r="P135" s="107">
        <v>0</v>
      </c>
      <c r="Q135" s="20">
        <v>1126.3</v>
      </c>
      <c r="R135" s="155">
        <v>1126.3</v>
      </c>
      <c r="S135" s="155">
        <v>1126.3</v>
      </c>
      <c r="T135" s="155">
        <v>1126.3</v>
      </c>
      <c r="U135" s="155">
        <v>1126.3</v>
      </c>
      <c r="V135" s="155">
        <v>1126.3</v>
      </c>
      <c r="W135" s="155">
        <v>1126.3</v>
      </c>
      <c r="X135" s="189">
        <v>1126.3</v>
      </c>
      <c r="Y135" s="155">
        <v>1126.3</v>
      </c>
      <c r="Z135" s="155">
        <v>1126.3</v>
      </c>
      <c r="AA135" s="155">
        <v>1126.3</v>
      </c>
      <c r="AB135" s="155">
        <v>1126.3</v>
      </c>
      <c r="AC135" s="155">
        <v>1126.3</v>
      </c>
      <c r="AD135" s="155">
        <v>1126.3</v>
      </c>
      <c r="AE135" s="155">
        <v>1126.3</v>
      </c>
      <c r="AF135" s="155">
        <v>1126.3</v>
      </c>
      <c r="AG135" s="155">
        <v>1126.3</v>
      </c>
      <c r="AH135" s="155">
        <v>1126.3</v>
      </c>
      <c r="AI135" s="155">
        <v>1126.3</v>
      </c>
      <c r="AJ135" s="155">
        <v>1126.3</v>
      </c>
      <c r="AK135" s="155">
        <v>1126.3</v>
      </c>
      <c r="AL135" s="108">
        <v>1126.3</v>
      </c>
      <c r="AM135" s="108">
        <v>1126.3</v>
      </c>
      <c r="AN135" s="108">
        <v>1126.3</v>
      </c>
      <c r="AO135" s="108">
        <v>1126.3</v>
      </c>
      <c r="AP135" s="108">
        <v>1126.3</v>
      </c>
      <c r="AQ135" s="108">
        <v>1126.3</v>
      </c>
      <c r="AR135" s="108">
        <v>1126.3</v>
      </c>
      <c r="AS135" s="108">
        <v>1126.3</v>
      </c>
      <c r="AT135" s="108">
        <v>1126.3</v>
      </c>
      <c r="AU135" s="108">
        <v>1126.3</v>
      </c>
      <c r="AV135" s="108">
        <v>1126.3</v>
      </c>
      <c r="AW135" s="108">
        <v>1126.3</v>
      </c>
      <c r="AX135" s="108">
        <v>1126.3</v>
      </c>
      <c r="AY135" s="108">
        <v>1126.3</v>
      </c>
      <c r="AZ135" s="108">
        <v>1126.3</v>
      </c>
      <c r="BA135" s="108">
        <v>1126.3</v>
      </c>
      <c r="BB135" s="108">
        <v>1126.3</v>
      </c>
      <c r="BC135" s="108">
        <v>1126.3</v>
      </c>
      <c r="BD135" s="108">
        <v>1126.3</v>
      </c>
      <c r="BE135" s="108">
        <v>1126.3</v>
      </c>
      <c r="BF135" s="108">
        <v>1126.3</v>
      </c>
      <c r="BG135" s="108">
        <v>1126.3</v>
      </c>
      <c r="BH135" s="108">
        <v>1126.3</v>
      </c>
      <c r="BI135" s="108">
        <v>1126.3</v>
      </c>
      <c r="BJ135" s="108">
        <v>1126.3</v>
      </c>
      <c r="BK135" s="108">
        <v>1126.3</v>
      </c>
      <c r="BL135" s="108">
        <v>1126.3</v>
      </c>
      <c r="BM135" s="108">
        <v>1126.3</v>
      </c>
      <c r="BN135" s="108">
        <v>1126.3</v>
      </c>
      <c r="BO135" s="108">
        <v>1126.3</v>
      </c>
      <c r="BP135" s="108">
        <v>1126.3</v>
      </c>
      <c r="BQ135" s="108">
        <v>1126.3</v>
      </c>
      <c r="BR135" s="108">
        <v>1126.3</v>
      </c>
      <c r="BS135" s="108">
        <v>1126.3</v>
      </c>
      <c r="BT135" s="108">
        <v>1126.3</v>
      </c>
      <c r="BU135" s="108">
        <v>1126.3</v>
      </c>
      <c r="BV135" s="108">
        <v>1126.3</v>
      </c>
      <c r="BW135" s="108">
        <v>1126.3</v>
      </c>
      <c r="BX135" s="195"/>
      <c r="BY135" s="108"/>
      <c r="BZ135" s="108"/>
      <c r="CA135" s="108"/>
      <c r="CB135" s="108"/>
      <c r="CC135" s="108"/>
    </row>
    <row r="136" spans="1:81" x14ac:dyDescent="0.25">
      <c r="A136" s="3"/>
      <c r="B136" s="9">
        <v>122</v>
      </c>
      <c r="C136" s="3"/>
      <c r="D136" s="3"/>
      <c r="E136" s="36" t="s">
        <v>114</v>
      </c>
      <c r="F136" s="235">
        <f t="shared" ref="F136:F139" si="26">CG136</f>
        <v>0</v>
      </c>
      <c r="G136" s="39">
        <f>HLOOKUP($E$3,$P$3:$CE$269,O136,FALSE)</f>
        <v>5.439589483473798E-2</v>
      </c>
      <c r="H136" s="39">
        <f>LN(H134/G134)*0.3+LN(H135/G135)*0.7</f>
        <v>2.2199999999999932E-2</v>
      </c>
      <c r="I136" s="39">
        <f t="shared" ref="I136:M136" si="27">LN(I134/H134)*0.3+LN(I135/H135)*0.7</f>
        <v>2.3799999999999977E-2</v>
      </c>
      <c r="J136" s="39">
        <f t="shared" si="27"/>
        <v>0</v>
      </c>
      <c r="K136" s="39">
        <f t="shared" si="27"/>
        <v>0</v>
      </c>
      <c r="L136" s="39">
        <f t="shared" si="27"/>
        <v>0</v>
      </c>
      <c r="M136" s="39">
        <f t="shared" si="27"/>
        <v>0</v>
      </c>
      <c r="N136" s="207"/>
      <c r="O136" s="107">
        <v>134</v>
      </c>
      <c r="P136" s="107">
        <v>0</v>
      </c>
      <c r="Q136" s="39">
        <v>5.439589483473798E-2</v>
      </c>
      <c r="R136" s="155">
        <v>5.439589483473798E-2</v>
      </c>
      <c r="S136" s="155">
        <v>5.439589483473798E-2</v>
      </c>
      <c r="T136" s="155">
        <v>5.439589483473798E-2</v>
      </c>
      <c r="U136" s="155">
        <v>5.439589483473798E-2</v>
      </c>
      <c r="V136" s="155">
        <v>5.439589483473798E-2</v>
      </c>
      <c r="W136" s="155">
        <v>5.439589483473798E-2</v>
      </c>
      <c r="X136" s="189">
        <v>5.439589483473798E-2</v>
      </c>
      <c r="Y136" s="155">
        <v>5.439589483473798E-2</v>
      </c>
      <c r="Z136" s="155">
        <v>5.439589483473798E-2</v>
      </c>
      <c r="AA136" s="155">
        <v>5.439589483473798E-2</v>
      </c>
      <c r="AB136" s="155">
        <v>5.439589483473798E-2</v>
      </c>
      <c r="AC136" s="155">
        <v>5.439589483473798E-2</v>
      </c>
      <c r="AD136" s="155">
        <v>5.439589483473798E-2</v>
      </c>
      <c r="AE136" s="155">
        <v>5.439589483473798E-2</v>
      </c>
      <c r="AF136" s="155">
        <v>5.439589483473798E-2</v>
      </c>
      <c r="AG136" s="155">
        <v>5.439589483473798E-2</v>
      </c>
      <c r="AH136" s="155">
        <v>5.439589483473798E-2</v>
      </c>
      <c r="AI136" s="155">
        <v>5.439589483473798E-2</v>
      </c>
      <c r="AJ136" s="155">
        <v>5.439589483473798E-2</v>
      </c>
      <c r="AK136" s="155">
        <v>5.439589483473798E-2</v>
      </c>
      <c r="AL136" s="108">
        <v>5.439589483473798E-2</v>
      </c>
      <c r="AM136" s="108">
        <v>5.439589483473798E-2</v>
      </c>
      <c r="AN136" s="108">
        <v>5.439589483473798E-2</v>
      </c>
      <c r="AO136" s="108">
        <v>5.439589483473798E-2</v>
      </c>
      <c r="AP136" s="108">
        <v>5.439589483473798E-2</v>
      </c>
      <c r="AQ136" s="108">
        <v>5.439589483473798E-2</v>
      </c>
      <c r="AR136" s="108">
        <v>5.439589483473798E-2</v>
      </c>
      <c r="AS136" s="108">
        <v>5.439589483473798E-2</v>
      </c>
      <c r="AT136" s="108">
        <v>5.439589483473798E-2</v>
      </c>
      <c r="AU136" s="108">
        <v>5.439589483473798E-2</v>
      </c>
      <c r="AV136" s="108">
        <v>5.439589483473798E-2</v>
      </c>
      <c r="AW136" s="108">
        <v>5.439589483473798E-2</v>
      </c>
      <c r="AX136" s="108">
        <v>5.439589483473798E-2</v>
      </c>
      <c r="AY136" s="108">
        <v>5.439589483473798E-2</v>
      </c>
      <c r="AZ136" s="108">
        <v>5.439589483473798E-2</v>
      </c>
      <c r="BA136" s="108">
        <v>5.439589483473798E-2</v>
      </c>
      <c r="BB136" s="108">
        <v>5.439589483473798E-2</v>
      </c>
      <c r="BC136" s="108">
        <v>5.439589483473798E-2</v>
      </c>
      <c r="BD136" s="108">
        <v>5.439589483473798E-2</v>
      </c>
      <c r="BE136" s="108">
        <v>5.439589483473798E-2</v>
      </c>
      <c r="BF136" s="108">
        <v>5.439589483473798E-2</v>
      </c>
      <c r="BG136" s="108">
        <v>5.439589483473798E-2</v>
      </c>
      <c r="BH136" s="108">
        <v>5.439589483473798E-2</v>
      </c>
      <c r="BI136" s="108">
        <v>5.439589483473798E-2</v>
      </c>
      <c r="BJ136" s="108">
        <v>5.439589483473798E-2</v>
      </c>
      <c r="BK136" s="108">
        <v>5.439589483473798E-2</v>
      </c>
      <c r="BL136" s="108">
        <v>5.439589483473798E-2</v>
      </c>
      <c r="BM136" s="108">
        <v>5.439589483473798E-2</v>
      </c>
      <c r="BN136" s="108">
        <v>5.439589483473798E-2</v>
      </c>
      <c r="BO136" s="108">
        <v>5.439589483473798E-2</v>
      </c>
      <c r="BP136" s="108">
        <v>5.439589483473798E-2</v>
      </c>
      <c r="BQ136" s="108">
        <v>5.439589483473798E-2</v>
      </c>
      <c r="BR136" s="108">
        <v>5.439589483473798E-2</v>
      </c>
      <c r="BS136" s="108">
        <v>5.439589483473798E-2</v>
      </c>
      <c r="BT136" s="108">
        <v>5.439589483473798E-2</v>
      </c>
      <c r="BU136" s="108">
        <v>5.439589483473798E-2</v>
      </c>
      <c r="BV136" s="108">
        <v>5.439589483473798E-2</v>
      </c>
      <c r="BW136" s="108">
        <v>5.439589483473798E-2</v>
      </c>
      <c r="BX136" s="195"/>
      <c r="BY136" s="108"/>
      <c r="BZ136" s="108"/>
      <c r="CA136" s="108"/>
      <c r="CB136" s="108"/>
      <c r="CC136" s="108"/>
    </row>
    <row r="137" spans="1:81" x14ac:dyDescent="0.25">
      <c r="A137" s="3"/>
      <c r="B137" s="9">
        <v>123</v>
      </c>
      <c r="C137" s="3"/>
      <c r="D137" s="3"/>
      <c r="E137" s="36" t="s">
        <v>115</v>
      </c>
      <c r="F137" s="241"/>
      <c r="G137" s="28">
        <f>HLOOKUP($E$3,$P$3:$CE$269,O137,FALSE)</f>
        <v>140.93329732586639</v>
      </c>
      <c r="H137" s="28">
        <f t="shared" ref="H137:M137" si="28">G137*EXP(H136)</f>
        <v>144.09700373529026</v>
      </c>
      <c r="I137" s="28">
        <f t="shared" si="28"/>
        <v>147.56764928170043</v>
      </c>
      <c r="J137" s="28">
        <f t="shared" si="28"/>
        <v>147.56764928170043</v>
      </c>
      <c r="K137" s="28">
        <f t="shared" si="28"/>
        <v>147.56764928170043</v>
      </c>
      <c r="L137" s="28">
        <f t="shared" si="28"/>
        <v>147.56764928170043</v>
      </c>
      <c r="M137" s="28">
        <f t="shared" si="28"/>
        <v>147.56764928170043</v>
      </c>
      <c r="N137" s="202"/>
      <c r="O137" s="107">
        <v>135</v>
      </c>
      <c r="P137" s="107">
        <v>0</v>
      </c>
      <c r="Q137" s="20">
        <v>160.83904158608942</v>
      </c>
      <c r="R137" s="155">
        <v>127.56266113395586</v>
      </c>
      <c r="S137" s="155">
        <v>135.42612859641144</v>
      </c>
      <c r="T137" s="155">
        <v>146.62487924155016</v>
      </c>
      <c r="U137" s="155">
        <v>137.52581971396236</v>
      </c>
      <c r="V137" s="155">
        <v>154.5107754563422</v>
      </c>
      <c r="W137" s="155">
        <v>135.62839565652951</v>
      </c>
      <c r="X137" s="189">
        <v>144.43995091301409</v>
      </c>
      <c r="Y137" s="155">
        <v>137.20317695492631</v>
      </c>
      <c r="Z137" s="155">
        <v>159.60318156244662</v>
      </c>
      <c r="AA137" s="155">
        <v>164.62537905455272</v>
      </c>
      <c r="AB137" s="155">
        <v>161.60531959719057</v>
      </c>
      <c r="AC137" s="155">
        <v>150.09615562855043</v>
      </c>
      <c r="AD137" s="155">
        <v>140.08748858761635</v>
      </c>
      <c r="AE137" s="155">
        <v>164.62537905455272</v>
      </c>
      <c r="AF137" s="155">
        <v>130.8430178836125</v>
      </c>
      <c r="AG137" s="155">
        <v>140.93329732586639</v>
      </c>
      <c r="AH137" s="155">
        <v>137.20317695492631</v>
      </c>
      <c r="AI137" s="155">
        <v>164.62537905455272</v>
      </c>
      <c r="AJ137" s="155">
        <v>137.67888687841679</v>
      </c>
      <c r="AK137" s="155">
        <v>135.42612859641144</v>
      </c>
      <c r="AL137" s="108">
        <v>137.20317695492631</v>
      </c>
      <c r="AM137" s="108">
        <v>154.5107754563422</v>
      </c>
      <c r="AN137" s="108">
        <v>157.67490852121503</v>
      </c>
      <c r="AO137" s="108">
        <v>137.20317695492631</v>
      </c>
      <c r="AP137" s="108">
        <v>125.08659447014256</v>
      </c>
      <c r="AQ137" s="108">
        <v>125.08659447014256</v>
      </c>
      <c r="AR137" s="108">
        <v>152.22273203626628</v>
      </c>
      <c r="AS137" s="108">
        <v>159.60318156244662</v>
      </c>
      <c r="AT137" s="108">
        <v>150.90198459414094</v>
      </c>
      <c r="AU137" s="108">
        <v>130.7472393240671</v>
      </c>
      <c r="AV137" s="108">
        <v>150.09615562855043</v>
      </c>
      <c r="AW137" s="108">
        <v>138.16658979968574</v>
      </c>
      <c r="AX137" s="108">
        <v>139.41058766261668</v>
      </c>
      <c r="AY137" s="108">
        <v>140.93329732586639</v>
      </c>
      <c r="AZ137" s="108">
        <v>154.5107754563422</v>
      </c>
      <c r="BA137" s="108">
        <v>155.87051309011548</v>
      </c>
      <c r="BB137" s="108">
        <v>135.62839565652951</v>
      </c>
      <c r="BC137" s="108">
        <v>135.62839565652951</v>
      </c>
      <c r="BD137" s="108">
        <v>127.91919073109246</v>
      </c>
      <c r="BE137" s="108">
        <v>142.29518537039297</v>
      </c>
      <c r="BF137" s="108">
        <v>157.67490852121503</v>
      </c>
      <c r="BG137" s="108">
        <v>155.87051309011548</v>
      </c>
      <c r="BH137" s="108">
        <v>150.90198459414094</v>
      </c>
      <c r="BI137" s="108">
        <v>160.83904158608942</v>
      </c>
      <c r="BJ137" s="108">
        <v>117.72082915485139</v>
      </c>
      <c r="BK137" s="108">
        <v>129.86145505729903</v>
      </c>
      <c r="BL137" s="108">
        <v>127.56266113395586</v>
      </c>
      <c r="BM137" s="108">
        <v>117.72082915485139</v>
      </c>
      <c r="BN137" s="108">
        <v>136.1160830263824</v>
      </c>
      <c r="BO137" s="108">
        <v>135.42612859641144</v>
      </c>
      <c r="BP137" s="108">
        <v>135.42612859641144</v>
      </c>
      <c r="BQ137" s="108">
        <v>145.15283299268461</v>
      </c>
      <c r="BR137" s="108">
        <v>160.83904158608942</v>
      </c>
      <c r="BS137" s="108">
        <v>150.90198459414094</v>
      </c>
      <c r="BT137" s="108">
        <v>150.09615562855043</v>
      </c>
      <c r="BU137" s="108">
        <v>135.62839565652951</v>
      </c>
      <c r="BV137" s="108">
        <v>137.01524506472518</v>
      </c>
      <c r="BW137" s="108">
        <v>123.93433450090004</v>
      </c>
      <c r="BX137" s="195"/>
      <c r="BY137" s="108"/>
      <c r="BZ137" s="108"/>
      <c r="CA137" s="108"/>
      <c r="CB137" s="108"/>
      <c r="CC137" s="108"/>
    </row>
    <row r="138" spans="1:81" x14ac:dyDescent="0.25">
      <c r="A138" s="3"/>
      <c r="B138" s="9">
        <v>124</v>
      </c>
      <c r="F138" s="241"/>
      <c r="G138" s="28"/>
      <c r="H138" s="20"/>
      <c r="I138" s="20"/>
      <c r="J138" s="20"/>
      <c r="K138" s="20"/>
      <c r="L138" s="20"/>
      <c r="M138" s="20"/>
      <c r="N138" s="202"/>
      <c r="O138" s="107">
        <v>136</v>
      </c>
      <c r="P138" s="107">
        <v>0</v>
      </c>
      <c r="Q138" s="20"/>
      <c r="R138" s="155"/>
      <c r="S138" s="155"/>
      <c r="T138" s="155"/>
      <c r="U138" s="155"/>
      <c r="V138" s="155"/>
      <c r="W138" s="155"/>
      <c r="X138" s="189"/>
      <c r="Y138" s="155"/>
      <c r="Z138" s="155"/>
      <c r="AA138" s="155"/>
      <c r="AB138" s="155"/>
      <c r="AC138" s="155"/>
      <c r="AD138" s="155"/>
      <c r="AE138" s="155"/>
      <c r="AF138" s="155"/>
      <c r="AG138" s="155"/>
      <c r="AH138" s="155"/>
      <c r="AI138" s="155"/>
      <c r="AJ138" s="155"/>
      <c r="AK138" s="155"/>
      <c r="AL138" s="108"/>
      <c r="AM138" s="108"/>
      <c r="AN138" s="108"/>
      <c r="AO138" s="108"/>
      <c r="AP138" s="108"/>
      <c r="AQ138" s="108"/>
      <c r="AR138" s="108"/>
      <c r="AS138" s="108"/>
      <c r="AT138" s="108"/>
      <c r="AU138" s="108"/>
      <c r="AV138" s="108"/>
      <c r="AW138" s="108"/>
      <c r="AX138" s="108"/>
      <c r="AY138" s="108"/>
      <c r="AZ138" s="108"/>
      <c r="BA138" s="108"/>
      <c r="BB138" s="108"/>
      <c r="BC138" s="108"/>
      <c r="BD138" s="108"/>
      <c r="BE138" s="108"/>
      <c r="BF138" s="108"/>
      <c r="BG138" s="108"/>
      <c r="BH138" s="108"/>
      <c r="BI138" s="108"/>
      <c r="BJ138" s="108"/>
      <c r="BK138" s="108"/>
      <c r="BL138" s="108"/>
      <c r="BM138" s="108"/>
      <c r="BN138" s="108"/>
      <c r="BO138" s="108"/>
      <c r="BP138" s="108"/>
      <c r="BQ138" s="108"/>
      <c r="BR138" s="108"/>
      <c r="BS138" s="108"/>
      <c r="BT138" s="108"/>
      <c r="BU138" s="108"/>
      <c r="BV138" s="108"/>
      <c r="BW138" s="108"/>
      <c r="BX138" s="195"/>
      <c r="BY138" s="108"/>
      <c r="BZ138" s="108"/>
      <c r="CA138" s="108"/>
      <c r="CB138" s="108"/>
      <c r="CC138" s="108"/>
    </row>
    <row r="139" spans="1:81" x14ac:dyDescent="0.25">
      <c r="A139" s="3"/>
      <c r="B139" s="9">
        <v>125</v>
      </c>
      <c r="C139" s="3"/>
      <c r="D139" s="3"/>
      <c r="E139" s="36" t="s">
        <v>116</v>
      </c>
      <c r="F139" s="242">
        <f t="shared" si="26"/>
        <v>0</v>
      </c>
      <c r="G139" s="28">
        <f>HLOOKUP($E$3,$P$3:$CE$269,O139,FALSE)</f>
        <v>17.314723731032458</v>
      </c>
      <c r="H139" s="28">
        <f t="shared" ref="H139:K139" si="29">H113</f>
        <v>17.126710386309206</v>
      </c>
      <c r="I139" s="28">
        <f t="shared" si="29"/>
        <v>16.967431706966011</v>
      </c>
      <c r="J139" s="28">
        <f t="shared" si="29"/>
        <v>8.4777557329091557</v>
      </c>
      <c r="K139" s="28">
        <f t="shared" si="29"/>
        <v>8.4777557329091557</v>
      </c>
      <c r="L139" s="28">
        <f t="shared" ref="L139:M139" si="30">L113</f>
        <v>8.4777557329091557</v>
      </c>
      <c r="M139" s="28">
        <f t="shared" si="30"/>
        <v>8.4777557329091557</v>
      </c>
      <c r="N139" s="202"/>
      <c r="O139" s="107">
        <v>137</v>
      </c>
      <c r="P139" s="107">
        <v>0</v>
      </c>
      <c r="Q139" s="20">
        <v>17.314723731032458</v>
      </c>
      <c r="R139" s="155">
        <v>17.314723731032458</v>
      </c>
      <c r="S139" s="155">
        <v>17.314723731032458</v>
      </c>
      <c r="T139" s="155">
        <v>17.314723731032458</v>
      </c>
      <c r="U139" s="155">
        <v>17.314723731032458</v>
      </c>
      <c r="V139" s="155">
        <v>17.314723731032458</v>
      </c>
      <c r="W139" s="155">
        <v>17.314723731032458</v>
      </c>
      <c r="X139" s="189">
        <v>17.314723731032458</v>
      </c>
      <c r="Y139" s="155">
        <v>17.314723731032458</v>
      </c>
      <c r="Z139" s="155">
        <v>17.314723731032458</v>
      </c>
      <c r="AA139" s="155">
        <v>17.314723731032458</v>
      </c>
      <c r="AB139" s="155">
        <v>17.314723731032458</v>
      </c>
      <c r="AC139" s="155">
        <v>17.314723731032458</v>
      </c>
      <c r="AD139" s="155">
        <v>17.314723731032458</v>
      </c>
      <c r="AE139" s="155">
        <v>17.314723731032458</v>
      </c>
      <c r="AF139" s="155">
        <v>17.314723731032458</v>
      </c>
      <c r="AG139" s="155">
        <v>17.314723731032458</v>
      </c>
      <c r="AH139" s="155">
        <v>17.314723731032458</v>
      </c>
      <c r="AI139" s="155">
        <v>17.314723731032458</v>
      </c>
      <c r="AJ139" s="155">
        <v>17.314723731032458</v>
      </c>
      <c r="AK139" s="155">
        <v>17.314723731032458</v>
      </c>
      <c r="AL139" s="108">
        <v>17.314723731032458</v>
      </c>
      <c r="AM139" s="108">
        <v>17.314723731032458</v>
      </c>
      <c r="AN139" s="108">
        <v>17.314723731032458</v>
      </c>
      <c r="AO139" s="108">
        <v>17.314723731032458</v>
      </c>
      <c r="AP139" s="108">
        <v>17.314723731032458</v>
      </c>
      <c r="AQ139" s="108">
        <v>17.314723731032458</v>
      </c>
      <c r="AR139" s="108">
        <v>17.314723731032458</v>
      </c>
      <c r="AS139" s="108">
        <v>17.314723731032458</v>
      </c>
      <c r="AT139" s="108">
        <v>17.314723731032458</v>
      </c>
      <c r="AU139" s="108">
        <v>17.314723731032458</v>
      </c>
      <c r="AV139" s="108">
        <v>17.314723731032458</v>
      </c>
      <c r="AW139" s="108">
        <v>17.314723731032458</v>
      </c>
      <c r="AX139" s="108">
        <v>17.314723731032458</v>
      </c>
      <c r="AY139" s="108">
        <v>17.314723731032458</v>
      </c>
      <c r="AZ139" s="108">
        <v>17.314723731032458</v>
      </c>
      <c r="BA139" s="108">
        <v>17.314723731032458</v>
      </c>
      <c r="BB139" s="108">
        <v>17.314723731032458</v>
      </c>
      <c r="BC139" s="108">
        <v>17.314723731032458</v>
      </c>
      <c r="BD139" s="108">
        <v>17.314723731032458</v>
      </c>
      <c r="BE139" s="108">
        <v>17.314723731032458</v>
      </c>
      <c r="BF139" s="108">
        <v>17.314723731032458</v>
      </c>
      <c r="BG139" s="108">
        <v>17.314723731032458</v>
      </c>
      <c r="BH139" s="108">
        <v>17.314723731032458</v>
      </c>
      <c r="BI139" s="108">
        <v>17.314723731032458</v>
      </c>
      <c r="BJ139" s="108">
        <v>17.314723731032458</v>
      </c>
      <c r="BK139" s="108">
        <v>17.314723731032458</v>
      </c>
      <c r="BL139" s="108">
        <v>17.314723731032458</v>
      </c>
      <c r="BM139" s="108">
        <v>17.314723731032458</v>
      </c>
      <c r="BN139" s="108">
        <v>17.314723731032458</v>
      </c>
      <c r="BO139" s="108">
        <v>17.314723731032458</v>
      </c>
      <c r="BP139" s="108">
        <v>17.314723731032458</v>
      </c>
      <c r="BQ139" s="108">
        <v>17.314723731032458</v>
      </c>
      <c r="BR139" s="108">
        <v>17.314723731032458</v>
      </c>
      <c r="BS139" s="108">
        <v>17.314723731032458</v>
      </c>
      <c r="BT139" s="108">
        <v>17.314723731032458</v>
      </c>
      <c r="BU139" s="108">
        <v>17.314723731032458</v>
      </c>
      <c r="BV139" s="108">
        <v>17.314723731032458</v>
      </c>
      <c r="BW139" s="108">
        <v>17.314723731032458</v>
      </c>
      <c r="BX139" s="195"/>
      <c r="BY139" s="108"/>
      <c r="BZ139" s="108"/>
      <c r="CA139" s="108"/>
      <c r="CB139" s="108"/>
      <c r="CC139" s="108"/>
    </row>
    <row r="140" spans="1:81" x14ac:dyDescent="0.25">
      <c r="A140" s="3"/>
      <c r="B140" s="9">
        <v>126</v>
      </c>
      <c r="C140" s="3"/>
      <c r="D140" s="3"/>
      <c r="O140" s="107">
        <v>138</v>
      </c>
      <c r="P140" s="107">
        <v>0</v>
      </c>
      <c r="R140" s="155"/>
      <c r="S140" s="155"/>
      <c r="T140" s="155"/>
      <c r="U140" s="155"/>
      <c r="V140" s="155"/>
      <c r="W140" s="155"/>
      <c r="X140" s="189"/>
      <c r="Y140" s="155"/>
      <c r="Z140" s="155"/>
      <c r="AA140" s="155"/>
      <c r="AB140" s="155"/>
      <c r="AC140" s="155"/>
      <c r="AD140" s="155"/>
      <c r="AE140" s="155"/>
      <c r="AF140" s="155"/>
      <c r="AG140" s="155"/>
      <c r="AH140" s="155"/>
      <c r="AI140" s="155"/>
      <c r="AJ140" s="155"/>
      <c r="AK140" s="155"/>
      <c r="AL140" s="108"/>
      <c r="AM140" s="108"/>
      <c r="AN140" s="108"/>
      <c r="AO140" s="108"/>
      <c r="AP140" s="108"/>
      <c r="AQ140" s="108"/>
      <c r="AR140" s="108"/>
      <c r="AS140" s="108"/>
      <c r="AT140" s="108"/>
      <c r="AU140" s="108"/>
      <c r="AV140" s="108"/>
      <c r="AW140" s="108"/>
      <c r="AX140" s="108"/>
      <c r="AY140" s="108"/>
      <c r="AZ140" s="108"/>
      <c r="BA140" s="108"/>
      <c r="BB140" s="108"/>
      <c r="BC140" s="108"/>
      <c r="BD140" s="108"/>
      <c r="BE140" s="108"/>
      <c r="BF140" s="108"/>
      <c r="BG140" s="108"/>
      <c r="BH140" s="108"/>
      <c r="BI140" s="108"/>
      <c r="BJ140" s="108"/>
      <c r="BK140" s="108"/>
      <c r="BL140" s="108"/>
      <c r="BM140" s="108"/>
      <c r="BN140" s="108"/>
      <c r="BO140" s="108"/>
      <c r="BP140" s="108"/>
      <c r="BQ140" s="108"/>
      <c r="BR140" s="108"/>
      <c r="BS140" s="108"/>
      <c r="BT140" s="108"/>
      <c r="BU140" s="108"/>
      <c r="BV140" s="108"/>
      <c r="BW140" s="108"/>
      <c r="BX140" s="195"/>
      <c r="BY140" s="108"/>
      <c r="BZ140" s="108"/>
      <c r="CA140" s="108"/>
      <c r="CB140" s="108"/>
      <c r="CC140" s="108"/>
    </row>
    <row r="141" spans="1:81" x14ac:dyDescent="0.25">
      <c r="A141" s="3"/>
      <c r="B141" s="9">
        <v>127</v>
      </c>
      <c r="C141" s="3"/>
      <c r="D141" s="3"/>
      <c r="E141" s="34" t="s">
        <v>117</v>
      </c>
      <c r="F141" s="239"/>
      <c r="G141" s="35"/>
      <c r="H141" s="4"/>
      <c r="I141" s="4"/>
      <c r="J141" s="4"/>
      <c r="K141" s="4"/>
      <c r="L141" s="4"/>
      <c r="O141" s="107">
        <v>139</v>
      </c>
      <c r="P141" s="107">
        <v>0</v>
      </c>
      <c r="R141" s="155"/>
      <c r="S141" s="155"/>
      <c r="T141" s="155"/>
      <c r="U141" s="155"/>
      <c r="V141" s="155"/>
      <c r="W141" s="155"/>
      <c r="X141" s="189"/>
      <c r="Y141" s="155"/>
      <c r="Z141" s="155"/>
      <c r="AA141" s="155"/>
      <c r="AB141" s="155"/>
      <c r="AC141" s="155"/>
      <c r="AD141" s="155"/>
      <c r="AE141" s="155"/>
      <c r="AF141" s="155"/>
      <c r="AG141" s="155"/>
      <c r="AH141" s="155"/>
      <c r="AI141" s="155"/>
      <c r="AJ141" s="155"/>
      <c r="AK141" s="155"/>
      <c r="AL141" s="108"/>
      <c r="AM141" s="108"/>
      <c r="AN141" s="108"/>
      <c r="AO141" s="108"/>
      <c r="AP141" s="108"/>
      <c r="AQ141" s="108"/>
      <c r="AR141" s="108"/>
      <c r="AS141" s="108"/>
      <c r="AT141" s="108"/>
      <c r="AU141" s="108"/>
      <c r="AV141" s="108"/>
      <c r="AW141" s="108"/>
      <c r="AX141" s="108"/>
      <c r="AY141" s="108"/>
      <c r="AZ141" s="108"/>
      <c r="BA141" s="108"/>
      <c r="BB141" s="108"/>
      <c r="BC141" s="108"/>
      <c r="BD141" s="108"/>
      <c r="BE141" s="108"/>
      <c r="BF141" s="108"/>
      <c r="BG141" s="108"/>
      <c r="BH141" s="108"/>
      <c r="BI141" s="108"/>
      <c r="BJ141" s="108"/>
      <c r="BK141" s="108"/>
      <c r="BL141" s="108"/>
      <c r="BM141" s="108"/>
      <c r="BN141" s="108"/>
      <c r="BO141" s="108"/>
      <c r="BP141" s="108"/>
      <c r="BQ141" s="108"/>
      <c r="BR141" s="108"/>
      <c r="BS141" s="108"/>
      <c r="BT141" s="108"/>
      <c r="BU141" s="108"/>
      <c r="BV141" s="108"/>
      <c r="BW141" s="108"/>
      <c r="BX141" s="195"/>
      <c r="BY141" s="108"/>
      <c r="BZ141" s="108"/>
      <c r="CA141" s="108"/>
      <c r="CB141" s="108"/>
      <c r="CC141" s="108"/>
    </row>
    <row r="142" spans="1:81" x14ac:dyDescent="0.25">
      <c r="A142" s="3"/>
      <c r="B142" s="9">
        <v>128</v>
      </c>
      <c r="C142" s="3"/>
      <c r="D142" s="3"/>
      <c r="E142" s="36" t="s">
        <v>118</v>
      </c>
      <c r="F142" s="237"/>
      <c r="G142" s="28">
        <f>HLOOKUP($E$3,$P$3:$CE$269,O142,FALSE)</f>
        <v>3070</v>
      </c>
      <c r="H142" s="41">
        <f>'Model Inputs'!H16</f>
        <v>3070</v>
      </c>
      <c r="I142" s="41">
        <f>'Model Inputs'!I16</f>
        <v>3070</v>
      </c>
      <c r="J142" s="41">
        <f>'Model Inputs'!J16</f>
        <v>0</v>
      </c>
      <c r="K142" s="41">
        <f>'Model Inputs'!K16</f>
        <v>0</v>
      </c>
      <c r="L142" s="41">
        <f>'Model Inputs'!L16</f>
        <v>0</v>
      </c>
      <c r="M142" s="41">
        <f>'Model Inputs'!M16</f>
        <v>0</v>
      </c>
      <c r="N142" s="202"/>
      <c r="O142" s="107">
        <v>140</v>
      </c>
      <c r="P142" s="107">
        <v>0</v>
      </c>
      <c r="Q142" s="40">
        <v>49478</v>
      </c>
      <c r="R142" s="155">
        <v>2198</v>
      </c>
      <c r="S142" s="155">
        <v>92</v>
      </c>
      <c r="T142" s="155">
        <v>1209</v>
      </c>
      <c r="U142" s="155">
        <v>534</v>
      </c>
      <c r="V142" s="155">
        <v>1513</v>
      </c>
      <c r="W142" s="155">
        <v>1555</v>
      </c>
      <c r="X142" s="189">
        <v>160</v>
      </c>
      <c r="Y142" s="155">
        <v>54</v>
      </c>
      <c r="Z142" s="155">
        <v>37</v>
      </c>
      <c r="AA142" s="155">
        <v>168</v>
      </c>
      <c r="AB142" s="155">
        <v>3867</v>
      </c>
      <c r="AC142" s="155">
        <v>1530</v>
      </c>
      <c r="AD142" s="155">
        <v>3043</v>
      </c>
      <c r="AE142" s="155">
        <v>4712</v>
      </c>
      <c r="AF142" s="155">
        <v>376</v>
      </c>
      <c r="AG142" s="155">
        <v>443</v>
      </c>
      <c r="AH142" s="155">
        <v>101</v>
      </c>
      <c r="AI142" s="155">
        <v>1613</v>
      </c>
      <c r="AJ142" s="155">
        <v>263</v>
      </c>
      <c r="AK142" s="155">
        <v>81</v>
      </c>
      <c r="AL142" s="108">
        <v>1015</v>
      </c>
      <c r="AM142" s="108">
        <v>691</v>
      </c>
      <c r="AN142" s="108">
        <v>1671</v>
      </c>
      <c r="AO142" s="108">
        <v>97</v>
      </c>
      <c r="AP142" s="108">
        <v>21</v>
      </c>
      <c r="AQ142" s="108">
        <v>71</v>
      </c>
      <c r="AR142" s="108">
        <v>123489</v>
      </c>
      <c r="AS142" s="108">
        <v>5913</v>
      </c>
      <c r="AT142" s="108">
        <v>1464</v>
      </c>
      <c r="AU142" s="108">
        <v>335</v>
      </c>
      <c r="AV142" s="108">
        <v>1993</v>
      </c>
      <c r="AW142" s="108">
        <v>221</v>
      </c>
      <c r="AX142" s="108">
        <v>353</v>
      </c>
      <c r="AY142" s="108">
        <v>3070</v>
      </c>
      <c r="AZ142" s="108">
        <v>2767</v>
      </c>
      <c r="BA142" s="108">
        <v>1029</v>
      </c>
      <c r="BB142" s="108">
        <v>3287</v>
      </c>
      <c r="BC142" s="108">
        <v>369</v>
      </c>
      <c r="BD142" s="108">
        <v>574</v>
      </c>
      <c r="BE142" s="108">
        <v>370</v>
      </c>
      <c r="BF142" s="108">
        <v>2000</v>
      </c>
      <c r="BG142" s="108">
        <v>222</v>
      </c>
      <c r="BH142" s="108">
        <v>245</v>
      </c>
      <c r="BI142" s="108">
        <v>1006</v>
      </c>
      <c r="BJ142" s="108">
        <v>510</v>
      </c>
      <c r="BK142" s="108">
        <v>576</v>
      </c>
      <c r="BL142" s="108">
        <v>738</v>
      </c>
      <c r="BM142" s="108">
        <v>81</v>
      </c>
      <c r="BN142" s="108">
        <v>107</v>
      </c>
      <c r="BO142" s="108">
        <v>712</v>
      </c>
      <c r="BP142" s="108">
        <v>1266</v>
      </c>
      <c r="BQ142" s="108">
        <v>132</v>
      </c>
      <c r="BR142" s="108">
        <v>29010</v>
      </c>
      <c r="BS142" s="108">
        <v>291</v>
      </c>
      <c r="BT142" s="108">
        <v>1654</v>
      </c>
      <c r="BU142" s="108">
        <v>494</v>
      </c>
      <c r="BV142" s="108">
        <v>210</v>
      </c>
      <c r="BW142" s="108">
        <v>577</v>
      </c>
      <c r="BX142" s="195"/>
      <c r="BY142" s="108"/>
      <c r="BZ142" s="108"/>
      <c r="CA142" s="108"/>
      <c r="CB142" s="108"/>
      <c r="CC142" s="108"/>
    </row>
    <row r="143" spans="1:81" x14ac:dyDescent="0.25">
      <c r="A143" s="3"/>
      <c r="B143" s="9">
        <v>129</v>
      </c>
      <c r="C143" s="3"/>
      <c r="D143" s="3"/>
      <c r="E143" s="36" t="s">
        <v>119</v>
      </c>
      <c r="F143" s="243"/>
      <c r="G143" s="40">
        <f>HLOOKUP($E$3,$P$3:$CE$269,O143,FALSE)</f>
        <v>2770.9473684210525</v>
      </c>
      <c r="H143" s="40">
        <f>(G143*14+H142)/15</f>
        <v>2790.8842105263157</v>
      </c>
      <c r="I143" s="40">
        <f>(H143*15+I142)/16</f>
        <v>2808.3289473684208</v>
      </c>
      <c r="J143" s="40">
        <f>(I143*16+J142)/17</f>
        <v>2643.1331269349844</v>
      </c>
      <c r="K143" s="40">
        <f>(J143*17+K142)/18</f>
        <v>2496.2923976608186</v>
      </c>
      <c r="L143" s="40">
        <f>(K143*17+L142)/18</f>
        <v>2357.609486679662</v>
      </c>
      <c r="M143" s="40">
        <f>(L143*17+M142)/18</f>
        <v>2226.6311818641252</v>
      </c>
      <c r="N143" s="195"/>
      <c r="O143" s="107">
        <v>141</v>
      </c>
      <c r="P143" s="107">
        <v>0</v>
      </c>
      <c r="Q143" s="40">
        <v>23054.76315789474</v>
      </c>
      <c r="R143" s="155">
        <v>1877.3052631578948</v>
      </c>
      <c r="S143" s="155">
        <v>92.078947368421055</v>
      </c>
      <c r="T143" s="155">
        <v>795.41052631578941</v>
      </c>
      <c r="U143" s="155">
        <v>504.15789473684208</v>
      </c>
      <c r="V143" s="155">
        <v>1531.2578947368422</v>
      </c>
      <c r="W143" s="155">
        <v>1048.7789473684211</v>
      </c>
      <c r="X143" s="189">
        <v>148.84210526315789</v>
      </c>
      <c r="Y143" s="155">
        <v>30.236842105263158</v>
      </c>
      <c r="Z143" s="155">
        <v>30.373684210526317</v>
      </c>
      <c r="AA143" s="155">
        <v>150.34210526315792</v>
      </c>
      <c r="AB143" s="155">
        <v>3322.2105263157896</v>
      </c>
      <c r="AC143" s="155">
        <v>1528.1947368421054</v>
      </c>
      <c r="AD143" s="155">
        <v>1375.1894736842105</v>
      </c>
      <c r="AE143" s="155">
        <v>1906.8947368421052</v>
      </c>
      <c r="AF143" s="155">
        <v>338.4736842105263</v>
      </c>
      <c r="AG143" s="155">
        <v>395.31052631578945</v>
      </c>
      <c r="AH143" s="155">
        <v>135.61052631578946</v>
      </c>
      <c r="AI143" s="155">
        <v>578.17368421052629</v>
      </c>
      <c r="AJ143" s="155">
        <v>268.93157894736834</v>
      </c>
      <c r="AK143" s="155">
        <v>80.515789473684194</v>
      </c>
      <c r="AL143" s="108">
        <v>944.09473684210525</v>
      </c>
      <c r="AM143" s="108">
        <v>326.63157894736844</v>
      </c>
      <c r="AN143" s="108">
        <v>1433.1684210526316</v>
      </c>
      <c r="AO143" s="108">
        <v>73.642105263157887</v>
      </c>
      <c r="AP143" s="108">
        <v>21.157894736842106</v>
      </c>
      <c r="AQ143" s="108">
        <v>67.026315789473685</v>
      </c>
      <c r="AR143" s="108">
        <v>122469.81052631578</v>
      </c>
      <c r="AS143" s="108">
        <v>5470.9473684210525</v>
      </c>
      <c r="AT143" s="108">
        <v>802.84210526315792</v>
      </c>
      <c r="AU143" s="108">
        <v>350.72631578947374</v>
      </c>
      <c r="AV143" s="108">
        <v>1864.6315789473683</v>
      </c>
      <c r="AW143" s="108">
        <v>145.73684210526315</v>
      </c>
      <c r="AX143" s="108">
        <v>493.10526315789474</v>
      </c>
      <c r="AY143" s="108">
        <v>2770.9473684210525</v>
      </c>
      <c r="AZ143" s="108">
        <v>1417.3947368421052</v>
      </c>
      <c r="BA143" s="108">
        <v>1064.5263157894738</v>
      </c>
      <c r="BB143" s="108">
        <v>2154.2105263157896</v>
      </c>
      <c r="BC143" s="108">
        <v>337.87368421052622</v>
      </c>
      <c r="BD143" s="108">
        <v>584.9473684210526</v>
      </c>
      <c r="BE143" s="108">
        <v>370</v>
      </c>
      <c r="BF143" s="108">
        <v>1596.4736842105262</v>
      </c>
      <c r="BG143" s="108">
        <v>192.01578947368421</v>
      </c>
      <c r="BH143" s="108">
        <v>272.59473684210525</v>
      </c>
      <c r="BI143" s="108">
        <v>1118.578947368421</v>
      </c>
      <c r="BJ143" s="108">
        <v>226.64210526315787</v>
      </c>
      <c r="BK143" s="108">
        <v>553.9473684210526</v>
      </c>
      <c r="BL143" s="108">
        <v>731.0526315789474</v>
      </c>
      <c r="BM143" s="108">
        <v>67.684210526315795</v>
      </c>
      <c r="BN143" s="108">
        <v>96.442105263157899</v>
      </c>
      <c r="BO143" s="108">
        <v>338.07368421052632</v>
      </c>
      <c r="BP143" s="108">
        <v>1247.7105263157894</v>
      </c>
      <c r="BQ143" s="108">
        <v>148.53157894736839</v>
      </c>
      <c r="BR143" s="108">
        <v>17282.263157894737</v>
      </c>
      <c r="BS143" s="108">
        <v>249.18421052631578</v>
      </c>
      <c r="BT143" s="108">
        <v>1517.984210526316</v>
      </c>
      <c r="BU143" s="108">
        <v>444.83157894736837</v>
      </c>
      <c r="BV143" s="108">
        <v>105.52631578947368</v>
      </c>
      <c r="BW143" s="108">
        <v>487.69473684210533</v>
      </c>
      <c r="BX143" s="195"/>
      <c r="BY143" s="108"/>
      <c r="BZ143" s="108"/>
      <c r="CA143" s="108"/>
      <c r="CB143" s="108"/>
      <c r="CC143" s="108"/>
    </row>
    <row r="144" spans="1:81" x14ac:dyDescent="0.25">
      <c r="A144" s="3"/>
      <c r="B144" s="9">
        <v>130</v>
      </c>
      <c r="C144" s="3"/>
      <c r="D144" s="3"/>
      <c r="E144" s="36" t="s">
        <v>120</v>
      </c>
      <c r="F144" s="233"/>
      <c r="G144" s="7">
        <f>HLOOKUP($E$3,$P$3:$CE$269,O144,FALSE)</f>
        <v>146974</v>
      </c>
      <c r="H144" s="7"/>
      <c r="I144" s="7"/>
      <c r="J144" s="7"/>
      <c r="K144" s="7"/>
      <c r="L144" s="7"/>
      <c r="M144" s="7"/>
      <c r="N144" s="203"/>
      <c r="O144" s="107">
        <v>142</v>
      </c>
      <c r="P144" s="107">
        <v>0</v>
      </c>
      <c r="Q144" s="51">
        <v>937442</v>
      </c>
      <c r="R144" s="155">
        <v>11612</v>
      </c>
      <c r="S144" s="155">
        <v>1663</v>
      </c>
      <c r="T144" s="155">
        <v>35688</v>
      </c>
      <c r="U144" s="155">
        <v>37654</v>
      </c>
      <c r="V144" s="155">
        <v>64329</v>
      </c>
      <c r="W144" s="155">
        <v>28365</v>
      </c>
      <c r="X144" s="189">
        <v>6463</v>
      </c>
      <c r="Y144" s="155">
        <v>1306</v>
      </c>
      <c r="Z144" s="155">
        <v>1958</v>
      </c>
      <c r="AA144" s="155">
        <v>11205</v>
      </c>
      <c r="AB144" s="155">
        <v>152238</v>
      </c>
      <c r="AC144" s="155">
        <v>60557</v>
      </c>
      <c r="AD144" s="155">
        <v>56311</v>
      </c>
      <c r="AE144" s="155">
        <v>84866</v>
      </c>
      <c r="AF144" s="155">
        <v>15533</v>
      </c>
      <c r="AG144" s="155">
        <v>21831</v>
      </c>
      <c r="AH144" s="155">
        <v>3300</v>
      </c>
      <c r="AI144" s="155">
        <v>28183</v>
      </c>
      <c r="AJ144" s="155">
        <v>19579</v>
      </c>
      <c r="AK144" s="155">
        <v>3777</v>
      </c>
      <c r="AL144" s="108">
        <v>46710</v>
      </c>
      <c r="AM144" s="108">
        <v>10151</v>
      </c>
      <c r="AN144" s="108">
        <v>20790</v>
      </c>
      <c r="AO144" s="108">
        <v>2734</v>
      </c>
      <c r="AP144" s="108">
        <v>1196</v>
      </c>
      <c r="AQ144" s="108">
        <v>5496</v>
      </c>
      <c r="AR144" s="108">
        <v>1258015</v>
      </c>
      <c r="AS144" s="108">
        <v>300664</v>
      </c>
      <c r="AT144" s="108">
        <v>14707</v>
      </c>
      <c r="AU144" s="108">
        <v>26944</v>
      </c>
      <c r="AV144" s="108">
        <v>86611</v>
      </c>
      <c r="AW144" s="108">
        <v>9571</v>
      </c>
      <c r="AX144" s="108">
        <v>12816</v>
      </c>
      <c r="AY144" s="108">
        <v>146974</v>
      </c>
      <c r="AZ144" s="108">
        <v>29142</v>
      </c>
      <c r="BA144" s="108">
        <v>39825</v>
      </c>
      <c r="BB144" s="108">
        <v>51048</v>
      </c>
      <c r="BC144" s="108">
        <v>7882</v>
      </c>
      <c r="BD144" s="108">
        <v>23754</v>
      </c>
      <c r="BE144" s="108">
        <v>6026</v>
      </c>
      <c r="BF144" s="108">
        <v>62674</v>
      </c>
      <c r="BG144" s="108">
        <v>11256</v>
      </c>
      <c r="BH144" s="108">
        <v>12862</v>
      </c>
      <c r="BI144" s="108">
        <v>52710</v>
      </c>
      <c r="BJ144" s="108">
        <v>10475</v>
      </c>
      <c r="BK144" s="108">
        <v>35012</v>
      </c>
      <c r="BL144" s="108">
        <v>32870</v>
      </c>
      <c r="BM144" s="108">
        <v>4155</v>
      </c>
      <c r="BN144" s="108">
        <v>5818</v>
      </c>
      <c r="BO144" s="108">
        <v>2754</v>
      </c>
      <c r="BP144" s="108">
        <v>55088</v>
      </c>
      <c r="BQ144" s="108">
        <v>6700</v>
      </c>
      <c r="BR144" s="108">
        <v>700386</v>
      </c>
      <c r="BS144" s="108">
        <v>12046</v>
      </c>
      <c r="BT144" s="108">
        <v>51914</v>
      </c>
      <c r="BU144" s="108">
        <v>21411</v>
      </c>
      <c r="BV144" s="108">
        <v>3613</v>
      </c>
      <c r="BW144" s="108">
        <v>22007</v>
      </c>
      <c r="BX144" s="195"/>
      <c r="BY144" s="108"/>
      <c r="BZ144" s="108"/>
      <c r="CA144" s="108"/>
      <c r="CB144" s="108"/>
      <c r="CC144" s="108"/>
    </row>
    <row r="145" spans="1:81" x14ac:dyDescent="0.25">
      <c r="A145" s="3"/>
      <c r="B145" s="9">
        <v>131</v>
      </c>
      <c r="C145" s="3"/>
      <c r="D145" s="3"/>
      <c r="E145" s="36" t="s">
        <v>121</v>
      </c>
      <c r="F145" s="235"/>
      <c r="G145" s="29">
        <f>HLOOKUP($E$3,$P$3:$CE$269,O145,FALSE)</f>
        <v>0.10318831902241213</v>
      </c>
      <c r="H145" s="29">
        <f>'Model Inputs'!H17</f>
        <v>0.10189491604554028</v>
      </c>
      <c r="I145" s="29">
        <f>'Model Inputs'!I17</f>
        <v>0.1107105555742731</v>
      </c>
      <c r="J145" s="29">
        <f>'Model Inputs'!J17</f>
        <v>0</v>
      </c>
      <c r="K145" s="29">
        <f>'Model Inputs'!K17</f>
        <v>0</v>
      </c>
      <c r="L145" s="29">
        <f>'Model Inputs'!L17</f>
        <v>0</v>
      </c>
      <c r="M145" s="29">
        <f>'Model Inputs'!M17</f>
        <v>0</v>
      </c>
      <c r="N145" s="196"/>
      <c r="O145" s="107">
        <v>143</v>
      </c>
      <c r="P145" s="107">
        <v>0</v>
      </c>
      <c r="Q145" s="29">
        <v>0.13291382293517892</v>
      </c>
      <c r="R145" s="155">
        <v>4.4092318291422669E-2</v>
      </c>
      <c r="S145" s="155">
        <v>-2.164762477450391E-2</v>
      </c>
      <c r="T145" s="155">
        <v>3.440932526339386E-2</v>
      </c>
      <c r="U145" s="155">
        <v>7.9911828756573003E-2</v>
      </c>
      <c r="V145" s="155">
        <v>6.5895630275614417E-2</v>
      </c>
      <c r="W145" s="155">
        <v>4.7734884540807335E-2</v>
      </c>
      <c r="X145" s="189">
        <v>0.1268760637474857</v>
      </c>
      <c r="Y145" s="155">
        <v>-6.355283307810107E-2</v>
      </c>
      <c r="Z145" s="155">
        <v>0.2303370786516854</v>
      </c>
      <c r="AA145" s="155">
        <v>0.12556894243641231</v>
      </c>
      <c r="AB145" s="155">
        <v>0.11331599206505603</v>
      </c>
      <c r="AC145" s="155">
        <v>0.11153128457486335</v>
      </c>
      <c r="AD145" s="155">
        <v>7.5953188542203121E-2</v>
      </c>
      <c r="AE145" s="155">
        <v>6.1720830485706882E-2</v>
      </c>
      <c r="AF145" s="155">
        <v>0.17189210068885599</v>
      </c>
      <c r="AG145" s="155">
        <v>7.8787045943841325E-2</v>
      </c>
      <c r="AH145" s="155">
        <v>8.4848484848484857E-3</v>
      </c>
      <c r="AI145" s="155">
        <v>8.8067274598162007E-2</v>
      </c>
      <c r="AJ145" s="155">
        <v>0.1059808979008121</v>
      </c>
      <c r="AK145" s="155">
        <v>-4.2361662695260789E-3</v>
      </c>
      <c r="AL145" s="108">
        <v>2.4727039177906231E-2</v>
      </c>
      <c r="AM145" s="108">
        <v>0.15111811644172987</v>
      </c>
      <c r="AN145" s="108">
        <v>8.5329485329485324E-2</v>
      </c>
      <c r="AO145" s="108">
        <v>-2.74323335771763E-2</v>
      </c>
      <c r="AP145" s="108">
        <v>6.4381270903010032E-2</v>
      </c>
      <c r="AQ145" s="108">
        <v>-4.0029112081513829E-3</v>
      </c>
      <c r="AR145" s="108">
        <v>8.2229544162827947E-2</v>
      </c>
      <c r="AS145" s="108">
        <v>0.15194037197669158</v>
      </c>
      <c r="AT145" s="108">
        <v>0.31100836336438431</v>
      </c>
      <c r="AU145" s="108">
        <v>2.8726247030878858E-2</v>
      </c>
      <c r="AV145" s="108">
        <v>0.14335361559155305</v>
      </c>
      <c r="AW145" s="108">
        <v>0.11158708598892488</v>
      </c>
      <c r="AX145" s="108">
        <v>8.7390761548064924E-2</v>
      </c>
      <c r="AY145" s="108">
        <v>0.10318831902241213</v>
      </c>
      <c r="AZ145" s="108">
        <v>0.41448768101022582</v>
      </c>
      <c r="BA145" s="108">
        <v>0.1095291902071563</v>
      </c>
      <c r="BB145" s="108">
        <v>0.11606723084156088</v>
      </c>
      <c r="BC145" s="108">
        <v>0.22202486678507993</v>
      </c>
      <c r="BD145" s="108">
        <v>2.2564620695461817E-2</v>
      </c>
      <c r="BE145" s="108">
        <v>-1.6096913375373383E-2</v>
      </c>
      <c r="BF145" s="108">
        <v>0.18074480645881866</v>
      </c>
      <c r="BG145" s="108">
        <v>0.12802061122956646</v>
      </c>
      <c r="BH145" s="108">
        <v>0.13139480640646867</v>
      </c>
      <c r="BI145" s="108">
        <v>0.12855245683930944</v>
      </c>
      <c r="BJ145" s="108">
        <v>9.2315035799522674E-2</v>
      </c>
      <c r="BK145" s="108">
        <v>7.0118816405803724E-2</v>
      </c>
      <c r="BL145" s="108">
        <v>2.6802555521752359E-2</v>
      </c>
      <c r="BM145" s="108">
        <v>4.5728038507821901E-2</v>
      </c>
      <c r="BN145" s="108">
        <v>1.3922310072189756E-2</v>
      </c>
      <c r="BO145" s="108">
        <v>3.1590413943355121E-2</v>
      </c>
      <c r="BP145" s="108">
        <v>3.2656839965146678E-2</v>
      </c>
      <c r="BQ145" s="108">
        <v>0.15208955223880596</v>
      </c>
      <c r="BR145" s="108">
        <v>0.1124951098394314</v>
      </c>
      <c r="BS145" s="108">
        <v>0.18196911837954508</v>
      </c>
      <c r="BT145" s="108">
        <v>0.1256886389028008</v>
      </c>
      <c r="BU145" s="108">
        <v>0.12344122180187754</v>
      </c>
      <c r="BV145" s="108">
        <v>6.8087461942983665E-2</v>
      </c>
      <c r="BW145" s="108">
        <v>8.8426409778706777E-2</v>
      </c>
      <c r="BX145" s="195"/>
      <c r="BY145" s="108"/>
      <c r="BZ145" s="108"/>
      <c r="CA145" s="108"/>
      <c r="CB145" s="108"/>
      <c r="CC145" s="108"/>
    </row>
    <row r="146" spans="1:81" x14ac:dyDescent="0.25">
      <c r="A146" s="3"/>
      <c r="B146" s="9">
        <v>132</v>
      </c>
      <c r="C146" s="3"/>
      <c r="D146" s="3"/>
      <c r="M146" s="88"/>
      <c r="O146" s="107">
        <v>144</v>
      </c>
      <c r="P146" s="107">
        <v>0</v>
      </c>
      <c r="R146" s="155"/>
      <c r="S146" s="155"/>
      <c r="T146" s="155"/>
      <c r="U146" s="155"/>
      <c r="V146" s="155"/>
      <c r="W146" s="155"/>
      <c r="X146" s="189"/>
      <c r="Y146" s="155"/>
      <c r="Z146" s="155"/>
      <c r="AA146" s="155"/>
      <c r="AB146" s="155"/>
      <c r="AC146" s="155"/>
      <c r="AD146" s="155"/>
      <c r="AE146" s="155"/>
      <c r="AF146" s="155"/>
      <c r="AG146" s="155"/>
      <c r="AH146" s="155"/>
      <c r="AI146" s="155"/>
      <c r="AJ146" s="155"/>
      <c r="AK146" s="155"/>
      <c r="AL146" s="108"/>
      <c r="AM146" s="108"/>
      <c r="AN146" s="108"/>
      <c r="AO146" s="108"/>
      <c r="AP146" s="108"/>
      <c r="AQ146" s="108"/>
      <c r="AR146" s="108"/>
      <c r="AS146" s="108"/>
      <c r="AT146" s="108"/>
      <c r="AU146" s="108"/>
      <c r="AV146" s="108"/>
      <c r="AW146" s="108"/>
      <c r="AX146" s="108"/>
      <c r="AY146" s="108"/>
      <c r="AZ146" s="108"/>
      <c r="BA146" s="108"/>
      <c r="BB146" s="108"/>
      <c r="BC146" s="108"/>
      <c r="BD146" s="108"/>
      <c r="BE146" s="108"/>
      <c r="BF146" s="108"/>
      <c r="BG146" s="108"/>
      <c r="BH146" s="108"/>
      <c r="BI146" s="108"/>
      <c r="BJ146" s="108"/>
      <c r="BK146" s="108"/>
      <c r="BL146" s="108"/>
      <c r="BM146" s="108"/>
      <c r="BN146" s="108"/>
      <c r="BO146" s="108"/>
      <c r="BP146" s="108"/>
      <c r="BQ146" s="108"/>
      <c r="BR146" s="108"/>
      <c r="BS146" s="108"/>
      <c r="BT146" s="108"/>
      <c r="BU146" s="108"/>
      <c r="BV146" s="108"/>
      <c r="BW146" s="108"/>
      <c r="BX146" s="195"/>
      <c r="BY146" s="108"/>
      <c r="BZ146" s="108"/>
      <c r="CA146" s="108"/>
      <c r="CB146" s="108"/>
      <c r="CC146" s="108"/>
    </row>
    <row r="147" spans="1:81" x14ac:dyDescent="0.25">
      <c r="A147" s="3"/>
      <c r="B147" s="9">
        <v>133</v>
      </c>
      <c r="C147" s="42" t="s">
        <v>122</v>
      </c>
      <c r="D147" s="3"/>
      <c r="E147" s="36"/>
      <c r="M147" s="88"/>
      <c r="O147" s="107">
        <v>145</v>
      </c>
      <c r="P147" s="107">
        <v>0</v>
      </c>
      <c r="R147" s="155"/>
      <c r="S147" s="155"/>
      <c r="T147" s="155"/>
      <c r="U147" s="155"/>
      <c r="V147" s="155"/>
      <c r="W147" s="155"/>
      <c r="X147" s="189"/>
      <c r="Y147" s="155"/>
      <c r="Z147" s="155"/>
      <c r="AA147" s="155"/>
      <c r="AB147" s="155"/>
      <c r="AC147" s="155"/>
      <c r="AD147" s="155"/>
      <c r="AE147" s="155"/>
      <c r="AF147" s="155"/>
      <c r="AG147" s="155"/>
      <c r="AH147" s="155"/>
      <c r="AI147" s="155"/>
      <c r="AJ147" s="155"/>
      <c r="AK147" s="155"/>
      <c r="AL147" s="108"/>
      <c r="AM147" s="108"/>
      <c r="AN147" s="108"/>
      <c r="AO147" s="108"/>
      <c r="AP147" s="108"/>
      <c r="AQ147" s="108"/>
      <c r="AR147" s="108"/>
      <c r="AS147" s="108"/>
      <c r="AT147" s="108"/>
      <c r="AU147" s="108"/>
      <c r="AV147" s="108"/>
      <c r="AW147" s="108"/>
      <c r="AX147" s="108"/>
      <c r="AY147" s="108"/>
      <c r="AZ147" s="108"/>
      <c r="BA147" s="108"/>
      <c r="BB147" s="108"/>
      <c r="BC147" s="108"/>
      <c r="BD147" s="108"/>
      <c r="BE147" s="108"/>
      <c r="BF147" s="108"/>
      <c r="BG147" s="108"/>
      <c r="BH147" s="108"/>
      <c r="BI147" s="108"/>
      <c r="BJ147" s="108"/>
      <c r="BK147" s="108"/>
      <c r="BL147" s="108"/>
      <c r="BM147" s="108"/>
      <c r="BN147" s="108"/>
      <c r="BO147" s="108"/>
      <c r="BP147" s="108"/>
      <c r="BQ147" s="108"/>
      <c r="BR147" s="108"/>
      <c r="BS147" s="108"/>
      <c r="BT147" s="108"/>
      <c r="BU147" s="108"/>
      <c r="BV147" s="108"/>
      <c r="BW147" s="108"/>
      <c r="BX147" s="195"/>
      <c r="BY147" s="108"/>
      <c r="BZ147" s="108"/>
      <c r="CA147" s="108"/>
      <c r="CB147" s="108"/>
      <c r="CC147" s="108"/>
    </row>
    <row r="148" spans="1:81" x14ac:dyDescent="0.25">
      <c r="A148" s="3"/>
      <c r="B148" s="9">
        <v>134</v>
      </c>
      <c r="C148" s="3"/>
      <c r="D148" s="3"/>
      <c r="E148" s="36"/>
      <c r="M148" s="88"/>
      <c r="O148" s="107">
        <v>146</v>
      </c>
      <c r="P148" s="107">
        <v>0</v>
      </c>
      <c r="R148" s="155"/>
      <c r="S148" s="155"/>
      <c r="T148" s="155"/>
      <c r="U148" s="155"/>
      <c r="V148" s="155"/>
      <c r="W148" s="155"/>
      <c r="X148" s="189"/>
      <c r="Y148" s="155"/>
      <c r="Z148" s="155"/>
      <c r="AA148" s="155"/>
      <c r="AB148" s="155"/>
      <c r="AC148" s="155"/>
      <c r="AD148" s="155"/>
      <c r="AE148" s="155"/>
      <c r="AF148" s="155"/>
      <c r="AG148" s="155"/>
      <c r="AH148" s="155"/>
      <c r="AI148" s="155"/>
      <c r="AJ148" s="155"/>
      <c r="AK148" s="155"/>
      <c r="AL148" s="108"/>
      <c r="AM148" s="108"/>
      <c r="AN148" s="108"/>
      <c r="AO148" s="108"/>
      <c r="AP148" s="108"/>
      <c r="AQ148" s="108"/>
      <c r="AR148" s="108"/>
      <c r="AS148" s="108"/>
      <c r="AT148" s="108"/>
      <c r="AU148" s="108"/>
      <c r="AV148" s="108"/>
      <c r="AW148" s="108"/>
      <c r="AX148" s="108"/>
      <c r="AY148" s="108"/>
      <c r="AZ148" s="108"/>
      <c r="BA148" s="108"/>
      <c r="BB148" s="108"/>
      <c r="BC148" s="108"/>
      <c r="BD148" s="108"/>
      <c r="BE148" s="108"/>
      <c r="BF148" s="108"/>
      <c r="BG148" s="108"/>
      <c r="BH148" s="108"/>
      <c r="BI148" s="108"/>
      <c r="BJ148" s="108"/>
      <c r="BK148" s="108"/>
      <c r="BL148" s="108"/>
      <c r="BM148" s="108"/>
      <c r="BN148" s="108"/>
      <c r="BO148" s="108"/>
      <c r="BP148" s="108"/>
      <c r="BQ148" s="108"/>
      <c r="BR148" s="108"/>
      <c r="BS148" s="108"/>
      <c r="BT148" s="108"/>
      <c r="BU148" s="108"/>
      <c r="BV148" s="108"/>
      <c r="BW148" s="108"/>
      <c r="BX148" s="195"/>
      <c r="BY148" s="108"/>
      <c r="BZ148" s="108"/>
      <c r="CA148" s="108"/>
      <c r="CB148" s="108"/>
      <c r="CC148" s="108"/>
    </row>
    <row r="149" spans="1:81" outlineLevel="1" x14ac:dyDescent="0.25">
      <c r="A149" s="3"/>
      <c r="B149" s="9">
        <v>135</v>
      </c>
      <c r="C149" s="27" t="s">
        <v>123</v>
      </c>
      <c r="D149" s="27"/>
      <c r="E149" s="36"/>
      <c r="M149" s="88"/>
      <c r="O149" s="107">
        <v>147</v>
      </c>
      <c r="P149" s="107">
        <v>0</v>
      </c>
      <c r="R149" s="155"/>
      <c r="S149" s="155"/>
      <c r="T149" s="155"/>
      <c r="U149" s="155"/>
      <c r="V149" s="155"/>
      <c r="W149" s="155"/>
      <c r="X149" s="189"/>
      <c r="Y149" s="155"/>
      <c r="Z149" s="155"/>
      <c r="AA149" s="155"/>
      <c r="AB149" s="155"/>
      <c r="AC149" s="155"/>
      <c r="AD149" s="155"/>
      <c r="AE149" s="155"/>
      <c r="AF149" s="155"/>
      <c r="AG149" s="155"/>
      <c r="AH149" s="155"/>
      <c r="AI149" s="155"/>
      <c r="AJ149" s="155"/>
      <c r="AK149" s="155"/>
      <c r="AL149" s="108"/>
      <c r="AM149" s="108"/>
      <c r="AN149" s="108"/>
      <c r="AO149" s="108"/>
      <c r="AP149" s="108"/>
      <c r="AQ149" s="108"/>
      <c r="AR149" s="108"/>
      <c r="AS149" s="108"/>
      <c r="AT149" s="108"/>
      <c r="AU149" s="108"/>
      <c r="AV149" s="108"/>
      <c r="AW149" s="108"/>
      <c r="AX149" s="108"/>
      <c r="AY149" s="108"/>
      <c r="AZ149" s="108"/>
      <c r="BA149" s="108"/>
      <c r="BB149" s="108"/>
      <c r="BC149" s="108"/>
      <c r="BD149" s="108"/>
      <c r="BE149" s="108"/>
      <c r="BF149" s="108"/>
      <c r="BG149" s="108"/>
      <c r="BH149" s="108"/>
      <c r="BI149" s="108"/>
      <c r="BJ149" s="108"/>
      <c r="BK149" s="108"/>
      <c r="BL149" s="108"/>
      <c r="BM149" s="108"/>
      <c r="BN149" s="108"/>
      <c r="BO149" s="108"/>
      <c r="BP149" s="108"/>
      <c r="BQ149" s="108"/>
      <c r="BR149" s="108"/>
      <c r="BS149" s="108"/>
      <c r="BT149" s="108"/>
      <c r="BU149" s="108"/>
      <c r="BV149" s="108"/>
      <c r="BW149" s="108"/>
      <c r="BX149" s="195"/>
      <c r="BY149" s="108"/>
      <c r="BZ149" s="108"/>
      <c r="CA149" s="108"/>
      <c r="CB149" s="108"/>
      <c r="CC149" s="108"/>
    </row>
    <row r="150" spans="1:81" outlineLevel="1" x14ac:dyDescent="0.25">
      <c r="A150" s="3"/>
      <c r="B150" s="9">
        <v>136</v>
      </c>
      <c r="C150" s="27"/>
      <c r="D150" s="27"/>
      <c r="E150" s="36"/>
      <c r="M150" s="88"/>
      <c r="O150" s="107">
        <v>148</v>
      </c>
      <c r="P150" s="107">
        <v>0</v>
      </c>
      <c r="R150" s="155"/>
      <c r="S150" s="155"/>
      <c r="T150" s="155"/>
      <c r="U150" s="155"/>
      <c r="V150" s="155"/>
      <c r="W150" s="155"/>
      <c r="X150" s="189"/>
      <c r="Y150" s="155"/>
      <c r="Z150" s="155"/>
      <c r="AA150" s="155"/>
      <c r="AB150" s="155"/>
      <c r="AC150" s="155"/>
      <c r="AD150" s="155"/>
      <c r="AE150" s="155"/>
      <c r="AF150" s="155"/>
      <c r="AG150" s="155"/>
      <c r="AH150" s="155"/>
      <c r="AI150" s="155"/>
      <c r="AJ150" s="155"/>
      <c r="AK150" s="155"/>
      <c r="AL150" s="108"/>
      <c r="AM150" s="108"/>
      <c r="AN150" s="108"/>
      <c r="AO150" s="108"/>
      <c r="AP150" s="108"/>
      <c r="AQ150" s="108"/>
      <c r="AR150" s="108"/>
      <c r="AS150" s="108"/>
      <c r="AT150" s="108"/>
      <c r="AU150" s="108"/>
      <c r="AV150" s="108"/>
      <c r="AW150" s="108"/>
      <c r="AX150" s="108"/>
      <c r="AY150" s="108"/>
      <c r="AZ150" s="108"/>
      <c r="BA150" s="108"/>
      <c r="BB150" s="108"/>
      <c r="BC150" s="108"/>
      <c r="BD150" s="108"/>
      <c r="BE150" s="108"/>
      <c r="BF150" s="108"/>
      <c r="BG150" s="108"/>
      <c r="BH150" s="108"/>
      <c r="BI150" s="108"/>
      <c r="BJ150" s="108"/>
      <c r="BK150" s="108"/>
      <c r="BL150" s="108"/>
      <c r="BM150" s="108"/>
      <c r="BN150" s="108"/>
      <c r="BO150" s="108"/>
      <c r="BP150" s="108"/>
      <c r="BQ150" s="108"/>
      <c r="BR150" s="108"/>
      <c r="BS150" s="108"/>
      <c r="BT150" s="108"/>
      <c r="BU150" s="108"/>
      <c r="BV150" s="108"/>
      <c r="BW150" s="108"/>
      <c r="BX150" s="195"/>
      <c r="BY150" s="108"/>
      <c r="BZ150" s="108"/>
      <c r="CA150" s="108"/>
      <c r="CB150" s="108"/>
      <c r="CC150" s="108"/>
    </row>
    <row r="151" spans="1:81" outlineLevel="1" x14ac:dyDescent="0.25">
      <c r="A151" s="3"/>
      <c r="B151" s="9">
        <v>137</v>
      </c>
      <c r="C151" s="3"/>
      <c r="D151" s="3"/>
      <c r="E151" s="36" t="s">
        <v>125</v>
      </c>
      <c r="F151" s="242"/>
      <c r="G151" s="31">
        <f t="shared" ref="G151:G158" si="31">HLOOKUP($E$3,$P$3:$CE$269,O151,FALSE)</f>
        <v>1</v>
      </c>
      <c r="H151" s="31">
        <f t="shared" ref="H151:M151" si="32">G151</f>
        <v>1</v>
      </c>
      <c r="I151" s="31">
        <f t="shared" si="32"/>
        <v>1</v>
      </c>
      <c r="J151" s="31">
        <f t="shared" si="32"/>
        <v>1</v>
      </c>
      <c r="K151" s="31">
        <f t="shared" si="32"/>
        <v>1</v>
      </c>
      <c r="L151" s="31">
        <f t="shared" si="32"/>
        <v>1</v>
      </c>
      <c r="M151" s="31">
        <f t="shared" si="32"/>
        <v>1</v>
      </c>
      <c r="N151" s="208"/>
      <c r="O151" s="107">
        <v>149</v>
      </c>
      <c r="P151" s="107">
        <v>0</v>
      </c>
      <c r="Q151" s="263">
        <v>1</v>
      </c>
      <c r="R151" s="155">
        <v>1</v>
      </c>
      <c r="S151" s="155">
        <v>1</v>
      </c>
      <c r="T151" s="155">
        <v>1</v>
      </c>
      <c r="U151" s="155">
        <v>1</v>
      </c>
      <c r="V151" s="155">
        <v>1</v>
      </c>
      <c r="W151" s="155">
        <v>1</v>
      </c>
      <c r="X151" s="189">
        <v>1</v>
      </c>
      <c r="Y151" s="155">
        <v>1</v>
      </c>
      <c r="Z151" s="155">
        <v>1</v>
      </c>
      <c r="AA151" s="155">
        <v>1</v>
      </c>
      <c r="AB151" s="155">
        <v>1</v>
      </c>
      <c r="AC151" s="155">
        <v>1</v>
      </c>
      <c r="AD151" s="155">
        <v>1</v>
      </c>
      <c r="AE151" s="155">
        <v>1</v>
      </c>
      <c r="AF151" s="155">
        <v>1</v>
      </c>
      <c r="AG151" s="155">
        <v>1</v>
      </c>
      <c r="AH151" s="155">
        <v>1</v>
      </c>
      <c r="AI151" s="155">
        <v>1</v>
      </c>
      <c r="AJ151" s="155">
        <v>1</v>
      </c>
      <c r="AK151" s="155">
        <v>1</v>
      </c>
      <c r="AL151" s="108">
        <v>1</v>
      </c>
      <c r="AM151" s="108">
        <v>1</v>
      </c>
      <c r="AN151" s="108">
        <v>1</v>
      </c>
      <c r="AO151" s="108">
        <v>1</v>
      </c>
      <c r="AP151" s="108">
        <v>1</v>
      </c>
      <c r="AQ151" s="108">
        <v>1</v>
      </c>
      <c r="AR151" s="108">
        <v>1</v>
      </c>
      <c r="AS151" s="108">
        <v>1</v>
      </c>
      <c r="AT151" s="108">
        <v>1</v>
      </c>
      <c r="AU151" s="108">
        <v>1</v>
      </c>
      <c r="AV151" s="108">
        <v>1</v>
      </c>
      <c r="AW151" s="108">
        <v>1</v>
      </c>
      <c r="AX151" s="108">
        <v>1</v>
      </c>
      <c r="AY151" s="108">
        <v>1</v>
      </c>
      <c r="AZ151" s="108">
        <v>1</v>
      </c>
      <c r="BA151" s="108">
        <v>1</v>
      </c>
      <c r="BB151" s="108">
        <v>1</v>
      </c>
      <c r="BC151" s="108">
        <v>1</v>
      </c>
      <c r="BD151" s="108">
        <v>1</v>
      </c>
      <c r="BE151" s="108">
        <v>1</v>
      </c>
      <c r="BF151" s="108">
        <v>1</v>
      </c>
      <c r="BG151" s="108">
        <v>1</v>
      </c>
      <c r="BH151" s="108">
        <v>1</v>
      </c>
      <c r="BI151" s="108">
        <v>1</v>
      </c>
      <c r="BJ151" s="108">
        <v>1</v>
      </c>
      <c r="BK151" s="108">
        <v>1</v>
      </c>
      <c r="BL151" s="108">
        <v>1</v>
      </c>
      <c r="BM151" s="108">
        <v>1</v>
      </c>
      <c r="BN151" s="108">
        <v>1</v>
      </c>
      <c r="BO151" s="108">
        <v>1</v>
      </c>
      <c r="BP151" s="108">
        <v>1</v>
      </c>
      <c r="BQ151" s="108">
        <v>1</v>
      </c>
      <c r="BR151" s="108">
        <v>1</v>
      </c>
      <c r="BS151" s="108">
        <v>1</v>
      </c>
      <c r="BT151" s="108">
        <v>1</v>
      </c>
      <c r="BU151" s="108">
        <v>1</v>
      </c>
      <c r="BV151" s="108">
        <v>1</v>
      </c>
      <c r="BW151" s="108">
        <v>1</v>
      </c>
      <c r="BX151" s="195"/>
      <c r="BY151" s="108"/>
      <c r="BZ151" s="108"/>
      <c r="CA151" s="108"/>
      <c r="CB151" s="108"/>
      <c r="CC151" s="108"/>
    </row>
    <row r="152" spans="1:81" outlineLevel="1" x14ac:dyDescent="0.25">
      <c r="A152" s="3"/>
      <c r="B152" s="9">
        <v>138</v>
      </c>
      <c r="C152" s="3"/>
      <c r="D152" s="3"/>
      <c r="E152" s="36" t="s">
        <v>126</v>
      </c>
      <c r="F152" s="244"/>
      <c r="G152" s="43">
        <f t="shared" si="31"/>
        <v>0.12285757914964057</v>
      </c>
      <c r="H152" s="43">
        <f t="shared" ref="H152:K152" si="33">H113/H137</f>
        <v>0.11885542337695927</v>
      </c>
      <c r="I152" s="43">
        <f t="shared" si="33"/>
        <v>0.11498070064513868</v>
      </c>
      <c r="J152" s="43">
        <f t="shared" si="33"/>
        <v>5.7449961249470591E-2</v>
      </c>
      <c r="K152" s="43">
        <f t="shared" si="33"/>
        <v>5.7449961249470591E-2</v>
      </c>
      <c r="L152" s="43">
        <f t="shared" ref="L152:M152" si="34">L113/L137</f>
        <v>5.7449961249470591E-2</v>
      </c>
      <c r="M152" s="43">
        <f t="shared" si="34"/>
        <v>5.7449961249470591E-2</v>
      </c>
      <c r="N152" s="209"/>
      <c r="O152" s="107">
        <v>150</v>
      </c>
      <c r="P152" s="107">
        <v>0</v>
      </c>
      <c r="Q152" s="264">
        <v>0.1076524925806942</v>
      </c>
      <c r="R152" s="155">
        <v>0.13573504642436046</v>
      </c>
      <c r="S152" s="155">
        <v>0.12785364176386319</v>
      </c>
      <c r="T152" s="155">
        <v>0.11808857965030711</v>
      </c>
      <c r="U152" s="155">
        <v>0.12590162172488817</v>
      </c>
      <c r="V152" s="155">
        <v>0.11206159363250896</v>
      </c>
      <c r="W152" s="155">
        <v>0.12766296944838101</v>
      </c>
      <c r="X152" s="189">
        <v>0.11987489348746654</v>
      </c>
      <c r="Y152" s="155">
        <v>0.12619768809523013</v>
      </c>
      <c r="Z152" s="155">
        <v>0.10848608130194365</v>
      </c>
      <c r="AA152" s="155">
        <v>0.10517651549518858</v>
      </c>
      <c r="AB152" s="155">
        <v>0.10714204070874822</v>
      </c>
      <c r="AC152" s="155">
        <v>0.11535754302649807</v>
      </c>
      <c r="AD152" s="155">
        <v>0.12359935855515844</v>
      </c>
      <c r="AE152" s="155">
        <v>0.10517651549518858</v>
      </c>
      <c r="AF152" s="155">
        <v>0.13233204194689435</v>
      </c>
      <c r="AG152" s="155">
        <v>0.12285757914964057</v>
      </c>
      <c r="AH152" s="155">
        <v>0.12619768809523013</v>
      </c>
      <c r="AI152" s="155">
        <v>0.10517651549518858</v>
      </c>
      <c r="AJ152" s="155">
        <v>0.12576164816267699</v>
      </c>
      <c r="AK152" s="155">
        <v>0.12785364176386319</v>
      </c>
      <c r="AL152" s="108">
        <v>0.12619768809523013</v>
      </c>
      <c r="AM152" s="108">
        <v>0.11206159363250896</v>
      </c>
      <c r="AN152" s="108">
        <v>0.10981280340303971</v>
      </c>
      <c r="AO152" s="108">
        <v>0.12619768809523013</v>
      </c>
      <c r="AP152" s="108">
        <v>0.13842189728144996</v>
      </c>
      <c r="AQ152" s="108">
        <v>0.13842189728144996</v>
      </c>
      <c r="AR152" s="108">
        <v>0.11374597932526474</v>
      </c>
      <c r="AS152" s="108">
        <v>0.10848608130194365</v>
      </c>
      <c r="AT152" s="108">
        <v>0.11474152429208499</v>
      </c>
      <c r="AU152" s="108">
        <v>0.13242898144959361</v>
      </c>
      <c r="AV152" s="108">
        <v>0.11535754302649807</v>
      </c>
      <c r="AW152" s="108">
        <v>0.12531773242818967</v>
      </c>
      <c r="AX152" s="108">
        <v>0.12419948887193055</v>
      </c>
      <c r="AY152" s="108">
        <v>0.12285757914964057</v>
      </c>
      <c r="AZ152" s="108">
        <v>0.11206159363250896</v>
      </c>
      <c r="BA152" s="108">
        <v>0.11108402344850221</v>
      </c>
      <c r="BB152" s="108">
        <v>0.12766296944838101</v>
      </c>
      <c r="BC152" s="108">
        <v>0.12766296944838101</v>
      </c>
      <c r="BD152" s="108">
        <v>0.13535673288795974</v>
      </c>
      <c r="BE152" s="108">
        <v>0.12168172581498385</v>
      </c>
      <c r="BF152" s="108">
        <v>0.10981280340303971</v>
      </c>
      <c r="BG152" s="108">
        <v>0.11108402344850221</v>
      </c>
      <c r="BH152" s="108">
        <v>0.11474152429208499</v>
      </c>
      <c r="BI152" s="108">
        <v>0.1076524925806942</v>
      </c>
      <c r="BJ152" s="108">
        <v>0.14708292368767181</v>
      </c>
      <c r="BK152" s="108">
        <v>0.13333227879968423</v>
      </c>
      <c r="BL152" s="108">
        <v>0.13573504642436046</v>
      </c>
      <c r="BM152" s="108">
        <v>0.14708292368767181</v>
      </c>
      <c r="BN152" s="108">
        <v>0.12720556855633636</v>
      </c>
      <c r="BO152" s="108">
        <v>0.12785364176386319</v>
      </c>
      <c r="BP152" s="108">
        <v>0.12785364176386319</v>
      </c>
      <c r="BQ152" s="108">
        <v>0.11928615772800716</v>
      </c>
      <c r="BR152" s="108">
        <v>0.1076524925806942</v>
      </c>
      <c r="BS152" s="108">
        <v>0.11474152429208499</v>
      </c>
      <c r="BT152" s="108">
        <v>0.11535754302649807</v>
      </c>
      <c r="BU152" s="108">
        <v>0.12766296944838101</v>
      </c>
      <c r="BV152" s="108">
        <v>0.12637078248375272</v>
      </c>
      <c r="BW152" s="108">
        <v>0.13970885308547581</v>
      </c>
      <c r="BX152" s="195"/>
      <c r="BY152" s="108"/>
      <c r="BZ152" s="108"/>
      <c r="CA152" s="108"/>
      <c r="CB152" s="108"/>
      <c r="CC152" s="108"/>
    </row>
    <row r="153" spans="1:81" outlineLevel="1" x14ac:dyDescent="0.25">
      <c r="A153" s="3"/>
      <c r="B153" s="9">
        <v>139</v>
      </c>
      <c r="C153" s="3"/>
      <c r="D153" s="3"/>
      <c r="E153" s="36" t="s">
        <v>127</v>
      </c>
      <c r="F153" s="238"/>
      <c r="G153" s="24">
        <f t="shared" si="31"/>
        <v>162140</v>
      </c>
      <c r="H153" s="24">
        <f t="shared" ref="H153:K153" si="35">H96</f>
        <v>163116</v>
      </c>
      <c r="I153" s="24">
        <f t="shared" si="35"/>
        <v>164835</v>
      </c>
      <c r="J153" s="24">
        <f t="shared" si="35"/>
        <v>0</v>
      </c>
      <c r="K153" s="24">
        <f t="shared" si="35"/>
        <v>0</v>
      </c>
      <c r="L153" s="24">
        <f t="shared" ref="L153:M153" si="36">L96</f>
        <v>0</v>
      </c>
      <c r="M153" s="24">
        <f t="shared" si="36"/>
        <v>0</v>
      </c>
      <c r="N153" s="204"/>
      <c r="O153" s="107">
        <v>151</v>
      </c>
      <c r="P153" s="107">
        <v>0</v>
      </c>
      <c r="Q153" s="51">
        <v>1062041</v>
      </c>
      <c r="R153" s="155">
        <v>12124</v>
      </c>
      <c r="S153" s="155">
        <v>1627</v>
      </c>
      <c r="T153" s="155">
        <v>36916</v>
      </c>
      <c r="U153" s="155">
        <v>40663</v>
      </c>
      <c r="V153" s="155">
        <v>68568</v>
      </c>
      <c r="W153" s="155">
        <v>29719</v>
      </c>
      <c r="X153" s="189">
        <v>7283</v>
      </c>
      <c r="Y153" s="155">
        <v>1223</v>
      </c>
      <c r="Z153" s="155">
        <v>2409</v>
      </c>
      <c r="AA153" s="155">
        <v>12612</v>
      </c>
      <c r="AB153" s="155">
        <v>169489</v>
      </c>
      <c r="AC153" s="155">
        <v>67311</v>
      </c>
      <c r="AD153" s="155">
        <v>60588</v>
      </c>
      <c r="AE153" s="155">
        <v>90104</v>
      </c>
      <c r="AF153" s="155">
        <v>18203</v>
      </c>
      <c r="AG153" s="155">
        <v>23551</v>
      </c>
      <c r="AH153" s="155">
        <v>3328</v>
      </c>
      <c r="AI153" s="155">
        <v>30665</v>
      </c>
      <c r="AJ153" s="155">
        <v>21654</v>
      </c>
      <c r="AK153" s="155">
        <v>3761</v>
      </c>
      <c r="AL153" s="108">
        <v>47865</v>
      </c>
      <c r="AM153" s="108">
        <v>11685</v>
      </c>
      <c r="AN153" s="108">
        <v>22564</v>
      </c>
      <c r="AO153" s="108">
        <v>2659</v>
      </c>
      <c r="AP153" s="108">
        <v>1273</v>
      </c>
      <c r="AQ153" s="108">
        <v>5474</v>
      </c>
      <c r="AR153" s="108">
        <v>1361461</v>
      </c>
      <c r="AS153" s="108">
        <v>346347</v>
      </c>
      <c r="AT153" s="108">
        <v>19281</v>
      </c>
      <c r="AU153" s="108">
        <v>27718</v>
      </c>
      <c r="AV153" s="108">
        <v>99027</v>
      </c>
      <c r="AW153" s="108">
        <v>10639</v>
      </c>
      <c r="AX153" s="108">
        <v>13936</v>
      </c>
      <c r="AY153" s="108">
        <v>162140</v>
      </c>
      <c r="AZ153" s="108">
        <v>41221</v>
      </c>
      <c r="BA153" s="108">
        <v>44187</v>
      </c>
      <c r="BB153" s="108">
        <v>56973</v>
      </c>
      <c r="BC153" s="108">
        <v>9632</v>
      </c>
      <c r="BD153" s="108">
        <v>24290</v>
      </c>
      <c r="BE153" s="108">
        <v>5929</v>
      </c>
      <c r="BF153" s="108">
        <v>74002</v>
      </c>
      <c r="BG153" s="108">
        <v>12697</v>
      </c>
      <c r="BH153" s="108">
        <v>14552</v>
      </c>
      <c r="BI153" s="108">
        <v>59486</v>
      </c>
      <c r="BJ153" s="108">
        <v>11442</v>
      </c>
      <c r="BK153" s="108">
        <v>37467</v>
      </c>
      <c r="BL153" s="108">
        <v>33751</v>
      </c>
      <c r="BM153" s="108">
        <v>4345</v>
      </c>
      <c r="BN153" s="108">
        <v>5899</v>
      </c>
      <c r="BO153" s="108">
        <v>2841</v>
      </c>
      <c r="BP153" s="108">
        <v>56887</v>
      </c>
      <c r="BQ153" s="108">
        <v>7719</v>
      </c>
      <c r="BR153" s="108">
        <v>779176</v>
      </c>
      <c r="BS153" s="108">
        <v>14238</v>
      </c>
      <c r="BT153" s="108">
        <v>58439</v>
      </c>
      <c r="BU153" s="108">
        <v>24054</v>
      </c>
      <c r="BV153" s="108">
        <v>3859</v>
      </c>
      <c r="BW153" s="108">
        <v>23953</v>
      </c>
      <c r="BX153" s="195"/>
      <c r="BY153" s="108"/>
      <c r="BZ153" s="108"/>
      <c r="CA153" s="108"/>
      <c r="CB153" s="108"/>
      <c r="CC153" s="108"/>
    </row>
    <row r="154" spans="1:81" outlineLevel="1" x14ac:dyDescent="0.25">
      <c r="A154" s="3"/>
      <c r="B154" s="9">
        <v>140</v>
      </c>
      <c r="C154" s="3"/>
      <c r="D154" s="3"/>
      <c r="E154" s="36" t="s">
        <v>128</v>
      </c>
      <c r="F154" s="238"/>
      <c r="G154" s="24">
        <f t="shared" si="31"/>
        <v>719375</v>
      </c>
      <c r="H154" s="24">
        <f t="shared" ref="H154:K154" si="37">H131</f>
        <v>719375</v>
      </c>
      <c r="I154" s="24">
        <f t="shared" si="37"/>
        <v>719375</v>
      </c>
      <c r="J154" s="24">
        <f t="shared" si="37"/>
        <v>719375</v>
      </c>
      <c r="K154" s="24">
        <f t="shared" si="37"/>
        <v>719375</v>
      </c>
      <c r="L154" s="24">
        <f t="shared" ref="L154:M154" si="38">L131</f>
        <v>719375</v>
      </c>
      <c r="M154" s="24">
        <f t="shared" si="38"/>
        <v>719375</v>
      </c>
      <c r="N154" s="204"/>
      <c r="O154" s="107">
        <v>152</v>
      </c>
      <c r="P154" s="107">
        <v>0</v>
      </c>
      <c r="Q154" s="51">
        <v>6110911.2599999998</v>
      </c>
      <c r="R154" s="155">
        <v>48304</v>
      </c>
      <c r="S154" s="155">
        <v>8722</v>
      </c>
      <c r="T154" s="155">
        <v>219364</v>
      </c>
      <c r="U154" s="155">
        <v>197591</v>
      </c>
      <c r="V154" s="155">
        <v>379690</v>
      </c>
      <c r="W154" s="155">
        <v>116948</v>
      </c>
      <c r="X154" s="189">
        <v>39945</v>
      </c>
      <c r="Y154" s="155">
        <v>8879</v>
      </c>
      <c r="Z154" s="155">
        <v>7251</v>
      </c>
      <c r="AA154" s="155">
        <v>65612</v>
      </c>
      <c r="AB154" s="155">
        <v>750598</v>
      </c>
      <c r="AC154" s="155">
        <v>382435</v>
      </c>
      <c r="AD154" s="155">
        <v>314474</v>
      </c>
      <c r="AE154" s="155">
        <v>656700</v>
      </c>
      <c r="AF154" s="155">
        <v>70523</v>
      </c>
      <c r="AG154" s="155">
        <v>136289</v>
      </c>
      <c r="AH154" s="155">
        <v>16594</v>
      </c>
      <c r="AI154" s="155">
        <v>143420</v>
      </c>
      <c r="AJ154" s="155">
        <v>116734</v>
      </c>
      <c r="AK154" s="155">
        <v>18859</v>
      </c>
      <c r="AL154" s="108">
        <v>206940</v>
      </c>
      <c r="AM154" s="108">
        <v>61540</v>
      </c>
      <c r="AN154" s="108">
        <v>214152</v>
      </c>
      <c r="AO154" s="108">
        <v>22617</v>
      </c>
      <c r="AP154" s="108">
        <v>7653</v>
      </c>
      <c r="AQ154" s="108">
        <v>40003</v>
      </c>
      <c r="AR154" s="108">
        <v>6507824.9978430755</v>
      </c>
      <c r="AS154" s="108">
        <v>1518168</v>
      </c>
      <c r="AT154" s="108">
        <v>66861</v>
      </c>
      <c r="AU154" s="108">
        <v>147462</v>
      </c>
      <c r="AV154" s="108">
        <v>386568</v>
      </c>
      <c r="AW154" s="108">
        <v>50701</v>
      </c>
      <c r="AX154" s="108">
        <v>69984</v>
      </c>
      <c r="AY154" s="108">
        <v>719375</v>
      </c>
      <c r="AZ154" s="108">
        <v>194762</v>
      </c>
      <c r="BA154" s="108">
        <v>204588</v>
      </c>
      <c r="BB154" s="108">
        <v>269269</v>
      </c>
      <c r="BC154" s="108">
        <v>52067</v>
      </c>
      <c r="BD154" s="108">
        <v>121809</v>
      </c>
      <c r="BE154" s="108">
        <v>26895</v>
      </c>
      <c r="BF154" s="108">
        <v>380100</v>
      </c>
      <c r="BG154" s="108">
        <v>53650</v>
      </c>
      <c r="BH154" s="108">
        <v>74924</v>
      </c>
      <c r="BI154" s="108">
        <v>244040</v>
      </c>
      <c r="BJ154" s="108">
        <v>47940</v>
      </c>
      <c r="BK154" s="108">
        <v>161697</v>
      </c>
      <c r="BL154" s="108">
        <v>156336</v>
      </c>
      <c r="BM154" s="108">
        <v>19991</v>
      </c>
      <c r="BN154" s="108">
        <v>39622</v>
      </c>
      <c r="BO154" s="108">
        <v>22753</v>
      </c>
      <c r="BP154" s="108">
        <v>221752</v>
      </c>
      <c r="BQ154" s="108">
        <v>48436</v>
      </c>
      <c r="BR154" s="108">
        <v>5018278</v>
      </c>
      <c r="BS154" s="108">
        <v>37410</v>
      </c>
      <c r="BT154" s="108">
        <v>295130</v>
      </c>
      <c r="BU154" s="108">
        <v>104372</v>
      </c>
      <c r="BV154" s="108">
        <v>17897</v>
      </c>
      <c r="BW154" s="108">
        <v>94390</v>
      </c>
      <c r="BX154" s="195"/>
      <c r="BY154" s="108"/>
      <c r="BZ154" s="108"/>
      <c r="CA154" s="108"/>
      <c r="CB154" s="108"/>
      <c r="CC154" s="108"/>
    </row>
    <row r="155" spans="1:81" outlineLevel="1" x14ac:dyDescent="0.25">
      <c r="A155" s="3"/>
      <c r="B155" s="9">
        <v>141</v>
      </c>
      <c r="C155" s="3"/>
      <c r="D155" s="3"/>
      <c r="E155" s="36" t="s">
        <v>129</v>
      </c>
      <c r="F155" s="240"/>
      <c r="G155" s="38">
        <f t="shared" si="31"/>
        <v>3060094660.8499999</v>
      </c>
      <c r="H155" s="38">
        <f t="shared" ref="H155:K155" si="39">H97</f>
        <v>3044025213</v>
      </c>
      <c r="I155" s="38">
        <f t="shared" si="39"/>
        <v>3042625732</v>
      </c>
      <c r="J155" s="38">
        <f t="shared" si="39"/>
        <v>0</v>
      </c>
      <c r="K155" s="38">
        <f t="shared" si="39"/>
        <v>0</v>
      </c>
      <c r="L155" s="38">
        <f t="shared" ref="L155:M155" si="40">L97</f>
        <v>0</v>
      </c>
      <c r="M155" s="38">
        <f t="shared" si="40"/>
        <v>0</v>
      </c>
      <c r="N155" s="205"/>
      <c r="O155" s="107">
        <v>153</v>
      </c>
      <c r="P155" s="107">
        <v>0</v>
      </c>
      <c r="Q155" s="262">
        <v>26058068488.380001</v>
      </c>
      <c r="R155" s="155">
        <v>228547637.74000001</v>
      </c>
      <c r="S155" s="155">
        <v>30092178.510000002</v>
      </c>
      <c r="T155" s="155">
        <v>950821500</v>
      </c>
      <c r="U155" s="155">
        <v>973548097.76999998</v>
      </c>
      <c r="V155" s="155">
        <v>1496242151</v>
      </c>
      <c r="W155" s="155">
        <v>458372068.29000002</v>
      </c>
      <c r="X155" s="189">
        <v>140475096.71000001</v>
      </c>
      <c r="Y155" s="155">
        <v>23165995</v>
      </c>
      <c r="Z155" s="155">
        <v>28610026</v>
      </c>
      <c r="AA155" s="155">
        <v>237430225</v>
      </c>
      <c r="AB155" s="155">
        <v>3454032041</v>
      </c>
      <c r="AC155" s="155">
        <v>1698604749.01</v>
      </c>
      <c r="AD155" s="155">
        <v>1167221095</v>
      </c>
      <c r="AE155" s="155">
        <v>2144359933.29</v>
      </c>
      <c r="AF155" s="155">
        <v>295684407.61000001</v>
      </c>
      <c r="AG155" s="155">
        <v>647581926</v>
      </c>
      <c r="AH155" s="155">
        <v>55685802.439999998</v>
      </c>
      <c r="AI155" s="155">
        <v>532060696.76999998</v>
      </c>
      <c r="AJ155" s="155">
        <v>590935763.94000006</v>
      </c>
      <c r="AK155" s="155">
        <v>70535760.140000001</v>
      </c>
      <c r="AL155" s="108">
        <v>830196991.88999999</v>
      </c>
      <c r="AM155" s="108">
        <v>245875042.86000001</v>
      </c>
      <c r="AN155" s="108">
        <v>501052558</v>
      </c>
      <c r="AO155" s="108">
        <v>73935930.409999996</v>
      </c>
      <c r="AP155" s="108">
        <v>20253538</v>
      </c>
      <c r="AQ155" s="108">
        <v>136192955.71000001</v>
      </c>
      <c r="AR155" s="108">
        <v>35848600867.769997</v>
      </c>
      <c r="AS155" s="108">
        <v>7029452327</v>
      </c>
      <c r="AT155" s="108">
        <v>274665683.49000001</v>
      </c>
      <c r="AU155" s="108">
        <v>656626236.39999998</v>
      </c>
      <c r="AV155" s="108">
        <v>1768565494.8199999</v>
      </c>
      <c r="AW155" s="108">
        <v>238438637.15000001</v>
      </c>
      <c r="AX155" s="108">
        <v>284874312.26999998</v>
      </c>
      <c r="AY155" s="108">
        <v>3060094660.8499999</v>
      </c>
      <c r="AZ155" s="108">
        <v>907146501</v>
      </c>
      <c r="BA155" s="108">
        <v>816369645.77999997</v>
      </c>
      <c r="BB155" s="108">
        <v>1142723830</v>
      </c>
      <c r="BC155" s="108">
        <v>220973865.87</v>
      </c>
      <c r="BD155" s="108">
        <v>474447071.25</v>
      </c>
      <c r="BE155" s="108">
        <v>114312944</v>
      </c>
      <c r="BF155" s="108">
        <v>1551177301.5799999</v>
      </c>
      <c r="BG155" s="108">
        <v>252987297.28</v>
      </c>
      <c r="BH155" s="108">
        <v>302369226</v>
      </c>
      <c r="BI155" s="108">
        <v>1037049355</v>
      </c>
      <c r="BJ155" s="108">
        <v>176536347</v>
      </c>
      <c r="BK155" s="108">
        <v>745742296</v>
      </c>
      <c r="BL155" s="108">
        <v>610088241.97000003</v>
      </c>
      <c r="BM155" s="108">
        <v>83315207.370000005</v>
      </c>
      <c r="BN155" s="108">
        <v>98167184</v>
      </c>
      <c r="BO155" s="108">
        <v>78389530.969999999</v>
      </c>
      <c r="BP155" s="108">
        <v>935189552.38999999</v>
      </c>
      <c r="BQ155" s="108">
        <v>169332738.03</v>
      </c>
      <c r="BR155" s="108">
        <v>23097362587.139999</v>
      </c>
      <c r="BS155" s="108">
        <v>138525447.56999999</v>
      </c>
      <c r="BT155" s="108">
        <v>1385357265</v>
      </c>
      <c r="BU155" s="108">
        <v>361736384</v>
      </c>
      <c r="BV155" s="108">
        <v>94081529.400000006</v>
      </c>
      <c r="BW155" s="108">
        <v>434595672</v>
      </c>
      <c r="BX155" s="195"/>
      <c r="BY155" s="108"/>
      <c r="BZ155" s="108"/>
      <c r="CA155" s="108"/>
      <c r="CB155" s="108"/>
      <c r="CC155" s="108"/>
    </row>
    <row r="156" spans="1:81" outlineLevel="1" x14ac:dyDescent="0.25">
      <c r="A156" s="3"/>
      <c r="B156" s="9">
        <v>142</v>
      </c>
      <c r="C156" s="3"/>
      <c r="D156" s="3"/>
      <c r="E156" s="36" t="s">
        <v>140</v>
      </c>
      <c r="F156" s="245"/>
      <c r="G156" s="44">
        <f t="shared" si="31"/>
        <v>2770.9473684210525</v>
      </c>
      <c r="H156" s="44">
        <f t="shared" ref="H156:K156" si="41">H143</f>
        <v>2790.8842105263157</v>
      </c>
      <c r="I156" s="44">
        <f t="shared" si="41"/>
        <v>2808.3289473684208</v>
      </c>
      <c r="J156" s="44">
        <f t="shared" si="41"/>
        <v>2643.1331269349844</v>
      </c>
      <c r="K156" s="44">
        <f t="shared" si="41"/>
        <v>2496.2923976608186</v>
      </c>
      <c r="L156" s="44">
        <f t="shared" ref="L156:M156" si="42">L143</f>
        <v>2357.609486679662</v>
      </c>
      <c r="M156" s="44">
        <f t="shared" si="42"/>
        <v>2226.6311818641252</v>
      </c>
      <c r="N156" s="210"/>
      <c r="O156" s="107">
        <v>154</v>
      </c>
      <c r="P156" s="107">
        <v>0</v>
      </c>
      <c r="Q156" s="265">
        <v>23054.76315789474</v>
      </c>
      <c r="R156" s="155">
        <v>1877.3052631578948</v>
      </c>
      <c r="S156" s="155">
        <v>92.078947368421055</v>
      </c>
      <c r="T156" s="155">
        <v>795.41052631578941</v>
      </c>
      <c r="U156" s="155">
        <v>504.15789473684208</v>
      </c>
      <c r="V156" s="155">
        <v>1531.2578947368422</v>
      </c>
      <c r="W156" s="155">
        <v>1048.7789473684211</v>
      </c>
      <c r="X156" s="189">
        <v>148.84210526315789</v>
      </c>
      <c r="Y156" s="155">
        <v>30.236842105263158</v>
      </c>
      <c r="Z156" s="155">
        <v>30.373684210526317</v>
      </c>
      <c r="AA156" s="155">
        <v>150.34210526315792</v>
      </c>
      <c r="AB156" s="155">
        <v>3322.2105263157896</v>
      </c>
      <c r="AC156" s="155">
        <v>1528.1947368421054</v>
      </c>
      <c r="AD156" s="155">
        <v>1375.1894736842105</v>
      </c>
      <c r="AE156" s="155">
        <v>1906.8947368421052</v>
      </c>
      <c r="AF156" s="155">
        <v>338.4736842105263</v>
      </c>
      <c r="AG156" s="155">
        <v>395.31052631578945</v>
      </c>
      <c r="AH156" s="155">
        <v>135.61052631578946</v>
      </c>
      <c r="AI156" s="155">
        <v>578.17368421052629</v>
      </c>
      <c r="AJ156" s="155">
        <v>268.93157894736834</v>
      </c>
      <c r="AK156" s="155">
        <v>80.515789473684194</v>
      </c>
      <c r="AL156" s="108">
        <v>944.09473684210525</v>
      </c>
      <c r="AM156" s="108">
        <v>326.63157894736844</v>
      </c>
      <c r="AN156" s="108">
        <v>1433.1684210526316</v>
      </c>
      <c r="AO156" s="108">
        <v>73.642105263157887</v>
      </c>
      <c r="AP156" s="108">
        <v>21.157894736842106</v>
      </c>
      <c r="AQ156" s="108">
        <v>67.026315789473685</v>
      </c>
      <c r="AR156" s="108">
        <v>122469.81052631578</v>
      </c>
      <c r="AS156" s="108">
        <v>5470.9473684210525</v>
      </c>
      <c r="AT156" s="108">
        <v>802.84210526315792</v>
      </c>
      <c r="AU156" s="108">
        <v>350.72631578947374</v>
      </c>
      <c r="AV156" s="108">
        <v>1864.6315789473683</v>
      </c>
      <c r="AW156" s="108">
        <v>145.73684210526315</v>
      </c>
      <c r="AX156" s="108">
        <v>493.10526315789474</v>
      </c>
      <c r="AY156" s="108">
        <v>2770.9473684210525</v>
      </c>
      <c r="AZ156" s="108">
        <v>1417.3947368421052</v>
      </c>
      <c r="BA156" s="108">
        <v>1064.5263157894738</v>
      </c>
      <c r="BB156" s="108">
        <v>2154.2105263157896</v>
      </c>
      <c r="BC156" s="108">
        <v>337.87368421052622</v>
      </c>
      <c r="BD156" s="108">
        <v>584.9473684210526</v>
      </c>
      <c r="BE156" s="108">
        <v>370</v>
      </c>
      <c r="BF156" s="108">
        <v>1596.4736842105262</v>
      </c>
      <c r="BG156" s="108">
        <v>192.01578947368421</v>
      </c>
      <c r="BH156" s="108">
        <v>272.59473684210525</v>
      </c>
      <c r="BI156" s="108">
        <v>1118.578947368421</v>
      </c>
      <c r="BJ156" s="108">
        <v>226.64210526315787</v>
      </c>
      <c r="BK156" s="108">
        <v>553.9473684210526</v>
      </c>
      <c r="BL156" s="108">
        <v>731.0526315789474</v>
      </c>
      <c r="BM156" s="108">
        <v>67.684210526315795</v>
      </c>
      <c r="BN156" s="108">
        <v>96.442105263157899</v>
      </c>
      <c r="BO156" s="108">
        <v>338.07368421052632</v>
      </c>
      <c r="BP156" s="108">
        <v>1247.7105263157894</v>
      </c>
      <c r="BQ156" s="108">
        <v>148.53157894736839</v>
      </c>
      <c r="BR156" s="108">
        <v>17282.263157894737</v>
      </c>
      <c r="BS156" s="108">
        <v>249.18421052631578</v>
      </c>
      <c r="BT156" s="108">
        <v>1517.984210526316</v>
      </c>
      <c r="BU156" s="108">
        <v>444.83157894736837</v>
      </c>
      <c r="BV156" s="108">
        <v>105.52631578947368</v>
      </c>
      <c r="BW156" s="108">
        <v>487.69473684210533</v>
      </c>
      <c r="BX156" s="195"/>
      <c r="BY156" s="108"/>
      <c r="BZ156" s="108"/>
      <c r="CA156" s="108"/>
      <c r="CB156" s="108"/>
      <c r="CC156" s="108"/>
    </row>
    <row r="157" spans="1:81" outlineLevel="1" x14ac:dyDescent="0.25">
      <c r="A157" s="3"/>
      <c r="B157" s="9">
        <v>143</v>
      </c>
      <c r="C157" s="3"/>
      <c r="D157" s="3"/>
      <c r="E157" s="36" t="s">
        <v>141</v>
      </c>
      <c r="F157" s="234"/>
      <c r="G157" s="30">
        <f t="shared" si="31"/>
        <v>0.10318831902241213</v>
      </c>
      <c r="H157" s="30">
        <f t="shared" ref="H157:L157" si="43">H145</f>
        <v>0.10189491604554028</v>
      </c>
      <c r="I157" s="30">
        <f t="shared" si="43"/>
        <v>0.1107105555742731</v>
      </c>
      <c r="J157" s="30">
        <f t="shared" si="43"/>
        <v>0</v>
      </c>
      <c r="K157" s="30">
        <f t="shared" si="43"/>
        <v>0</v>
      </c>
      <c r="L157" s="30">
        <f t="shared" si="43"/>
        <v>0</v>
      </c>
      <c r="M157" s="30">
        <f t="shared" ref="M157" si="44">M145</f>
        <v>0</v>
      </c>
      <c r="N157" s="211"/>
      <c r="O157" s="107">
        <v>155</v>
      </c>
      <c r="P157" s="107">
        <v>0</v>
      </c>
      <c r="Q157" s="266">
        <v>0.13291382293517892</v>
      </c>
      <c r="R157" s="155">
        <v>4.4092318291422669E-2</v>
      </c>
      <c r="S157" s="155">
        <v>-2.164762477450391E-2</v>
      </c>
      <c r="T157" s="155">
        <v>3.440932526339386E-2</v>
      </c>
      <c r="U157" s="155">
        <v>7.9911828756573003E-2</v>
      </c>
      <c r="V157" s="155">
        <v>6.5895630275614417E-2</v>
      </c>
      <c r="W157" s="155">
        <v>4.7734884540807335E-2</v>
      </c>
      <c r="X157" s="189">
        <v>0.1268760637474857</v>
      </c>
      <c r="Y157" s="155">
        <v>-6.355283307810107E-2</v>
      </c>
      <c r="Z157" s="155">
        <v>0.2303370786516854</v>
      </c>
      <c r="AA157" s="155">
        <v>0.12556894243641231</v>
      </c>
      <c r="AB157" s="155">
        <v>0.11331599206505603</v>
      </c>
      <c r="AC157" s="155">
        <v>0.11153128457486335</v>
      </c>
      <c r="AD157" s="155">
        <v>7.5953188542203121E-2</v>
      </c>
      <c r="AE157" s="155">
        <v>6.1720830485706882E-2</v>
      </c>
      <c r="AF157" s="155">
        <v>0.17189210068885599</v>
      </c>
      <c r="AG157" s="155">
        <v>7.8787045943841325E-2</v>
      </c>
      <c r="AH157" s="155">
        <v>8.4848484848484857E-3</v>
      </c>
      <c r="AI157" s="155">
        <v>8.8067274598162007E-2</v>
      </c>
      <c r="AJ157" s="155">
        <v>0.1059808979008121</v>
      </c>
      <c r="AK157" s="155">
        <v>-4.2361662695260789E-3</v>
      </c>
      <c r="AL157" s="108">
        <v>2.4727039177906231E-2</v>
      </c>
      <c r="AM157" s="108">
        <v>0.15111811644172987</v>
      </c>
      <c r="AN157" s="108">
        <v>8.5329485329485324E-2</v>
      </c>
      <c r="AO157" s="108">
        <v>-2.74323335771763E-2</v>
      </c>
      <c r="AP157" s="108">
        <v>6.4381270903010032E-2</v>
      </c>
      <c r="AQ157" s="108">
        <v>-4.0029112081513829E-3</v>
      </c>
      <c r="AR157" s="108">
        <v>8.2229544162827947E-2</v>
      </c>
      <c r="AS157" s="108">
        <v>0.15194037197669158</v>
      </c>
      <c r="AT157" s="108">
        <v>0.31100836336438431</v>
      </c>
      <c r="AU157" s="108">
        <v>2.8726247030878858E-2</v>
      </c>
      <c r="AV157" s="108">
        <v>0.14335361559155305</v>
      </c>
      <c r="AW157" s="108">
        <v>0.11158708598892488</v>
      </c>
      <c r="AX157" s="108">
        <v>8.7390761548064924E-2</v>
      </c>
      <c r="AY157" s="108">
        <v>0.10318831902241213</v>
      </c>
      <c r="AZ157" s="108">
        <v>0.41448768101022582</v>
      </c>
      <c r="BA157" s="108">
        <v>0.1095291902071563</v>
      </c>
      <c r="BB157" s="108">
        <v>0.11606723084156088</v>
      </c>
      <c r="BC157" s="108">
        <v>0.22202486678507993</v>
      </c>
      <c r="BD157" s="108">
        <v>2.2564620695461817E-2</v>
      </c>
      <c r="BE157" s="108">
        <v>-1.6096913375373383E-2</v>
      </c>
      <c r="BF157" s="108">
        <v>0.18074480645881866</v>
      </c>
      <c r="BG157" s="108">
        <v>0.12802061122956646</v>
      </c>
      <c r="BH157" s="108">
        <v>0.13139480640646867</v>
      </c>
      <c r="BI157" s="108">
        <v>0.12855245683930944</v>
      </c>
      <c r="BJ157" s="108">
        <v>9.2315035799522674E-2</v>
      </c>
      <c r="BK157" s="108">
        <v>7.0118816405803724E-2</v>
      </c>
      <c r="BL157" s="108">
        <v>2.6802555521752359E-2</v>
      </c>
      <c r="BM157" s="108">
        <v>4.5728038507821901E-2</v>
      </c>
      <c r="BN157" s="108">
        <v>1.3922310072189756E-2</v>
      </c>
      <c r="BO157" s="108">
        <v>3.1590413943355121E-2</v>
      </c>
      <c r="BP157" s="108">
        <v>3.2656839965146678E-2</v>
      </c>
      <c r="BQ157" s="108">
        <v>0.15208955223880596</v>
      </c>
      <c r="BR157" s="108">
        <v>0.1124951098394314</v>
      </c>
      <c r="BS157" s="108">
        <v>0.18196911837954508</v>
      </c>
      <c r="BT157" s="108">
        <v>0.1256886389028008</v>
      </c>
      <c r="BU157" s="108">
        <v>0.12344122180187754</v>
      </c>
      <c r="BV157" s="108">
        <v>6.8087461942983665E-2</v>
      </c>
      <c r="BW157" s="108">
        <v>8.8426409778706777E-2</v>
      </c>
      <c r="BX157" s="195"/>
      <c r="BY157" s="108"/>
      <c r="BZ157" s="108"/>
      <c r="CA157" s="108"/>
      <c r="CB157" s="108"/>
      <c r="CC157" s="108"/>
    </row>
    <row r="158" spans="1:81" outlineLevel="1" x14ac:dyDescent="0.25">
      <c r="A158" s="3"/>
      <c r="B158" s="9">
        <v>144</v>
      </c>
      <c r="C158" s="3"/>
      <c r="D158" s="3"/>
      <c r="E158" s="36" t="s">
        <v>142</v>
      </c>
      <c r="G158" s="3">
        <f t="shared" si="31"/>
        <v>14</v>
      </c>
      <c r="H158" s="3">
        <f t="shared" ref="H158:M158" si="45">H5-2006</f>
        <v>15</v>
      </c>
      <c r="I158" s="3">
        <f t="shared" si="45"/>
        <v>16</v>
      </c>
      <c r="J158" s="3">
        <f t="shared" si="45"/>
        <v>17</v>
      </c>
      <c r="K158" s="3">
        <f t="shared" si="45"/>
        <v>18</v>
      </c>
      <c r="L158" s="3">
        <f t="shared" si="45"/>
        <v>19</v>
      </c>
      <c r="M158" s="3">
        <f t="shared" si="45"/>
        <v>20</v>
      </c>
      <c r="O158" s="107">
        <v>156</v>
      </c>
      <c r="P158" s="107">
        <v>0</v>
      </c>
      <c r="Q158" s="88">
        <v>14</v>
      </c>
      <c r="R158" s="155">
        <v>14</v>
      </c>
      <c r="S158" s="155">
        <v>14</v>
      </c>
      <c r="T158" s="155">
        <v>14</v>
      </c>
      <c r="U158" s="155">
        <v>14</v>
      </c>
      <c r="V158" s="155">
        <v>14</v>
      </c>
      <c r="W158" s="155">
        <v>14</v>
      </c>
      <c r="X158" s="189">
        <v>14</v>
      </c>
      <c r="Y158" s="155">
        <v>14</v>
      </c>
      <c r="Z158" s="155">
        <v>14</v>
      </c>
      <c r="AA158" s="155">
        <v>14</v>
      </c>
      <c r="AB158" s="155">
        <v>14</v>
      </c>
      <c r="AC158" s="155">
        <v>14</v>
      </c>
      <c r="AD158" s="155">
        <v>14</v>
      </c>
      <c r="AE158" s="155">
        <v>14</v>
      </c>
      <c r="AF158" s="155">
        <v>14</v>
      </c>
      <c r="AG158" s="155">
        <v>14</v>
      </c>
      <c r="AH158" s="155">
        <v>14</v>
      </c>
      <c r="AI158" s="155">
        <v>14</v>
      </c>
      <c r="AJ158" s="155">
        <v>14</v>
      </c>
      <c r="AK158" s="155">
        <v>14</v>
      </c>
      <c r="AL158" s="108">
        <v>14</v>
      </c>
      <c r="AM158" s="108">
        <v>14</v>
      </c>
      <c r="AN158" s="108">
        <v>14</v>
      </c>
      <c r="AO158" s="108">
        <v>14</v>
      </c>
      <c r="AP158" s="108">
        <v>14</v>
      </c>
      <c r="AQ158" s="108">
        <v>14</v>
      </c>
      <c r="AR158" s="108">
        <v>14</v>
      </c>
      <c r="AS158" s="108">
        <v>14</v>
      </c>
      <c r="AT158" s="108">
        <v>14</v>
      </c>
      <c r="AU158" s="108">
        <v>14</v>
      </c>
      <c r="AV158" s="108">
        <v>14</v>
      </c>
      <c r="AW158" s="108">
        <v>14</v>
      </c>
      <c r="AX158" s="108">
        <v>14</v>
      </c>
      <c r="AY158" s="108">
        <v>14</v>
      </c>
      <c r="AZ158" s="108">
        <v>14</v>
      </c>
      <c r="BA158" s="108">
        <v>14</v>
      </c>
      <c r="BB158" s="108">
        <v>14</v>
      </c>
      <c r="BC158" s="108">
        <v>14</v>
      </c>
      <c r="BD158" s="108">
        <v>14</v>
      </c>
      <c r="BE158" s="108">
        <v>14</v>
      </c>
      <c r="BF158" s="108">
        <v>14</v>
      </c>
      <c r="BG158" s="108">
        <v>14</v>
      </c>
      <c r="BH158" s="108">
        <v>14</v>
      </c>
      <c r="BI158" s="108">
        <v>14</v>
      </c>
      <c r="BJ158" s="108">
        <v>14</v>
      </c>
      <c r="BK158" s="108">
        <v>14</v>
      </c>
      <c r="BL158" s="108">
        <v>14</v>
      </c>
      <c r="BM158" s="108">
        <v>14</v>
      </c>
      <c r="BN158" s="108">
        <v>14</v>
      </c>
      <c r="BO158" s="108">
        <v>14</v>
      </c>
      <c r="BP158" s="108">
        <v>14</v>
      </c>
      <c r="BQ158" s="108">
        <v>14</v>
      </c>
      <c r="BR158" s="108">
        <v>14</v>
      </c>
      <c r="BS158" s="108">
        <v>14</v>
      </c>
      <c r="BT158" s="108">
        <v>14</v>
      </c>
      <c r="BU158" s="108">
        <v>14</v>
      </c>
      <c r="BV158" s="108">
        <v>14</v>
      </c>
      <c r="BW158" s="108">
        <v>14</v>
      </c>
      <c r="BX158" s="195"/>
      <c r="BY158" s="108"/>
      <c r="BZ158" s="108"/>
      <c r="CA158" s="108"/>
      <c r="CB158" s="108"/>
      <c r="CC158" s="108"/>
    </row>
    <row r="159" spans="1:81" outlineLevel="1" x14ac:dyDescent="0.25">
      <c r="A159" s="3"/>
      <c r="B159" s="9">
        <v>145</v>
      </c>
      <c r="D159" s="3"/>
      <c r="E159" s="36"/>
      <c r="M159" s="88"/>
      <c r="O159" s="107">
        <v>157</v>
      </c>
      <c r="P159" s="107">
        <v>0</v>
      </c>
      <c r="R159" s="155"/>
      <c r="S159" s="155"/>
      <c r="T159" s="155"/>
      <c r="U159" s="155"/>
      <c r="V159" s="155"/>
      <c r="W159" s="155"/>
      <c r="X159" s="189"/>
      <c r="Y159" s="155"/>
      <c r="Z159" s="155"/>
      <c r="AA159" s="155"/>
      <c r="AB159" s="155"/>
      <c r="AC159" s="155"/>
      <c r="AD159" s="155"/>
      <c r="AE159" s="155"/>
      <c r="AF159" s="155"/>
      <c r="AG159" s="155"/>
      <c r="AH159" s="155"/>
      <c r="AI159" s="155"/>
      <c r="AJ159" s="155"/>
      <c r="AK159" s="155"/>
      <c r="AL159" s="108"/>
      <c r="AM159" s="108"/>
      <c r="AN159" s="108"/>
      <c r="AO159" s="108"/>
      <c r="AP159" s="108"/>
      <c r="AQ159" s="108"/>
      <c r="AR159" s="108"/>
      <c r="AS159" s="108"/>
      <c r="AT159" s="108"/>
      <c r="AU159" s="108"/>
      <c r="AV159" s="108"/>
      <c r="AW159" s="108"/>
      <c r="AX159" s="108"/>
      <c r="AY159" s="108"/>
      <c r="AZ159" s="108"/>
      <c r="BA159" s="108"/>
      <c r="BB159" s="108"/>
      <c r="BC159" s="108"/>
      <c r="BD159" s="108"/>
      <c r="BE159" s="108"/>
      <c r="BF159" s="108"/>
      <c r="BG159" s="108"/>
      <c r="BH159" s="108"/>
      <c r="BI159" s="108"/>
      <c r="BJ159" s="108"/>
      <c r="BK159" s="108"/>
      <c r="BL159" s="108"/>
      <c r="BM159" s="108"/>
      <c r="BN159" s="108"/>
      <c r="BO159" s="108"/>
      <c r="BP159" s="108"/>
      <c r="BQ159" s="108"/>
      <c r="BR159" s="108"/>
      <c r="BS159" s="108"/>
      <c r="BT159" s="108"/>
      <c r="BU159" s="108"/>
      <c r="BV159" s="108"/>
      <c r="BW159" s="108"/>
      <c r="BX159" s="195"/>
      <c r="BY159" s="108"/>
      <c r="BZ159" s="108"/>
      <c r="CA159" s="108"/>
      <c r="CB159" s="108"/>
      <c r="CC159" s="108"/>
    </row>
    <row r="160" spans="1:81" outlineLevel="1" x14ac:dyDescent="0.25">
      <c r="A160" s="3"/>
      <c r="B160" s="9">
        <v>146</v>
      </c>
      <c r="D160" s="27"/>
      <c r="E160" s="36"/>
      <c r="M160" s="88"/>
      <c r="O160" s="107">
        <v>158</v>
      </c>
      <c r="P160" s="107">
        <v>0</v>
      </c>
      <c r="R160" s="155"/>
      <c r="S160" s="155"/>
      <c r="T160" s="155"/>
      <c r="U160" s="155"/>
      <c r="V160" s="155"/>
      <c r="W160" s="155"/>
      <c r="X160" s="189"/>
      <c r="Y160" s="155"/>
      <c r="Z160" s="155"/>
      <c r="AA160" s="155"/>
      <c r="AB160" s="155"/>
      <c r="AC160" s="155"/>
      <c r="AD160" s="155"/>
      <c r="AE160" s="155"/>
      <c r="AF160" s="155"/>
      <c r="AG160" s="155"/>
      <c r="AH160" s="155"/>
      <c r="AI160" s="155"/>
      <c r="AJ160" s="155"/>
      <c r="AK160" s="155"/>
      <c r="AL160" s="108"/>
      <c r="AM160" s="108"/>
      <c r="AN160" s="108"/>
      <c r="AO160" s="108"/>
      <c r="AP160" s="108"/>
      <c r="AQ160" s="108"/>
      <c r="AR160" s="108"/>
      <c r="AS160" s="108"/>
      <c r="AT160" s="108"/>
      <c r="AU160" s="108"/>
      <c r="AV160" s="108"/>
      <c r="AW160" s="108"/>
      <c r="AX160" s="108"/>
      <c r="AY160" s="108"/>
      <c r="AZ160" s="108"/>
      <c r="BA160" s="108"/>
      <c r="BB160" s="108"/>
      <c r="BC160" s="108"/>
      <c r="BD160" s="108"/>
      <c r="BE160" s="108"/>
      <c r="BF160" s="108"/>
      <c r="BG160" s="108"/>
      <c r="BH160" s="108"/>
      <c r="BI160" s="108"/>
      <c r="BJ160" s="108"/>
      <c r="BK160" s="108"/>
      <c r="BL160" s="108"/>
      <c r="BM160" s="108"/>
      <c r="BN160" s="108"/>
      <c r="BO160" s="108"/>
      <c r="BP160" s="108"/>
      <c r="BQ160" s="108"/>
      <c r="BR160" s="108"/>
      <c r="BS160" s="108"/>
      <c r="BT160" s="108"/>
      <c r="BU160" s="108"/>
      <c r="BV160" s="108"/>
      <c r="BW160" s="108"/>
      <c r="BX160" s="195"/>
      <c r="BY160" s="108"/>
      <c r="BZ160" s="108"/>
      <c r="CA160" s="108"/>
      <c r="CB160" s="108"/>
      <c r="CC160" s="108"/>
    </row>
    <row r="161" spans="1:81" outlineLevel="1" x14ac:dyDescent="0.25">
      <c r="A161" s="3"/>
      <c r="B161" s="9">
        <v>147</v>
      </c>
      <c r="C161" s="27" t="s">
        <v>124</v>
      </c>
      <c r="D161" s="27"/>
      <c r="E161" s="36"/>
      <c r="M161" s="88"/>
      <c r="O161" s="107">
        <v>159</v>
      </c>
      <c r="P161" s="107">
        <v>0</v>
      </c>
      <c r="R161" s="155"/>
      <c r="S161" s="155"/>
      <c r="T161" s="155"/>
      <c r="U161" s="155"/>
      <c r="V161" s="155"/>
      <c r="W161" s="155"/>
      <c r="X161" s="189"/>
      <c r="Y161" s="155"/>
      <c r="Z161" s="155"/>
      <c r="AA161" s="155"/>
      <c r="AB161" s="155"/>
      <c r="AC161" s="155"/>
      <c r="AD161" s="155"/>
      <c r="AE161" s="155"/>
      <c r="AF161" s="155"/>
      <c r="AG161" s="155"/>
      <c r="AH161" s="155"/>
      <c r="AI161" s="155"/>
      <c r="AJ161" s="155"/>
      <c r="AK161" s="155"/>
      <c r="AL161" s="108"/>
      <c r="AM161" s="108"/>
      <c r="AN161" s="108"/>
      <c r="AO161" s="108"/>
      <c r="AP161" s="108"/>
      <c r="AQ161" s="108"/>
      <c r="AR161" s="108"/>
      <c r="AS161" s="108"/>
      <c r="AT161" s="108"/>
      <c r="AU161" s="108"/>
      <c r="AV161" s="108"/>
      <c r="AW161" s="108"/>
      <c r="AX161" s="108"/>
      <c r="AY161" s="108"/>
      <c r="AZ161" s="108"/>
      <c r="BA161" s="108"/>
      <c r="BB161" s="108"/>
      <c r="BC161" s="108"/>
      <c r="BD161" s="108"/>
      <c r="BE161" s="108"/>
      <c r="BF161" s="108"/>
      <c r="BG161" s="108"/>
      <c r="BH161" s="108"/>
      <c r="BI161" s="108"/>
      <c r="BJ161" s="108"/>
      <c r="BK161" s="108"/>
      <c r="BL161" s="108"/>
      <c r="BM161" s="108"/>
      <c r="BN161" s="108"/>
      <c r="BO161" s="108"/>
      <c r="BP161" s="108"/>
      <c r="BQ161" s="108"/>
      <c r="BR161" s="108"/>
      <c r="BS161" s="108"/>
      <c r="BT161" s="108"/>
      <c r="BU161" s="108"/>
      <c r="BV161" s="108"/>
      <c r="BW161" s="108"/>
      <c r="BX161" s="195"/>
      <c r="BY161" s="108"/>
      <c r="BZ161" s="108"/>
      <c r="CA161" s="108"/>
      <c r="CB161" s="108"/>
      <c r="CC161" s="108"/>
    </row>
    <row r="162" spans="1:81" outlineLevel="1" x14ac:dyDescent="0.25">
      <c r="A162" s="3"/>
      <c r="B162" s="9">
        <v>148</v>
      </c>
      <c r="C162" s="3"/>
      <c r="D162" s="3">
        <v>91</v>
      </c>
      <c r="E162" s="36" t="s">
        <v>125</v>
      </c>
      <c r="F162" s="246"/>
      <c r="G162" s="102">
        <f t="shared" ref="G162:G179" si="46">HLOOKUP($E$3,$P$3:$CE$269,O162,FALSE)</f>
        <v>12.813083541286099</v>
      </c>
      <c r="H162" s="48">
        <f t="shared" ref="H162:M179" si="47">G162</f>
        <v>12.813083541286099</v>
      </c>
      <c r="I162" s="48">
        <f t="shared" si="47"/>
        <v>12.813083541286099</v>
      </c>
      <c r="J162" s="48">
        <f t="shared" si="47"/>
        <v>12.813083541286099</v>
      </c>
      <c r="K162" s="48">
        <f t="shared" si="47"/>
        <v>12.813083541286099</v>
      </c>
      <c r="L162" s="48">
        <f t="shared" si="47"/>
        <v>12.813083541286099</v>
      </c>
      <c r="M162" s="48">
        <f t="shared" si="47"/>
        <v>12.813083541286099</v>
      </c>
      <c r="N162" s="212"/>
      <c r="O162" s="107">
        <v>160</v>
      </c>
      <c r="P162" s="107">
        <v>0</v>
      </c>
      <c r="Q162" s="47">
        <v>12.817219145404639</v>
      </c>
      <c r="R162" s="155">
        <v>12.809732041092667</v>
      </c>
      <c r="S162" s="155">
        <v>12.815667288766317</v>
      </c>
      <c r="T162" s="155">
        <v>12.814549938113361</v>
      </c>
      <c r="U162" s="155">
        <v>12.81527413480965</v>
      </c>
      <c r="V162" s="155">
        <v>12.816805233884939</v>
      </c>
      <c r="W162" s="155">
        <v>12.81288440307239</v>
      </c>
      <c r="X162" s="189">
        <v>12.81331330994302</v>
      </c>
      <c r="Y162" s="155">
        <v>12.814736982825067</v>
      </c>
      <c r="Z162" s="155">
        <v>12.810934558134596</v>
      </c>
      <c r="AA162" s="155">
        <v>12.811148202512005</v>
      </c>
      <c r="AB162" s="155">
        <v>12.814879887835255</v>
      </c>
      <c r="AC162" s="155">
        <v>12.816571389915095</v>
      </c>
      <c r="AD162" s="155">
        <v>12.821412544937436</v>
      </c>
      <c r="AE162" s="155">
        <v>12.819095782593745</v>
      </c>
      <c r="AF162" s="155">
        <v>12.812338831390388</v>
      </c>
      <c r="AG162" s="155">
        <v>12.812096781482326</v>
      </c>
      <c r="AH162" s="155">
        <v>12.820454839694522</v>
      </c>
      <c r="AI162" s="155">
        <v>12.815345078290729</v>
      </c>
      <c r="AJ162" s="155">
        <v>12.815711468242117</v>
      </c>
      <c r="AK162" s="155">
        <v>12.812372588661209</v>
      </c>
      <c r="AL162" s="108">
        <v>12.816091448430351</v>
      </c>
      <c r="AM162" s="108">
        <v>12.814546852239651</v>
      </c>
      <c r="AN162" s="108">
        <v>12.81145662132478</v>
      </c>
      <c r="AO162" s="108">
        <v>12.814922528786086</v>
      </c>
      <c r="AP162" s="108">
        <v>12.817662753008971</v>
      </c>
      <c r="AQ162" s="108">
        <v>12.806567709189416</v>
      </c>
      <c r="AR162" s="108">
        <v>12.815090519596231</v>
      </c>
      <c r="AS162" s="108">
        <v>12.815281989642113</v>
      </c>
      <c r="AT162" s="108">
        <v>12.815901074724351</v>
      </c>
      <c r="AU162" s="108">
        <v>12.814116835927887</v>
      </c>
      <c r="AV162" s="108">
        <v>12.820177946526355</v>
      </c>
      <c r="AW162" s="108">
        <v>12.812859046489152</v>
      </c>
      <c r="AX162" s="108">
        <v>12.819461334344746</v>
      </c>
      <c r="AY162" s="108">
        <v>12.813083541286099</v>
      </c>
      <c r="AZ162" s="108">
        <v>12.819261214706257</v>
      </c>
      <c r="BA162" s="108">
        <v>12.814306444850608</v>
      </c>
      <c r="BB162" s="108">
        <v>12.787701892268222</v>
      </c>
      <c r="BC162" s="108">
        <v>12.810935258155617</v>
      </c>
      <c r="BD162" s="108">
        <v>12.814773798938791</v>
      </c>
      <c r="BE162" s="108">
        <v>12.831090199996751</v>
      </c>
      <c r="BF162" s="108">
        <v>12.811928566157505</v>
      </c>
      <c r="BG162" s="108">
        <v>12.814734709841771</v>
      </c>
      <c r="BH162" s="108">
        <v>12.814137975902941</v>
      </c>
      <c r="BI162" s="108">
        <v>12.819457458886518</v>
      </c>
      <c r="BJ162" s="108">
        <v>12.814374704096441</v>
      </c>
      <c r="BK162" s="108">
        <v>12.812937993392623</v>
      </c>
      <c r="BL162" s="108">
        <v>12.806437742471982</v>
      </c>
      <c r="BM162" s="108">
        <v>12.822060011014516</v>
      </c>
      <c r="BN162" s="108">
        <v>12.812317891678893</v>
      </c>
      <c r="BO162" s="108">
        <v>12.814570121024731</v>
      </c>
      <c r="BP162" s="108">
        <v>12.809840579464703</v>
      </c>
      <c r="BQ162" s="108">
        <v>12.814244071673096</v>
      </c>
      <c r="BR162" s="108">
        <v>12.802268129032575</v>
      </c>
      <c r="BS162" s="108">
        <v>12.815287046759257</v>
      </c>
      <c r="BT162" s="108">
        <v>12.81359917943923</v>
      </c>
      <c r="BU162" s="108">
        <v>12.815763359841434</v>
      </c>
      <c r="BV162" s="108">
        <v>12.815289735331385</v>
      </c>
      <c r="BW162" s="108">
        <v>12.813463903341642</v>
      </c>
      <c r="BX162" s="195"/>
      <c r="BY162" s="108"/>
      <c r="BZ162" s="108"/>
      <c r="CA162" s="108"/>
      <c r="CB162" s="108"/>
      <c r="CC162" s="108"/>
    </row>
    <row r="163" spans="1:81" outlineLevel="1" x14ac:dyDescent="0.25">
      <c r="A163" s="3"/>
      <c r="B163" s="9">
        <v>149</v>
      </c>
      <c r="C163" s="3"/>
      <c r="D163" s="3">
        <v>92</v>
      </c>
      <c r="E163" s="36" t="s">
        <v>126</v>
      </c>
      <c r="F163" s="246"/>
      <c r="G163" s="102">
        <f t="shared" si="46"/>
        <v>0.63057730008522872</v>
      </c>
      <c r="H163" s="48">
        <f t="shared" si="47"/>
        <v>0.63057730008522872</v>
      </c>
      <c r="I163" s="48">
        <f t="shared" si="47"/>
        <v>0.63057730008522872</v>
      </c>
      <c r="J163" s="48">
        <f t="shared" si="47"/>
        <v>0.63057730008522872</v>
      </c>
      <c r="K163" s="48">
        <f t="shared" si="47"/>
        <v>0.63057730008522872</v>
      </c>
      <c r="L163" s="48">
        <f t="shared" si="47"/>
        <v>0.63057730008522872</v>
      </c>
      <c r="M163" s="48">
        <f t="shared" si="47"/>
        <v>0.63057730008522872</v>
      </c>
      <c r="N163" s="212"/>
      <c r="O163" s="107">
        <v>161</v>
      </c>
      <c r="P163" s="107">
        <v>0</v>
      </c>
      <c r="Q163" s="47">
        <v>0.62712970811613922</v>
      </c>
      <c r="R163" s="155">
        <v>0.62643242664315246</v>
      </c>
      <c r="S163" s="155">
        <v>0.62653853064688692</v>
      </c>
      <c r="T163" s="155">
        <v>0.6328047547232748</v>
      </c>
      <c r="U163" s="155">
        <v>0.6266420475927259</v>
      </c>
      <c r="V163" s="155">
        <v>0.62645281025512112</v>
      </c>
      <c r="W163" s="155">
        <v>0.62777892695115167</v>
      </c>
      <c r="X163" s="189">
        <v>0.62722193683244376</v>
      </c>
      <c r="Y163" s="155">
        <v>0.62665786861574369</v>
      </c>
      <c r="Z163" s="155">
        <v>0.63118119214696933</v>
      </c>
      <c r="AA163" s="155">
        <v>0.62748695413763633</v>
      </c>
      <c r="AB163" s="155">
        <v>0.62695084028967196</v>
      </c>
      <c r="AC163" s="155">
        <v>0.62625791288463828</v>
      </c>
      <c r="AD163" s="155">
        <v>0.62821524004612495</v>
      </c>
      <c r="AE163" s="155">
        <v>0.62671730298834671</v>
      </c>
      <c r="AF163" s="155">
        <v>0.6293676487913592</v>
      </c>
      <c r="AG163" s="155">
        <v>0.62771962840268625</v>
      </c>
      <c r="AH163" s="155">
        <v>0.62649571916465363</v>
      </c>
      <c r="AI163" s="155">
        <v>0.62607624823750918</v>
      </c>
      <c r="AJ163" s="155">
        <v>0.62209521131343637</v>
      </c>
      <c r="AK163" s="155">
        <v>0.62704150513783619</v>
      </c>
      <c r="AL163" s="108">
        <v>0.62747095513449158</v>
      </c>
      <c r="AM163" s="108">
        <v>0.6287665026882101</v>
      </c>
      <c r="AN163" s="108">
        <v>0.62561845200004551</v>
      </c>
      <c r="AO163" s="108">
        <v>0.62749416150340098</v>
      </c>
      <c r="AP163" s="108">
        <v>0.62696440111624496</v>
      </c>
      <c r="AQ163" s="108">
        <v>0.630250030542991</v>
      </c>
      <c r="AR163" s="108">
        <v>0.63013282520267999</v>
      </c>
      <c r="AS163" s="108">
        <v>0.62764389189673109</v>
      </c>
      <c r="AT163" s="108">
        <v>0.62779738691986353</v>
      </c>
      <c r="AU163" s="108">
        <v>0.62903862070960403</v>
      </c>
      <c r="AV163" s="108">
        <v>0.62523314168334332</v>
      </c>
      <c r="AW163" s="108">
        <v>0.62667799323262352</v>
      </c>
      <c r="AX163" s="108">
        <v>0.62706798998948121</v>
      </c>
      <c r="AY163" s="108">
        <v>0.63057730008522872</v>
      </c>
      <c r="AZ163" s="108">
        <v>0.62545240797989465</v>
      </c>
      <c r="BA163" s="108">
        <v>0.62769902096511809</v>
      </c>
      <c r="BB163" s="108">
        <v>0.62881456567055571</v>
      </c>
      <c r="BC163" s="108">
        <v>0.62469391589931944</v>
      </c>
      <c r="BD163" s="108">
        <v>0.62569353366657343</v>
      </c>
      <c r="BE163" s="108">
        <v>0.62680751453324146</v>
      </c>
      <c r="BF163" s="108">
        <v>0.62460732905682403</v>
      </c>
      <c r="BG163" s="108">
        <v>0.62743525406525413</v>
      </c>
      <c r="BH163" s="108">
        <v>0.62651916394216123</v>
      </c>
      <c r="BI163" s="108">
        <v>0.62689304939036861</v>
      </c>
      <c r="BJ163" s="108">
        <v>0.62692417872216433</v>
      </c>
      <c r="BK163" s="108">
        <v>0.62560506060476007</v>
      </c>
      <c r="BL163" s="108">
        <v>0.63089926250244477</v>
      </c>
      <c r="BM163" s="108">
        <v>0.62426122025757624</v>
      </c>
      <c r="BN163" s="108">
        <v>0.62763723446719488</v>
      </c>
      <c r="BO163" s="108">
        <v>0.62666654379396858</v>
      </c>
      <c r="BP163" s="108">
        <v>0.63219180354371862</v>
      </c>
      <c r="BQ163" s="108">
        <v>0.62698617183391536</v>
      </c>
      <c r="BR163" s="108">
        <v>0.63227166604871299</v>
      </c>
      <c r="BS163" s="108">
        <v>0.62622775446724177</v>
      </c>
      <c r="BT163" s="108">
        <v>0.62557067618694218</v>
      </c>
      <c r="BU163" s="108">
        <v>0.62845189561653692</v>
      </c>
      <c r="BV163" s="108">
        <v>0.62705212360064444</v>
      </c>
      <c r="BW163" s="108">
        <v>0.62689728434480774</v>
      </c>
      <c r="BX163" s="195"/>
      <c r="BY163" s="108"/>
      <c r="BZ163" s="108"/>
      <c r="CA163" s="108"/>
      <c r="CB163" s="108"/>
      <c r="CC163" s="108"/>
    </row>
    <row r="164" spans="1:81" outlineLevel="1" x14ac:dyDescent="0.25">
      <c r="A164" s="3"/>
      <c r="B164" s="9">
        <v>150</v>
      </c>
      <c r="C164" s="3"/>
      <c r="D164" s="3">
        <v>93</v>
      </c>
      <c r="E164" s="36" t="s">
        <v>127</v>
      </c>
      <c r="F164" s="246"/>
      <c r="G164" s="102">
        <f t="shared" si="46"/>
        <v>0.4500217885029455</v>
      </c>
      <c r="H164" s="48">
        <f t="shared" si="47"/>
        <v>0.4500217885029455</v>
      </c>
      <c r="I164" s="48">
        <f t="shared" si="47"/>
        <v>0.4500217885029455</v>
      </c>
      <c r="J164" s="48">
        <f t="shared" si="47"/>
        <v>0.4500217885029455</v>
      </c>
      <c r="K164" s="48">
        <f t="shared" si="47"/>
        <v>0.4500217885029455</v>
      </c>
      <c r="L164" s="48">
        <f t="shared" si="47"/>
        <v>0.4500217885029455</v>
      </c>
      <c r="M164" s="48">
        <f t="shared" si="47"/>
        <v>0.4500217885029455</v>
      </c>
      <c r="N164" s="212"/>
      <c r="O164" s="107">
        <v>162</v>
      </c>
      <c r="P164" s="107">
        <v>0</v>
      </c>
      <c r="Q164" s="47">
        <v>0.42381762023795266</v>
      </c>
      <c r="R164" s="155">
        <v>0.45713993689039062</v>
      </c>
      <c r="S164" s="155">
        <v>0.4439023607460244</v>
      </c>
      <c r="T164" s="155">
        <v>0.44057142147939932</v>
      </c>
      <c r="U164" s="155">
        <v>0.44477792881448552</v>
      </c>
      <c r="V164" s="155">
        <v>0.43873386187248575</v>
      </c>
      <c r="W164" s="155">
        <v>0.44479564805494209</v>
      </c>
      <c r="X164" s="189">
        <v>0.44755158910340032</v>
      </c>
      <c r="Y164" s="155">
        <v>0.44524665751828291</v>
      </c>
      <c r="Z164" s="155">
        <v>0.44745410998208301</v>
      </c>
      <c r="AA164" s="155">
        <v>0.44313835605104801</v>
      </c>
      <c r="AB164" s="155">
        <v>0.44037823971385298</v>
      </c>
      <c r="AC164" s="155">
        <v>0.4358896076051535</v>
      </c>
      <c r="AD164" s="155">
        <v>0.42638488478866743</v>
      </c>
      <c r="AE164" s="155">
        <v>0.45244742162916041</v>
      </c>
      <c r="AF164" s="155">
        <v>0.44061715082506375</v>
      </c>
      <c r="AG164" s="155">
        <v>0.45271762057555354</v>
      </c>
      <c r="AH164" s="155">
        <v>0.44521613602173082</v>
      </c>
      <c r="AI164" s="155">
        <v>0.44682826788847246</v>
      </c>
      <c r="AJ164" s="155">
        <v>0.45201542149564689</v>
      </c>
      <c r="AK164" s="155">
        <v>0.4464027375197227</v>
      </c>
      <c r="AL164" s="108">
        <v>0.43862936786240148</v>
      </c>
      <c r="AM164" s="108">
        <v>0.43902133767751522</v>
      </c>
      <c r="AN164" s="108">
        <v>0.43647701585188614</v>
      </c>
      <c r="AO164" s="108">
        <v>0.43962692290821337</v>
      </c>
      <c r="AP164" s="108">
        <v>0.45389437066785804</v>
      </c>
      <c r="AQ164" s="108">
        <v>0.44425993474703762</v>
      </c>
      <c r="AR164" s="108">
        <v>0.40372588554868494</v>
      </c>
      <c r="AS164" s="108">
        <v>0.44481289096321819</v>
      </c>
      <c r="AT164" s="108">
        <v>0.44245966585891083</v>
      </c>
      <c r="AU164" s="108">
        <v>0.44290459816855243</v>
      </c>
      <c r="AV164" s="108">
        <v>0.48009712300465496</v>
      </c>
      <c r="AW164" s="108">
        <v>0.448688905956176</v>
      </c>
      <c r="AX164" s="108">
        <v>0.43982965445396532</v>
      </c>
      <c r="AY164" s="108">
        <v>0.4500217885029455</v>
      </c>
      <c r="AZ164" s="108">
        <v>0.45820846274877775</v>
      </c>
      <c r="BA164" s="108">
        <v>0.44786381497226846</v>
      </c>
      <c r="BB164" s="108">
        <v>0.49067198763245296</v>
      </c>
      <c r="BC164" s="108">
        <v>0.44850949404180862</v>
      </c>
      <c r="BD164" s="108">
        <v>0.44530287863498574</v>
      </c>
      <c r="BE164" s="108">
        <v>0.42476869962767549</v>
      </c>
      <c r="BF164" s="108">
        <v>0.45612132967833618</v>
      </c>
      <c r="BG164" s="108">
        <v>0.44337554057814377</v>
      </c>
      <c r="BH164" s="108">
        <v>0.44709862395546524</v>
      </c>
      <c r="BI164" s="108">
        <v>0.45682379493569403</v>
      </c>
      <c r="BJ164" s="108">
        <v>0.44494767057280865</v>
      </c>
      <c r="BK164" s="108">
        <v>0.37201213786515019</v>
      </c>
      <c r="BL164" s="108">
        <v>0.44131893231242408</v>
      </c>
      <c r="BM164" s="108">
        <v>0.43709079094380021</v>
      </c>
      <c r="BN164" s="108">
        <v>0.45048620372916154</v>
      </c>
      <c r="BO164" s="108">
        <v>0.44556299156779983</v>
      </c>
      <c r="BP164" s="108">
        <v>0.42625427330755833</v>
      </c>
      <c r="BQ164" s="108">
        <v>0.44494104793733213</v>
      </c>
      <c r="BR164" s="108">
        <v>0.46436063113248105</v>
      </c>
      <c r="BS164" s="108">
        <v>0.44449362529585673</v>
      </c>
      <c r="BT164" s="108">
        <v>0.44953008725980731</v>
      </c>
      <c r="BU164" s="108">
        <v>0.44342744550240265</v>
      </c>
      <c r="BV164" s="108">
        <v>0.44683231305323856</v>
      </c>
      <c r="BW164" s="108">
        <v>0.44532584848564594</v>
      </c>
      <c r="BX164" s="195"/>
      <c r="BY164" s="108"/>
      <c r="BZ164" s="108"/>
      <c r="CA164" s="108"/>
      <c r="CB164" s="108"/>
      <c r="CC164" s="108"/>
    </row>
    <row r="165" spans="1:81" outlineLevel="1" x14ac:dyDescent="0.25">
      <c r="A165" s="3"/>
      <c r="B165" s="9">
        <v>151</v>
      </c>
      <c r="C165" s="3"/>
      <c r="D165" s="3">
        <v>94</v>
      </c>
      <c r="E165" s="36" t="s">
        <v>128</v>
      </c>
      <c r="F165" s="246"/>
      <c r="G165" s="102">
        <f t="shared" si="46"/>
        <v>0.15932646742524642</v>
      </c>
      <c r="H165" s="48">
        <f t="shared" si="47"/>
        <v>0.15932646742524642</v>
      </c>
      <c r="I165" s="48">
        <f t="shared" si="47"/>
        <v>0.15932646742524642</v>
      </c>
      <c r="J165" s="48">
        <f t="shared" si="47"/>
        <v>0.15932646742524642</v>
      </c>
      <c r="K165" s="48">
        <f t="shared" si="47"/>
        <v>0.15932646742524642</v>
      </c>
      <c r="L165" s="48">
        <f t="shared" si="47"/>
        <v>0.15932646742524642</v>
      </c>
      <c r="M165" s="48">
        <f t="shared" si="47"/>
        <v>0.15932646742524642</v>
      </c>
      <c r="N165" s="212"/>
      <c r="O165" s="107">
        <v>163</v>
      </c>
      <c r="P165" s="107">
        <v>0</v>
      </c>
      <c r="Q165" s="47">
        <v>0.19096276480396263</v>
      </c>
      <c r="R165" s="155">
        <v>0.15665784699970534</v>
      </c>
      <c r="S165" s="155">
        <v>0.1617444919555816</v>
      </c>
      <c r="T165" s="155">
        <v>0.16082604962565611</v>
      </c>
      <c r="U165" s="155">
        <v>0.15980624732477092</v>
      </c>
      <c r="V165" s="155">
        <v>0.16310337583390586</v>
      </c>
      <c r="W165" s="155">
        <v>0.16252049393951762</v>
      </c>
      <c r="X165" s="189">
        <v>0.15481466094418173</v>
      </c>
      <c r="Y165" s="155">
        <v>0.15517605381023231</v>
      </c>
      <c r="Z165" s="155">
        <v>0.16256292839174574</v>
      </c>
      <c r="AA165" s="155">
        <v>0.16819202909035297</v>
      </c>
      <c r="AB165" s="155">
        <v>0.16531318919302812</v>
      </c>
      <c r="AC165" s="155">
        <v>0.16831921619179602</v>
      </c>
      <c r="AD165" s="155">
        <v>0.16915297456674111</v>
      </c>
      <c r="AE165" s="155">
        <v>0.16696938333937167</v>
      </c>
      <c r="AF165" s="155">
        <v>0.16553001458055727</v>
      </c>
      <c r="AG165" s="155">
        <v>0.15509730054549328</v>
      </c>
      <c r="AH165" s="155">
        <v>0.15784576240515069</v>
      </c>
      <c r="AI165" s="155">
        <v>0.16157425539342624</v>
      </c>
      <c r="AJ165" s="155">
        <v>0.15455513331555285</v>
      </c>
      <c r="AK165" s="155">
        <v>0.16160336889525384</v>
      </c>
      <c r="AL165" s="108">
        <v>0.16456895098040686</v>
      </c>
      <c r="AM165" s="108">
        <v>0.15671309770681655</v>
      </c>
      <c r="AN165" s="108">
        <v>0.17461819600232706</v>
      </c>
      <c r="AO165" s="108">
        <v>0.15973801818190592</v>
      </c>
      <c r="AP165" s="108">
        <v>0.15558244874183169</v>
      </c>
      <c r="AQ165" s="108">
        <v>0.16039174713949583</v>
      </c>
      <c r="AR165" s="108">
        <v>0.19340777889018368</v>
      </c>
      <c r="AS165" s="108">
        <v>0.16028930385074378</v>
      </c>
      <c r="AT165" s="108">
        <v>0.16088555495078627</v>
      </c>
      <c r="AU165" s="108">
        <v>0.16303950431475447</v>
      </c>
      <c r="AV165" s="108">
        <v>0.13324360811210118</v>
      </c>
      <c r="AW165" s="108">
        <v>0.16588739365653263</v>
      </c>
      <c r="AX165" s="108">
        <v>0.15708779987464641</v>
      </c>
      <c r="AY165" s="108">
        <v>0.15932646742524642</v>
      </c>
      <c r="AZ165" s="108">
        <v>0.16040733392949291</v>
      </c>
      <c r="BA165" s="108">
        <v>0.15920812956331759</v>
      </c>
      <c r="BB165" s="108">
        <v>0.13794101340892354</v>
      </c>
      <c r="BC165" s="108">
        <v>0.16228813491112656</v>
      </c>
      <c r="BD165" s="108">
        <v>0.15851879459963403</v>
      </c>
      <c r="BE165" s="108">
        <v>0.14776809242987449</v>
      </c>
      <c r="BF165" s="108">
        <v>0.15299708425545441</v>
      </c>
      <c r="BG165" s="108">
        <v>0.16051635196057754</v>
      </c>
      <c r="BH165" s="108">
        <v>0.15840720771787323</v>
      </c>
      <c r="BI165" s="108">
        <v>0.15097438860357479</v>
      </c>
      <c r="BJ165" s="108">
        <v>0.16021524631856379</v>
      </c>
      <c r="BK165" s="108">
        <v>0.22133468679295701</v>
      </c>
      <c r="BL165" s="108">
        <v>0.16787525933291775</v>
      </c>
      <c r="BM165" s="108">
        <v>0.1556297157235631</v>
      </c>
      <c r="BN165" s="108">
        <v>0.15673422967828587</v>
      </c>
      <c r="BO165" s="108">
        <v>0.15984140060233723</v>
      </c>
      <c r="BP165" s="108">
        <v>0.1755219698118943</v>
      </c>
      <c r="BQ165" s="108">
        <v>0.15947803333162081</v>
      </c>
      <c r="BR165" s="108">
        <v>0.13103812705228901</v>
      </c>
      <c r="BS165" s="108">
        <v>0.16304420261765296</v>
      </c>
      <c r="BT165" s="108">
        <v>0.15805738529391053</v>
      </c>
      <c r="BU165" s="108">
        <v>0.1623917780574746</v>
      </c>
      <c r="BV165" s="108">
        <v>0.15925517629622021</v>
      </c>
      <c r="BW165" s="108">
        <v>0.16259340762324623</v>
      </c>
      <c r="BX165" s="195"/>
      <c r="BY165" s="108"/>
      <c r="BZ165" s="108"/>
      <c r="CA165" s="108"/>
      <c r="CB165" s="108"/>
      <c r="CC165" s="108"/>
    </row>
    <row r="166" spans="1:81" outlineLevel="1" x14ac:dyDescent="0.25">
      <c r="A166" s="3"/>
      <c r="B166" s="9">
        <v>152</v>
      </c>
      <c r="C166" s="3"/>
      <c r="D166" s="3">
        <v>95</v>
      </c>
      <c r="E166" s="36" t="s">
        <v>129</v>
      </c>
      <c r="F166" s="246"/>
      <c r="G166" s="102">
        <f t="shared" si="46"/>
        <v>0.10628989100841502</v>
      </c>
      <c r="H166" s="48">
        <f t="shared" si="47"/>
        <v>0.10628989100841502</v>
      </c>
      <c r="I166" s="48">
        <f t="shared" si="47"/>
        <v>0.10628989100841502</v>
      </c>
      <c r="J166" s="48">
        <f t="shared" si="47"/>
        <v>0.10628989100841502</v>
      </c>
      <c r="K166" s="48">
        <f t="shared" si="47"/>
        <v>0.10628989100841502</v>
      </c>
      <c r="L166" s="48">
        <f t="shared" si="47"/>
        <v>0.10628989100841502</v>
      </c>
      <c r="M166" s="48">
        <f t="shared" si="47"/>
        <v>0.10628989100841502</v>
      </c>
      <c r="N166" s="212"/>
      <c r="O166" s="107">
        <v>164</v>
      </c>
      <c r="P166" s="107">
        <v>0</v>
      </c>
      <c r="Q166" s="47">
        <v>9.4677511393098171E-2</v>
      </c>
      <c r="R166" s="155">
        <v>0.11095634019827018</v>
      </c>
      <c r="S166" s="155">
        <v>9.9479524361308885E-2</v>
      </c>
      <c r="T166" s="155">
        <v>0.11006314761137045</v>
      </c>
      <c r="U166" s="155">
        <v>0.10505984096412749</v>
      </c>
      <c r="V166" s="155">
        <v>0.10907159670629264</v>
      </c>
      <c r="W166" s="155">
        <v>0.10179342606131343</v>
      </c>
      <c r="X166" s="189">
        <v>0.10977007445625103</v>
      </c>
      <c r="Y166" s="155">
        <v>0.10876831095024361</v>
      </c>
      <c r="Z166" s="155">
        <v>0.10661130436832145</v>
      </c>
      <c r="AA166" s="155">
        <v>0.1018364785179439</v>
      </c>
      <c r="AB166" s="155">
        <v>0.10395212049695503</v>
      </c>
      <c r="AC166" s="155">
        <v>0.10745367871077752</v>
      </c>
      <c r="AD166" s="155">
        <v>0.11285150840872868</v>
      </c>
      <c r="AE166" s="155">
        <v>8.6397660773184212E-2</v>
      </c>
      <c r="AF166" s="155">
        <v>0.10466523755598584</v>
      </c>
      <c r="AG166" s="155">
        <v>0.1057203064698805</v>
      </c>
      <c r="AH166" s="155">
        <v>0.10302773180002736</v>
      </c>
      <c r="AI166" s="155">
        <v>0.10431420693070237</v>
      </c>
      <c r="AJ166" s="155">
        <v>9.2676138236125125E-2</v>
      </c>
      <c r="AK166" s="155">
        <v>0.10612395466848289</v>
      </c>
      <c r="AL166" s="108">
        <v>0.10433170770676883</v>
      </c>
      <c r="AM166" s="108">
        <v>0.11427851674253658</v>
      </c>
      <c r="AN166" s="108">
        <v>0.10573805416740537</v>
      </c>
      <c r="AO166" s="108">
        <v>0.10851015848503008</v>
      </c>
      <c r="AP166" s="108">
        <v>9.9503014400384018E-2</v>
      </c>
      <c r="AQ166" s="108">
        <v>0.11689601504617993</v>
      </c>
      <c r="AR166" s="108">
        <v>0.10604040724435995</v>
      </c>
      <c r="AS166" s="108">
        <v>0.10539415660645776</v>
      </c>
      <c r="AT166" s="108">
        <v>0.10313938778589071</v>
      </c>
      <c r="AU166" s="108">
        <v>0.10524242364690309</v>
      </c>
      <c r="AV166" s="108">
        <v>0.10888926911656939</v>
      </c>
      <c r="AW166" s="108">
        <v>0.10020252734990942</v>
      </c>
      <c r="AX166" s="108">
        <v>0.10423208482699614</v>
      </c>
      <c r="AY166" s="108">
        <v>0.10628989100841502</v>
      </c>
      <c r="AZ166" s="108">
        <v>0.10062789653882867</v>
      </c>
      <c r="BA166" s="108">
        <v>0.10380892089426159</v>
      </c>
      <c r="BB166" s="108">
        <v>0.10317535760217442</v>
      </c>
      <c r="BC166" s="108">
        <v>0.1083221198069267</v>
      </c>
      <c r="BD166" s="108">
        <v>0.10727913758209669</v>
      </c>
      <c r="BE166" s="108">
        <v>0.11598211536671865</v>
      </c>
      <c r="BF166" s="108">
        <v>0.10317943236699752</v>
      </c>
      <c r="BG166" s="108">
        <v>0.10657520088673479</v>
      </c>
      <c r="BH166" s="108">
        <v>0.10527782657464585</v>
      </c>
      <c r="BI166" s="108">
        <v>0.10513039650977005</v>
      </c>
      <c r="BJ166" s="108">
        <v>0.10578038524992366</v>
      </c>
      <c r="BK166" s="108">
        <v>9.0321762302703806E-2</v>
      </c>
      <c r="BL166" s="108">
        <v>0.10111247781969618</v>
      </c>
      <c r="BM166" s="108">
        <v>0.10923611475842263</v>
      </c>
      <c r="BN166" s="108">
        <v>0.10739102691223297</v>
      </c>
      <c r="BO166" s="108">
        <v>0.10708229676935903</v>
      </c>
      <c r="BP166" s="108">
        <v>0.10676639878525551</v>
      </c>
      <c r="BQ166" s="108">
        <v>0.10513060531848911</v>
      </c>
      <c r="BR166" s="108">
        <v>8.9453099906663405E-2</v>
      </c>
      <c r="BS166" s="108">
        <v>0.10219327879520154</v>
      </c>
      <c r="BT166" s="108">
        <v>0.10392772758871294</v>
      </c>
      <c r="BU166" s="108">
        <v>0.10415743115331262</v>
      </c>
      <c r="BV166" s="108">
        <v>0.1042627293398468</v>
      </c>
      <c r="BW166" s="108">
        <v>0.10388159705056238</v>
      </c>
      <c r="BX166" s="195"/>
      <c r="BY166" s="108"/>
      <c r="BZ166" s="108"/>
      <c r="CA166" s="108"/>
      <c r="CB166" s="108"/>
      <c r="CC166" s="108"/>
    </row>
    <row r="167" spans="1:81" outlineLevel="1" x14ac:dyDescent="0.25">
      <c r="A167" s="3"/>
      <c r="B167" s="9">
        <v>153</v>
      </c>
      <c r="C167" s="3"/>
      <c r="D167" s="3">
        <v>96</v>
      </c>
      <c r="E167" s="36" t="s">
        <v>130</v>
      </c>
      <c r="F167" s="246"/>
      <c r="G167" s="102">
        <f t="shared" si="46"/>
        <v>0.13060779866809447</v>
      </c>
      <c r="H167" s="48">
        <f t="shared" si="47"/>
        <v>0.13060779866809447</v>
      </c>
      <c r="I167" s="48">
        <f t="shared" si="47"/>
        <v>0.13060779866809447</v>
      </c>
      <c r="J167" s="48">
        <f t="shared" si="47"/>
        <v>0.13060779866809447</v>
      </c>
      <c r="K167" s="48">
        <f t="shared" si="47"/>
        <v>0.13060779866809447</v>
      </c>
      <c r="L167" s="48">
        <f t="shared" si="47"/>
        <v>0.13060779866809447</v>
      </c>
      <c r="M167" s="48">
        <f t="shared" si="47"/>
        <v>0.13060779866809447</v>
      </c>
      <c r="N167" s="212"/>
      <c r="O167" s="107">
        <v>165</v>
      </c>
      <c r="P167" s="107">
        <v>0</v>
      </c>
      <c r="Q167" s="47">
        <v>0.12150468166324147</v>
      </c>
      <c r="R167" s="155">
        <v>0.12359159685608501</v>
      </c>
      <c r="S167" s="155">
        <v>0.12324787238901624</v>
      </c>
      <c r="T167" s="155">
        <v>0.13217376575351314</v>
      </c>
      <c r="U167" s="155">
        <v>0.12013030694372406</v>
      </c>
      <c r="V167" s="155">
        <v>0.12288769765677032</v>
      </c>
      <c r="W167" s="155">
        <v>0.12919440994006814</v>
      </c>
      <c r="X167" s="189">
        <v>0.12487470386764654</v>
      </c>
      <c r="Y167" s="155">
        <v>0.12097350377727345</v>
      </c>
      <c r="Z167" s="155">
        <v>0.13706018401500897</v>
      </c>
      <c r="AA167" s="155">
        <v>0.12870964222518633</v>
      </c>
      <c r="AB167" s="155">
        <v>0.12307953610340672</v>
      </c>
      <c r="AC167" s="155">
        <v>0.12189278087833144</v>
      </c>
      <c r="AD167" s="155">
        <v>0.13726772631351714</v>
      </c>
      <c r="AE167" s="155">
        <v>0.12198175940059586</v>
      </c>
      <c r="AF167" s="155">
        <v>0.12794174119086588</v>
      </c>
      <c r="AG167" s="155">
        <v>0.12676771898688943</v>
      </c>
      <c r="AH167" s="155">
        <v>0.12173752796686821</v>
      </c>
      <c r="AI167" s="155">
        <v>0.12171966210426044</v>
      </c>
      <c r="AJ167" s="155">
        <v>0.11428480170755995</v>
      </c>
      <c r="AK167" s="155">
        <v>0.12321666434535516</v>
      </c>
      <c r="AL167" s="108">
        <v>0.13002499084082975</v>
      </c>
      <c r="AM167" s="108">
        <v>0.12618436838216662</v>
      </c>
      <c r="AN167" s="108">
        <v>0.13146065398894646</v>
      </c>
      <c r="AO167" s="108">
        <v>0.1218073782663498</v>
      </c>
      <c r="AP167" s="108">
        <v>0.12595743134646198</v>
      </c>
      <c r="AQ167" s="108">
        <v>0.13567249409377924</v>
      </c>
      <c r="AR167" s="108">
        <v>0.12455488549148441</v>
      </c>
      <c r="AS167" s="108">
        <v>0.12368805787968395</v>
      </c>
      <c r="AT167" s="108">
        <v>0.12460459341251928</v>
      </c>
      <c r="AU167" s="108">
        <v>0.13311598005915859</v>
      </c>
      <c r="AV167" s="108">
        <v>0.12362413787767235</v>
      </c>
      <c r="AW167" s="108">
        <v>0.12499651430944181</v>
      </c>
      <c r="AX167" s="108">
        <v>0.12617818185698848</v>
      </c>
      <c r="AY167" s="108">
        <v>0.13060779866809447</v>
      </c>
      <c r="AZ167" s="108">
        <v>0.1313154023425287</v>
      </c>
      <c r="BA167" s="108">
        <v>0.12893595599785801</v>
      </c>
      <c r="BB167" s="108">
        <v>0.12284409942711516</v>
      </c>
      <c r="BC167" s="108">
        <v>0.11202169308850274</v>
      </c>
      <c r="BD167" s="108">
        <v>0.12071467044070472</v>
      </c>
      <c r="BE167" s="108">
        <v>0.111167860155029</v>
      </c>
      <c r="BF167" s="108">
        <v>0.12795101592373048</v>
      </c>
      <c r="BG167" s="108">
        <v>0.12693574858162182</v>
      </c>
      <c r="BH167" s="108">
        <v>0.12261170231418994</v>
      </c>
      <c r="BI167" s="108">
        <v>0.12510208424137748</v>
      </c>
      <c r="BJ167" s="108">
        <v>0.12357587300745609</v>
      </c>
      <c r="BK167" s="108">
        <v>0.11810437475003943</v>
      </c>
      <c r="BL167" s="108">
        <v>0.14193855805786137</v>
      </c>
      <c r="BM167" s="108">
        <v>0.11139862192050343</v>
      </c>
      <c r="BN167" s="108">
        <v>0.12416910854387986</v>
      </c>
      <c r="BO167" s="108">
        <v>0.12342821347674704</v>
      </c>
      <c r="BP167" s="108">
        <v>0.14249648757510736</v>
      </c>
      <c r="BQ167" s="108">
        <v>0.12527638712442601</v>
      </c>
      <c r="BR167" s="108">
        <v>0.12445997451312252</v>
      </c>
      <c r="BS167" s="108">
        <v>0.12100049828728121</v>
      </c>
      <c r="BT167" s="108">
        <v>0.1306730089827155</v>
      </c>
      <c r="BU167" s="108">
        <v>0.1233185145088953</v>
      </c>
      <c r="BV167" s="108">
        <v>0.12567133584468748</v>
      </c>
      <c r="BW167" s="108">
        <v>0.12657540754975516</v>
      </c>
      <c r="BX167" s="195"/>
      <c r="BY167" s="108"/>
      <c r="BZ167" s="108"/>
      <c r="CA167" s="108"/>
      <c r="CB167" s="108"/>
      <c r="CC167" s="108"/>
    </row>
    <row r="168" spans="1:81" outlineLevel="1" x14ac:dyDescent="0.25">
      <c r="A168" s="3"/>
      <c r="B168" s="9">
        <v>154</v>
      </c>
      <c r="C168" s="3"/>
      <c r="D168" s="3">
        <v>97</v>
      </c>
      <c r="E168" s="36" t="s">
        <v>131</v>
      </c>
      <c r="F168" s="246"/>
      <c r="G168" s="102">
        <f t="shared" si="46"/>
        <v>-0.38956149181062166</v>
      </c>
      <c r="H168" s="48">
        <f t="shared" si="47"/>
        <v>-0.38956149181062166</v>
      </c>
      <c r="I168" s="48">
        <f t="shared" si="47"/>
        <v>-0.38956149181062166</v>
      </c>
      <c r="J168" s="48">
        <f t="shared" si="47"/>
        <v>-0.38956149181062166</v>
      </c>
      <c r="K168" s="48">
        <f t="shared" si="47"/>
        <v>-0.38956149181062166</v>
      </c>
      <c r="L168" s="48">
        <f t="shared" si="47"/>
        <v>-0.38956149181062166</v>
      </c>
      <c r="M168" s="48">
        <f t="shared" si="47"/>
        <v>-0.38956149181062166</v>
      </c>
      <c r="N168" s="212"/>
      <c r="O168" s="107">
        <v>166</v>
      </c>
      <c r="P168" s="107">
        <v>0</v>
      </c>
      <c r="Q168" s="47">
        <v>-0.37229165620323451</v>
      </c>
      <c r="R168" s="155">
        <v>-0.40029655329034286</v>
      </c>
      <c r="S168" s="155">
        <v>-0.35409746395880048</v>
      </c>
      <c r="T168" s="155">
        <v>-0.38079269995727272</v>
      </c>
      <c r="U168" s="155">
        <v>-0.36934413846152148</v>
      </c>
      <c r="V168" s="155">
        <v>-0.37238802143178218</v>
      </c>
      <c r="W168" s="155">
        <v>-0.3479372427761262</v>
      </c>
      <c r="X168" s="189">
        <v>-0.39556858220062985</v>
      </c>
      <c r="Y168" s="155">
        <v>-0.41443878646004056</v>
      </c>
      <c r="Z168" s="155">
        <v>-0.33467907529638907</v>
      </c>
      <c r="AA168" s="155">
        <v>-0.39218484854447522</v>
      </c>
      <c r="AB168" s="155">
        <v>-0.37352077511780502</v>
      </c>
      <c r="AC168" s="155">
        <v>-0.34925812609869589</v>
      </c>
      <c r="AD168" s="155">
        <v>-0.36636745662078835</v>
      </c>
      <c r="AE168" s="155">
        <v>-0.45925238847230287</v>
      </c>
      <c r="AF168" s="155">
        <v>-0.42901924253101764</v>
      </c>
      <c r="AG168" s="155">
        <v>-0.37266565684339747</v>
      </c>
      <c r="AH168" s="155">
        <v>-0.43179131955659478</v>
      </c>
      <c r="AI168" s="155">
        <v>-0.37734922005510918</v>
      </c>
      <c r="AJ168" s="155">
        <v>-0.35842476957809133</v>
      </c>
      <c r="AK168" s="155">
        <v>-0.35454392671765556</v>
      </c>
      <c r="AL168" s="108">
        <v>-0.39269300695857801</v>
      </c>
      <c r="AM168" s="108">
        <v>-0.389404678686189</v>
      </c>
      <c r="AN168" s="108">
        <v>-0.31747603649379857</v>
      </c>
      <c r="AO168" s="108">
        <v>-0.22895369706124347</v>
      </c>
      <c r="AP168" s="108">
        <v>-0.43886947995862802</v>
      </c>
      <c r="AQ168" s="108">
        <v>-0.37337600290101314</v>
      </c>
      <c r="AR168" s="108">
        <v>-0.40141903726022066</v>
      </c>
      <c r="AS168" s="108">
        <v>-0.37924679976802611</v>
      </c>
      <c r="AT168" s="108">
        <v>-0.37932477859397951</v>
      </c>
      <c r="AU168" s="108">
        <v>-0.37138961260064557</v>
      </c>
      <c r="AV168" s="108">
        <v>-0.34806187446929693</v>
      </c>
      <c r="AW168" s="108">
        <v>-0.3742197508901331</v>
      </c>
      <c r="AX168" s="108">
        <v>-0.37768395522454962</v>
      </c>
      <c r="AY168" s="108">
        <v>-0.38956149181062166</v>
      </c>
      <c r="AZ168" s="108">
        <v>-0.46205209541916481</v>
      </c>
      <c r="BA168" s="108">
        <v>-0.37218652822928527</v>
      </c>
      <c r="BB168" s="108">
        <v>-0.30443575165854886</v>
      </c>
      <c r="BC168" s="108">
        <v>-0.37415836912025918</v>
      </c>
      <c r="BD168" s="108">
        <v>-0.35102507535006755</v>
      </c>
      <c r="BE168" s="108">
        <v>-0.51829590350545818</v>
      </c>
      <c r="BF168" s="108">
        <v>-0.40931439487207433</v>
      </c>
      <c r="BG168" s="108">
        <v>-0.37469032273540276</v>
      </c>
      <c r="BH168" s="108">
        <v>-0.39600165294843515</v>
      </c>
      <c r="BI168" s="108">
        <v>-0.405987541344832</v>
      </c>
      <c r="BJ168" s="108">
        <v>-0.37280827648908577</v>
      </c>
      <c r="BK168" s="108">
        <v>-0.51307049283325834</v>
      </c>
      <c r="BL168" s="108">
        <v>-0.40964494938947582</v>
      </c>
      <c r="BM168" s="108">
        <v>-0.25488962993383857</v>
      </c>
      <c r="BN168" s="108">
        <v>-0.40561202090393783</v>
      </c>
      <c r="BO168" s="108">
        <v>-0.33851096182861345</v>
      </c>
      <c r="BP168" s="108">
        <v>-0.44696440822760047</v>
      </c>
      <c r="BQ168" s="108">
        <v>-0.39134946530999126</v>
      </c>
      <c r="BR168" s="108">
        <v>-0.35637045987491234</v>
      </c>
      <c r="BS168" s="108">
        <v>-0.24160753933709078</v>
      </c>
      <c r="BT168" s="108">
        <v>-0.3760363967227357</v>
      </c>
      <c r="BU168" s="108">
        <v>-0.3760580341659242</v>
      </c>
      <c r="BV168" s="108">
        <v>-0.39025396151577973</v>
      </c>
      <c r="BW168" s="108">
        <v>-0.38195668509070285</v>
      </c>
      <c r="BX168" s="195"/>
      <c r="BY168" s="108"/>
      <c r="BZ168" s="108"/>
      <c r="CA168" s="108"/>
      <c r="CB168" s="108"/>
      <c r="CC168" s="108"/>
    </row>
    <row r="169" spans="1:81" outlineLevel="1" x14ac:dyDescent="0.25">
      <c r="A169" s="3"/>
      <c r="B169" s="9">
        <v>155</v>
      </c>
      <c r="C169" s="3"/>
      <c r="D169" s="3">
        <v>98</v>
      </c>
      <c r="E169" s="36" t="s">
        <v>132</v>
      </c>
      <c r="F169" s="246"/>
      <c r="G169" s="102">
        <f t="shared" si="46"/>
        <v>0.1674170193964844</v>
      </c>
      <c r="H169" s="48">
        <f t="shared" si="47"/>
        <v>0.1674170193964844</v>
      </c>
      <c r="I169" s="48">
        <f t="shared" si="47"/>
        <v>0.1674170193964844</v>
      </c>
      <c r="J169" s="48">
        <f t="shared" si="47"/>
        <v>0.1674170193964844</v>
      </c>
      <c r="K169" s="48">
        <f t="shared" si="47"/>
        <v>0.1674170193964844</v>
      </c>
      <c r="L169" s="48">
        <f t="shared" si="47"/>
        <v>0.1674170193964844</v>
      </c>
      <c r="M169" s="48">
        <f t="shared" si="47"/>
        <v>0.1674170193964844</v>
      </c>
      <c r="N169" s="212"/>
      <c r="O169" s="107">
        <v>167</v>
      </c>
      <c r="P169" s="107">
        <v>0</v>
      </c>
      <c r="Q169" s="47">
        <v>0.25107352360474089</v>
      </c>
      <c r="R169" s="155">
        <v>0.22272730217267106</v>
      </c>
      <c r="S169" s="155">
        <v>0.21300959127088095</v>
      </c>
      <c r="T169" s="155">
        <v>0.17335542337902538</v>
      </c>
      <c r="U169" s="155">
        <v>0.19756385978967794</v>
      </c>
      <c r="V169" s="155">
        <v>0.18996236641101552</v>
      </c>
      <c r="W169" s="155">
        <v>0.20381579665316127</v>
      </c>
      <c r="X169" s="189">
        <v>0.25152891820417489</v>
      </c>
      <c r="Y169" s="155">
        <v>0.17811555362105094</v>
      </c>
      <c r="Z169" s="155">
        <v>0.20463766697671296</v>
      </c>
      <c r="AA169" s="155">
        <v>0.16958826570242688</v>
      </c>
      <c r="AB169" s="155">
        <v>0.18635031529150531</v>
      </c>
      <c r="AC169" s="155">
        <v>0.20491353114258057</v>
      </c>
      <c r="AD169" s="155">
        <v>0.18249730011161983</v>
      </c>
      <c r="AE169" s="155">
        <v>0.15794361855622402</v>
      </c>
      <c r="AF169" s="155">
        <v>0.16844599337173957</v>
      </c>
      <c r="AG169" s="155">
        <v>0.11632977868088479</v>
      </c>
      <c r="AH169" s="155">
        <v>0.1251282609437471</v>
      </c>
      <c r="AI169" s="155">
        <v>0.18855649782772993</v>
      </c>
      <c r="AJ169" s="155">
        <v>0.21778015067159809</v>
      </c>
      <c r="AK169" s="155">
        <v>0.1956193740023032</v>
      </c>
      <c r="AL169" s="108">
        <v>0.18107885978200972</v>
      </c>
      <c r="AM169" s="108">
        <v>0.17302448085604266</v>
      </c>
      <c r="AN169" s="108">
        <v>0.27740749094919742</v>
      </c>
      <c r="AO169" s="108">
        <v>0.23571949757047889</v>
      </c>
      <c r="AP169" s="108">
        <v>0.17421493243426237</v>
      </c>
      <c r="AQ169" s="108">
        <v>0.10588288610709412</v>
      </c>
      <c r="AR169" s="108">
        <v>0.18618116751437797</v>
      </c>
      <c r="AS169" s="108">
        <v>0.19081218843470027</v>
      </c>
      <c r="AT169" s="108">
        <v>0.1805822018903388</v>
      </c>
      <c r="AU169" s="108">
        <v>0.18884973319552725</v>
      </c>
      <c r="AV169" s="108">
        <v>0.20334885650391998</v>
      </c>
      <c r="AW169" s="108">
        <v>0.18686585189078467</v>
      </c>
      <c r="AX169" s="108">
        <v>0.17512836761040085</v>
      </c>
      <c r="AY169" s="108">
        <v>0.1674170193964844</v>
      </c>
      <c r="AZ169" s="108">
        <v>0.17121564819836485</v>
      </c>
      <c r="BA169" s="108">
        <v>0.18869188478016991</v>
      </c>
      <c r="BB169" s="108">
        <v>0.2328630013255388</v>
      </c>
      <c r="BC169" s="108">
        <v>0.19218571466043591</v>
      </c>
      <c r="BD169" s="108">
        <v>0.20632116545564333</v>
      </c>
      <c r="BE169" s="108">
        <v>0.16659946607288456</v>
      </c>
      <c r="BF169" s="108">
        <v>0.17928178064532294</v>
      </c>
      <c r="BG169" s="108">
        <v>0.19330688239669644</v>
      </c>
      <c r="BH169" s="108">
        <v>0.18084866382798676</v>
      </c>
      <c r="BI169" s="108">
        <v>0.1859902829732617</v>
      </c>
      <c r="BJ169" s="108">
        <v>0.2290697476813679</v>
      </c>
      <c r="BK169" s="108">
        <v>6.6008262535650897E-3</v>
      </c>
      <c r="BL169" s="108">
        <v>0.16813952291116996</v>
      </c>
      <c r="BM169" s="108">
        <v>0.23846949280649632</v>
      </c>
      <c r="BN169" s="108">
        <v>0.17994301787009193</v>
      </c>
      <c r="BO169" s="108">
        <v>0.17481390584244072</v>
      </c>
      <c r="BP169" s="108">
        <v>0.15426972026093408</v>
      </c>
      <c r="BQ169" s="108">
        <v>0.17867650841945085</v>
      </c>
      <c r="BR169" s="108">
        <v>0.20320354247111899</v>
      </c>
      <c r="BS169" s="108">
        <v>0.30866308158943717</v>
      </c>
      <c r="BT169" s="108">
        <v>0.189825746196991</v>
      </c>
      <c r="BU169" s="108">
        <v>0.18276575431779585</v>
      </c>
      <c r="BV169" s="108">
        <v>0.19466101229742394</v>
      </c>
      <c r="BW169" s="108">
        <v>0.19408398963548201</v>
      </c>
      <c r="BX169" s="195"/>
      <c r="BY169" s="108"/>
      <c r="BZ169" s="108"/>
      <c r="CA169" s="108"/>
      <c r="CB169" s="108"/>
      <c r="CC169" s="108"/>
    </row>
    <row r="170" spans="1:81" outlineLevel="1" x14ac:dyDescent="0.25">
      <c r="A170" s="3"/>
      <c r="B170" s="9">
        <v>156</v>
      </c>
      <c r="C170" s="3"/>
      <c r="D170" s="3">
        <v>99</v>
      </c>
      <c r="E170" s="36" t="s">
        <v>133</v>
      </c>
      <c r="F170" s="246"/>
      <c r="G170" s="102">
        <f t="shared" si="46"/>
        <v>0.16720910089759156</v>
      </c>
      <c r="H170" s="48">
        <f t="shared" si="47"/>
        <v>0.16720910089759156</v>
      </c>
      <c r="I170" s="48">
        <f t="shared" si="47"/>
        <v>0.16720910089759156</v>
      </c>
      <c r="J170" s="48">
        <f t="shared" si="47"/>
        <v>0.16720910089759156</v>
      </c>
      <c r="K170" s="48">
        <f t="shared" si="47"/>
        <v>0.16720910089759156</v>
      </c>
      <c r="L170" s="48">
        <f t="shared" si="47"/>
        <v>0.16720910089759156</v>
      </c>
      <c r="M170" s="48">
        <f t="shared" si="47"/>
        <v>0.16720910089759156</v>
      </c>
      <c r="N170" s="212"/>
      <c r="O170" s="107">
        <v>168</v>
      </c>
      <c r="P170" s="107">
        <v>0</v>
      </c>
      <c r="Q170" s="47">
        <v>0.14596830485981666</v>
      </c>
      <c r="R170" s="155">
        <v>0.17177849581388829</v>
      </c>
      <c r="S170" s="155">
        <v>0.15483886501318267</v>
      </c>
      <c r="T170" s="155">
        <v>0.17794974498286584</v>
      </c>
      <c r="U170" s="155">
        <v>0.16646675427234686</v>
      </c>
      <c r="V170" s="155">
        <v>0.17188676846649997</v>
      </c>
      <c r="W170" s="155">
        <v>0.16001913836834675</v>
      </c>
      <c r="X170" s="189">
        <v>0.17826995710647331</v>
      </c>
      <c r="Y170" s="155">
        <v>0.17432798980667397</v>
      </c>
      <c r="Z170" s="155">
        <v>0.16941256687878514</v>
      </c>
      <c r="AA170" s="155">
        <v>0.15529711493754556</v>
      </c>
      <c r="AB170" s="155">
        <v>0.16484460359808092</v>
      </c>
      <c r="AC170" s="155">
        <v>0.16731089891616763</v>
      </c>
      <c r="AD170" s="155">
        <v>0.18664684042524549</v>
      </c>
      <c r="AE170" s="155">
        <v>0.1547561951000799</v>
      </c>
      <c r="AF170" s="155">
        <v>0.16437855724120906</v>
      </c>
      <c r="AG170" s="155">
        <v>0.14311942948519987</v>
      </c>
      <c r="AH170" s="155">
        <v>0.15578145602833682</v>
      </c>
      <c r="AI170" s="155">
        <v>0.16396621973346462</v>
      </c>
      <c r="AJ170" s="155">
        <v>0.13416837582546362</v>
      </c>
      <c r="AK170" s="155">
        <v>0.16890950559847798</v>
      </c>
      <c r="AL170" s="108">
        <v>0.1640777783447091</v>
      </c>
      <c r="AM170" s="108">
        <v>0.21577666473416468</v>
      </c>
      <c r="AN170" s="108">
        <v>0.15393852902841731</v>
      </c>
      <c r="AO170" s="108">
        <v>0.18140575466897618</v>
      </c>
      <c r="AP170" s="108">
        <v>0.14620866802689342</v>
      </c>
      <c r="AQ170" s="108">
        <v>0.20678713176491742</v>
      </c>
      <c r="AR170" s="108">
        <v>0.15656134120190557</v>
      </c>
      <c r="AS170" s="108">
        <v>0.16404114759948579</v>
      </c>
      <c r="AT170" s="108">
        <v>0.16782890461962829</v>
      </c>
      <c r="AU170" s="108">
        <v>0.16660033235186913</v>
      </c>
      <c r="AV170" s="108">
        <v>0.16900299808417318</v>
      </c>
      <c r="AW170" s="108">
        <v>0.15194285464472035</v>
      </c>
      <c r="AX170" s="108">
        <v>0.16973497702744425</v>
      </c>
      <c r="AY170" s="108">
        <v>0.16720910089759156</v>
      </c>
      <c r="AZ170" s="108">
        <v>0.14751708740856675</v>
      </c>
      <c r="BA170" s="108">
        <v>0.16766663884915775</v>
      </c>
      <c r="BB170" s="108">
        <v>0.16213456734626613</v>
      </c>
      <c r="BC170" s="108">
        <v>0.17567013467705989</v>
      </c>
      <c r="BD170" s="108">
        <v>0.17125280694478112</v>
      </c>
      <c r="BE170" s="108">
        <v>0.17821555056517674</v>
      </c>
      <c r="BF170" s="108">
        <v>0.16291602092212651</v>
      </c>
      <c r="BG170" s="108">
        <v>0.17114358176948108</v>
      </c>
      <c r="BH170" s="108">
        <v>0.16716122087415469</v>
      </c>
      <c r="BI170" s="108">
        <v>0.15716899407163007</v>
      </c>
      <c r="BJ170" s="108">
        <v>0.16151670357314785</v>
      </c>
      <c r="BK170" s="108">
        <v>0.1422161409682251</v>
      </c>
      <c r="BL170" s="108">
        <v>0.15569732564767053</v>
      </c>
      <c r="BM170" s="108">
        <v>0.17968558232475068</v>
      </c>
      <c r="BN170" s="108">
        <v>0.16936180917785057</v>
      </c>
      <c r="BO170" s="108">
        <v>0.17654307212838749</v>
      </c>
      <c r="BP170" s="108">
        <v>0.16679861288402542</v>
      </c>
      <c r="BQ170" s="108">
        <v>0.16929474667119218</v>
      </c>
      <c r="BR170" s="108">
        <v>0.14636389987504791</v>
      </c>
      <c r="BS170" s="108">
        <v>0.15542489375565871</v>
      </c>
      <c r="BT170" s="108">
        <v>0.16232933514104553</v>
      </c>
      <c r="BU170" s="108">
        <v>0.16373590283611791</v>
      </c>
      <c r="BV170" s="108">
        <v>0.16202335231267001</v>
      </c>
      <c r="BW170" s="108">
        <v>0.1597645481501179</v>
      </c>
      <c r="BX170" s="195"/>
      <c r="BY170" s="108"/>
      <c r="BZ170" s="108"/>
      <c r="CA170" s="108"/>
      <c r="CB170" s="108"/>
      <c r="CC170" s="108"/>
    </row>
    <row r="171" spans="1:81" outlineLevel="1" x14ac:dyDescent="0.25">
      <c r="A171" s="3"/>
      <c r="B171" s="9">
        <v>157</v>
      </c>
      <c r="C171" s="3"/>
      <c r="D171" s="3">
        <v>100</v>
      </c>
      <c r="E171" s="36" t="s">
        <v>134</v>
      </c>
      <c r="F171" s="246"/>
      <c r="G171" s="102">
        <f t="shared" si="46"/>
        <v>5.5237188358003841E-2</v>
      </c>
      <c r="H171" s="48">
        <f t="shared" si="47"/>
        <v>5.5237188358003841E-2</v>
      </c>
      <c r="I171" s="48">
        <f t="shared" si="47"/>
        <v>5.5237188358003841E-2</v>
      </c>
      <c r="J171" s="48">
        <f t="shared" si="47"/>
        <v>5.5237188358003841E-2</v>
      </c>
      <c r="K171" s="48">
        <f t="shared" si="47"/>
        <v>5.5237188358003841E-2</v>
      </c>
      <c r="L171" s="48">
        <f t="shared" si="47"/>
        <v>5.5237188358003841E-2</v>
      </c>
      <c r="M171" s="48">
        <f t="shared" si="47"/>
        <v>5.5237188358003841E-2</v>
      </c>
      <c r="N171" s="212"/>
      <c r="O171" s="107">
        <v>169</v>
      </c>
      <c r="P171" s="107">
        <v>0</v>
      </c>
      <c r="Q171" s="47">
        <v>5.503990155228089E-2</v>
      </c>
      <c r="R171" s="155">
        <v>4.916034883349274E-2</v>
      </c>
      <c r="S171" s="155">
        <v>5.3284587002275452E-2</v>
      </c>
      <c r="T171" s="155">
        <v>4.6438770495822568E-2</v>
      </c>
      <c r="U171" s="155">
        <v>5.378123107436461E-2</v>
      </c>
      <c r="V171" s="155">
        <v>5.4123928392651788E-2</v>
      </c>
      <c r="W171" s="155">
        <v>5.3204514285881799E-2</v>
      </c>
      <c r="X171" s="189">
        <v>5.3512745703827136E-2</v>
      </c>
      <c r="Y171" s="155">
        <v>5.2580154946279323E-2</v>
      </c>
      <c r="Z171" s="155">
        <v>5.0296776035877011E-2</v>
      </c>
      <c r="AA171" s="155">
        <v>5.4182273542130122E-2</v>
      </c>
      <c r="AB171" s="155">
        <v>5.4044621134801796E-2</v>
      </c>
      <c r="AC171" s="155">
        <v>5.5403825613348445E-2</v>
      </c>
      <c r="AD171" s="155">
        <v>5.13127303109433E-2</v>
      </c>
      <c r="AE171" s="155">
        <v>5.288435121579127E-2</v>
      </c>
      <c r="AF171" s="155">
        <v>5.4667101446115196E-2</v>
      </c>
      <c r="AG171" s="155">
        <v>5.147941371628928E-2</v>
      </c>
      <c r="AH171" s="155">
        <v>5.3175575741781445E-2</v>
      </c>
      <c r="AI171" s="155">
        <v>5.4158651158093707E-2</v>
      </c>
      <c r="AJ171" s="155">
        <v>5.8419685387726017E-2</v>
      </c>
      <c r="AK171" s="155">
        <v>5.3813202937880944E-2</v>
      </c>
      <c r="AL171" s="108">
        <v>5.5239256895829203E-2</v>
      </c>
      <c r="AM171" s="108">
        <v>4.9449949373317037E-2</v>
      </c>
      <c r="AN171" s="108">
        <v>3.92884225511968E-2</v>
      </c>
      <c r="AO171" s="108">
        <v>5.0210375098082127E-2</v>
      </c>
      <c r="AP171" s="108">
        <v>5.2589972630502468E-2</v>
      </c>
      <c r="AQ171" s="108">
        <v>4.8389909273165221E-2</v>
      </c>
      <c r="AR171" s="108">
        <v>6.0341732873607445E-2</v>
      </c>
      <c r="AS171" s="108">
        <v>5.4713049229756505E-2</v>
      </c>
      <c r="AT171" s="108">
        <v>5.0898468907486172E-2</v>
      </c>
      <c r="AU171" s="108">
        <v>5.3265333346367405E-2</v>
      </c>
      <c r="AV171" s="108">
        <v>5.2298936624469383E-2</v>
      </c>
      <c r="AW171" s="108">
        <v>5.4883074935938692E-2</v>
      </c>
      <c r="AX171" s="108">
        <v>5.2741199780716452E-2</v>
      </c>
      <c r="AY171" s="108">
        <v>5.5237188358003841E-2</v>
      </c>
      <c r="AZ171" s="108">
        <v>5.6033918204693167E-2</v>
      </c>
      <c r="BA171" s="108">
        <v>5.0554854145639982E-2</v>
      </c>
      <c r="BB171" s="108">
        <v>5.4390477619424615E-2</v>
      </c>
      <c r="BC171" s="108">
        <v>5.6170591256039626E-2</v>
      </c>
      <c r="BD171" s="108">
        <v>5.4009750189700778E-2</v>
      </c>
      <c r="BE171" s="108">
        <v>5.4392669295586948E-2</v>
      </c>
      <c r="BF171" s="108">
        <v>5.5090168412796126E-2</v>
      </c>
      <c r="BG171" s="108">
        <v>5.3716614384770489E-2</v>
      </c>
      <c r="BH171" s="108">
        <v>5.353540498508691E-2</v>
      </c>
      <c r="BI171" s="108">
        <v>5.3225749366978548E-2</v>
      </c>
      <c r="BJ171" s="108">
        <v>5.4270127536606649E-2</v>
      </c>
      <c r="BK171" s="108">
        <v>5.3855187171518715E-2</v>
      </c>
      <c r="BL171" s="108">
        <v>5.3373379568857682E-2</v>
      </c>
      <c r="BM171" s="108">
        <v>5.5167258833257127E-2</v>
      </c>
      <c r="BN171" s="108">
        <v>4.6101284287109245E-2</v>
      </c>
      <c r="BO171" s="108">
        <v>5.4131604166514968E-2</v>
      </c>
      <c r="BP171" s="108">
        <v>5.9101216571373683E-2</v>
      </c>
      <c r="BQ171" s="108">
        <v>5.4762699359683475E-2</v>
      </c>
      <c r="BR171" s="108">
        <v>5.3565988595264846E-2</v>
      </c>
      <c r="BS171" s="108">
        <v>5.3358879624143984E-2</v>
      </c>
      <c r="BT171" s="108">
        <v>5.2963073937608462E-2</v>
      </c>
      <c r="BU171" s="108">
        <v>5.5990134811783165E-2</v>
      </c>
      <c r="BV171" s="108">
        <v>5.4452989613549385E-2</v>
      </c>
      <c r="BW171" s="108">
        <v>5.3965274109464501E-2</v>
      </c>
      <c r="BX171" s="195"/>
      <c r="BY171" s="108"/>
      <c r="BZ171" s="108"/>
      <c r="CA171" s="108"/>
      <c r="CB171" s="108"/>
      <c r="CC171" s="108"/>
    </row>
    <row r="172" spans="1:81" outlineLevel="1" x14ac:dyDescent="0.25">
      <c r="A172" s="3"/>
      <c r="B172" s="9">
        <v>158</v>
      </c>
      <c r="C172" s="3"/>
      <c r="D172" s="3">
        <v>101</v>
      </c>
      <c r="E172" s="36" t="s">
        <v>135</v>
      </c>
      <c r="F172" s="246"/>
      <c r="G172" s="102">
        <f t="shared" si="46"/>
        <v>1.0118646189356317E-2</v>
      </c>
      <c r="H172" s="48">
        <f t="shared" si="47"/>
        <v>1.0118646189356317E-2</v>
      </c>
      <c r="I172" s="48">
        <f t="shared" si="47"/>
        <v>1.0118646189356317E-2</v>
      </c>
      <c r="J172" s="48">
        <f t="shared" si="47"/>
        <v>1.0118646189356317E-2</v>
      </c>
      <c r="K172" s="48">
        <f t="shared" si="47"/>
        <v>1.0118646189356317E-2</v>
      </c>
      <c r="L172" s="48">
        <f t="shared" si="47"/>
        <v>1.0118646189356317E-2</v>
      </c>
      <c r="M172" s="48">
        <f t="shared" si="47"/>
        <v>1.0118646189356317E-2</v>
      </c>
      <c r="N172" s="212"/>
      <c r="O172" s="107">
        <v>170</v>
      </c>
      <c r="P172" s="107">
        <v>0</v>
      </c>
      <c r="Q172" s="47">
        <v>8.1411608494639243E-3</v>
      </c>
      <c r="R172" s="155">
        <v>8.3780809469955475E-3</v>
      </c>
      <c r="S172" s="155">
        <v>9.7871670027535052E-3</v>
      </c>
      <c r="T172" s="155">
        <v>1.635269041024201E-2</v>
      </c>
      <c r="U172" s="155">
        <v>9.1957660950107156E-3</v>
      </c>
      <c r="V172" s="155">
        <v>9.421783718003951E-3</v>
      </c>
      <c r="W172" s="155">
        <v>1.0619573680694994E-2</v>
      </c>
      <c r="X172" s="189">
        <v>9.2589979425976576E-3</v>
      </c>
      <c r="Y172" s="155">
        <v>1.0484673502828501E-2</v>
      </c>
      <c r="Z172" s="155">
        <v>1.3605974269170984E-2</v>
      </c>
      <c r="AA172" s="155">
        <v>9.5944400375493899E-3</v>
      </c>
      <c r="AB172" s="155">
        <v>9.5187289016650523E-3</v>
      </c>
      <c r="AC172" s="155">
        <v>8.3371804494174473E-3</v>
      </c>
      <c r="AD172" s="155">
        <v>1.0491982213276518E-2</v>
      </c>
      <c r="AE172" s="155">
        <v>1.0884982180299985E-2</v>
      </c>
      <c r="AF172" s="155">
        <v>7.9388349901480249E-3</v>
      </c>
      <c r="AG172" s="155">
        <v>1.1006053941147842E-2</v>
      </c>
      <c r="AH172" s="155">
        <v>9.7635545924857903E-3</v>
      </c>
      <c r="AI172" s="155">
        <v>9.4711672338345654E-3</v>
      </c>
      <c r="AJ172" s="155">
        <v>8.0165151496298659E-3</v>
      </c>
      <c r="AK172" s="155">
        <v>9.6281305977349296E-3</v>
      </c>
      <c r="AL172" s="108">
        <v>8.7768246463334476E-3</v>
      </c>
      <c r="AM172" s="108">
        <v>1.1464544361095563E-2</v>
      </c>
      <c r="AN172" s="108">
        <v>2.5779559549943265E-2</v>
      </c>
      <c r="AO172" s="108">
        <v>1.1840717811787527E-2</v>
      </c>
      <c r="AP172" s="108">
        <v>1.1165903805033572E-2</v>
      </c>
      <c r="AQ172" s="108">
        <v>1.306357983546147E-2</v>
      </c>
      <c r="AR172" s="108">
        <v>7.0053012385223878E-3</v>
      </c>
      <c r="AS172" s="108">
        <v>9.4875654709910551E-3</v>
      </c>
      <c r="AT172" s="108">
        <v>1.07932400511217E-2</v>
      </c>
      <c r="AU172" s="108">
        <v>1.0124985957135957E-2</v>
      </c>
      <c r="AV172" s="108">
        <v>1.0697811739488916E-2</v>
      </c>
      <c r="AW172" s="108">
        <v>9.1358843325688444E-3</v>
      </c>
      <c r="AX172" s="108">
        <v>1.1020866526093354E-2</v>
      </c>
      <c r="AY172" s="108">
        <v>1.0118646189356317E-2</v>
      </c>
      <c r="AZ172" s="108">
        <v>9.9902254520090605E-3</v>
      </c>
      <c r="BA172" s="108">
        <v>1.0346625185687741E-2</v>
      </c>
      <c r="BB172" s="108">
        <v>9.2014059929463876E-3</v>
      </c>
      <c r="BC172" s="108">
        <v>7.9296125178026644E-3</v>
      </c>
      <c r="BD172" s="108">
        <v>9.5805310949350631E-3</v>
      </c>
      <c r="BE172" s="108">
        <v>6.4690505508058771E-3</v>
      </c>
      <c r="BF172" s="108">
        <v>8.6619930215187102E-3</v>
      </c>
      <c r="BG172" s="108">
        <v>1.0171824601749035E-2</v>
      </c>
      <c r="BH172" s="108">
        <v>1.0015898125792844E-2</v>
      </c>
      <c r="BI172" s="108">
        <v>1.0145632960995909E-2</v>
      </c>
      <c r="BJ172" s="108">
        <v>9.3677093679656043E-3</v>
      </c>
      <c r="BK172" s="108">
        <v>9.4352482025605311E-3</v>
      </c>
      <c r="BL172" s="108">
        <v>1.1248129432982201E-2</v>
      </c>
      <c r="BM172" s="108">
        <v>8.9178394128427985E-3</v>
      </c>
      <c r="BN172" s="108">
        <v>1.8022794006242293E-2</v>
      </c>
      <c r="BO172" s="108">
        <v>9.3352609250269558E-3</v>
      </c>
      <c r="BP172" s="108">
        <v>6.5931192565729102E-3</v>
      </c>
      <c r="BQ172" s="108">
        <v>9.537342017168271E-3</v>
      </c>
      <c r="BR172" s="108">
        <v>1.3022518819600537E-2</v>
      </c>
      <c r="BS172" s="108">
        <v>9.8020658333177746E-3</v>
      </c>
      <c r="BT172" s="108">
        <v>1.0508978475099684E-2</v>
      </c>
      <c r="BU172" s="108">
        <v>8.7628386700441263E-3</v>
      </c>
      <c r="BV172" s="108">
        <v>9.9897516161615574E-3</v>
      </c>
      <c r="BW172" s="108">
        <v>9.7205101496112833E-3</v>
      </c>
      <c r="BX172" s="195"/>
      <c r="BY172" s="108"/>
      <c r="BZ172" s="108"/>
      <c r="CA172" s="108"/>
      <c r="CB172" s="108"/>
      <c r="CC172" s="108"/>
    </row>
    <row r="173" spans="1:81" outlineLevel="1" x14ac:dyDescent="0.25">
      <c r="A173" s="3"/>
      <c r="B173" s="9">
        <v>159</v>
      </c>
      <c r="C173" s="3"/>
      <c r="D173" s="3">
        <v>102</v>
      </c>
      <c r="E173" s="36" t="s">
        <v>136</v>
      </c>
      <c r="F173" s="246"/>
      <c r="G173" s="102">
        <f t="shared" si="46"/>
        <v>-1.0413741656456477E-4</v>
      </c>
      <c r="H173" s="48">
        <f t="shared" si="47"/>
        <v>-1.0413741656456477E-4</v>
      </c>
      <c r="I173" s="48">
        <f t="shared" si="47"/>
        <v>-1.0413741656456477E-4</v>
      </c>
      <c r="J173" s="48">
        <f t="shared" si="47"/>
        <v>-1.0413741656456477E-4</v>
      </c>
      <c r="K173" s="48">
        <f t="shared" si="47"/>
        <v>-1.0413741656456477E-4</v>
      </c>
      <c r="L173" s="48">
        <f t="shared" si="47"/>
        <v>-1.0413741656456477E-4</v>
      </c>
      <c r="M173" s="48">
        <f t="shared" si="47"/>
        <v>-1.0413741656456477E-4</v>
      </c>
      <c r="N173" s="212"/>
      <c r="O173" s="107">
        <v>171</v>
      </c>
      <c r="P173" s="107">
        <v>0</v>
      </c>
      <c r="Q173" s="47">
        <v>4.0338828404695715E-4</v>
      </c>
      <c r="R173" s="155">
        <v>5.9946940642715829E-3</v>
      </c>
      <c r="S173" s="155">
        <v>-6.5025914175914634E-4</v>
      </c>
      <c r="T173" s="155">
        <v>1.6759843612100256E-3</v>
      </c>
      <c r="U173" s="155">
        <v>2.7663053736157184E-4</v>
      </c>
      <c r="V173" s="155">
        <v>-2.6035614297739706E-4</v>
      </c>
      <c r="W173" s="155">
        <v>-2.2490720512663431E-4</v>
      </c>
      <c r="X173" s="189">
        <v>8.5376572339093681E-4</v>
      </c>
      <c r="Y173" s="155">
        <v>-9.4108140005183527E-4</v>
      </c>
      <c r="Z173" s="155">
        <v>6.8268178762295739E-4</v>
      </c>
      <c r="AA173" s="155">
        <v>3.4373713503621506E-5</v>
      </c>
      <c r="AB173" s="155">
        <v>1.0600679838934646E-4</v>
      </c>
      <c r="AC173" s="155">
        <v>-5.7365548392321331E-4</v>
      </c>
      <c r="AD173" s="155">
        <v>2.2701363569527511E-3</v>
      </c>
      <c r="AE173" s="155">
        <v>-3.2346528351723247E-4</v>
      </c>
      <c r="AF173" s="155">
        <v>6.1302371553551005E-5</v>
      </c>
      <c r="AG173" s="155">
        <v>1.140042255446172E-3</v>
      </c>
      <c r="AH173" s="155">
        <v>-5.9075973229821832E-4</v>
      </c>
      <c r="AI173" s="155">
        <v>-2.1441362403668007E-4</v>
      </c>
      <c r="AJ173" s="155">
        <v>-2.3827479727646372E-3</v>
      </c>
      <c r="AK173" s="155">
        <v>-1.5707053355296097E-5</v>
      </c>
      <c r="AL173" s="108">
        <v>-3.8825942909598288E-4</v>
      </c>
      <c r="AM173" s="108">
        <v>2.7192736585223976E-3</v>
      </c>
      <c r="AN173" s="108">
        <v>-1.4134374886796142E-3</v>
      </c>
      <c r="AO173" s="108">
        <v>8.9397456847595258E-4</v>
      </c>
      <c r="AP173" s="108">
        <v>-1.1294551958965504E-3</v>
      </c>
      <c r="AQ173" s="108">
        <v>1.2109405594558365E-3</v>
      </c>
      <c r="AR173" s="108">
        <v>-1.094344426412347E-3</v>
      </c>
      <c r="AS173" s="108">
        <v>-9.2664484729276797E-5</v>
      </c>
      <c r="AT173" s="108">
        <v>2.0223953221643332E-3</v>
      </c>
      <c r="AU173" s="108">
        <v>3.1725297581755574E-4</v>
      </c>
      <c r="AV173" s="108">
        <v>-5.0436281801816141E-4</v>
      </c>
      <c r="AW173" s="108">
        <v>-4.4748950522163766E-4</v>
      </c>
      <c r="AX173" s="108">
        <v>-3.0347596960900169E-4</v>
      </c>
      <c r="AY173" s="108">
        <v>-1.0413741656456477E-4</v>
      </c>
      <c r="AZ173" s="108">
        <v>-2.2259690703941293E-3</v>
      </c>
      <c r="BA173" s="108">
        <v>2.5923324333866349E-3</v>
      </c>
      <c r="BB173" s="108">
        <v>3.2685217636735375E-4</v>
      </c>
      <c r="BC173" s="108">
        <v>1.4274970927439234E-3</v>
      </c>
      <c r="BD173" s="108">
        <v>-2.4676475388385466E-4</v>
      </c>
      <c r="BE173" s="108">
        <v>-1.4618171876717989E-4</v>
      </c>
      <c r="BF173" s="108">
        <v>-1.2931521650270394E-3</v>
      </c>
      <c r="BG173" s="108">
        <v>-1.8589471029353821E-4</v>
      </c>
      <c r="BH173" s="108">
        <v>-4.6541624922236124E-5</v>
      </c>
      <c r="BI173" s="108">
        <v>3.9913554246706617E-5</v>
      </c>
      <c r="BJ173" s="108">
        <v>-3.7943535359061253E-4</v>
      </c>
      <c r="BK173" s="108">
        <v>8.561929233125154E-6</v>
      </c>
      <c r="BL173" s="108">
        <v>-1.6964015473627803E-4</v>
      </c>
      <c r="BM173" s="108">
        <v>-3.2773297847610294E-4</v>
      </c>
      <c r="BN173" s="108">
        <v>-5.7988406067078779E-3</v>
      </c>
      <c r="BO173" s="108">
        <v>-4.2344457436627181E-4</v>
      </c>
      <c r="BP173" s="108">
        <v>-3.7832146181729365E-4</v>
      </c>
      <c r="BQ173" s="108">
        <v>-5.761489034696865E-4</v>
      </c>
      <c r="BR173" s="108">
        <v>8.631702700449273E-4</v>
      </c>
      <c r="BS173" s="108">
        <v>1.687118599302817E-5</v>
      </c>
      <c r="BT173" s="108">
        <v>-5.7384102735041909E-4</v>
      </c>
      <c r="BU173" s="108">
        <v>-1.367785384319864E-3</v>
      </c>
      <c r="BV173" s="108">
        <v>-7.2531054784727433E-4</v>
      </c>
      <c r="BW173" s="108">
        <v>-1.6300306147759569E-4</v>
      </c>
      <c r="BX173" s="195"/>
      <c r="BY173" s="108"/>
      <c r="BZ173" s="108"/>
      <c r="CA173" s="108"/>
      <c r="CB173" s="108"/>
      <c r="CC173" s="108"/>
    </row>
    <row r="174" spans="1:81" outlineLevel="1" x14ac:dyDescent="0.25">
      <c r="A174" s="3"/>
      <c r="B174" s="9">
        <v>160</v>
      </c>
      <c r="C174" s="3"/>
      <c r="D174" s="3">
        <v>103</v>
      </c>
      <c r="E174" s="36" t="s">
        <v>137</v>
      </c>
      <c r="F174" s="246"/>
      <c r="G174" s="102">
        <f t="shared" si="46"/>
        <v>0.15909842334365082</v>
      </c>
      <c r="H174" s="48">
        <f t="shared" si="47"/>
        <v>0.15909842334365082</v>
      </c>
      <c r="I174" s="48">
        <f t="shared" si="47"/>
        <v>0.15909842334365082</v>
      </c>
      <c r="J174" s="48">
        <f t="shared" si="47"/>
        <v>0.15909842334365082</v>
      </c>
      <c r="K174" s="48">
        <f t="shared" si="47"/>
        <v>0.15909842334365082</v>
      </c>
      <c r="L174" s="48">
        <f t="shared" si="47"/>
        <v>0.15909842334365082</v>
      </c>
      <c r="M174" s="48">
        <f t="shared" si="47"/>
        <v>0.15909842334365082</v>
      </c>
      <c r="N174" s="212"/>
      <c r="O174" s="107">
        <v>172</v>
      </c>
      <c r="P174" s="107">
        <v>0</v>
      </c>
      <c r="Q174" s="47">
        <v>0.10194906102051043</v>
      </c>
      <c r="R174" s="155">
        <v>0.13797223539543702</v>
      </c>
      <c r="S174" s="155">
        <v>0.11557135318483555</v>
      </c>
      <c r="T174" s="155">
        <v>0.15689125870107565</v>
      </c>
      <c r="U174" s="155">
        <v>0.13550366426895094</v>
      </c>
      <c r="V174" s="155">
        <v>0.1420445459839475</v>
      </c>
      <c r="W174" s="155">
        <v>0.11784423877075456</v>
      </c>
      <c r="X174" s="189">
        <v>0.12466894617253094</v>
      </c>
      <c r="Y174" s="155">
        <v>0.16991427230225328</v>
      </c>
      <c r="Z174" s="155">
        <v>0.11405953951133221</v>
      </c>
      <c r="AA174" s="155">
        <v>0.15457317439348905</v>
      </c>
      <c r="AB174" s="155">
        <v>0.14168298109989297</v>
      </c>
      <c r="AC174" s="155">
        <v>0.12037419191948384</v>
      </c>
      <c r="AD174" s="155">
        <v>0.14857425884810532</v>
      </c>
      <c r="AE174" s="155">
        <v>0.20277109741824062</v>
      </c>
      <c r="AF174" s="155">
        <v>0.17821776452137159</v>
      </c>
      <c r="AG174" s="155">
        <v>0.16927832986658353</v>
      </c>
      <c r="AH174" s="155">
        <v>0.19844147105488796</v>
      </c>
      <c r="AI174" s="155">
        <v>0.14169574192628809</v>
      </c>
      <c r="AJ174" s="155">
        <v>0.10564678612297607</v>
      </c>
      <c r="AK174" s="155">
        <v>0.12594028554582348</v>
      </c>
      <c r="AL174" s="108">
        <v>0.15376739376769985</v>
      </c>
      <c r="AM174" s="108">
        <v>0.17713174311737548</v>
      </c>
      <c r="AN174" s="108">
        <v>6.3150409965432669E-2</v>
      </c>
      <c r="AO174" s="108">
        <v>5.6930975555831653E-2</v>
      </c>
      <c r="AP174" s="108">
        <v>0.17368009391936112</v>
      </c>
      <c r="AQ174" s="108">
        <v>0.2065999902162769</v>
      </c>
      <c r="AR174" s="108">
        <v>0.14619652124988428</v>
      </c>
      <c r="AS174" s="108">
        <v>0.141222278744879</v>
      </c>
      <c r="AT174" s="108">
        <v>0.1482847141632227</v>
      </c>
      <c r="AU174" s="108">
        <v>0.1401574964782081</v>
      </c>
      <c r="AV174" s="108">
        <v>0.12197014541504286</v>
      </c>
      <c r="AW174" s="108">
        <v>0.13473180879929952</v>
      </c>
      <c r="AX174" s="108">
        <v>0.15126628844982973</v>
      </c>
      <c r="AY174" s="108">
        <v>0.15909842334365082</v>
      </c>
      <c r="AZ174" s="108">
        <v>0.18397040305579559</v>
      </c>
      <c r="BA174" s="108">
        <v>0.14104798504886482</v>
      </c>
      <c r="BB174" s="108">
        <v>8.3835597524175937E-2</v>
      </c>
      <c r="BC174" s="108">
        <v>0.14433696871551771</v>
      </c>
      <c r="BD174" s="108">
        <v>0.12437820874556793</v>
      </c>
      <c r="BE174" s="108">
        <v>0.2326447049863789</v>
      </c>
      <c r="BF174" s="108">
        <v>0.16333677799130095</v>
      </c>
      <c r="BG174" s="108">
        <v>0.14207316580340745</v>
      </c>
      <c r="BH174" s="108">
        <v>0.15695911132868196</v>
      </c>
      <c r="BI174" s="108">
        <v>0.15314585004078135</v>
      </c>
      <c r="BJ174" s="108">
        <v>0.11920026770553258</v>
      </c>
      <c r="BK174" s="108">
        <v>0.29721991232518447</v>
      </c>
      <c r="BL174" s="108">
        <v>0.1644240448695794</v>
      </c>
      <c r="BM174" s="108">
        <v>6.0242307161694902E-2</v>
      </c>
      <c r="BN174" s="108">
        <v>0.16295763663883825</v>
      </c>
      <c r="BO174" s="108">
        <v>0.13835080358585455</v>
      </c>
      <c r="BP174" s="108">
        <v>0.19561400337153279</v>
      </c>
      <c r="BQ174" s="108">
        <v>0.15732468491725349</v>
      </c>
      <c r="BR174" s="108">
        <v>0.1136957198299523</v>
      </c>
      <c r="BS174" s="108">
        <v>1.0267065243983853E-2</v>
      </c>
      <c r="BT174" s="108">
        <v>0.14009774284449922</v>
      </c>
      <c r="BU174" s="108">
        <v>0.14373198907844248</v>
      </c>
      <c r="BV174" s="108">
        <v>0.14463975314387012</v>
      </c>
      <c r="BW174" s="108">
        <v>0.13961842490702145</v>
      </c>
      <c r="BX174" s="195"/>
      <c r="BY174" s="108"/>
      <c r="BZ174" s="108"/>
      <c r="CA174" s="108"/>
      <c r="CB174" s="108"/>
      <c r="CC174" s="108"/>
    </row>
    <row r="175" spans="1:81" outlineLevel="1" x14ac:dyDescent="0.25">
      <c r="A175" s="3"/>
      <c r="B175" s="9">
        <v>161</v>
      </c>
      <c r="C175" s="3"/>
      <c r="D175" s="3">
        <v>104</v>
      </c>
      <c r="E175" s="36" t="s">
        <v>138</v>
      </c>
      <c r="F175" s="246"/>
      <c r="G175" s="102">
        <f t="shared" si="46"/>
        <v>6.450385986571594E-2</v>
      </c>
      <c r="H175" s="48">
        <f t="shared" si="47"/>
        <v>6.450385986571594E-2</v>
      </c>
      <c r="I175" s="48">
        <f t="shared" si="47"/>
        <v>6.450385986571594E-2</v>
      </c>
      <c r="J175" s="48">
        <f t="shared" si="47"/>
        <v>6.450385986571594E-2</v>
      </c>
      <c r="K175" s="48">
        <f t="shared" si="47"/>
        <v>6.450385986571594E-2</v>
      </c>
      <c r="L175" s="48">
        <f t="shared" si="47"/>
        <v>6.450385986571594E-2</v>
      </c>
      <c r="M175" s="48">
        <f t="shared" si="47"/>
        <v>6.450385986571594E-2</v>
      </c>
      <c r="N175" s="212"/>
      <c r="O175" s="107">
        <v>173</v>
      </c>
      <c r="P175" s="107">
        <v>0</v>
      </c>
      <c r="Q175" s="47">
        <v>9.1189738655948011E-2</v>
      </c>
      <c r="R175" s="155">
        <v>0.10143528458581824</v>
      </c>
      <c r="S175" s="155">
        <v>7.0267007453026831E-2</v>
      </c>
      <c r="T175" s="155">
        <v>5.232124614429616E-2</v>
      </c>
      <c r="U175" s="155">
        <v>6.6108571896744822E-2</v>
      </c>
      <c r="V175" s="155">
        <v>6.003319427512703E-2</v>
      </c>
      <c r="W175" s="155">
        <v>6.051504417461831E-2</v>
      </c>
      <c r="X175" s="189">
        <v>0.10565182817113133</v>
      </c>
      <c r="Y175" s="155">
        <v>7.102823441438598E-2</v>
      </c>
      <c r="Z175" s="155">
        <v>5.0262202405579666E-2</v>
      </c>
      <c r="AA175" s="155">
        <v>6.6071035432867714E-2</v>
      </c>
      <c r="AB175" s="155">
        <v>6.2218358729399931E-2</v>
      </c>
      <c r="AC175" s="155">
        <v>5.8429286772212735E-2</v>
      </c>
      <c r="AD175" s="155">
        <v>4.3348258892874789E-2</v>
      </c>
      <c r="AE175" s="155">
        <v>8.7725060705797123E-2</v>
      </c>
      <c r="AF175" s="155">
        <v>7.7925564110140705E-2</v>
      </c>
      <c r="AG175" s="155">
        <v>3.6828671976821645E-2</v>
      </c>
      <c r="AH175" s="155">
        <v>7.1961549152193563E-2</v>
      </c>
      <c r="AI175" s="155">
        <v>6.7324079211322413E-2</v>
      </c>
      <c r="AJ175" s="155">
        <v>8.8855714342797237E-2</v>
      </c>
      <c r="AK175" s="155">
        <v>5.8278593670142348E-2</v>
      </c>
      <c r="AL175" s="108">
        <v>6.8984448296552911E-2</v>
      </c>
      <c r="AM175" s="108">
        <v>3.8329632195606367E-2</v>
      </c>
      <c r="AN175" s="108">
        <v>8.4004659034318335E-2</v>
      </c>
      <c r="AO175" s="108">
        <v>2.2877463026163211E-2</v>
      </c>
      <c r="AP175" s="108">
        <v>9.9120475637581668E-2</v>
      </c>
      <c r="AQ175" s="108">
        <v>2.250803236897532E-2</v>
      </c>
      <c r="AR175" s="108">
        <v>6.5547648484522603E-2</v>
      </c>
      <c r="AS175" s="108">
        <v>6.9628395848584726E-2</v>
      </c>
      <c r="AT175" s="108">
        <v>6.0882088759193681E-2</v>
      </c>
      <c r="AU175" s="108">
        <v>6.2872155189259829E-2</v>
      </c>
      <c r="AV175" s="108">
        <v>7.1904631761291124E-2</v>
      </c>
      <c r="AW175" s="108">
        <v>7.281052872589204E-2</v>
      </c>
      <c r="AX175" s="108">
        <v>5.5763489209087289E-2</v>
      </c>
      <c r="AY175" s="108">
        <v>6.450385986571594E-2</v>
      </c>
      <c r="AZ175" s="108">
        <v>0.10485309734642859</v>
      </c>
      <c r="BA175" s="108">
        <v>6.259227882158809E-2</v>
      </c>
      <c r="BB175" s="108">
        <v>6.8599197531240746E-2</v>
      </c>
      <c r="BC175" s="108">
        <v>5.8453936704806808E-2</v>
      </c>
      <c r="BD175" s="108">
        <v>6.0821786295606181E-2</v>
      </c>
      <c r="BE175" s="108">
        <v>0.10871200396356162</v>
      </c>
      <c r="BF175" s="108">
        <v>8.1234353309591445E-2</v>
      </c>
      <c r="BG175" s="108">
        <v>6.3907524365019161E-2</v>
      </c>
      <c r="BH175" s="108">
        <v>6.9725850879947981E-2</v>
      </c>
      <c r="BI175" s="108">
        <v>8.6219061139922698E-2</v>
      </c>
      <c r="BJ175" s="108">
        <v>8.4039391655790538E-2</v>
      </c>
      <c r="BK175" s="108">
        <v>3.5907807191767394E-2</v>
      </c>
      <c r="BL175" s="108">
        <v>7.2918304926018515E-2</v>
      </c>
      <c r="BM175" s="108">
        <v>3.3864956833131898E-2</v>
      </c>
      <c r="BN175" s="108">
        <v>6.8816641732062048E-2</v>
      </c>
      <c r="BO175" s="108">
        <v>3.5810646123854012E-2</v>
      </c>
      <c r="BP175" s="108">
        <v>7.6883631560121374E-2</v>
      </c>
      <c r="BQ175" s="108">
        <v>6.4616493049869009E-2</v>
      </c>
      <c r="BR175" s="108">
        <v>8.3766530586805971E-2</v>
      </c>
      <c r="BS175" s="108">
        <v>6.3660439793258597E-2</v>
      </c>
      <c r="BT175" s="108">
        <v>6.9424696868744168E-2</v>
      </c>
      <c r="BU175" s="108">
        <v>6.2914230789096276E-2</v>
      </c>
      <c r="BV175" s="108">
        <v>7.6790539792661316E-2</v>
      </c>
      <c r="BW175" s="108">
        <v>7.3163749094575195E-2</v>
      </c>
      <c r="BX175" s="195"/>
      <c r="BY175" s="108"/>
      <c r="BZ175" s="108"/>
      <c r="CA175" s="108"/>
      <c r="CB175" s="108"/>
      <c r="CC175" s="108"/>
    </row>
    <row r="176" spans="1:81" outlineLevel="1" x14ac:dyDescent="0.25">
      <c r="A176" s="3"/>
      <c r="B176" s="9">
        <v>162</v>
      </c>
      <c r="C176" s="3"/>
      <c r="D176" s="3">
        <v>105</v>
      </c>
      <c r="E176" s="36" t="s">
        <v>139</v>
      </c>
      <c r="F176" s="246"/>
      <c r="G176" s="102">
        <f t="shared" si="46"/>
        <v>-0.19817626582076298</v>
      </c>
      <c r="H176" s="48">
        <f t="shared" si="47"/>
        <v>-0.19817626582076298</v>
      </c>
      <c r="I176" s="48">
        <f t="shared" si="47"/>
        <v>-0.19817626582076298</v>
      </c>
      <c r="J176" s="48">
        <f t="shared" si="47"/>
        <v>-0.19817626582076298</v>
      </c>
      <c r="K176" s="48">
        <f t="shared" si="47"/>
        <v>-0.19817626582076298</v>
      </c>
      <c r="L176" s="48">
        <f t="shared" si="47"/>
        <v>-0.19817626582076298</v>
      </c>
      <c r="M176" s="48">
        <f t="shared" si="47"/>
        <v>-0.19817626582076298</v>
      </c>
      <c r="N176" s="212"/>
      <c r="O176" s="107">
        <v>174</v>
      </c>
      <c r="P176" s="107">
        <v>0</v>
      </c>
      <c r="Q176" s="47">
        <v>-0.20663672686964946</v>
      </c>
      <c r="R176" s="155">
        <v>-0.23963911110966085</v>
      </c>
      <c r="S176" s="155">
        <v>-0.19377556722487993</v>
      </c>
      <c r="T176" s="155">
        <v>-0.19667267056573109</v>
      </c>
      <c r="U176" s="155">
        <v>-0.19982454385291665</v>
      </c>
      <c r="V176" s="155">
        <v>-0.19832146792901736</v>
      </c>
      <c r="W176" s="155">
        <v>-0.18759065264887106</v>
      </c>
      <c r="X176" s="189">
        <v>-0.24875118665730625</v>
      </c>
      <c r="Y176" s="155">
        <v>-0.21250333013948025</v>
      </c>
      <c r="Z176" s="155">
        <v>-0.18345276323003798</v>
      </c>
      <c r="AA176" s="155">
        <v>-0.18794898767840035</v>
      </c>
      <c r="AB176" s="155">
        <v>-0.19434568462543164</v>
      </c>
      <c r="AC176" s="155">
        <v>-0.19208104501518797</v>
      </c>
      <c r="AD176" s="155">
        <v>-0.1965192649703878</v>
      </c>
      <c r="AE176" s="155">
        <v>-0.21876341378886505</v>
      </c>
      <c r="AF176" s="155">
        <v>-0.20941867398814357</v>
      </c>
      <c r="AG176" s="155">
        <v>-0.15025749458548762</v>
      </c>
      <c r="AH176" s="155">
        <v>-0.19453034814682924</v>
      </c>
      <c r="AI176" s="155">
        <v>-0.19831640106704812</v>
      </c>
      <c r="AJ176" s="155">
        <v>-0.19063932476945222</v>
      </c>
      <c r="AK176" s="155">
        <v>-0.19298885908759725</v>
      </c>
      <c r="AL176" s="108">
        <v>-0.19992696853124642</v>
      </c>
      <c r="AM176" s="108">
        <v>-0.21717851527880416</v>
      </c>
      <c r="AN176" s="108">
        <v>-0.20481699911382095</v>
      </c>
      <c r="AO176" s="108">
        <v>-0.17420665482110415</v>
      </c>
      <c r="AP176" s="108">
        <v>-0.2116235581971142</v>
      </c>
      <c r="AQ176" s="108">
        <v>-0.19950805269641952</v>
      </c>
      <c r="AR176" s="108">
        <v>-0.18735165460066494</v>
      </c>
      <c r="AS176" s="108">
        <v>-0.19997360443550533</v>
      </c>
      <c r="AT176" s="108">
        <v>-0.19546489563692088</v>
      </c>
      <c r="AU176" s="108">
        <v>-0.1965347725693373</v>
      </c>
      <c r="AV176" s="108">
        <v>-0.20667439190788128</v>
      </c>
      <c r="AW176" s="108">
        <v>-0.19131545113638782</v>
      </c>
      <c r="AX176" s="108">
        <v>-0.19213129090158865</v>
      </c>
      <c r="AY176" s="108">
        <v>-0.19817626582076298</v>
      </c>
      <c r="AZ176" s="108">
        <v>-0.21813974871200364</v>
      </c>
      <c r="BA176" s="108">
        <v>-0.19709701505492419</v>
      </c>
      <c r="BB176" s="108">
        <v>-0.19706067365865154</v>
      </c>
      <c r="BC176" s="108">
        <v>-0.20101963201828435</v>
      </c>
      <c r="BD176" s="108">
        <v>-0.19938526215996488</v>
      </c>
      <c r="BE176" s="108">
        <v>-0.25473357491781701</v>
      </c>
      <c r="BF176" s="108">
        <v>-0.21195870004978368</v>
      </c>
      <c r="BG176" s="108">
        <v>-0.20210733169486494</v>
      </c>
      <c r="BH176" s="108">
        <v>-0.2038675949853031</v>
      </c>
      <c r="BI176" s="108">
        <v>-0.2089484017558583</v>
      </c>
      <c r="BJ176" s="108">
        <v>-0.21329347547462973</v>
      </c>
      <c r="BK176" s="108">
        <v>-0.14835948861003165</v>
      </c>
      <c r="BL176" s="108">
        <v>-0.19593447283208443</v>
      </c>
      <c r="BM176" s="108">
        <v>-0.18136915734086642</v>
      </c>
      <c r="BN176" s="108">
        <v>-0.20477978882980941</v>
      </c>
      <c r="BO176" s="108">
        <v>-0.18160352832288848</v>
      </c>
      <c r="BP176" s="108">
        <v>-0.21056030938333606</v>
      </c>
      <c r="BQ176" s="108">
        <v>-0.20156858548674542</v>
      </c>
      <c r="BR176" s="108">
        <v>-0.20256662124834143</v>
      </c>
      <c r="BS176" s="108">
        <v>-0.18646926204413686</v>
      </c>
      <c r="BT176" s="108">
        <v>-0.19878385030461762</v>
      </c>
      <c r="BU176" s="108">
        <v>-0.19413898408103403</v>
      </c>
      <c r="BV176" s="108">
        <v>-0.20575368498050087</v>
      </c>
      <c r="BW176" s="108">
        <v>-0.199694320532977</v>
      </c>
      <c r="BX176" s="195"/>
      <c r="BY176" s="108"/>
      <c r="BZ176" s="108"/>
      <c r="CA176" s="108"/>
      <c r="CB176" s="108"/>
      <c r="CC176" s="108"/>
    </row>
    <row r="177" spans="1:81" outlineLevel="1" x14ac:dyDescent="0.25">
      <c r="A177" s="3"/>
      <c r="B177" s="9">
        <v>163</v>
      </c>
      <c r="C177" s="3"/>
      <c r="D177" s="3">
        <v>106</v>
      </c>
      <c r="E177" s="36" t="s">
        <v>140</v>
      </c>
      <c r="F177" s="246"/>
      <c r="G177" s="102">
        <f t="shared" si="46"/>
        <v>0.28031453942393714</v>
      </c>
      <c r="H177" s="48">
        <f t="shared" si="47"/>
        <v>0.28031453942393714</v>
      </c>
      <c r="I177" s="48">
        <f t="shared" si="47"/>
        <v>0.28031453942393714</v>
      </c>
      <c r="J177" s="48">
        <f t="shared" si="47"/>
        <v>0.28031453942393714</v>
      </c>
      <c r="K177" s="48">
        <f t="shared" si="47"/>
        <v>0.28031453942393714</v>
      </c>
      <c r="L177" s="48">
        <f t="shared" si="47"/>
        <v>0.28031453942393714</v>
      </c>
      <c r="M177" s="48">
        <f t="shared" si="47"/>
        <v>0.28031453942393714</v>
      </c>
      <c r="N177" s="212"/>
      <c r="O177" s="107">
        <v>175</v>
      </c>
      <c r="P177" s="107">
        <v>0</v>
      </c>
      <c r="Q177" s="47">
        <v>0.28772900710890736</v>
      </c>
      <c r="R177" s="155">
        <v>0.27092696230975616</v>
      </c>
      <c r="S177" s="155">
        <v>0.2899842608063613</v>
      </c>
      <c r="T177" s="155">
        <v>0.28298512422600247</v>
      </c>
      <c r="U177" s="155">
        <v>0.28707892412431502</v>
      </c>
      <c r="V177" s="155">
        <v>0.2851490113700737</v>
      </c>
      <c r="W177" s="155">
        <v>0.28500958184648895</v>
      </c>
      <c r="X177" s="189">
        <v>0.28370267151158091</v>
      </c>
      <c r="Y177" s="155">
        <v>0.28674139316725961</v>
      </c>
      <c r="Z177" s="155">
        <v>0.28175998233412042</v>
      </c>
      <c r="AA177" s="155">
        <v>0.2816386059607896</v>
      </c>
      <c r="AB177" s="155">
        <v>0.28536787107195966</v>
      </c>
      <c r="AC177" s="155">
        <v>0.28420139449902559</v>
      </c>
      <c r="AD177" s="155">
        <v>0.28483022925532114</v>
      </c>
      <c r="AE177" s="155">
        <v>0.29049857880350527</v>
      </c>
      <c r="AF177" s="155">
        <v>0.28379003825737037</v>
      </c>
      <c r="AG177" s="155">
        <v>0.28273774566805199</v>
      </c>
      <c r="AH177" s="155">
        <v>0.29120275902466158</v>
      </c>
      <c r="AI177" s="155">
        <v>0.2827376505232107</v>
      </c>
      <c r="AJ177" s="155">
        <v>0.29843590380536777</v>
      </c>
      <c r="AK177" s="155">
        <v>0.28144827104784864</v>
      </c>
      <c r="AL177" s="108">
        <v>0.28829362994568158</v>
      </c>
      <c r="AM177" s="108">
        <v>0.28413424093437806</v>
      </c>
      <c r="AN177" s="108">
        <v>0.27952983232604545</v>
      </c>
      <c r="AO177" s="108">
        <v>0.28710962148426139</v>
      </c>
      <c r="AP177" s="108">
        <v>0.28962031145387657</v>
      </c>
      <c r="AQ177" s="108">
        <v>0.27114185557669329</v>
      </c>
      <c r="AR177" s="108">
        <v>0.28103942707747115</v>
      </c>
      <c r="AS177" s="108">
        <v>0.28514864990810113</v>
      </c>
      <c r="AT177" s="108">
        <v>0.28738107681180652</v>
      </c>
      <c r="AU177" s="108">
        <v>0.28455904652676672</v>
      </c>
      <c r="AV177" s="108">
        <v>0.28037736243139383</v>
      </c>
      <c r="AW177" s="108">
        <v>0.28085824415958044</v>
      </c>
      <c r="AX177" s="108">
        <v>0.29238266824468462</v>
      </c>
      <c r="AY177" s="108">
        <v>0.28031453942393714</v>
      </c>
      <c r="AZ177" s="108">
        <v>0.27893679484614825</v>
      </c>
      <c r="BA177" s="108">
        <v>0.28512098255909085</v>
      </c>
      <c r="BB177" s="108">
        <v>0.26488534058798557</v>
      </c>
      <c r="BC177" s="108">
        <v>0.2778199459708583</v>
      </c>
      <c r="BD177" s="108">
        <v>0.28619542192321351</v>
      </c>
      <c r="BE177" s="108">
        <v>0.30806351907524121</v>
      </c>
      <c r="BF177" s="108">
        <v>0.28425444932860688</v>
      </c>
      <c r="BG177" s="108">
        <v>0.28618264020825912</v>
      </c>
      <c r="BH177" s="108">
        <v>0.28527120082684115</v>
      </c>
      <c r="BI177" s="108">
        <v>0.28465242249808648</v>
      </c>
      <c r="BJ177" s="108">
        <v>0.28471988958403216</v>
      </c>
      <c r="BK177" s="108">
        <v>0.31555461798107892</v>
      </c>
      <c r="BL177" s="108">
        <v>0.28165005765394108</v>
      </c>
      <c r="BM177" s="108">
        <v>0.29288374730803418</v>
      </c>
      <c r="BN177" s="108">
        <v>0.28111087216612968</v>
      </c>
      <c r="BO177" s="108">
        <v>0.28413142627924287</v>
      </c>
      <c r="BP177" s="108">
        <v>0.28562150100728984</v>
      </c>
      <c r="BQ177" s="108">
        <v>0.2856719537668066</v>
      </c>
      <c r="BR177" s="108">
        <v>0.28632240556882116</v>
      </c>
      <c r="BS177" s="108">
        <v>0.28547139334660182</v>
      </c>
      <c r="BT177" s="108">
        <v>0.28451828333695223</v>
      </c>
      <c r="BU177" s="108">
        <v>0.28349120517139337</v>
      </c>
      <c r="BV177" s="108">
        <v>0.28615083352883275</v>
      </c>
      <c r="BW177" s="108">
        <v>0.2838741617953463</v>
      </c>
      <c r="BX177" s="195"/>
      <c r="BY177" s="108"/>
      <c r="BZ177" s="108"/>
      <c r="CA177" s="108"/>
      <c r="CB177" s="108"/>
      <c r="CC177" s="108"/>
    </row>
    <row r="178" spans="1:81" outlineLevel="1" x14ac:dyDescent="0.25">
      <c r="A178" s="3"/>
      <c r="B178" s="9">
        <v>164</v>
      </c>
      <c r="C178" s="3"/>
      <c r="D178" s="3">
        <v>107</v>
      </c>
      <c r="E178" s="36" t="s">
        <v>141</v>
      </c>
      <c r="F178" s="246"/>
      <c r="G178" s="102">
        <f t="shared" si="46"/>
        <v>1.7765547889685835E-2</v>
      </c>
      <c r="H178" s="48">
        <f t="shared" si="47"/>
        <v>1.7765547889685835E-2</v>
      </c>
      <c r="I178" s="48">
        <f t="shared" si="47"/>
        <v>1.7765547889685835E-2</v>
      </c>
      <c r="J178" s="48">
        <f t="shared" si="47"/>
        <v>1.7765547889685835E-2</v>
      </c>
      <c r="K178" s="48">
        <f t="shared" si="47"/>
        <v>1.7765547889685835E-2</v>
      </c>
      <c r="L178" s="48">
        <f t="shared" si="47"/>
        <v>1.7765547889685835E-2</v>
      </c>
      <c r="M178" s="48">
        <f t="shared" si="47"/>
        <v>1.7765547889685835E-2</v>
      </c>
      <c r="N178" s="212"/>
      <c r="O178" s="107">
        <v>176</v>
      </c>
      <c r="P178" s="107">
        <v>0</v>
      </c>
      <c r="Q178" s="47">
        <v>1.7069606512678453E-2</v>
      </c>
      <c r="R178" s="155">
        <v>1.6552268024858856E-2</v>
      </c>
      <c r="S178" s="155">
        <v>1.6884808980926914E-2</v>
      </c>
      <c r="T178" s="155">
        <v>1.6313376266207182E-2</v>
      </c>
      <c r="U178" s="155">
        <v>1.6151696019241348E-2</v>
      </c>
      <c r="V178" s="155">
        <v>1.6393943148746228E-2</v>
      </c>
      <c r="W178" s="155">
        <v>1.6487334535780412E-2</v>
      </c>
      <c r="X178" s="189">
        <v>1.7042358123801227E-2</v>
      </c>
      <c r="Y178" s="155">
        <v>1.6397049080020095E-2</v>
      </c>
      <c r="Z178" s="155">
        <v>1.7148540698927305E-2</v>
      </c>
      <c r="AA178" s="155">
        <v>1.6568226227378101E-2</v>
      </c>
      <c r="AB178" s="155">
        <v>1.6239658779423113E-2</v>
      </c>
      <c r="AC178" s="155">
        <v>1.5919092215677562E-2</v>
      </c>
      <c r="AD178" s="155">
        <v>1.4944986467434054E-2</v>
      </c>
      <c r="AE178" s="155">
        <v>1.7398767402179435E-2</v>
      </c>
      <c r="AF178" s="155">
        <v>1.7164879005947407E-2</v>
      </c>
      <c r="AG178" s="155">
        <v>1.6514003246118299E-2</v>
      </c>
      <c r="AH178" s="155">
        <v>1.4787566347912307E-2</v>
      </c>
      <c r="AI178" s="155">
        <v>1.6099577033044595E-2</v>
      </c>
      <c r="AJ178" s="155">
        <v>1.749210972384746E-2</v>
      </c>
      <c r="AK178" s="155">
        <v>1.7776288552165551E-2</v>
      </c>
      <c r="AL178" s="108">
        <v>1.5675519503605795E-2</v>
      </c>
      <c r="AM178" s="108">
        <v>1.6630199052646653E-2</v>
      </c>
      <c r="AN178" s="108">
        <v>1.5547107133269608E-2</v>
      </c>
      <c r="AO178" s="108">
        <v>1.5159457625624144E-2</v>
      </c>
      <c r="AP178" s="108">
        <v>1.5823455220707411E-2</v>
      </c>
      <c r="AQ178" s="108">
        <v>1.6247560170027778E-2</v>
      </c>
      <c r="AR178" s="108">
        <v>1.5624869819731506E-2</v>
      </c>
      <c r="AS178" s="108">
        <v>1.6239413994782091E-2</v>
      </c>
      <c r="AT178" s="108">
        <v>1.6694250765189496E-2</v>
      </c>
      <c r="AU178" s="108">
        <v>1.6466061917639028E-2</v>
      </c>
      <c r="AV178" s="108">
        <v>1.8085973688710889E-2</v>
      </c>
      <c r="AW178" s="108">
        <v>1.6824620360180863E-2</v>
      </c>
      <c r="AX178" s="108">
        <v>1.6080247796990361E-2</v>
      </c>
      <c r="AY178" s="108">
        <v>1.7765547889685835E-2</v>
      </c>
      <c r="AZ178" s="108">
        <v>8.5354633160724946E-3</v>
      </c>
      <c r="BA178" s="108">
        <v>1.7100358087364081E-2</v>
      </c>
      <c r="BB178" s="108">
        <v>1.9257833067450301E-2</v>
      </c>
      <c r="BC178" s="108">
        <v>1.6493101393689487E-2</v>
      </c>
      <c r="BD178" s="108">
        <v>1.651676781430117E-2</v>
      </c>
      <c r="BE178" s="108">
        <v>1.3387604712142648E-2</v>
      </c>
      <c r="BF178" s="108">
        <v>1.681280839947228E-2</v>
      </c>
      <c r="BG178" s="108">
        <v>1.6332104112459469E-2</v>
      </c>
      <c r="BH178" s="108">
        <v>1.6702637232819013E-2</v>
      </c>
      <c r="BI178" s="108">
        <v>1.596697492517023E-2</v>
      </c>
      <c r="BJ178" s="108">
        <v>1.6073011167664714E-2</v>
      </c>
      <c r="BK178" s="108">
        <v>1.8282289803208236E-2</v>
      </c>
      <c r="BL178" s="108">
        <v>1.8271794694913294E-2</v>
      </c>
      <c r="BM178" s="108">
        <v>1.6741877542982252E-2</v>
      </c>
      <c r="BN178" s="108">
        <v>1.6560347928585229E-2</v>
      </c>
      <c r="BO178" s="108">
        <v>1.5802795299602459E-2</v>
      </c>
      <c r="BP178" s="108">
        <v>1.7401119226232727E-2</v>
      </c>
      <c r="BQ178" s="108">
        <v>1.6878832535802892E-2</v>
      </c>
      <c r="BR178" s="108">
        <v>1.9028847209653924E-2</v>
      </c>
      <c r="BS178" s="108">
        <v>1.6075484172332705E-2</v>
      </c>
      <c r="BT178" s="108">
        <v>1.6733010793387279E-2</v>
      </c>
      <c r="BU178" s="108">
        <v>1.6231890457665921E-2</v>
      </c>
      <c r="BV178" s="108">
        <v>1.6206708644970012E-2</v>
      </c>
      <c r="BW178" s="108">
        <v>1.6324414371964677E-2</v>
      </c>
      <c r="BX178" s="195"/>
      <c r="BY178" s="108"/>
      <c r="BZ178" s="108"/>
      <c r="CA178" s="108"/>
      <c r="CB178" s="108"/>
      <c r="CC178" s="108"/>
    </row>
    <row r="179" spans="1:81" outlineLevel="1" x14ac:dyDescent="0.25">
      <c r="A179" s="3"/>
      <c r="B179" s="9">
        <v>165</v>
      </c>
      <c r="C179" s="3"/>
      <c r="D179" s="3">
        <v>108</v>
      </c>
      <c r="E179" s="36" t="s">
        <v>142</v>
      </c>
      <c r="F179" s="246"/>
      <c r="G179" s="102">
        <f t="shared" si="46"/>
        <v>1.6966263387364029E-2</v>
      </c>
      <c r="H179" s="48">
        <f t="shared" si="47"/>
        <v>1.6966263387364029E-2</v>
      </c>
      <c r="I179" s="48">
        <f t="shared" si="47"/>
        <v>1.6966263387364029E-2</v>
      </c>
      <c r="J179" s="48">
        <f t="shared" si="47"/>
        <v>1.6966263387364029E-2</v>
      </c>
      <c r="K179" s="48">
        <f t="shared" si="47"/>
        <v>1.6966263387364029E-2</v>
      </c>
      <c r="L179" s="48">
        <f t="shared" si="47"/>
        <v>1.6966263387364029E-2</v>
      </c>
      <c r="M179" s="48">
        <f t="shared" si="47"/>
        <v>1.6966263387364029E-2</v>
      </c>
      <c r="N179" s="212"/>
      <c r="O179" s="107">
        <v>177</v>
      </c>
      <c r="P179" s="107">
        <v>0</v>
      </c>
      <c r="Q179" s="47">
        <v>1.6786752067508934E-2</v>
      </c>
      <c r="R179" s="155">
        <v>1.6747525564226536E-2</v>
      </c>
      <c r="S179" s="155">
        <v>1.7009932059591473E-2</v>
      </c>
      <c r="T179" s="155">
        <v>1.6955520913816583E-2</v>
      </c>
      <c r="U179" s="155">
        <v>1.7203225696670724E-2</v>
      </c>
      <c r="V179" s="155">
        <v>1.7086999661839512E-2</v>
      </c>
      <c r="W179" s="155">
        <v>1.690720112802924E-2</v>
      </c>
      <c r="X179" s="189">
        <v>1.7168498267042372E-2</v>
      </c>
      <c r="Y179" s="155">
        <v>1.7428216497280095E-2</v>
      </c>
      <c r="Z179" s="155">
        <v>1.7414061292593028E-2</v>
      </c>
      <c r="AA179" s="155">
        <v>1.720622198906013E-2</v>
      </c>
      <c r="AB179" s="155">
        <v>1.6977158990882913E-2</v>
      </c>
      <c r="AC179" s="155">
        <v>1.6996314400266339E-2</v>
      </c>
      <c r="AD179" s="155">
        <v>1.7313247671871868E-2</v>
      </c>
      <c r="AE179" s="155">
        <v>1.6956025473438538E-2</v>
      </c>
      <c r="AF179" s="155">
        <v>1.695041636105039E-2</v>
      </c>
      <c r="AG179" s="155">
        <v>1.7117255131705159E-2</v>
      </c>
      <c r="AH179" s="155">
        <v>1.6814518779379978E-2</v>
      </c>
      <c r="AI179" s="155">
        <v>1.7069436046277635E-2</v>
      </c>
      <c r="AJ179" s="155">
        <v>1.6939413316907893E-2</v>
      </c>
      <c r="AK179" s="155">
        <v>1.719346265690247E-2</v>
      </c>
      <c r="AL179" s="108">
        <v>1.7161459713348436E-2</v>
      </c>
      <c r="AM179" s="108">
        <v>1.6860801541318384E-2</v>
      </c>
      <c r="AN179" s="108">
        <v>1.725507894387681E-2</v>
      </c>
      <c r="AO179" s="108">
        <v>1.7002749995337119E-2</v>
      </c>
      <c r="AP179" s="108">
        <v>1.6823080470422646E-2</v>
      </c>
      <c r="AQ179" s="108">
        <v>1.7381500251264996E-2</v>
      </c>
      <c r="AR179" s="108">
        <v>1.6978633925670391E-2</v>
      </c>
      <c r="AS179" s="108">
        <v>1.6908543562592665E-2</v>
      </c>
      <c r="AT179" s="108">
        <v>1.6810530680632627E-2</v>
      </c>
      <c r="AU179" s="108">
        <v>1.7124782362528762E-2</v>
      </c>
      <c r="AV179" s="108">
        <v>1.7190103196549511E-2</v>
      </c>
      <c r="AW179" s="108">
        <v>1.6923297552258253E-2</v>
      </c>
      <c r="AX179" s="108">
        <v>1.6879451969016607E-2</v>
      </c>
      <c r="AY179" s="108">
        <v>1.6966263387364029E-2</v>
      </c>
      <c r="AZ179" s="108">
        <v>1.7250460353881336E-2</v>
      </c>
      <c r="BA179" s="108">
        <v>1.7318240947118611E-2</v>
      </c>
      <c r="BB179" s="108">
        <v>1.6424473897077706E-2</v>
      </c>
      <c r="BC179" s="108">
        <v>1.6898903802612567E-2</v>
      </c>
      <c r="BD179" s="108">
        <v>1.7065638512686939E-2</v>
      </c>
      <c r="BE179" s="108">
        <v>1.7635386805908114E-2</v>
      </c>
      <c r="BF179" s="108">
        <v>1.715467325690679E-2</v>
      </c>
      <c r="BG179" s="108">
        <v>1.7190495573677769E-2</v>
      </c>
      <c r="BH179" s="108">
        <v>1.7114629359302573E-2</v>
      </c>
      <c r="BI179" s="108">
        <v>1.6952934743774482E-2</v>
      </c>
      <c r="BJ179" s="108">
        <v>1.7167145572104206E-2</v>
      </c>
      <c r="BK179" s="108">
        <v>1.7630669223099804E-2</v>
      </c>
      <c r="BL179" s="108">
        <v>1.7071273312970148E-2</v>
      </c>
      <c r="BM179" s="108">
        <v>1.7054156160156039E-2</v>
      </c>
      <c r="BN179" s="108">
        <v>1.6892411172958977E-2</v>
      </c>
      <c r="BO179" s="108">
        <v>1.6875012456433913E-2</v>
      </c>
      <c r="BP179" s="108">
        <v>1.7276607721454604E-2</v>
      </c>
      <c r="BQ179" s="108">
        <v>1.6922988035720829E-2</v>
      </c>
      <c r="BR179" s="108">
        <v>1.6870773683148002E-2</v>
      </c>
      <c r="BS179" s="108">
        <v>1.6762540532253616E-2</v>
      </c>
      <c r="BT179" s="108">
        <v>1.68594357359904E-2</v>
      </c>
      <c r="BU179" s="108">
        <v>1.6943170190737777E-2</v>
      </c>
      <c r="BV179" s="108">
        <v>1.6836736100497216E-2</v>
      </c>
      <c r="BW179" s="108">
        <v>1.6954615724874465E-2</v>
      </c>
      <c r="BX179" s="195"/>
      <c r="BY179" s="108"/>
      <c r="BZ179" s="108"/>
      <c r="CA179" s="108"/>
      <c r="CB179" s="108"/>
      <c r="CC179" s="108"/>
    </row>
    <row r="180" spans="1:81" outlineLevel="1" x14ac:dyDescent="0.25">
      <c r="A180" s="3"/>
      <c r="B180" s="9">
        <v>166</v>
      </c>
      <c r="C180" s="3"/>
      <c r="D180" s="3"/>
      <c r="E180" s="36"/>
      <c r="M180" s="88"/>
      <c r="O180" s="107">
        <v>178</v>
      </c>
      <c r="P180" s="107">
        <v>0</v>
      </c>
      <c r="R180" s="155"/>
      <c r="S180" s="155"/>
      <c r="T180" s="155"/>
      <c r="U180" s="155"/>
      <c r="V180" s="155"/>
      <c r="W180" s="155"/>
      <c r="X180" s="189"/>
      <c r="Y180" s="155"/>
      <c r="Z180" s="155"/>
      <c r="AA180" s="155"/>
      <c r="AB180" s="155"/>
      <c r="AC180" s="155"/>
      <c r="AD180" s="155"/>
      <c r="AE180" s="155"/>
      <c r="AF180" s="155"/>
      <c r="AG180" s="155"/>
      <c r="AH180" s="155"/>
      <c r="AI180" s="155"/>
      <c r="AJ180" s="155"/>
      <c r="AK180" s="155"/>
      <c r="AL180" s="108"/>
      <c r="AM180" s="108"/>
      <c r="AN180" s="108"/>
      <c r="AO180" s="108"/>
      <c r="AP180" s="108"/>
      <c r="AQ180" s="108"/>
      <c r="AR180" s="108"/>
      <c r="AS180" s="108"/>
      <c r="AT180" s="108"/>
      <c r="AU180" s="108"/>
      <c r="AV180" s="108"/>
      <c r="AW180" s="108"/>
      <c r="AX180" s="108"/>
      <c r="AY180" s="108"/>
      <c r="AZ180" s="108"/>
      <c r="BA180" s="108"/>
      <c r="BB180" s="108"/>
      <c r="BC180" s="108"/>
      <c r="BD180" s="108"/>
      <c r="BE180" s="108"/>
      <c r="BF180" s="108"/>
      <c r="BG180" s="108"/>
      <c r="BH180" s="108"/>
      <c r="BI180" s="108"/>
      <c r="BJ180" s="108"/>
      <c r="BK180" s="108"/>
      <c r="BL180" s="108"/>
      <c r="BM180" s="108"/>
      <c r="BN180" s="108"/>
      <c r="BO180" s="108"/>
      <c r="BP180" s="108"/>
      <c r="BQ180" s="108"/>
      <c r="BR180" s="108"/>
      <c r="BS180" s="108"/>
      <c r="BT180" s="108"/>
      <c r="BU180" s="108"/>
      <c r="BV180" s="108"/>
      <c r="BW180" s="108"/>
      <c r="BX180" s="195"/>
      <c r="BY180" s="108"/>
      <c r="BZ180" s="108"/>
      <c r="CA180" s="108"/>
      <c r="CB180" s="108"/>
      <c r="CC180" s="108"/>
    </row>
    <row r="181" spans="1:81" outlineLevel="1" x14ac:dyDescent="0.25">
      <c r="A181" s="3"/>
      <c r="B181" s="9">
        <v>167</v>
      </c>
      <c r="C181" s="27" t="s">
        <v>143</v>
      </c>
      <c r="D181" s="27"/>
      <c r="E181" s="36"/>
      <c r="M181" s="88"/>
      <c r="O181" s="107">
        <v>179</v>
      </c>
      <c r="P181" s="107">
        <v>0</v>
      </c>
      <c r="R181" s="155"/>
      <c r="S181" s="155"/>
      <c r="T181" s="155"/>
      <c r="U181" s="155"/>
      <c r="V181" s="155"/>
      <c r="W181" s="155"/>
      <c r="X181" s="189"/>
      <c r="Y181" s="155"/>
      <c r="Z181" s="155"/>
      <c r="AA181" s="155"/>
      <c r="AB181" s="155"/>
      <c r="AC181" s="155"/>
      <c r="AD181" s="155"/>
      <c r="AE181" s="155"/>
      <c r="AF181" s="155"/>
      <c r="AG181" s="155"/>
      <c r="AH181" s="155"/>
      <c r="AI181" s="155"/>
      <c r="AJ181" s="155"/>
      <c r="AK181" s="155"/>
      <c r="AL181" s="108"/>
      <c r="AM181" s="108"/>
      <c r="AN181" s="108"/>
      <c r="AO181" s="108"/>
      <c r="AP181" s="108"/>
      <c r="AQ181" s="108"/>
      <c r="AR181" s="108"/>
      <c r="AS181" s="108"/>
      <c r="AT181" s="108"/>
      <c r="AU181" s="108"/>
      <c r="AV181" s="108"/>
      <c r="AW181" s="108"/>
      <c r="AX181" s="108"/>
      <c r="AY181" s="108"/>
      <c r="AZ181" s="108"/>
      <c r="BA181" s="108"/>
      <c r="BB181" s="108"/>
      <c r="BC181" s="108"/>
      <c r="BD181" s="108"/>
      <c r="BE181" s="108"/>
      <c r="BF181" s="108"/>
      <c r="BG181" s="108"/>
      <c r="BH181" s="108"/>
      <c r="BI181" s="108"/>
      <c r="BJ181" s="108"/>
      <c r="BK181" s="108"/>
      <c r="BL181" s="108"/>
      <c r="BM181" s="108"/>
      <c r="BN181" s="108"/>
      <c r="BO181" s="108"/>
      <c r="BP181" s="108"/>
      <c r="BQ181" s="108"/>
      <c r="BR181" s="108"/>
      <c r="BS181" s="108"/>
      <c r="BT181" s="108"/>
      <c r="BU181" s="108"/>
      <c r="BV181" s="108"/>
      <c r="BW181" s="108"/>
      <c r="BX181" s="195"/>
      <c r="BY181" s="108"/>
      <c r="BZ181" s="108"/>
      <c r="CA181" s="108"/>
      <c r="CB181" s="108"/>
      <c r="CC181" s="108"/>
    </row>
    <row r="182" spans="1:81" outlineLevel="1" x14ac:dyDescent="0.25">
      <c r="A182" s="3"/>
      <c r="B182" s="9">
        <v>168</v>
      </c>
      <c r="C182" s="3"/>
      <c r="D182" s="3"/>
      <c r="E182" s="36"/>
      <c r="M182" s="88"/>
      <c r="O182" s="107">
        <v>180</v>
      </c>
      <c r="P182" s="107">
        <v>0</v>
      </c>
      <c r="R182" s="155"/>
      <c r="S182" s="155"/>
      <c r="T182" s="155"/>
      <c r="U182" s="155"/>
      <c r="V182" s="155"/>
      <c r="W182" s="155"/>
      <c r="X182" s="189"/>
      <c r="Y182" s="155"/>
      <c r="Z182" s="155"/>
      <c r="AA182" s="155"/>
      <c r="AB182" s="155"/>
      <c r="AC182" s="155"/>
      <c r="AD182" s="155"/>
      <c r="AE182" s="155"/>
      <c r="AF182" s="155"/>
      <c r="AG182" s="155"/>
      <c r="AH182" s="155"/>
      <c r="AI182" s="155"/>
      <c r="AJ182" s="155"/>
      <c r="AK182" s="155"/>
      <c r="AL182" s="108"/>
      <c r="AM182" s="108"/>
      <c r="AN182" s="108"/>
      <c r="AO182" s="108"/>
      <c r="AP182" s="108"/>
      <c r="AQ182" s="108"/>
      <c r="AR182" s="108"/>
      <c r="AS182" s="108"/>
      <c r="AT182" s="108"/>
      <c r="AU182" s="108"/>
      <c r="AV182" s="108"/>
      <c r="AW182" s="108"/>
      <c r="AX182" s="108"/>
      <c r="AY182" s="108"/>
      <c r="AZ182" s="108"/>
      <c r="BA182" s="108"/>
      <c r="BB182" s="108"/>
      <c r="BC182" s="108"/>
      <c r="BD182" s="108"/>
      <c r="BE182" s="108"/>
      <c r="BF182" s="108"/>
      <c r="BG182" s="108"/>
      <c r="BH182" s="108"/>
      <c r="BI182" s="108"/>
      <c r="BJ182" s="108"/>
      <c r="BK182" s="108"/>
      <c r="BL182" s="108"/>
      <c r="BM182" s="108"/>
      <c r="BN182" s="108"/>
      <c r="BO182" s="108"/>
      <c r="BP182" s="108"/>
      <c r="BQ182" s="108"/>
      <c r="BR182" s="108"/>
      <c r="BS182" s="108"/>
      <c r="BT182" s="108"/>
      <c r="BU182" s="108"/>
      <c r="BV182" s="108"/>
      <c r="BW182" s="108"/>
      <c r="BX182" s="195"/>
      <c r="BY182" s="108"/>
      <c r="BZ182" s="108"/>
      <c r="CA182" s="108"/>
      <c r="CB182" s="108"/>
      <c r="CC182" s="108"/>
    </row>
    <row r="183" spans="1:81" outlineLevel="1" x14ac:dyDescent="0.25">
      <c r="A183" s="3"/>
      <c r="B183" s="9">
        <v>169</v>
      </c>
      <c r="C183" s="49"/>
      <c r="D183" s="49"/>
      <c r="E183" s="45" t="s">
        <v>125</v>
      </c>
      <c r="F183" s="246"/>
      <c r="G183" s="102">
        <f t="shared" ref="G183:G199" si="48">HLOOKUP($E$3,$P$3:$CE$269,O183,FALSE)</f>
        <v>1</v>
      </c>
      <c r="H183" s="48">
        <f t="shared" ref="H183:M199" si="49">G183</f>
        <v>1</v>
      </c>
      <c r="I183" s="48">
        <f t="shared" si="49"/>
        <v>1</v>
      </c>
      <c r="J183" s="48">
        <f t="shared" si="49"/>
        <v>1</v>
      </c>
      <c r="K183" s="48">
        <f t="shared" si="49"/>
        <v>1</v>
      </c>
      <c r="L183" s="48">
        <f t="shared" si="49"/>
        <v>1</v>
      </c>
      <c r="M183" s="48">
        <f t="shared" si="49"/>
        <v>1</v>
      </c>
      <c r="N183" s="212"/>
      <c r="O183" s="107">
        <v>181</v>
      </c>
      <c r="P183" s="107">
        <v>0</v>
      </c>
      <c r="Q183" s="49">
        <v>1</v>
      </c>
      <c r="R183" s="155">
        <v>1</v>
      </c>
      <c r="S183" s="155">
        <v>1</v>
      </c>
      <c r="T183" s="155">
        <v>1</v>
      </c>
      <c r="U183" s="155">
        <v>1</v>
      </c>
      <c r="V183" s="155">
        <v>1</v>
      </c>
      <c r="W183" s="155">
        <v>1</v>
      </c>
      <c r="X183" s="189">
        <v>1</v>
      </c>
      <c r="Y183" s="155">
        <v>1</v>
      </c>
      <c r="Z183" s="155">
        <v>1</v>
      </c>
      <c r="AA183" s="155">
        <v>1</v>
      </c>
      <c r="AB183" s="155">
        <v>1</v>
      </c>
      <c r="AC183" s="155">
        <v>1</v>
      </c>
      <c r="AD183" s="155">
        <v>1</v>
      </c>
      <c r="AE183" s="155">
        <v>1</v>
      </c>
      <c r="AF183" s="155">
        <v>1</v>
      </c>
      <c r="AG183" s="155">
        <v>1</v>
      </c>
      <c r="AH183" s="155">
        <v>1</v>
      </c>
      <c r="AI183" s="155">
        <v>1</v>
      </c>
      <c r="AJ183" s="155">
        <v>1</v>
      </c>
      <c r="AK183" s="155">
        <v>1</v>
      </c>
      <c r="AL183" s="108">
        <v>1</v>
      </c>
      <c r="AM183" s="108">
        <v>1</v>
      </c>
      <c r="AN183" s="108">
        <v>1</v>
      </c>
      <c r="AO183" s="108">
        <v>1</v>
      </c>
      <c r="AP183" s="108">
        <v>1</v>
      </c>
      <c r="AQ183" s="108">
        <v>1</v>
      </c>
      <c r="AR183" s="108">
        <v>1</v>
      </c>
      <c r="AS183" s="108">
        <v>1</v>
      </c>
      <c r="AT183" s="108">
        <v>1</v>
      </c>
      <c r="AU183" s="108">
        <v>1</v>
      </c>
      <c r="AV183" s="108">
        <v>1</v>
      </c>
      <c r="AW183" s="108">
        <v>1</v>
      </c>
      <c r="AX183" s="108">
        <v>1</v>
      </c>
      <c r="AY183" s="108">
        <v>1</v>
      </c>
      <c r="AZ183" s="108">
        <v>1</v>
      </c>
      <c r="BA183" s="108">
        <v>1</v>
      </c>
      <c r="BB183" s="108">
        <v>1</v>
      </c>
      <c r="BC183" s="108">
        <v>1</v>
      </c>
      <c r="BD183" s="108">
        <v>1</v>
      </c>
      <c r="BE183" s="108">
        <v>1</v>
      </c>
      <c r="BF183" s="108">
        <v>1</v>
      </c>
      <c r="BG183" s="108">
        <v>1</v>
      </c>
      <c r="BH183" s="108">
        <v>1</v>
      </c>
      <c r="BI183" s="108">
        <v>1</v>
      </c>
      <c r="BJ183" s="108">
        <v>1</v>
      </c>
      <c r="BK183" s="108">
        <v>1</v>
      </c>
      <c r="BL183" s="108">
        <v>1</v>
      </c>
      <c r="BM183" s="108">
        <v>1</v>
      </c>
      <c r="BN183" s="108">
        <v>1</v>
      </c>
      <c r="BO183" s="108">
        <v>1</v>
      </c>
      <c r="BP183" s="108">
        <v>1</v>
      </c>
      <c r="BQ183" s="108">
        <v>1</v>
      </c>
      <c r="BR183" s="108">
        <v>1</v>
      </c>
      <c r="BS183" s="108">
        <v>1</v>
      </c>
      <c r="BT183" s="108">
        <v>1</v>
      </c>
      <c r="BU183" s="108">
        <v>1</v>
      </c>
      <c r="BV183" s="108">
        <v>1</v>
      </c>
      <c r="BW183" s="108">
        <v>1</v>
      </c>
      <c r="BX183" s="195"/>
      <c r="BY183" s="108"/>
      <c r="BZ183" s="108"/>
      <c r="CA183" s="108"/>
      <c r="CB183" s="108"/>
      <c r="CC183" s="108"/>
    </row>
    <row r="184" spans="1:81" outlineLevel="1" x14ac:dyDescent="0.25">
      <c r="A184" s="3"/>
      <c r="B184" s="9">
        <v>170</v>
      </c>
      <c r="C184" s="49"/>
      <c r="D184" s="49"/>
      <c r="E184" s="45" t="s">
        <v>126</v>
      </c>
      <c r="F184" s="246"/>
      <c r="G184" s="102">
        <f t="shared" si="48"/>
        <v>0.16439999999999999</v>
      </c>
      <c r="H184" s="48">
        <f t="shared" si="49"/>
        <v>0.16439999999999999</v>
      </c>
      <c r="I184" s="48">
        <f t="shared" si="49"/>
        <v>0.16439999999999999</v>
      </c>
      <c r="J184" s="48">
        <f t="shared" si="49"/>
        <v>0.16439999999999999</v>
      </c>
      <c r="K184" s="48">
        <f t="shared" si="49"/>
        <v>0.16439999999999999</v>
      </c>
      <c r="L184" s="48">
        <f t="shared" si="49"/>
        <v>0.16439999999999999</v>
      </c>
      <c r="M184" s="48">
        <f t="shared" si="49"/>
        <v>0.16439999999999999</v>
      </c>
      <c r="N184" s="212"/>
      <c r="O184" s="107">
        <v>182</v>
      </c>
      <c r="P184" s="107">
        <v>0</v>
      </c>
      <c r="Q184" s="49">
        <v>0.16439999999999999</v>
      </c>
      <c r="R184" s="155">
        <v>0.16439999999999999</v>
      </c>
      <c r="S184" s="155">
        <v>0.16439999999999999</v>
      </c>
      <c r="T184" s="155">
        <v>0.16439999999999999</v>
      </c>
      <c r="U184" s="155">
        <v>0.16439999999999999</v>
      </c>
      <c r="V184" s="155">
        <v>0.16439999999999999</v>
      </c>
      <c r="W184" s="155">
        <v>0.16439999999999999</v>
      </c>
      <c r="X184" s="189">
        <v>0.16439999999999999</v>
      </c>
      <c r="Y184" s="155">
        <v>0.16439999999999999</v>
      </c>
      <c r="Z184" s="155">
        <v>0.16439999999999999</v>
      </c>
      <c r="AA184" s="155">
        <v>0.16439999999999999</v>
      </c>
      <c r="AB184" s="155">
        <v>0.16439999999999999</v>
      </c>
      <c r="AC184" s="155">
        <v>0.16439999999999999</v>
      </c>
      <c r="AD184" s="155">
        <v>0.16439999999999999</v>
      </c>
      <c r="AE184" s="155">
        <v>0.16439999999999999</v>
      </c>
      <c r="AF184" s="155">
        <v>0.16439999999999999</v>
      </c>
      <c r="AG184" s="155">
        <v>0.16439999999999999</v>
      </c>
      <c r="AH184" s="155">
        <v>0.16439999999999999</v>
      </c>
      <c r="AI184" s="155">
        <v>0.16439999999999999</v>
      </c>
      <c r="AJ184" s="155">
        <v>0.16439999999999999</v>
      </c>
      <c r="AK184" s="155">
        <v>0.16439999999999999</v>
      </c>
      <c r="AL184" s="108">
        <v>0.16439999999999999</v>
      </c>
      <c r="AM184" s="108">
        <v>0.16439999999999999</v>
      </c>
      <c r="AN184" s="108">
        <v>0.16439999999999999</v>
      </c>
      <c r="AO184" s="108">
        <v>0.16439999999999999</v>
      </c>
      <c r="AP184" s="108">
        <v>0.16439999999999999</v>
      </c>
      <c r="AQ184" s="108">
        <v>0.16439999999999999</v>
      </c>
      <c r="AR184" s="108">
        <v>0.16439999999999999</v>
      </c>
      <c r="AS184" s="108">
        <v>0.16439999999999999</v>
      </c>
      <c r="AT184" s="108">
        <v>0.16439999999999999</v>
      </c>
      <c r="AU184" s="108">
        <v>0.16439999999999999</v>
      </c>
      <c r="AV184" s="108">
        <v>0.16439999999999999</v>
      </c>
      <c r="AW184" s="108">
        <v>0.16439999999999999</v>
      </c>
      <c r="AX184" s="108">
        <v>0.16439999999999999</v>
      </c>
      <c r="AY184" s="108">
        <v>0.16439999999999999</v>
      </c>
      <c r="AZ184" s="108">
        <v>0.16439999999999999</v>
      </c>
      <c r="BA184" s="108">
        <v>0.16439999999999999</v>
      </c>
      <c r="BB184" s="108">
        <v>0.16439999999999999</v>
      </c>
      <c r="BC184" s="108">
        <v>0.16439999999999999</v>
      </c>
      <c r="BD184" s="108">
        <v>0.16439999999999999</v>
      </c>
      <c r="BE184" s="108">
        <v>0.16439999999999999</v>
      </c>
      <c r="BF184" s="108">
        <v>0.16439999999999999</v>
      </c>
      <c r="BG184" s="108">
        <v>0.16439999999999999</v>
      </c>
      <c r="BH184" s="108">
        <v>0.16439999999999999</v>
      </c>
      <c r="BI184" s="108">
        <v>0.16439999999999999</v>
      </c>
      <c r="BJ184" s="108">
        <v>0.16439999999999999</v>
      </c>
      <c r="BK184" s="108">
        <v>0.16439999999999999</v>
      </c>
      <c r="BL184" s="108">
        <v>0.16439999999999999</v>
      </c>
      <c r="BM184" s="108">
        <v>0.16439999999999999</v>
      </c>
      <c r="BN184" s="108">
        <v>0.16439999999999999</v>
      </c>
      <c r="BO184" s="108">
        <v>0.16439999999999999</v>
      </c>
      <c r="BP184" s="108">
        <v>0.16439999999999999</v>
      </c>
      <c r="BQ184" s="108">
        <v>0.16439999999999999</v>
      </c>
      <c r="BR184" s="108">
        <v>0.16439999999999999</v>
      </c>
      <c r="BS184" s="108">
        <v>0.16439999999999999</v>
      </c>
      <c r="BT184" s="108">
        <v>0.16439999999999999</v>
      </c>
      <c r="BU184" s="108">
        <v>0.16439999999999999</v>
      </c>
      <c r="BV184" s="108">
        <v>0.16439999999999999</v>
      </c>
      <c r="BW184" s="108">
        <v>0.16439999999999999</v>
      </c>
      <c r="BX184" s="195"/>
      <c r="BY184" s="108"/>
      <c r="BZ184" s="108"/>
      <c r="CA184" s="108"/>
      <c r="CB184" s="108"/>
      <c r="CC184" s="108"/>
    </row>
    <row r="185" spans="1:81" outlineLevel="1" x14ac:dyDescent="0.25">
      <c r="A185" s="3"/>
      <c r="B185" s="9">
        <v>171</v>
      </c>
      <c r="C185" s="7"/>
      <c r="D185" s="7"/>
      <c r="E185" s="50" t="s">
        <v>127</v>
      </c>
      <c r="F185" s="246"/>
      <c r="G185" s="102">
        <f t="shared" si="48"/>
        <v>63422.311800000003</v>
      </c>
      <c r="H185" s="48">
        <f t="shared" si="49"/>
        <v>63422.311800000003</v>
      </c>
      <c r="I185" s="48">
        <f t="shared" si="49"/>
        <v>63422.311800000003</v>
      </c>
      <c r="J185" s="48">
        <f t="shared" si="49"/>
        <v>63422.311800000003</v>
      </c>
      <c r="K185" s="48">
        <f t="shared" si="49"/>
        <v>63422.311800000003</v>
      </c>
      <c r="L185" s="48">
        <f t="shared" si="49"/>
        <v>63422.311800000003</v>
      </c>
      <c r="M185" s="48">
        <f t="shared" si="49"/>
        <v>63422.311800000003</v>
      </c>
      <c r="N185" s="212"/>
      <c r="O185" s="107">
        <v>183</v>
      </c>
      <c r="P185" s="107">
        <v>0</v>
      </c>
      <c r="Q185" s="49">
        <v>63422.311800000003</v>
      </c>
      <c r="R185" s="155">
        <v>63422.311800000003</v>
      </c>
      <c r="S185" s="155">
        <v>63422.311800000003</v>
      </c>
      <c r="T185" s="155">
        <v>63422.311800000003</v>
      </c>
      <c r="U185" s="155">
        <v>63422.311800000003</v>
      </c>
      <c r="V185" s="155">
        <v>63422.311800000003</v>
      </c>
      <c r="W185" s="155">
        <v>63422.311800000003</v>
      </c>
      <c r="X185" s="189">
        <v>63422.311800000003</v>
      </c>
      <c r="Y185" s="155">
        <v>63422.311800000003</v>
      </c>
      <c r="Z185" s="155">
        <v>63422.311800000003</v>
      </c>
      <c r="AA185" s="155">
        <v>63422.311800000003</v>
      </c>
      <c r="AB185" s="155">
        <v>63422.311800000003</v>
      </c>
      <c r="AC185" s="155">
        <v>63422.311800000003</v>
      </c>
      <c r="AD185" s="155">
        <v>63422.311800000003</v>
      </c>
      <c r="AE185" s="155">
        <v>63422.311800000003</v>
      </c>
      <c r="AF185" s="155">
        <v>63422.311800000003</v>
      </c>
      <c r="AG185" s="155">
        <v>63422.311800000003</v>
      </c>
      <c r="AH185" s="155">
        <v>63422.311800000003</v>
      </c>
      <c r="AI185" s="155">
        <v>63422.311800000003</v>
      </c>
      <c r="AJ185" s="155">
        <v>63422.311800000003</v>
      </c>
      <c r="AK185" s="155">
        <v>63422.311800000003</v>
      </c>
      <c r="AL185" s="108">
        <v>63422.311800000003</v>
      </c>
      <c r="AM185" s="108">
        <v>63422.311800000003</v>
      </c>
      <c r="AN185" s="108">
        <v>63422.311800000003</v>
      </c>
      <c r="AO185" s="108">
        <v>63422.311800000003</v>
      </c>
      <c r="AP185" s="108">
        <v>63422.311800000003</v>
      </c>
      <c r="AQ185" s="108">
        <v>63422.311800000003</v>
      </c>
      <c r="AR185" s="108">
        <v>63422.311800000003</v>
      </c>
      <c r="AS185" s="108">
        <v>63422.311800000003</v>
      </c>
      <c r="AT185" s="108">
        <v>63422.311800000003</v>
      </c>
      <c r="AU185" s="108">
        <v>63422.311800000003</v>
      </c>
      <c r="AV185" s="108">
        <v>63422.311800000003</v>
      </c>
      <c r="AW185" s="108">
        <v>63422.311800000003</v>
      </c>
      <c r="AX185" s="108">
        <v>63422.311800000003</v>
      </c>
      <c r="AY185" s="108">
        <v>63422.311800000003</v>
      </c>
      <c r="AZ185" s="108">
        <v>63422.311800000003</v>
      </c>
      <c r="BA185" s="108">
        <v>63422.311800000003</v>
      </c>
      <c r="BB185" s="108">
        <v>63422.311800000003</v>
      </c>
      <c r="BC185" s="108">
        <v>63422.311800000003</v>
      </c>
      <c r="BD185" s="108">
        <v>63422.311800000003</v>
      </c>
      <c r="BE185" s="108">
        <v>63422.311800000003</v>
      </c>
      <c r="BF185" s="108">
        <v>63422.311800000003</v>
      </c>
      <c r="BG185" s="108">
        <v>63422.311800000003</v>
      </c>
      <c r="BH185" s="108">
        <v>63422.311800000003</v>
      </c>
      <c r="BI185" s="108">
        <v>63422.311800000003</v>
      </c>
      <c r="BJ185" s="108">
        <v>63422.311800000003</v>
      </c>
      <c r="BK185" s="108">
        <v>63422.311800000003</v>
      </c>
      <c r="BL185" s="108">
        <v>63422.311800000003</v>
      </c>
      <c r="BM185" s="108">
        <v>63422.311800000003</v>
      </c>
      <c r="BN185" s="108">
        <v>63422.311800000003</v>
      </c>
      <c r="BO185" s="108">
        <v>63422.311800000003</v>
      </c>
      <c r="BP185" s="108">
        <v>63422.311800000003</v>
      </c>
      <c r="BQ185" s="108">
        <v>63422.311800000003</v>
      </c>
      <c r="BR185" s="108">
        <v>63422.311800000003</v>
      </c>
      <c r="BS185" s="108">
        <v>63422.311800000003</v>
      </c>
      <c r="BT185" s="108">
        <v>63422.311800000003</v>
      </c>
      <c r="BU185" s="108">
        <v>63422.311800000003</v>
      </c>
      <c r="BV185" s="108">
        <v>63422.311800000003</v>
      </c>
      <c r="BW185" s="108">
        <v>63422.311800000003</v>
      </c>
      <c r="BX185" s="195"/>
      <c r="BY185" s="108"/>
      <c r="BZ185" s="108"/>
      <c r="CA185" s="108"/>
      <c r="CB185" s="108"/>
      <c r="CC185" s="108"/>
    </row>
    <row r="186" spans="1:81" outlineLevel="1" x14ac:dyDescent="0.25">
      <c r="A186" s="3"/>
      <c r="B186" s="9">
        <v>172</v>
      </c>
      <c r="C186" s="7"/>
      <c r="D186" s="7"/>
      <c r="E186" s="50" t="s">
        <v>128</v>
      </c>
      <c r="F186" s="246"/>
      <c r="G186" s="102">
        <f t="shared" si="48"/>
        <v>345129.01459999999</v>
      </c>
      <c r="H186" s="48">
        <f t="shared" si="49"/>
        <v>345129.01459999999</v>
      </c>
      <c r="I186" s="48">
        <f t="shared" si="49"/>
        <v>345129.01459999999</v>
      </c>
      <c r="J186" s="48">
        <f t="shared" si="49"/>
        <v>345129.01459999999</v>
      </c>
      <c r="K186" s="48">
        <f t="shared" si="49"/>
        <v>345129.01459999999</v>
      </c>
      <c r="L186" s="48">
        <f t="shared" si="49"/>
        <v>345129.01459999999</v>
      </c>
      <c r="M186" s="48">
        <f t="shared" si="49"/>
        <v>345129.01459999999</v>
      </c>
      <c r="N186" s="212"/>
      <c r="O186" s="107">
        <v>184</v>
      </c>
      <c r="P186" s="107">
        <v>0</v>
      </c>
      <c r="Q186" s="7">
        <v>345129.01459999999</v>
      </c>
      <c r="R186" s="155">
        <v>345129.01459999999</v>
      </c>
      <c r="S186" s="155">
        <v>345129.01459999999</v>
      </c>
      <c r="T186" s="155">
        <v>345129.01459999999</v>
      </c>
      <c r="U186" s="155">
        <v>345129.01459999999</v>
      </c>
      <c r="V186" s="155">
        <v>345129.01459999999</v>
      </c>
      <c r="W186" s="155">
        <v>345129.01459999999</v>
      </c>
      <c r="X186" s="189">
        <v>345129.01459999999</v>
      </c>
      <c r="Y186" s="155">
        <v>345129.01459999999</v>
      </c>
      <c r="Z186" s="155">
        <v>345129.01459999999</v>
      </c>
      <c r="AA186" s="155">
        <v>345129.01459999999</v>
      </c>
      <c r="AB186" s="155">
        <v>345129.01459999999</v>
      </c>
      <c r="AC186" s="155">
        <v>345129.01459999999</v>
      </c>
      <c r="AD186" s="155">
        <v>345129.01459999999</v>
      </c>
      <c r="AE186" s="155">
        <v>345129.01459999999</v>
      </c>
      <c r="AF186" s="155">
        <v>345129.01459999999</v>
      </c>
      <c r="AG186" s="155">
        <v>345129.01459999999</v>
      </c>
      <c r="AH186" s="155">
        <v>345129.01459999999</v>
      </c>
      <c r="AI186" s="155">
        <v>345129.01459999999</v>
      </c>
      <c r="AJ186" s="155">
        <v>345129.01459999999</v>
      </c>
      <c r="AK186" s="155">
        <v>345129.01459999999</v>
      </c>
      <c r="AL186" s="108">
        <v>345129.01459999999</v>
      </c>
      <c r="AM186" s="108">
        <v>345129.01459999999</v>
      </c>
      <c r="AN186" s="108">
        <v>345129.01459999999</v>
      </c>
      <c r="AO186" s="108">
        <v>345129.01459999999</v>
      </c>
      <c r="AP186" s="108">
        <v>345129.01459999999</v>
      </c>
      <c r="AQ186" s="108">
        <v>345129.01459999999</v>
      </c>
      <c r="AR186" s="108">
        <v>345129.01459999999</v>
      </c>
      <c r="AS186" s="108">
        <v>345129.01459999999</v>
      </c>
      <c r="AT186" s="108">
        <v>345129.01459999999</v>
      </c>
      <c r="AU186" s="108">
        <v>345129.01459999999</v>
      </c>
      <c r="AV186" s="108">
        <v>345129.01459999999</v>
      </c>
      <c r="AW186" s="108">
        <v>345129.01459999999</v>
      </c>
      <c r="AX186" s="108">
        <v>345129.01459999999</v>
      </c>
      <c r="AY186" s="108">
        <v>345129.01459999999</v>
      </c>
      <c r="AZ186" s="108">
        <v>345129.01459999999</v>
      </c>
      <c r="BA186" s="108">
        <v>345129.01459999999</v>
      </c>
      <c r="BB186" s="108">
        <v>345129.01459999999</v>
      </c>
      <c r="BC186" s="108">
        <v>345129.01459999999</v>
      </c>
      <c r="BD186" s="108">
        <v>345129.01459999999</v>
      </c>
      <c r="BE186" s="108">
        <v>345129.01459999999</v>
      </c>
      <c r="BF186" s="108">
        <v>345129.01459999999</v>
      </c>
      <c r="BG186" s="108">
        <v>345129.01459999999</v>
      </c>
      <c r="BH186" s="108">
        <v>345129.01459999999</v>
      </c>
      <c r="BI186" s="108">
        <v>345129.01459999999</v>
      </c>
      <c r="BJ186" s="108">
        <v>345129.01459999999</v>
      </c>
      <c r="BK186" s="108">
        <v>345129.01459999999</v>
      </c>
      <c r="BL186" s="108">
        <v>345129.01459999999</v>
      </c>
      <c r="BM186" s="108">
        <v>345129.01459999999</v>
      </c>
      <c r="BN186" s="108">
        <v>345129.01459999999</v>
      </c>
      <c r="BO186" s="108">
        <v>345129.01459999999</v>
      </c>
      <c r="BP186" s="108">
        <v>345129.01459999999</v>
      </c>
      <c r="BQ186" s="108">
        <v>345129.01459999999</v>
      </c>
      <c r="BR186" s="108">
        <v>345129.01459999999</v>
      </c>
      <c r="BS186" s="108">
        <v>345129.01459999999</v>
      </c>
      <c r="BT186" s="108">
        <v>345129.01459999999</v>
      </c>
      <c r="BU186" s="108">
        <v>345129.01459999999</v>
      </c>
      <c r="BV186" s="108">
        <v>345129.01459999999</v>
      </c>
      <c r="BW186" s="108">
        <v>345129.01459999999</v>
      </c>
      <c r="BX186" s="195"/>
      <c r="BY186" s="108"/>
      <c r="BZ186" s="108"/>
      <c r="CA186" s="108"/>
      <c r="CB186" s="108"/>
      <c r="CC186" s="108"/>
    </row>
    <row r="187" spans="1:81" outlineLevel="1" x14ac:dyDescent="0.25">
      <c r="A187" s="3"/>
      <c r="B187" s="9">
        <v>173</v>
      </c>
      <c r="C187" s="7"/>
      <c r="D187" s="7"/>
      <c r="E187" s="50" t="s">
        <v>144</v>
      </c>
      <c r="F187" s="238"/>
      <c r="G187" s="24">
        <f t="shared" si="48"/>
        <v>1630327994.0632999</v>
      </c>
      <c r="H187" s="51">
        <f t="shared" si="49"/>
        <v>1630327994.0632999</v>
      </c>
      <c r="I187" s="51">
        <f t="shared" si="49"/>
        <v>1630327994.0632999</v>
      </c>
      <c r="J187" s="51">
        <f t="shared" si="49"/>
        <v>1630327994.0632999</v>
      </c>
      <c r="K187" s="51">
        <f t="shared" si="49"/>
        <v>1630327994.0632999</v>
      </c>
      <c r="L187" s="51">
        <f t="shared" si="49"/>
        <v>1630327994.0632999</v>
      </c>
      <c r="M187" s="51">
        <f t="shared" si="49"/>
        <v>1630327994.0632999</v>
      </c>
      <c r="N187" s="204"/>
      <c r="O187" s="107">
        <v>185</v>
      </c>
      <c r="P187" s="107">
        <v>0</v>
      </c>
      <c r="Q187" s="7">
        <v>1630327994.0632999</v>
      </c>
      <c r="R187" s="155">
        <v>1630327994.0632999</v>
      </c>
      <c r="S187" s="155">
        <v>1630327994.0632999</v>
      </c>
      <c r="T187" s="155">
        <v>1630327994.0632999</v>
      </c>
      <c r="U187" s="155">
        <v>1630327994.0632999</v>
      </c>
      <c r="V187" s="155">
        <v>1630327994.0632999</v>
      </c>
      <c r="W187" s="155">
        <v>1630327994.0632999</v>
      </c>
      <c r="X187" s="189">
        <v>1630327994.0632999</v>
      </c>
      <c r="Y187" s="155">
        <v>1630327994.0632999</v>
      </c>
      <c r="Z187" s="155">
        <v>1630327994.0632999</v>
      </c>
      <c r="AA187" s="155">
        <v>1630327994.0632999</v>
      </c>
      <c r="AB187" s="155">
        <v>1630327994.0632999</v>
      </c>
      <c r="AC187" s="155">
        <v>1630327994.0632999</v>
      </c>
      <c r="AD187" s="155">
        <v>1630327994.0632999</v>
      </c>
      <c r="AE187" s="155">
        <v>1630327994.0632999</v>
      </c>
      <c r="AF187" s="155">
        <v>1630327994.0632999</v>
      </c>
      <c r="AG187" s="155">
        <v>1630327994.0632999</v>
      </c>
      <c r="AH187" s="155">
        <v>1630327994.0632999</v>
      </c>
      <c r="AI187" s="155">
        <v>1630327994.0632999</v>
      </c>
      <c r="AJ187" s="155">
        <v>1630327994.0632999</v>
      </c>
      <c r="AK187" s="155">
        <v>1630327994.0632999</v>
      </c>
      <c r="AL187" s="108">
        <v>1630327994.0632999</v>
      </c>
      <c r="AM187" s="108">
        <v>1630327994.0632999</v>
      </c>
      <c r="AN187" s="108">
        <v>1630327994.0632999</v>
      </c>
      <c r="AO187" s="108">
        <v>1630327994.0632999</v>
      </c>
      <c r="AP187" s="108">
        <v>1630327994.0632999</v>
      </c>
      <c r="AQ187" s="108">
        <v>1630327994.0632999</v>
      </c>
      <c r="AR187" s="108">
        <v>1630327994.0632999</v>
      </c>
      <c r="AS187" s="108">
        <v>1630327994.0632999</v>
      </c>
      <c r="AT187" s="108">
        <v>1630327994.0632999</v>
      </c>
      <c r="AU187" s="108">
        <v>1630327994.0632999</v>
      </c>
      <c r="AV187" s="108">
        <v>1630327994.0632999</v>
      </c>
      <c r="AW187" s="108">
        <v>1630327994.0632999</v>
      </c>
      <c r="AX187" s="108">
        <v>1630327994.0632999</v>
      </c>
      <c r="AY187" s="108">
        <v>1630327994.0632999</v>
      </c>
      <c r="AZ187" s="108">
        <v>1630327994.0632999</v>
      </c>
      <c r="BA187" s="108">
        <v>1630327994.0632999</v>
      </c>
      <c r="BB187" s="108">
        <v>1630327994.0632999</v>
      </c>
      <c r="BC187" s="108">
        <v>1630327994.0632999</v>
      </c>
      <c r="BD187" s="108">
        <v>1630327994.0632999</v>
      </c>
      <c r="BE187" s="108">
        <v>1630327994.0632999</v>
      </c>
      <c r="BF187" s="108">
        <v>1630327994.0632999</v>
      </c>
      <c r="BG187" s="108">
        <v>1630327994.0632999</v>
      </c>
      <c r="BH187" s="108">
        <v>1630327994.0632999</v>
      </c>
      <c r="BI187" s="108">
        <v>1630327994.0632999</v>
      </c>
      <c r="BJ187" s="108">
        <v>1630327994.0632999</v>
      </c>
      <c r="BK187" s="108">
        <v>1630327994.0632999</v>
      </c>
      <c r="BL187" s="108">
        <v>1630327994.0632999</v>
      </c>
      <c r="BM187" s="108">
        <v>1630327994.0632999</v>
      </c>
      <c r="BN187" s="108">
        <v>1630327994.0632999</v>
      </c>
      <c r="BO187" s="108">
        <v>1630327994.0632999</v>
      </c>
      <c r="BP187" s="108">
        <v>1630327994.0632999</v>
      </c>
      <c r="BQ187" s="108">
        <v>1630327994.0632999</v>
      </c>
      <c r="BR187" s="108">
        <v>1630327994.0632999</v>
      </c>
      <c r="BS187" s="108">
        <v>1630327994.0632999</v>
      </c>
      <c r="BT187" s="108">
        <v>1630327994.0632999</v>
      </c>
      <c r="BU187" s="108">
        <v>1630327994.0632999</v>
      </c>
      <c r="BV187" s="108">
        <v>1630327994.0632999</v>
      </c>
      <c r="BW187" s="108">
        <v>1630327994.0632999</v>
      </c>
      <c r="BX187" s="195"/>
      <c r="BY187" s="108"/>
      <c r="BZ187" s="108"/>
      <c r="CA187" s="108"/>
      <c r="CB187" s="108"/>
      <c r="CC187" s="108"/>
    </row>
    <row r="188" spans="1:81" outlineLevel="1" x14ac:dyDescent="0.25">
      <c r="A188" s="3"/>
      <c r="B188" s="9">
        <v>174</v>
      </c>
      <c r="C188" s="49"/>
      <c r="D188" s="49"/>
      <c r="E188" s="45" t="s">
        <v>130</v>
      </c>
      <c r="F188" s="246"/>
      <c r="G188" s="102">
        <f t="shared" si="48"/>
        <v>1</v>
      </c>
      <c r="H188" s="48">
        <f t="shared" si="49"/>
        <v>1</v>
      </c>
      <c r="I188" s="48">
        <f t="shared" si="49"/>
        <v>1</v>
      </c>
      <c r="J188" s="48">
        <f t="shared" si="49"/>
        <v>1</v>
      </c>
      <c r="K188" s="48">
        <f t="shared" si="49"/>
        <v>1</v>
      </c>
      <c r="L188" s="48">
        <f t="shared" si="49"/>
        <v>1</v>
      </c>
      <c r="M188" s="48">
        <f t="shared" si="49"/>
        <v>1</v>
      </c>
      <c r="N188" s="212"/>
      <c r="O188" s="107">
        <v>186</v>
      </c>
      <c r="P188" s="107">
        <v>0</v>
      </c>
      <c r="Q188" s="49">
        <v>1</v>
      </c>
      <c r="R188" s="155">
        <v>1</v>
      </c>
      <c r="S188" s="155">
        <v>1</v>
      </c>
      <c r="T188" s="155">
        <v>1</v>
      </c>
      <c r="U188" s="155">
        <v>1</v>
      </c>
      <c r="V188" s="155">
        <v>1</v>
      </c>
      <c r="W188" s="155">
        <v>1</v>
      </c>
      <c r="X188" s="189">
        <v>1</v>
      </c>
      <c r="Y188" s="155">
        <v>1</v>
      </c>
      <c r="Z188" s="155">
        <v>1</v>
      </c>
      <c r="AA188" s="155">
        <v>1</v>
      </c>
      <c r="AB188" s="155">
        <v>1</v>
      </c>
      <c r="AC188" s="155">
        <v>1</v>
      </c>
      <c r="AD188" s="155">
        <v>1</v>
      </c>
      <c r="AE188" s="155">
        <v>1</v>
      </c>
      <c r="AF188" s="155">
        <v>1</v>
      </c>
      <c r="AG188" s="155">
        <v>1</v>
      </c>
      <c r="AH188" s="155">
        <v>1</v>
      </c>
      <c r="AI188" s="155">
        <v>1</v>
      </c>
      <c r="AJ188" s="155">
        <v>1</v>
      </c>
      <c r="AK188" s="155">
        <v>1</v>
      </c>
      <c r="AL188" s="108">
        <v>1</v>
      </c>
      <c r="AM188" s="108">
        <v>1</v>
      </c>
      <c r="AN188" s="108">
        <v>1</v>
      </c>
      <c r="AO188" s="108">
        <v>1</v>
      </c>
      <c r="AP188" s="108">
        <v>1</v>
      </c>
      <c r="AQ188" s="108">
        <v>1</v>
      </c>
      <c r="AR188" s="108">
        <v>1</v>
      </c>
      <c r="AS188" s="108">
        <v>1</v>
      </c>
      <c r="AT188" s="108">
        <v>1</v>
      </c>
      <c r="AU188" s="108">
        <v>1</v>
      </c>
      <c r="AV188" s="108">
        <v>1</v>
      </c>
      <c r="AW188" s="108">
        <v>1</v>
      </c>
      <c r="AX188" s="108">
        <v>1</v>
      </c>
      <c r="AY188" s="108">
        <v>1</v>
      </c>
      <c r="AZ188" s="108">
        <v>1</v>
      </c>
      <c r="BA188" s="108">
        <v>1</v>
      </c>
      <c r="BB188" s="108">
        <v>1</v>
      </c>
      <c r="BC188" s="108">
        <v>1</v>
      </c>
      <c r="BD188" s="108">
        <v>1</v>
      </c>
      <c r="BE188" s="108">
        <v>1</v>
      </c>
      <c r="BF188" s="108">
        <v>1</v>
      </c>
      <c r="BG188" s="108">
        <v>1</v>
      </c>
      <c r="BH188" s="108">
        <v>1</v>
      </c>
      <c r="BI188" s="108">
        <v>1</v>
      </c>
      <c r="BJ188" s="108">
        <v>1</v>
      </c>
      <c r="BK188" s="108">
        <v>1</v>
      </c>
      <c r="BL188" s="108">
        <v>1</v>
      </c>
      <c r="BM188" s="108">
        <v>1</v>
      </c>
      <c r="BN188" s="108">
        <v>1</v>
      </c>
      <c r="BO188" s="108">
        <v>1</v>
      </c>
      <c r="BP188" s="108">
        <v>1</v>
      </c>
      <c r="BQ188" s="108">
        <v>1</v>
      </c>
      <c r="BR188" s="108">
        <v>1</v>
      </c>
      <c r="BS188" s="108">
        <v>1</v>
      </c>
      <c r="BT188" s="108">
        <v>1</v>
      </c>
      <c r="BU188" s="108">
        <v>1</v>
      </c>
      <c r="BV188" s="108">
        <v>1</v>
      </c>
      <c r="BW188" s="108">
        <v>1</v>
      </c>
      <c r="BX188" s="195"/>
      <c r="BY188" s="108"/>
      <c r="BZ188" s="108"/>
      <c r="CA188" s="108"/>
      <c r="CB188" s="108"/>
      <c r="CC188" s="108"/>
    </row>
    <row r="189" spans="1:81" outlineLevel="1" x14ac:dyDescent="0.25">
      <c r="A189" s="3"/>
      <c r="B189" s="9">
        <v>175</v>
      </c>
      <c r="C189" s="49"/>
      <c r="D189" s="49"/>
      <c r="E189" s="45" t="s">
        <v>131</v>
      </c>
      <c r="F189" s="246"/>
      <c r="G189" s="102">
        <f t="shared" si="48"/>
        <v>1</v>
      </c>
      <c r="H189" s="48">
        <f t="shared" si="49"/>
        <v>1</v>
      </c>
      <c r="I189" s="48">
        <f t="shared" si="49"/>
        <v>1</v>
      </c>
      <c r="J189" s="48">
        <f t="shared" si="49"/>
        <v>1</v>
      </c>
      <c r="K189" s="48">
        <f t="shared" si="49"/>
        <v>1</v>
      </c>
      <c r="L189" s="48">
        <f t="shared" si="49"/>
        <v>1</v>
      </c>
      <c r="M189" s="48">
        <f t="shared" si="49"/>
        <v>1</v>
      </c>
      <c r="N189" s="212"/>
      <c r="O189" s="107">
        <v>187</v>
      </c>
      <c r="P189" s="107">
        <v>0</v>
      </c>
      <c r="Q189" s="49">
        <v>1</v>
      </c>
      <c r="R189" s="155">
        <v>1</v>
      </c>
      <c r="S189" s="155">
        <v>1</v>
      </c>
      <c r="T189" s="155">
        <v>1</v>
      </c>
      <c r="U189" s="155">
        <v>1</v>
      </c>
      <c r="V189" s="155">
        <v>1</v>
      </c>
      <c r="W189" s="155">
        <v>1</v>
      </c>
      <c r="X189" s="189">
        <v>1</v>
      </c>
      <c r="Y189" s="155">
        <v>1</v>
      </c>
      <c r="Z189" s="155">
        <v>1</v>
      </c>
      <c r="AA189" s="155">
        <v>1</v>
      </c>
      <c r="AB189" s="155">
        <v>1</v>
      </c>
      <c r="AC189" s="155">
        <v>1</v>
      </c>
      <c r="AD189" s="155">
        <v>1</v>
      </c>
      <c r="AE189" s="155">
        <v>1</v>
      </c>
      <c r="AF189" s="155">
        <v>1</v>
      </c>
      <c r="AG189" s="155">
        <v>1</v>
      </c>
      <c r="AH189" s="155">
        <v>1</v>
      </c>
      <c r="AI189" s="155">
        <v>1</v>
      </c>
      <c r="AJ189" s="155">
        <v>1</v>
      </c>
      <c r="AK189" s="155">
        <v>1</v>
      </c>
      <c r="AL189" s="108">
        <v>1</v>
      </c>
      <c r="AM189" s="108">
        <v>1</v>
      </c>
      <c r="AN189" s="108">
        <v>1</v>
      </c>
      <c r="AO189" s="108">
        <v>1</v>
      </c>
      <c r="AP189" s="108">
        <v>1</v>
      </c>
      <c r="AQ189" s="108">
        <v>1</v>
      </c>
      <c r="AR189" s="108">
        <v>1</v>
      </c>
      <c r="AS189" s="108">
        <v>1</v>
      </c>
      <c r="AT189" s="108">
        <v>1</v>
      </c>
      <c r="AU189" s="108">
        <v>1</v>
      </c>
      <c r="AV189" s="108">
        <v>1</v>
      </c>
      <c r="AW189" s="108">
        <v>1</v>
      </c>
      <c r="AX189" s="108">
        <v>1</v>
      </c>
      <c r="AY189" s="108">
        <v>1</v>
      </c>
      <c r="AZ189" s="108">
        <v>1</v>
      </c>
      <c r="BA189" s="108">
        <v>1</v>
      </c>
      <c r="BB189" s="108">
        <v>1</v>
      </c>
      <c r="BC189" s="108">
        <v>1</v>
      </c>
      <c r="BD189" s="108">
        <v>1</v>
      </c>
      <c r="BE189" s="108">
        <v>1</v>
      </c>
      <c r="BF189" s="108">
        <v>1</v>
      </c>
      <c r="BG189" s="108">
        <v>1</v>
      </c>
      <c r="BH189" s="108">
        <v>1</v>
      </c>
      <c r="BI189" s="108">
        <v>1</v>
      </c>
      <c r="BJ189" s="108">
        <v>1</v>
      </c>
      <c r="BK189" s="108">
        <v>1</v>
      </c>
      <c r="BL189" s="108">
        <v>1</v>
      </c>
      <c r="BM189" s="108">
        <v>1</v>
      </c>
      <c r="BN189" s="108">
        <v>1</v>
      </c>
      <c r="BO189" s="108">
        <v>1</v>
      </c>
      <c r="BP189" s="108">
        <v>1</v>
      </c>
      <c r="BQ189" s="108">
        <v>1</v>
      </c>
      <c r="BR189" s="108">
        <v>1</v>
      </c>
      <c r="BS189" s="108">
        <v>1</v>
      </c>
      <c r="BT189" s="108">
        <v>1</v>
      </c>
      <c r="BU189" s="108">
        <v>1</v>
      </c>
      <c r="BV189" s="108">
        <v>1</v>
      </c>
      <c r="BW189" s="108">
        <v>1</v>
      </c>
      <c r="BX189" s="195"/>
      <c r="BY189" s="108"/>
      <c r="BZ189" s="108"/>
      <c r="CA189" s="108"/>
      <c r="CB189" s="108"/>
      <c r="CC189" s="108"/>
    </row>
    <row r="190" spans="1:81" outlineLevel="1" x14ac:dyDescent="0.25">
      <c r="A190" s="3"/>
      <c r="B190" s="9">
        <v>176</v>
      </c>
      <c r="C190" s="49"/>
      <c r="D190" s="49"/>
      <c r="E190" s="45" t="s">
        <v>132</v>
      </c>
      <c r="F190" s="246"/>
      <c r="G190" s="102">
        <f t="shared" si="48"/>
        <v>1</v>
      </c>
      <c r="H190" s="48">
        <f t="shared" si="49"/>
        <v>1</v>
      </c>
      <c r="I190" s="48">
        <f t="shared" si="49"/>
        <v>1</v>
      </c>
      <c r="J190" s="48">
        <f t="shared" si="49"/>
        <v>1</v>
      </c>
      <c r="K190" s="48">
        <f t="shared" si="49"/>
        <v>1</v>
      </c>
      <c r="L190" s="48">
        <f t="shared" si="49"/>
        <v>1</v>
      </c>
      <c r="M190" s="48">
        <f t="shared" si="49"/>
        <v>1</v>
      </c>
      <c r="N190" s="212"/>
      <c r="O190" s="107">
        <v>188</v>
      </c>
      <c r="P190" s="107">
        <v>0</v>
      </c>
      <c r="Q190" s="49">
        <v>1</v>
      </c>
      <c r="R190" s="155">
        <v>1</v>
      </c>
      <c r="S190" s="155">
        <v>1</v>
      </c>
      <c r="T190" s="155">
        <v>1</v>
      </c>
      <c r="U190" s="155">
        <v>1</v>
      </c>
      <c r="V190" s="155">
        <v>1</v>
      </c>
      <c r="W190" s="155">
        <v>1</v>
      </c>
      <c r="X190" s="189">
        <v>1</v>
      </c>
      <c r="Y190" s="155">
        <v>1</v>
      </c>
      <c r="Z190" s="155">
        <v>1</v>
      </c>
      <c r="AA190" s="155">
        <v>1</v>
      </c>
      <c r="AB190" s="155">
        <v>1</v>
      </c>
      <c r="AC190" s="155">
        <v>1</v>
      </c>
      <c r="AD190" s="155">
        <v>1</v>
      </c>
      <c r="AE190" s="155">
        <v>1</v>
      </c>
      <c r="AF190" s="155">
        <v>1</v>
      </c>
      <c r="AG190" s="155">
        <v>1</v>
      </c>
      <c r="AH190" s="155">
        <v>1</v>
      </c>
      <c r="AI190" s="155">
        <v>1</v>
      </c>
      <c r="AJ190" s="155">
        <v>1</v>
      </c>
      <c r="AK190" s="155">
        <v>1</v>
      </c>
      <c r="AL190" s="108">
        <v>1</v>
      </c>
      <c r="AM190" s="108">
        <v>1</v>
      </c>
      <c r="AN190" s="108">
        <v>1</v>
      </c>
      <c r="AO190" s="108">
        <v>1</v>
      </c>
      <c r="AP190" s="108">
        <v>1</v>
      </c>
      <c r="AQ190" s="108">
        <v>1</v>
      </c>
      <c r="AR190" s="108">
        <v>1</v>
      </c>
      <c r="AS190" s="108">
        <v>1</v>
      </c>
      <c r="AT190" s="108">
        <v>1</v>
      </c>
      <c r="AU190" s="108">
        <v>1</v>
      </c>
      <c r="AV190" s="108">
        <v>1</v>
      </c>
      <c r="AW190" s="108">
        <v>1</v>
      </c>
      <c r="AX190" s="108">
        <v>1</v>
      </c>
      <c r="AY190" s="108">
        <v>1</v>
      </c>
      <c r="AZ190" s="108">
        <v>1</v>
      </c>
      <c r="BA190" s="108">
        <v>1</v>
      </c>
      <c r="BB190" s="108">
        <v>1</v>
      </c>
      <c r="BC190" s="108">
        <v>1</v>
      </c>
      <c r="BD190" s="108">
        <v>1</v>
      </c>
      <c r="BE190" s="108">
        <v>1</v>
      </c>
      <c r="BF190" s="108">
        <v>1</v>
      </c>
      <c r="BG190" s="108">
        <v>1</v>
      </c>
      <c r="BH190" s="108">
        <v>1</v>
      </c>
      <c r="BI190" s="108">
        <v>1</v>
      </c>
      <c r="BJ190" s="108">
        <v>1</v>
      </c>
      <c r="BK190" s="108">
        <v>1</v>
      </c>
      <c r="BL190" s="108">
        <v>1</v>
      </c>
      <c r="BM190" s="108">
        <v>1</v>
      </c>
      <c r="BN190" s="108">
        <v>1</v>
      </c>
      <c r="BO190" s="108">
        <v>1</v>
      </c>
      <c r="BP190" s="108">
        <v>1</v>
      </c>
      <c r="BQ190" s="108">
        <v>1</v>
      </c>
      <c r="BR190" s="108">
        <v>1</v>
      </c>
      <c r="BS190" s="108">
        <v>1</v>
      </c>
      <c r="BT190" s="108">
        <v>1</v>
      </c>
      <c r="BU190" s="108">
        <v>1</v>
      </c>
      <c r="BV190" s="108">
        <v>1</v>
      </c>
      <c r="BW190" s="108">
        <v>1</v>
      </c>
      <c r="BX190" s="195"/>
      <c r="BY190" s="108"/>
      <c r="BZ190" s="108"/>
      <c r="CA190" s="108"/>
      <c r="CB190" s="108"/>
      <c r="CC190" s="108"/>
    </row>
    <row r="191" spans="1:81" outlineLevel="1" x14ac:dyDescent="0.25">
      <c r="A191" s="3"/>
      <c r="B191" s="9">
        <v>177</v>
      </c>
      <c r="C191" s="49"/>
      <c r="D191" s="49"/>
      <c r="E191" s="45" t="s">
        <v>133</v>
      </c>
      <c r="F191" s="246"/>
      <c r="G191" s="102">
        <f t="shared" si="48"/>
        <v>1</v>
      </c>
      <c r="H191" s="48">
        <f t="shared" si="49"/>
        <v>1</v>
      </c>
      <c r="I191" s="48">
        <f t="shared" si="49"/>
        <v>1</v>
      </c>
      <c r="J191" s="48">
        <f t="shared" si="49"/>
        <v>1</v>
      </c>
      <c r="K191" s="48">
        <f t="shared" si="49"/>
        <v>1</v>
      </c>
      <c r="L191" s="48">
        <f t="shared" si="49"/>
        <v>1</v>
      </c>
      <c r="M191" s="48">
        <f t="shared" si="49"/>
        <v>1</v>
      </c>
      <c r="N191" s="212"/>
      <c r="O191" s="107">
        <v>189</v>
      </c>
      <c r="P191" s="107">
        <v>0</v>
      </c>
      <c r="Q191" s="49">
        <v>1</v>
      </c>
      <c r="R191" s="155">
        <v>1</v>
      </c>
      <c r="S191" s="155">
        <v>1</v>
      </c>
      <c r="T191" s="155">
        <v>1</v>
      </c>
      <c r="U191" s="155">
        <v>1</v>
      </c>
      <c r="V191" s="155">
        <v>1</v>
      </c>
      <c r="W191" s="155">
        <v>1</v>
      </c>
      <c r="X191" s="189">
        <v>1</v>
      </c>
      <c r="Y191" s="155">
        <v>1</v>
      </c>
      <c r="Z191" s="155">
        <v>1</v>
      </c>
      <c r="AA191" s="155">
        <v>1</v>
      </c>
      <c r="AB191" s="155">
        <v>1</v>
      </c>
      <c r="AC191" s="155">
        <v>1</v>
      </c>
      <c r="AD191" s="155">
        <v>1</v>
      </c>
      <c r="AE191" s="155">
        <v>1</v>
      </c>
      <c r="AF191" s="155">
        <v>1</v>
      </c>
      <c r="AG191" s="155">
        <v>1</v>
      </c>
      <c r="AH191" s="155">
        <v>1</v>
      </c>
      <c r="AI191" s="155">
        <v>1</v>
      </c>
      <c r="AJ191" s="155">
        <v>1</v>
      </c>
      <c r="AK191" s="155">
        <v>1</v>
      </c>
      <c r="AL191" s="108">
        <v>1</v>
      </c>
      <c r="AM191" s="108">
        <v>1</v>
      </c>
      <c r="AN191" s="108">
        <v>1</v>
      </c>
      <c r="AO191" s="108">
        <v>1</v>
      </c>
      <c r="AP191" s="108">
        <v>1</v>
      </c>
      <c r="AQ191" s="108">
        <v>1</v>
      </c>
      <c r="AR191" s="108">
        <v>1</v>
      </c>
      <c r="AS191" s="108">
        <v>1</v>
      </c>
      <c r="AT191" s="108">
        <v>1</v>
      </c>
      <c r="AU191" s="108">
        <v>1</v>
      </c>
      <c r="AV191" s="108">
        <v>1</v>
      </c>
      <c r="AW191" s="108">
        <v>1</v>
      </c>
      <c r="AX191" s="108">
        <v>1</v>
      </c>
      <c r="AY191" s="108">
        <v>1</v>
      </c>
      <c r="AZ191" s="108">
        <v>1</v>
      </c>
      <c r="BA191" s="108">
        <v>1</v>
      </c>
      <c r="BB191" s="108">
        <v>1</v>
      </c>
      <c r="BC191" s="108">
        <v>1</v>
      </c>
      <c r="BD191" s="108">
        <v>1</v>
      </c>
      <c r="BE191" s="108">
        <v>1</v>
      </c>
      <c r="BF191" s="108">
        <v>1</v>
      </c>
      <c r="BG191" s="108">
        <v>1</v>
      </c>
      <c r="BH191" s="108">
        <v>1</v>
      </c>
      <c r="BI191" s="108">
        <v>1</v>
      </c>
      <c r="BJ191" s="108">
        <v>1</v>
      </c>
      <c r="BK191" s="108">
        <v>1</v>
      </c>
      <c r="BL191" s="108">
        <v>1</v>
      </c>
      <c r="BM191" s="108">
        <v>1</v>
      </c>
      <c r="BN191" s="108">
        <v>1</v>
      </c>
      <c r="BO191" s="108">
        <v>1</v>
      </c>
      <c r="BP191" s="108">
        <v>1</v>
      </c>
      <c r="BQ191" s="108">
        <v>1</v>
      </c>
      <c r="BR191" s="108">
        <v>1</v>
      </c>
      <c r="BS191" s="108">
        <v>1</v>
      </c>
      <c r="BT191" s="108">
        <v>1</v>
      </c>
      <c r="BU191" s="108">
        <v>1</v>
      </c>
      <c r="BV191" s="108">
        <v>1</v>
      </c>
      <c r="BW191" s="108">
        <v>1</v>
      </c>
      <c r="BX191" s="195"/>
      <c r="BY191" s="108"/>
      <c r="BZ191" s="108"/>
      <c r="CA191" s="108"/>
      <c r="CB191" s="108"/>
      <c r="CC191" s="108"/>
    </row>
    <row r="192" spans="1:81" outlineLevel="1" x14ac:dyDescent="0.25">
      <c r="A192" s="3"/>
      <c r="B192" s="9">
        <v>178</v>
      </c>
      <c r="C192" s="49"/>
      <c r="D192" s="49"/>
      <c r="E192" s="45" t="s">
        <v>134</v>
      </c>
      <c r="F192" s="246"/>
      <c r="G192" s="102">
        <f t="shared" si="48"/>
        <v>1</v>
      </c>
      <c r="H192" s="48">
        <f t="shared" si="49"/>
        <v>1</v>
      </c>
      <c r="I192" s="48">
        <f t="shared" si="49"/>
        <v>1</v>
      </c>
      <c r="J192" s="48">
        <f t="shared" si="49"/>
        <v>1</v>
      </c>
      <c r="K192" s="48">
        <f t="shared" si="49"/>
        <v>1</v>
      </c>
      <c r="L192" s="48">
        <f t="shared" si="49"/>
        <v>1</v>
      </c>
      <c r="M192" s="48">
        <f t="shared" si="49"/>
        <v>1</v>
      </c>
      <c r="N192" s="212"/>
      <c r="O192" s="107">
        <v>190</v>
      </c>
      <c r="P192" s="107">
        <v>0</v>
      </c>
      <c r="Q192" s="49">
        <v>1</v>
      </c>
      <c r="R192" s="155">
        <v>1</v>
      </c>
      <c r="S192" s="155">
        <v>1</v>
      </c>
      <c r="T192" s="155">
        <v>1</v>
      </c>
      <c r="U192" s="155">
        <v>1</v>
      </c>
      <c r="V192" s="155">
        <v>1</v>
      </c>
      <c r="W192" s="155">
        <v>1</v>
      </c>
      <c r="X192" s="189">
        <v>1</v>
      </c>
      <c r="Y192" s="155">
        <v>1</v>
      </c>
      <c r="Z192" s="155">
        <v>1</v>
      </c>
      <c r="AA192" s="155">
        <v>1</v>
      </c>
      <c r="AB192" s="155">
        <v>1</v>
      </c>
      <c r="AC192" s="155">
        <v>1</v>
      </c>
      <c r="AD192" s="155">
        <v>1</v>
      </c>
      <c r="AE192" s="155">
        <v>1</v>
      </c>
      <c r="AF192" s="155">
        <v>1</v>
      </c>
      <c r="AG192" s="155">
        <v>1</v>
      </c>
      <c r="AH192" s="155">
        <v>1</v>
      </c>
      <c r="AI192" s="155">
        <v>1</v>
      </c>
      <c r="AJ192" s="155">
        <v>1</v>
      </c>
      <c r="AK192" s="155">
        <v>1</v>
      </c>
      <c r="AL192" s="108">
        <v>1</v>
      </c>
      <c r="AM192" s="108">
        <v>1</v>
      </c>
      <c r="AN192" s="108">
        <v>1</v>
      </c>
      <c r="AO192" s="108">
        <v>1</v>
      </c>
      <c r="AP192" s="108">
        <v>1</v>
      </c>
      <c r="AQ192" s="108">
        <v>1</v>
      </c>
      <c r="AR192" s="108">
        <v>1</v>
      </c>
      <c r="AS192" s="108">
        <v>1</v>
      </c>
      <c r="AT192" s="108">
        <v>1</v>
      </c>
      <c r="AU192" s="108">
        <v>1</v>
      </c>
      <c r="AV192" s="108">
        <v>1</v>
      </c>
      <c r="AW192" s="108">
        <v>1</v>
      </c>
      <c r="AX192" s="108">
        <v>1</v>
      </c>
      <c r="AY192" s="108">
        <v>1</v>
      </c>
      <c r="AZ192" s="108">
        <v>1</v>
      </c>
      <c r="BA192" s="108">
        <v>1</v>
      </c>
      <c r="BB192" s="108">
        <v>1</v>
      </c>
      <c r="BC192" s="108">
        <v>1</v>
      </c>
      <c r="BD192" s="108">
        <v>1</v>
      </c>
      <c r="BE192" s="108">
        <v>1</v>
      </c>
      <c r="BF192" s="108">
        <v>1</v>
      </c>
      <c r="BG192" s="108">
        <v>1</v>
      </c>
      <c r="BH192" s="108">
        <v>1</v>
      </c>
      <c r="BI192" s="108">
        <v>1</v>
      </c>
      <c r="BJ192" s="108">
        <v>1</v>
      </c>
      <c r="BK192" s="108">
        <v>1</v>
      </c>
      <c r="BL192" s="108">
        <v>1</v>
      </c>
      <c r="BM192" s="108">
        <v>1</v>
      </c>
      <c r="BN192" s="108">
        <v>1</v>
      </c>
      <c r="BO192" s="108">
        <v>1</v>
      </c>
      <c r="BP192" s="108">
        <v>1</v>
      </c>
      <c r="BQ192" s="108">
        <v>1</v>
      </c>
      <c r="BR192" s="108">
        <v>1</v>
      </c>
      <c r="BS192" s="108">
        <v>1</v>
      </c>
      <c r="BT192" s="108">
        <v>1</v>
      </c>
      <c r="BU192" s="108">
        <v>1</v>
      </c>
      <c r="BV192" s="108">
        <v>1</v>
      </c>
      <c r="BW192" s="108">
        <v>1</v>
      </c>
      <c r="BX192" s="195"/>
      <c r="BY192" s="108"/>
      <c r="BZ192" s="108"/>
      <c r="CA192" s="108"/>
      <c r="CB192" s="108"/>
      <c r="CC192" s="108"/>
    </row>
    <row r="193" spans="1:81" outlineLevel="1" x14ac:dyDescent="0.25">
      <c r="A193" s="3"/>
      <c r="B193" s="9">
        <v>179</v>
      </c>
      <c r="C193" s="49"/>
      <c r="D193" s="49"/>
      <c r="E193" s="45" t="s">
        <v>135</v>
      </c>
      <c r="F193" s="246"/>
      <c r="G193" s="102">
        <f t="shared" si="48"/>
        <v>1</v>
      </c>
      <c r="H193" s="48">
        <f t="shared" si="49"/>
        <v>1</v>
      </c>
      <c r="I193" s="48">
        <f t="shared" si="49"/>
        <v>1</v>
      </c>
      <c r="J193" s="48">
        <f t="shared" si="49"/>
        <v>1</v>
      </c>
      <c r="K193" s="48">
        <f t="shared" si="49"/>
        <v>1</v>
      </c>
      <c r="L193" s="48">
        <f t="shared" si="49"/>
        <v>1</v>
      </c>
      <c r="M193" s="48">
        <f t="shared" si="49"/>
        <v>1</v>
      </c>
      <c r="N193" s="212"/>
      <c r="O193" s="107">
        <v>191</v>
      </c>
      <c r="P193" s="107">
        <v>0</v>
      </c>
      <c r="Q193" s="49">
        <v>1</v>
      </c>
      <c r="R193" s="155">
        <v>1</v>
      </c>
      <c r="S193" s="155">
        <v>1</v>
      </c>
      <c r="T193" s="155">
        <v>1</v>
      </c>
      <c r="U193" s="155">
        <v>1</v>
      </c>
      <c r="V193" s="155">
        <v>1</v>
      </c>
      <c r="W193" s="155">
        <v>1</v>
      </c>
      <c r="X193" s="189">
        <v>1</v>
      </c>
      <c r="Y193" s="155">
        <v>1</v>
      </c>
      <c r="Z193" s="155">
        <v>1</v>
      </c>
      <c r="AA193" s="155">
        <v>1</v>
      </c>
      <c r="AB193" s="155">
        <v>1</v>
      </c>
      <c r="AC193" s="155">
        <v>1</v>
      </c>
      <c r="AD193" s="155">
        <v>1</v>
      </c>
      <c r="AE193" s="155">
        <v>1</v>
      </c>
      <c r="AF193" s="155">
        <v>1</v>
      </c>
      <c r="AG193" s="155">
        <v>1</v>
      </c>
      <c r="AH193" s="155">
        <v>1</v>
      </c>
      <c r="AI193" s="155">
        <v>1</v>
      </c>
      <c r="AJ193" s="155">
        <v>1</v>
      </c>
      <c r="AK193" s="155">
        <v>1</v>
      </c>
      <c r="AL193" s="108">
        <v>1</v>
      </c>
      <c r="AM193" s="108">
        <v>1</v>
      </c>
      <c r="AN193" s="108">
        <v>1</v>
      </c>
      <c r="AO193" s="108">
        <v>1</v>
      </c>
      <c r="AP193" s="108">
        <v>1</v>
      </c>
      <c r="AQ193" s="108">
        <v>1</v>
      </c>
      <c r="AR193" s="108">
        <v>1</v>
      </c>
      <c r="AS193" s="108">
        <v>1</v>
      </c>
      <c r="AT193" s="108">
        <v>1</v>
      </c>
      <c r="AU193" s="108">
        <v>1</v>
      </c>
      <c r="AV193" s="108">
        <v>1</v>
      </c>
      <c r="AW193" s="108">
        <v>1</v>
      </c>
      <c r="AX193" s="108">
        <v>1</v>
      </c>
      <c r="AY193" s="108">
        <v>1</v>
      </c>
      <c r="AZ193" s="108">
        <v>1</v>
      </c>
      <c r="BA193" s="108">
        <v>1</v>
      </c>
      <c r="BB193" s="108">
        <v>1</v>
      </c>
      <c r="BC193" s="108">
        <v>1</v>
      </c>
      <c r="BD193" s="108">
        <v>1</v>
      </c>
      <c r="BE193" s="108">
        <v>1</v>
      </c>
      <c r="BF193" s="108">
        <v>1</v>
      </c>
      <c r="BG193" s="108">
        <v>1</v>
      </c>
      <c r="BH193" s="108">
        <v>1</v>
      </c>
      <c r="BI193" s="108">
        <v>1</v>
      </c>
      <c r="BJ193" s="108">
        <v>1</v>
      </c>
      <c r="BK193" s="108">
        <v>1</v>
      </c>
      <c r="BL193" s="108">
        <v>1</v>
      </c>
      <c r="BM193" s="108">
        <v>1</v>
      </c>
      <c r="BN193" s="108">
        <v>1</v>
      </c>
      <c r="BO193" s="108">
        <v>1</v>
      </c>
      <c r="BP193" s="108">
        <v>1</v>
      </c>
      <c r="BQ193" s="108">
        <v>1</v>
      </c>
      <c r="BR193" s="108">
        <v>1</v>
      </c>
      <c r="BS193" s="108">
        <v>1</v>
      </c>
      <c r="BT193" s="108">
        <v>1</v>
      </c>
      <c r="BU193" s="108">
        <v>1</v>
      </c>
      <c r="BV193" s="108">
        <v>1</v>
      </c>
      <c r="BW193" s="108">
        <v>1</v>
      </c>
      <c r="BX193" s="195"/>
      <c r="BY193" s="108"/>
      <c r="BZ193" s="108"/>
      <c r="CA193" s="108"/>
      <c r="CB193" s="108"/>
      <c r="CC193" s="108"/>
    </row>
    <row r="194" spans="1:81" outlineLevel="1" x14ac:dyDescent="0.25">
      <c r="A194" s="3"/>
      <c r="B194" s="9">
        <v>180</v>
      </c>
      <c r="C194" s="49"/>
      <c r="D194" s="49"/>
      <c r="E194" s="45" t="s">
        <v>136</v>
      </c>
      <c r="F194" s="246"/>
      <c r="G194" s="102">
        <f t="shared" si="48"/>
        <v>1</v>
      </c>
      <c r="H194" s="48">
        <f t="shared" si="49"/>
        <v>1</v>
      </c>
      <c r="I194" s="48">
        <f t="shared" si="49"/>
        <v>1</v>
      </c>
      <c r="J194" s="48">
        <f t="shared" si="49"/>
        <v>1</v>
      </c>
      <c r="K194" s="48">
        <f t="shared" si="49"/>
        <v>1</v>
      </c>
      <c r="L194" s="48">
        <f t="shared" si="49"/>
        <v>1</v>
      </c>
      <c r="M194" s="48">
        <f t="shared" si="49"/>
        <v>1</v>
      </c>
      <c r="N194" s="212"/>
      <c r="O194" s="107">
        <v>192</v>
      </c>
      <c r="P194" s="107">
        <v>0</v>
      </c>
      <c r="Q194" s="49">
        <v>1</v>
      </c>
      <c r="R194" s="155">
        <v>1</v>
      </c>
      <c r="S194" s="155">
        <v>1</v>
      </c>
      <c r="T194" s="155">
        <v>1</v>
      </c>
      <c r="U194" s="155">
        <v>1</v>
      </c>
      <c r="V194" s="155">
        <v>1</v>
      </c>
      <c r="W194" s="155">
        <v>1</v>
      </c>
      <c r="X194" s="189">
        <v>1</v>
      </c>
      <c r="Y194" s="155">
        <v>1</v>
      </c>
      <c r="Z194" s="155">
        <v>1</v>
      </c>
      <c r="AA194" s="155">
        <v>1</v>
      </c>
      <c r="AB194" s="155">
        <v>1</v>
      </c>
      <c r="AC194" s="155">
        <v>1</v>
      </c>
      <c r="AD194" s="155">
        <v>1</v>
      </c>
      <c r="AE194" s="155">
        <v>1</v>
      </c>
      <c r="AF194" s="155">
        <v>1</v>
      </c>
      <c r="AG194" s="155">
        <v>1</v>
      </c>
      <c r="AH194" s="155">
        <v>1</v>
      </c>
      <c r="AI194" s="155">
        <v>1</v>
      </c>
      <c r="AJ194" s="155">
        <v>1</v>
      </c>
      <c r="AK194" s="155">
        <v>1</v>
      </c>
      <c r="AL194" s="108">
        <v>1</v>
      </c>
      <c r="AM194" s="108">
        <v>1</v>
      </c>
      <c r="AN194" s="108">
        <v>1</v>
      </c>
      <c r="AO194" s="108">
        <v>1</v>
      </c>
      <c r="AP194" s="108">
        <v>1</v>
      </c>
      <c r="AQ194" s="108">
        <v>1</v>
      </c>
      <c r="AR194" s="108">
        <v>1</v>
      </c>
      <c r="AS194" s="108">
        <v>1</v>
      </c>
      <c r="AT194" s="108">
        <v>1</v>
      </c>
      <c r="AU194" s="108">
        <v>1</v>
      </c>
      <c r="AV194" s="108">
        <v>1</v>
      </c>
      <c r="AW194" s="108">
        <v>1</v>
      </c>
      <c r="AX194" s="108">
        <v>1</v>
      </c>
      <c r="AY194" s="108">
        <v>1</v>
      </c>
      <c r="AZ194" s="108">
        <v>1</v>
      </c>
      <c r="BA194" s="108">
        <v>1</v>
      </c>
      <c r="BB194" s="108">
        <v>1</v>
      </c>
      <c r="BC194" s="108">
        <v>1</v>
      </c>
      <c r="BD194" s="108">
        <v>1</v>
      </c>
      <c r="BE194" s="108">
        <v>1</v>
      </c>
      <c r="BF194" s="108">
        <v>1</v>
      </c>
      <c r="BG194" s="108">
        <v>1</v>
      </c>
      <c r="BH194" s="108">
        <v>1</v>
      </c>
      <c r="BI194" s="108">
        <v>1</v>
      </c>
      <c r="BJ194" s="108">
        <v>1</v>
      </c>
      <c r="BK194" s="108">
        <v>1</v>
      </c>
      <c r="BL194" s="108">
        <v>1</v>
      </c>
      <c r="BM194" s="108">
        <v>1</v>
      </c>
      <c r="BN194" s="108">
        <v>1</v>
      </c>
      <c r="BO194" s="108">
        <v>1</v>
      </c>
      <c r="BP194" s="108">
        <v>1</v>
      </c>
      <c r="BQ194" s="108">
        <v>1</v>
      </c>
      <c r="BR194" s="108">
        <v>1</v>
      </c>
      <c r="BS194" s="108">
        <v>1</v>
      </c>
      <c r="BT194" s="108">
        <v>1</v>
      </c>
      <c r="BU194" s="108">
        <v>1</v>
      </c>
      <c r="BV194" s="108">
        <v>1</v>
      </c>
      <c r="BW194" s="108">
        <v>1</v>
      </c>
      <c r="BX194" s="195"/>
      <c r="BY194" s="108"/>
      <c r="BZ194" s="108"/>
      <c r="CA194" s="108"/>
      <c r="CB194" s="108"/>
      <c r="CC194" s="108"/>
    </row>
    <row r="195" spans="1:81" outlineLevel="1" x14ac:dyDescent="0.25">
      <c r="A195" s="3"/>
      <c r="B195" s="9">
        <v>181</v>
      </c>
      <c r="C195" s="49"/>
      <c r="D195" s="49"/>
      <c r="E195" s="45" t="s">
        <v>137</v>
      </c>
      <c r="F195" s="246"/>
      <c r="G195" s="102">
        <f t="shared" si="48"/>
        <v>1</v>
      </c>
      <c r="H195" s="48">
        <f t="shared" si="49"/>
        <v>1</v>
      </c>
      <c r="I195" s="48">
        <f t="shared" si="49"/>
        <v>1</v>
      </c>
      <c r="J195" s="48">
        <f t="shared" si="49"/>
        <v>1</v>
      </c>
      <c r="K195" s="48">
        <f t="shared" si="49"/>
        <v>1</v>
      </c>
      <c r="L195" s="48">
        <f t="shared" si="49"/>
        <v>1</v>
      </c>
      <c r="M195" s="48">
        <f t="shared" si="49"/>
        <v>1</v>
      </c>
      <c r="N195" s="212"/>
      <c r="O195" s="107">
        <v>193</v>
      </c>
      <c r="P195" s="107">
        <v>0</v>
      </c>
      <c r="Q195" s="49">
        <v>1</v>
      </c>
      <c r="R195" s="155">
        <v>1</v>
      </c>
      <c r="S195" s="155">
        <v>1</v>
      </c>
      <c r="T195" s="155">
        <v>1</v>
      </c>
      <c r="U195" s="155">
        <v>1</v>
      </c>
      <c r="V195" s="155">
        <v>1</v>
      </c>
      <c r="W195" s="155">
        <v>1</v>
      </c>
      <c r="X195" s="189">
        <v>1</v>
      </c>
      <c r="Y195" s="155">
        <v>1</v>
      </c>
      <c r="Z195" s="155">
        <v>1</v>
      </c>
      <c r="AA195" s="155">
        <v>1</v>
      </c>
      <c r="AB195" s="155">
        <v>1</v>
      </c>
      <c r="AC195" s="155">
        <v>1</v>
      </c>
      <c r="AD195" s="155">
        <v>1</v>
      </c>
      <c r="AE195" s="155">
        <v>1</v>
      </c>
      <c r="AF195" s="155">
        <v>1</v>
      </c>
      <c r="AG195" s="155">
        <v>1</v>
      </c>
      <c r="AH195" s="155">
        <v>1</v>
      </c>
      <c r="AI195" s="155">
        <v>1</v>
      </c>
      <c r="AJ195" s="155">
        <v>1</v>
      </c>
      <c r="AK195" s="155">
        <v>1</v>
      </c>
      <c r="AL195" s="108">
        <v>1</v>
      </c>
      <c r="AM195" s="108">
        <v>1</v>
      </c>
      <c r="AN195" s="108">
        <v>1</v>
      </c>
      <c r="AO195" s="108">
        <v>1</v>
      </c>
      <c r="AP195" s="108">
        <v>1</v>
      </c>
      <c r="AQ195" s="108">
        <v>1</v>
      </c>
      <c r="AR195" s="108">
        <v>1</v>
      </c>
      <c r="AS195" s="108">
        <v>1</v>
      </c>
      <c r="AT195" s="108">
        <v>1</v>
      </c>
      <c r="AU195" s="108">
        <v>1</v>
      </c>
      <c r="AV195" s="108">
        <v>1</v>
      </c>
      <c r="AW195" s="108">
        <v>1</v>
      </c>
      <c r="AX195" s="108">
        <v>1</v>
      </c>
      <c r="AY195" s="108">
        <v>1</v>
      </c>
      <c r="AZ195" s="108">
        <v>1</v>
      </c>
      <c r="BA195" s="108">
        <v>1</v>
      </c>
      <c r="BB195" s="108">
        <v>1</v>
      </c>
      <c r="BC195" s="108">
        <v>1</v>
      </c>
      <c r="BD195" s="108">
        <v>1</v>
      </c>
      <c r="BE195" s="108">
        <v>1</v>
      </c>
      <c r="BF195" s="108">
        <v>1</v>
      </c>
      <c r="BG195" s="108">
        <v>1</v>
      </c>
      <c r="BH195" s="108">
        <v>1</v>
      </c>
      <c r="BI195" s="108">
        <v>1</v>
      </c>
      <c r="BJ195" s="108">
        <v>1</v>
      </c>
      <c r="BK195" s="108">
        <v>1</v>
      </c>
      <c r="BL195" s="108">
        <v>1</v>
      </c>
      <c r="BM195" s="108">
        <v>1</v>
      </c>
      <c r="BN195" s="108">
        <v>1</v>
      </c>
      <c r="BO195" s="108">
        <v>1</v>
      </c>
      <c r="BP195" s="108">
        <v>1</v>
      </c>
      <c r="BQ195" s="108">
        <v>1</v>
      </c>
      <c r="BR195" s="108">
        <v>1</v>
      </c>
      <c r="BS195" s="108">
        <v>1</v>
      </c>
      <c r="BT195" s="108">
        <v>1</v>
      </c>
      <c r="BU195" s="108">
        <v>1</v>
      </c>
      <c r="BV195" s="108">
        <v>1</v>
      </c>
      <c r="BW195" s="108">
        <v>1</v>
      </c>
      <c r="BX195" s="195"/>
      <c r="BY195" s="108"/>
      <c r="BZ195" s="108"/>
      <c r="CA195" s="108"/>
      <c r="CB195" s="108"/>
      <c r="CC195" s="108"/>
    </row>
    <row r="196" spans="1:81" outlineLevel="1" x14ac:dyDescent="0.25">
      <c r="A196" s="3"/>
      <c r="B196" s="9">
        <v>182</v>
      </c>
      <c r="C196" s="49"/>
      <c r="D196" s="49"/>
      <c r="E196" s="45" t="s">
        <v>138</v>
      </c>
      <c r="F196" s="246"/>
      <c r="G196" s="102">
        <f t="shared" si="48"/>
        <v>1</v>
      </c>
      <c r="H196" s="48">
        <f t="shared" si="49"/>
        <v>1</v>
      </c>
      <c r="I196" s="48">
        <f t="shared" si="49"/>
        <v>1</v>
      </c>
      <c r="J196" s="48">
        <f t="shared" si="49"/>
        <v>1</v>
      </c>
      <c r="K196" s="48">
        <f t="shared" si="49"/>
        <v>1</v>
      </c>
      <c r="L196" s="48">
        <f t="shared" si="49"/>
        <v>1</v>
      </c>
      <c r="M196" s="48">
        <f t="shared" si="49"/>
        <v>1</v>
      </c>
      <c r="N196" s="212"/>
      <c r="O196" s="107">
        <v>194</v>
      </c>
      <c r="P196" s="107">
        <v>0</v>
      </c>
      <c r="Q196" s="49">
        <v>1</v>
      </c>
      <c r="R196" s="155">
        <v>1</v>
      </c>
      <c r="S196" s="155">
        <v>1</v>
      </c>
      <c r="T196" s="155">
        <v>1</v>
      </c>
      <c r="U196" s="155">
        <v>1</v>
      </c>
      <c r="V196" s="155">
        <v>1</v>
      </c>
      <c r="W196" s="155">
        <v>1</v>
      </c>
      <c r="X196" s="189">
        <v>1</v>
      </c>
      <c r="Y196" s="155">
        <v>1</v>
      </c>
      <c r="Z196" s="155">
        <v>1</v>
      </c>
      <c r="AA196" s="155">
        <v>1</v>
      </c>
      <c r="AB196" s="155">
        <v>1</v>
      </c>
      <c r="AC196" s="155">
        <v>1</v>
      </c>
      <c r="AD196" s="155">
        <v>1</v>
      </c>
      <c r="AE196" s="155">
        <v>1</v>
      </c>
      <c r="AF196" s="155">
        <v>1</v>
      </c>
      <c r="AG196" s="155">
        <v>1</v>
      </c>
      <c r="AH196" s="155">
        <v>1</v>
      </c>
      <c r="AI196" s="155">
        <v>1</v>
      </c>
      <c r="AJ196" s="155">
        <v>1</v>
      </c>
      <c r="AK196" s="155">
        <v>1</v>
      </c>
      <c r="AL196" s="108">
        <v>1</v>
      </c>
      <c r="AM196" s="108">
        <v>1</v>
      </c>
      <c r="AN196" s="108">
        <v>1</v>
      </c>
      <c r="AO196" s="108">
        <v>1</v>
      </c>
      <c r="AP196" s="108">
        <v>1</v>
      </c>
      <c r="AQ196" s="108">
        <v>1</v>
      </c>
      <c r="AR196" s="108">
        <v>1</v>
      </c>
      <c r="AS196" s="108">
        <v>1</v>
      </c>
      <c r="AT196" s="108">
        <v>1</v>
      </c>
      <c r="AU196" s="108">
        <v>1</v>
      </c>
      <c r="AV196" s="108">
        <v>1</v>
      </c>
      <c r="AW196" s="108">
        <v>1</v>
      </c>
      <c r="AX196" s="108">
        <v>1</v>
      </c>
      <c r="AY196" s="108">
        <v>1</v>
      </c>
      <c r="AZ196" s="108">
        <v>1</v>
      </c>
      <c r="BA196" s="108">
        <v>1</v>
      </c>
      <c r="BB196" s="108">
        <v>1</v>
      </c>
      <c r="BC196" s="108">
        <v>1</v>
      </c>
      <c r="BD196" s="108">
        <v>1</v>
      </c>
      <c r="BE196" s="108">
        <v>1</v>
      </c>
      <c r="BF196" s="108">
        <v>1</v>
      </c>
      <c r="BG196" s="108">
        <v>1</v>
      </c>
      <c r="BH196" s="108">
        <v>1</v>
      </c>
      <c r="BI196" s="108">
        <v>1</v>
      </c>
      <c r="BJ196" s="108">
        <v>1</v>
      </c>
      <c r="BK196" s="108">
        <v>1</v>
      </c>
      <c r="BL196" s="108">
        <v>1</v>
      </c>
      <c r="BM196" s="108">
        <v>1</v>
      </c>
      <c r="BN196" s="108">
        <v>1</v>
      </c>
      <c r="BO196" s="108">
        <v>1</v>
      </c>
      <c r="BP196" s="108">
        <v>1</v>
      </c>
      <c r="BQ196" s="108">
        <v>1</v>
      </c>
      <c r="BR196" s="108">
        <v>1</v>
      </c>
      <c r="BS196" s="108">
        <v>1</v>
      </c>
      <c r="BT196" s="108">
        <v>1</v>
      </c>
      <c r="BU196" s="108">
        <v>1</v>
      </c>
      <c r="BV196" s="108">
        <v>1</v>
      </c>
      <c r="BW196" s="108">
        <v>1</v>
      </c>
      <c r="BX196" s="195"/>
      <c r="BY196" s="108"/>
      <c r="BZ196" s="108"/>
      <c r="CA196" s="108"/>
      <c r="CB196" s="108"/>
      <c r="CC196" s="108"/>
    </row>
    <row r="197" spans="1:81" outlineLevel="1" x14ac:dyDescent="0.25">
      <c r="A197" s="3"/>
      <c r="B197" s="9">
        <v>183</v>
      </c>
      <c r="C197" s="49"/>
      <c r="D197" s="49"/>
      <c r="E197" s="45" t="s">
        <v>139</v>
      </c>
      <c r="F197" s="246"/>
      <c r="G197" s="102">
        <f t="shared" si="48"/>
        <v>1</v>
      </c>
      <c r="H197" s="48">
        <f t="shared" si="49"/>
        <v>1</v>
      </c>
      <c r="I197" s="48">
        <f t="shared" si="49"/>
        <v>1</v>
      </c>
      <c r="J197" s="48">
        <f t="shared" si="49"/>
        <v>1</v>
      </c>
      <c r="K197" s="48">
        <f t="shared" si="49"/>
        <v>1</v>
      </c>
      <c r="L197" s="48">
        <f t="shared" si="49"/>
        <v>1</v>
      </c>
      <c r="M197" s="48">
        <f t="shared" si="49"/>
        <v>1</v>
      </c>
      <c r="N197" s="212"/>
      <c r="O197" s="107">
        <v>195</v>
      </c>
      <c r="P197" s="107">
        <v>0</v>
      </c>
      <c r="Q197" s="49">
        <v>1</v>
      </c>
      <c r="R197" s="155">
        <v>1</v>
      </c>
      <c r="S197" s="155">
        <v>1</v>
      </c>
      <c r="T197" s="155">
        <v>1</v>
      </c>
      <c r="U197" s="155">
        <v>1</v>
      </c>
      <c r="V197" s="155">
        <v>1</v>
      </c>
      <c r="W197" s="155">
        <v>1</v>
      </c>
      <c r="X197" s="189">
        <v>1</v>
      </c>
      <c r="Y197" s="155">
        <v>1</v>
      </c>
      <c r="Z197" s="155">
        <v>1</v>
      </c>
      <c r="AA197" s="155">
        <v>1</v>
      </c>
      <c r="AB197" s="155">
        <v>1</v>
      </c>
      <c r="AC197" s="155">
        <v>1</v>
      </c>
      <c r="AD197" s="155">
        <v>1</v>
      </c>
      <c r="AE197" s="155">
        <v>1</v>
      </c>
      <c r="AF197" s="155">
        <v>1</v>
      </c>
      <c r="AG197" s="155">
        <v>1</v>
      </c>
      <c r="AH197" s="155">
        <v>1</v>
      </c>
      <c r="AI197" s="155">
        <v>1</v>
      </c>
      <c r="AJ197" s="155">
        <v>1</v>
      </c>
      <c r="AK197" s="155">
        <v>1</v>
      </c>
      <c r="AL197" s="108">
        <v>1</v>
      </c>
      <c r="AM197" s="108">
        <v>1</v>
      </c>
      <c r="AN197" s="108">
        <v>1</v>
      </c>
      <c r="AO197" s="108">
        <v>1</v>
      </c>
      <c r="AP197" s="108">
        <v>1</v>
      </c>
      <c r="AQ197" s="108">
        <v>1</v>
      </c>
      <c r="AR197" s="108">
        <v>1</v>
      </c>
      <c r="AS197" s="108">
        <v>1</v>
      </c>
      <c r="AT197" s="108">
        <v>1</v>
      </c>
      <c r="AU197" s="108">
        <v>1</v>
      </c>
      <c r="AV197" s="108">
        <v>1</v>
      </c>
      <c r="AW197" s="108">
        <v>1</v>
      </c>
      <c r="AX197" s="108">
        <v>1</v>
      </c>
      <c r="AY197" s="108">
        <v>1</v>
      </c>
      <c r="AZ197" s="108">
        <v>1</v>
      </c>
      <c r="BA197" s="108">
        <v>1</v>
      </c>
      <c r="BB197" s="108">
        <v>1</v>
      </c>
      <c r="BC197" s="108">
        <v>1</v>
      </c>
      <c r="BD197" s="108">
        <v>1</v>
      </c>
      <c r="BE197" s="108">
        <v>1</v>
      </c>
      <c r="BF197" s="108">
        <v>1</v>
      </c>
      <c r="BG197" s="108">
        <v>1</v>
      </c>
      <c r="BH197" s="108">
        <v>1</v>
      </c>
      <c r="BI197" s="108">
        <v>1</v>
      </c>
      <c r="BJ197" s="108">
        <v>1</v>
      </c>
      <c r="BK197" s="108">
        <v>1</v>
      </c>
      <c r="BL197" s="108">
        <v>1</v>
      </c>
      <c r="BM197" s="108">
        <v>1</v>
      </c>
      <c r="BN197" s="108">
        <v>1</v>
      </c>
      <c r="BO197" s="108">
        <v>1</v>
      </c>
      <c r="BP197" s="108">
        <v>1</v>
      </c>
      <c r="BQ197" s="108">
        <v>1</v>
      </c>
      <c r="BR197" s="108">
        <v>1</v>
      </c>
      <c r="BS197" s="108">
        <v>1</v>
      </c>
      <c r="BT197" s="108">
        <v>1</v>
      </c>
      <c r="BU197" s="108">
        <v>1</v>
      </c>
      <c r="BV197" s="108">
        <v>1</v>
      </c>
      <c r="BW197" s="108">
        <v>1</v>
      </c>
      <c r="BX197" s="195"/>
      <c r="BY197" s="108"/>
      <c r="BZ197" s="108"/>
      <c r="CA197" s="108"/>
      <c r="CB197" s="108"/>
      <c r="CC197" s="108"/>
    </row>
    <row r="198" spans="1:81" outlineLevel="1" x14ac:dyDescent="0.25">
      <c r="A198" s="3"/>
      <c r="B198" s="9">
        <v>184</v>
      </c>
      <c r="C198" s="7"/>
      <c r="D198" s="7"/>
      <c r="E198" s="50" t="s">
        <v>140</v>
      </c>
      <c r="F198" s="238"/>
      <c r="G198" s="24">
        <f t="shared" si="48"/>
        <v>2722.7979999999998</v>
      </c>
      <c r="H198" s="51">
        <f t="shared" si="49"/>
        <v>2722.7979999999998</v>
      </c>
      <c r="I198" s="51">
        <f t="shared" si="49"/>
        <v>2722.7979999999998</v>
      </c>
      <c r="J198" s="51">
        <f t="shared" si="49"/>
        <v>2722.7979999999998</v>
      </c>
      <c r="K198" s="51">
        <f t="shared" si="49"/>
        <v>2722.7979999999998</v>
      </c>
      <c r="L198" s="51">
        <f t="shared" si="49"/>
        <v>2722.7979999999998</v>
      </c>
      <c r="M198" s="51">
        <f t="shared" si="49"/>
        <v>2722.7979999999998</v>
      </c>
      <c r="N198" s="204"/>
      <c r="O198" s="107">
        <v>196</v>
      </c>
      <c r="P198" s="107">
        <v>0</v>
      </c>
      <c r="Q198" s="7">
        <v>2722.7979999999998</v>
      </c>
      <c r="R198" s="155">
        <v>2722.7979999999998</v>
      </c>
      <c r="S198" s="155">
        <v>2722.7979999999998</v>
      </c>
      <c r="T198" s="155">
        <v>2722.7979999999998</v>
      </c>
      <c r="U198" s="155">
        <v>2722.7979999999998</v>
      </c>
      <c r="V198" s="155">
        <v>2722.7979999999998</v>
      </c>
      <c r="W198" s="155">
        <v>2722.7979999999998</v>
      </c>
      <c r="X198" s="189">
        <v>2722.7979999999998</v>
      </c>
      <c r="Y198" s="155">
        <v>2722.7979999999998</v>
      </c>
      <c r="Z198" s="155">
        <v>2722.7979999999998</v>
      </c>
      <c r="AA198" s="155">
        <v>2722.7979999999998</v>
      </c>
      <c r="AB198" s="155">
        <v>2722.7979999999998</v>
      </c>
      <c r="AC198" s="155">
        <v>2722.7979999999998</v>
      </c>
      <c r="AD198" s="155">
        <v>2722.7979999999998</v>
      </c>
      <c r="AE198" s="155">
        <v>2722.7979999999998</v>
      </c>
      <c r="AF198" s="155">
        <v>2722.7979999999998</v>
      </c>
      <c r="AG198" s="155">
        <v>2722.7979999999998</v>
      </c>
      <c r="AH198" s="155">
        <v>2722.7979999999998</v>
      </c>
      <c r="AI198" s="155">
        <v>2722.7979999999998</v>
      </c>
      <c r="AJ198" s="155">
        <v>2722.7979999999998</v>
      </c>
      <c r="AK198" s="155">
        <v>2722.7979999999998</v>
      </c>
      <c r="AL198" s="108">
        <v>2722.7979999999998</v>
      </c>
      <c r="AM198" s="108">
        <v>2722.7979999999998</v>
      </c>
      <c r="AN198" s="108">
        <v>2722.7979999999998</v>
      </c>
      <c r="AO198" s="108">
        <v>2722.7979999999998</v>
      </c>
      <c r="AP198" s="108">
        <v>2722.7979999999998</v>
      </c>
      <c r="AQ198" s="108">
        <v>2722.7979999999998</v>
      </c>
      <c r="AR198" s="108">
        <v>2722.7979999999998</v>
      </c>
      <c r="AS198" s="108">
        <v>2722.7979999999998</v>
      </c>
      <c r="AT198" s="108">
        <v>2722.7979999999998</v>
      </c>
      <c r="AU198" s="108">
        <v>2722.7979999999998</v>
      </c>
      <c r="AV198" s="108">
        <v>2722.7979999999998</v>
      </c>
      <c r="AW198" s="108">
        <v>2722.7979999999998</v>
      </c>
      <c r="AX198" s="108">
        <v>2722.7979999999998</v>
      </c>
      <c r="AY198" s="108">
        <v>2722.7979999999998</v>
      </c>
      <c r="AZ198" s="108">
        <v>2722.7979999999998</v>
      </c>
      <c r="BA198" s="108">
        <v>2722.7979999999998</v>
      </c>
      <c r="BB198" s="108">
        <v>2722.7979999999998</v>
      </c>
      <c r="BC198" s="108">
        <v>2722.7979999999998</v>
      </c>
      <c r="BD198" s="108">
        <v>2722.7979999999998</v>
      </c>
      <c r="BE198" s="108">
        <v>2722.7979999999998</v>
      </c>
      <c r="BF198" s="108">
        <v>2722.7979999999998</v>
      </c>
      <c r="BG198" s="108">
        <v>2722.7979999999998</v>
      </c>
      <c r="BH198" s="108">
        <v>2722.7979999999998</v>
      </c>
      <c r="BI198" s="108">
        <v>2722.7979999999998</v>
      </c>
      <c r="BJ198" s="108">
        <v>2722.7979999999998</v>
      </c>
      <c r="BK198" s="108">
        <v>2722.7979999999998</v>
      </c>
      <c r="BL198" s="108">
        <v>2722.7979999999998</v>
      </c>
      <c r="BM198" s="108">
        <v>2722.7979999999998</v>
      </c>
      <c r="BN198" s="108">
        <v>2722.7979999999998</v>
      </c>
      <c r="BO198" s="108">
        <v>2722.7979999999998</v>
      </c>
      <c r="BP198" s="108">
        <v>2722.7979999999998</v>
      </c>
      <c r="BQ198" s="108">
        <v>2722.7979999999998</v>
      </c>
      <c r="BR198" s="108">
        <v>2722.7979999999998</v>
      </c>
      <c r="BS198" s="108">
        <v>2722.7979999999998</v>
      </c>
      <c r="BT198" s="108">
        <v>2722.7979999999998</v>
      </c>
      <c r="BU198" s="108">
        <v>2722.7979999999998</v>
      </c>
      <c r="BV198" s="108">
        <v>2722.7979999999998</v>
      </c>
      <c r="BW198" s="108">
        <v>2722.7979999999998</v>
      </c>
      <c r="BX198" s="195"/>
      <c r="BY198" s="108"/>
      <c r="BZ198" s="108"/>
      <c r="CA198" s="108"/>
      <c r="CB198" s="108"/>
      <c r="CC198" s="108"/>
    </row>
    <row r="199" spans="1:81" outlineLevel="1" x14ac:dyDescent="0.25">
      <c r="A199" s="3"/>
      <c r="B199" s="9">
        <v>185</v>
      </c>
      <c r="C199" s="52"/>
      <c r="D199" s="52"/>
      <c r="E199" s="53" t="s">
        <v>141</v>
      </c>
      <c r="F199" s="246"/>
      <c r="G199" s="102">
        <f t="shared" si="48"/>
        <v>0.12859999999999999</v>
      </c>
      <c r="H199" s="48">
        <f t="shared" si="49"/>
        <v>0.12859999999999999</v>
      </c>
      <c r="I199" s="48">
        <f t="shared" si="49"/>
        <v>0.12859999999999999</v>
      </c>
      <c r="J199" s="48">
        <f t="shared" si="49"/>
        <v>0.12859999999999999</v>
      </c>
      <c r="K199" s="48">
        <f t="shared" si="49"/>
        <v>0.12859999999999999</v>
      </c>
      <c r="L199" s="48">
        <f t="shared" si="49"/>
        <v>0.12859999999999999</v>
      </c>
      <c r="M199" s="48">
        <f t="shared" si="49"/>
        <v>0.12859999999999999</v>
      </c>
      <c r="N199" s="212"/>
      <c r="O199" s="107">
        <v>197</v>
      </c>
      <c r="P199" s="107">
        <v>0</v>
      </c>
      <c r="Q199" s="29">
        <v>0.12859999999999999</v>
      </c>
      <c r="R199" s="155">
        <v>0.12859999999999999</v>
      </c>
      <c r="S199" s="155">
        <v>0.12859999999999999</v>
      </c>
      <c r="T199" s="155">
        <v>0.12859999999999999</v>
      </c>
      <c r="U199" s="155">
        <v>0.12859999999999999</v>
      </c>
      <c r="V199" s="155">
        <v>0.12859999999999999</v>
      </c>
      <c r="W199" s="155">
        <v>0.12859999999999999</v>
      </c>
      <c r="X199" s="189">
        <v>0.12859999999999999</v>
      </c>
      <c r="Y199" s="155">
        <v>0.12859999999999999</v>
      </c>
      <c r="Z199" s="155">
        <v>0.12859999999999999</v>
      </c>
      <c r="AA199" s="155">
        <v>0.12859999999999999</v>
      </c>
      <c r="AB199" s="155">
        <v>0.12859999999999999</v>
      </c>
      <c r="AC199" s="155">
        <v>0.12859999999999999</v>
      </c>
      <c r="AD199" s="155">
        <v>0.12859999999999999</v>
      </c>
      <c r="AE199" s="155">
        <v>0.12859999999999999</v>
      </c>
      <c r="AF199" s="155">
        <v>0.12859999999999999</v>
      </c>
      <c r="AG199" s="155">
        <v>0.12859999999999999</v>
      </c>
      <c r="AH199" s="155">
        <v>0.12859999999999999</v>
      </c>
      <c r="AI199" s="155">
        <v>0.12859999999999999</v>
      </c>
      <c r="AJ199" s="155">
        <v>0.12859999999999999</v>
      </c>
      <c r="AK199" s="155">
        <v>0.12859999999999999</v>
      </c>
      <c r="AL199" s="108">
        <v>0.12859999999999999</v>
      </c>
      <c r="AM199" s="108">
        <v>0.12859999999999999</v>
      </c>
      <c r="AN199" s="108">
        <v>0.12859999999999999</v>
      </c>
      <c r="AO199" s="108">
        <v>0.12859999999999999</v>
      </c>
      <c r="AP199" s="108">
        <v>0.12859999999999999</v>
      </c>
      <c r="AQ199" s="108">
        <v>0.12859999999999999</v>
      </c>
      <c r="AR199" s="108">
        <v>0.12859999999999999</v>
      </c>
      <c r="AS199" s="108">
        <v>0.12859999999999999</v>
      </c>
      <c r="AT199" s="108">
        <v>0.12859999999999999</v>
      </c>
      <c r="AU199" s="108">
        <v>0.12859999999999999</v>
      </c>
      <c r="AV199" s="108">
        <v>0.12859999999999999</v>
      </c>
      <c r="AW199" s="108">
        <v>0.12859999999999999</v>
      </c>
      <c r="AX199" s="108">
        <v>0.12859999999999999</v>
      </c>
      <c r="AY199" s="108">
        <v>0.12859999999999999</v>
      </c>
      <c r="AZ199" s="108">
        <v>0.12859999999999999</v>
      </c>
      <c r="BA199" s="108">
        <v>0.12859999999999999</v>
      </c>
      <c r="BB199" s="108">
        <v>0.12859999999999999</v>
      </c>
      <c r="BC199" s="108">
        <v>0.12859999999999999</v>
      </c>
      <c r="BD199" s="108">
        <v>0.12859999999999999</v>
      </c>
      <c r="BE199" s="108">
        <v>0.12859999999999999</v>
      </c>
      <c r="BF199" s="108">
        <v>0.12859999999999999</v>
      </c>
      <c r="BG199" s="108">
        <v>0.12859999999999999</v>
      </c>
      <c r="BH199" s="108">
        <v>0.12859999999999999</v>
      </c>
      <c r="BI199" s="108">
        <v>0.12859999999999999</v>
      </c>
      <c r="BJ199" s="108">
        <v>0.12859999999999999</v>
      </c>
      <c r="BK199" s="108">
        <v>0.12859999999999999</v>
      </c>
      <c r="BL199" s="108">
        <v>0.12859999999999999</v>
      </c>
      <c r="BM199" s="108">
        <v>0.12859999999999999</v>
      </c>
      <c r="BN199" s="108">
        <v>0.12859999999999999</v>
      </c>
      <c r="BO199" s="108">
        <v>0.12859999999999999</v>
      </c>
      <c r="BP199" s="108">
        <v>0.12859999999999999</v>
      </c>
      <c r="BQ199" s="108">
        <v>0.12859999999999999</v>
      </c>
      <c r="BR199" s="108">
        <v>0.12859999999999999</v>
      </c>
      <c r="BS199" s="108">
        <v>0.12859999999999999</v>
      </c>
      <c r="BT199" s="108">
        <v>0.12859999999999999</v>
      </c>
      <c r="BU199" s="108">
        <v>0.12859999999999999</v>
      </c>
      <c r="BV199" s="108">
        <v>0.12859999999999999</v>
      </c>
      <c r="BW199" s="108">
        <v>0.12859999999999999</v>
      </c>
      <c r="BX199" s="195"/>
      <c r="BY199" s="108"/>
      <c r="BZ199" s="108"/>
      <c r="CA199" s="108"/>
      <c r="CB199" s="108"/>
      <c r="CC199" s="108"/>
    </row>
    <row r="200" spans="1:81" outlineLevel="1" x14ac:dyDescent="0.25">
      <c r="A200" s="3"/>
      <c r="B200" s="9">
        <v>186</v>
      </c>
      <c r="C200" s="49"/>
      <c r="D200" s="49"/>
      <c r="E200" s="45"/>
      <c r="F200" s="246"/>
      <c r="G200" s="102"/>
      <c r="H200" s="48"/>
      <c r="I200" s="48"/>
      <c r="J200" s="48"/>
      <c r="K200" s="48"/>
      <c r="L200" s="48"/>
      <c r="M200" s="48"/>
      <c r="N200" s="212"/>
      <c r="O200" s="107">
        <v>198</v>
      </c>
      <c r="P200" s="107">
        <v>0</v>
      </c>
      <c r="R200" s="155"/>
      <c r="S200" s="155"/>
      <c r="T200" s="155"/>
      <c r="U200" s="155"/>
      <c r="V200" s="155"/>
      <c r="W200" s="155"/>
      <c r="X200" s="189"/>
      <c r="Y200" s="155"/>
      <c r="Z200" s="155"/>
      <c r="AA200" s="155"/>
      <c r="AB200" s="155"/>
      <c r="AC200" s="155"/>
      <c r="AD200" s="155"/>
      <c r="AE200" s="155"/>
      <c r="AF200" s="155"/>
      <c r="AG200" s="155"/>
      <c r="AH200" s="155"/>
      <c r="AI200" s="155"/>
      <c r="AJ200" s="155"/>
      <c r="AK200" s="155"/>
      <c r="AL200" s="108"/>
      <c r="AM200" s="108"/>
      <c r="AN200" s="108"/>
      <c r="AO200" s="108"/>
      <c r="AP200" s="108"/>
      <c r="AQ200" s="108"/>
      <c r="AR200" s="108"/>
      <c r="AS200" s="108"/>
      <c r="AT200" s="108"/>
      <c r="AU200" s="108"/>
      <c r="AV200" s="108"/>
      <c r="AW200" s="108"/>
      <c r="AX200" s="108"/>
      <c r="AY200" s="108"/>
      <c r="AZ200" s="108"/>
      <c r="BA200" s="108"/>
      <c r="BB200" s="108"/>
      <c r="BC200" s="108"/>
      <c r="BD200" s="108"/>
      <c r="BE200" s="108"/>
      <c r="BF200" s="108"/>
      <c r="BG200" s="108"/>
      <c r="BH200" s="108"/>
      <c r="BI200" s="108"/>
      <c r="BJ200" s="108"/>
      <c r="BK200" s="108"/>
      <c r="BL200" s="108"/>
      <c r="BM200" s="108"/>
      <c r="BN200" s="108"/>
      <c r="BO200" s="108"/>
      <c r="BP200" s="108"/>
      <c r="BQ200" s="108"/>
      <c r="BR200" s="108"/>
      <c r="BS200" s="108"/>
      <c r="BT200" s="108"/>
      <c r="BU200" s="108"/>
      <c r="BV200" s="108"/>
      <c r="BW200" s="108"/>
      <c r="BX200" s="195"/>
      <c r="BY200" s="108"/>
      <c r="BZ200" s="108"/>
      <c r="CA200" s="108"/>
      <c r="CB200" s="108"/>
      <c r="CC200" s="108"/>
    </row>
    <row r="201" spans="1:81" outlineLevel="1" x14ac:dyDescent="0.25">
      <c r="A201" s="3"/>
      <c r="B201" s="9">
        <v>187</v>
      </c>
      <c r="C201" s="3"/>
      <c r="D201" s="3"/>
      <c r="E201" s="36"/>
      <c r="M201" s="88"/>
      <c r="O201" s="107">
        <v>199</v>
      </c>
      <c r="P201" s="107">
        <v>0</v>
      </c>
      <c r="R201" s="155"/>
      <c r="S201" s="155"/>
      <c r="T201" s="155"/>
      <c r="U201" s="155"/>
      <c r="V201" s="155"/>
      <c r="W201" s="155"/>
      <c r="X201" s="189"/>
      <c r="Y201" s="155"/>
      <c r="Z201" s="155"/>
      <c r="AA201" s="155"/>
      <c r="AB201" s="155"/>
      <c r="AC201" s="155"/>
      <c r="AD201" s="155"/>
      <c r="AE201" s="155"/>
      <c r="AF201" s="155"/>
      <c r="AG201" s="155"/>
      <c r="AH201" s="155"/>
      <c r="AI201" s="155"/>
      <c r="AJ201" s="155"/>
      <c r="AK201" s="155"/>
      <c r="AL201" s="108"/>
      <c r="AM201" s="108"/>
      <c r="AN201" s="108"/>
      <c r="AO201" s="108"/>
      <c r="AP201" s="108"/>
      <c r="AQ201" s="108"/>
      <c r="AR201" s="108"/>
      <c r="AS201" s="108"/>
      <c r="AT201" s="108"/>
      <c r="AU201" s="108"/>
      <c r="AV201" s="108"/>
      <c r="AW201" s="108"/>
      <c r="AX201" s="108"/>
      <c r="AY201" s="108"/>
      <c r="AZ201" s="108"/>
      <c r="BA201" s="108"/>
      <c r="BB201" s="108"/>
      <c r="BC201" s="108"/>
      <c r="BD201" s="108"/>
      <c r="BE201" s="108"/>
      <c r="BF201" s="108"/>
      <c r="BG201" s="108"/>
      <c r="BH201" s="108"/>
      <c r="BI201" s="108"/>
      <c r="BJ201" s="108"/>
      <c r="BK201" s="108"/>
      <c r="BL201" s="108"/>
      <c r="BM201" s="108"/>
      <c r="BN201" s="108"/>
      <c r="BO201" s="108"/>
      <c r="BP201" s="108"/>
      <c r="BQ201" s="108"/>
      <c r="BR201" s="108"/>
      <c r="BS201" s="108"/>
      <c r="BT201" s="108"/>
      <c r="BU201" s="108"/>
      <c r="BV201" s="108"/>
      <c r="BW201" s="108"/>
      <c r="BX201" s="195"/>
      <c r="BY201" s="108"/>
      <c r="BZ201" s="108"/>
      <c r="CA201" s="108"/>
      <c r="CB201" s="108"/>
      <c r="CC201" s="108"/>
    </row>
    <row r="202" spans="1:81" outlineLevel="1" x14ac:dyDescent="0.25">
      <c r="A202" s="3"/>
      <c r="B202" s="9">
        <v>188</v>
      </c>
      <c r="C202" s="3"/>
      <c r="D202" s="3"/>
      <c r="E202" s="36"/>
      <c r="M202" s="88"/>
      <c r="O202" s="107">
        <v>200</v>
      </c>
      <c r="P202" s="107">
        <v>0</v>
      </c>
      <c r="R202" s="155"/>
      <c r="S202" s="155"/>
      <c r="T202" s="155"/>
      <c r="U202" s="155"/>
      <c r="V202" s="155"/>
      <c r="W202" s="155"/>
      <c r="X202" s="189"/>
      <c r="Y202" s="155"/>
      <c r="Z202" s="155"/>
      <c r="AA202" s="155"/>
      <c r="AB202" s="155"/>
      <c r="AC202" s="155"/>
      <c r="AD202" s="155"/>
      <c r="AE202" s="155"/>
      <c r="AF202" s="155"/>
      <c r="AG202" s="155"/>
      <c r="AH202" s="155"/>
      <c r="AI202" s="155"/>
      <c r="AJ202" s="155"/>
      <c r="AK202" s="155"/>
      <c r="AL202" s="108"/>
      <c r="AM202" s="108"/>
      <c r="AN202" s="108"/>
      <c r="AO202" s="108"/>
      <c r="AP202" s="108"/>
      <c r="AQ202" s="108"/>
      <c r="AR202" s="108"/>
      <c r="AS202" s="108"/>
      <c r="AT202" s="108"/>
      <c r="AU202" s="108"/>
      <c r="AV202" s="108"/>
      <c r="AW202" s="108"/>
      <c r="AX202" s="108"/>
      <c r="AY202" s="108"/>
      <c r="AZ202" s="108"/>
      <c r="BA202" s="108"/>
      <c r="BB202" s="108"/>
      <c r="BC202" s="108"/>
      <c r="BD202" s="108"/>
      <c r="BE202" s="108"/>
      <c r="BF202" s="108"/>
      <c r="BG202" s="108"/>
      <c r="BH202" s="108"/>
      <c r="BI202" s="108"/>
      <c r="BJ202" s="108"/>
      <c r="BK202" s="108"/>
      <c r="BL202" s="108"/>
      <c r="BM202" s="108"/>
      <c r="BN202" s="108"/>
      <c r="BO202" s="108"/>
      <c r="BP202" s="108"/>
      <c r="BQ202" s="108"/>
      <c r="BR202" s="108"/>
      <c r="BS202" s="108"/>
      <c r="BT202" s="108"/>
      <c r="BU202" s="108"/>
      <c r="BV202" s="108"/>
      <c r="BW202" s="108"/>
      <c r="BX202" s="195"/>
      <c r="BY202" s="108"/>
      <c r="BZ202" s="108"/>
      <c r="CA202" s="108"/>
      <c r="CB202" s="108"/>
      <c r="CC202" s="108"/>
    </row>
    <row r="203" spans="1:81" outlineLevel="1" x14ac:dyDescent="0.25">
      <c r="A203" s="3"/>
      <c r="B203" s="9">
        <v>189</v>
      </c>
      <c r="C203" s="27" t="s">
        <v>145</v>
      </c>
      <c r="D203" s="27"/>
      <c r="E203" s="36"/>
      <c r="M203" s="88"/>
      <c r="O203" s="107">
        <v>201</v>
      </c>
      <c r="P203" s="107">
        <v>0</v>
      </c>
      <c r="R203" s="155"/>
      <c r="S203" s="155"/>
      <c r="T203" s="155"/>
      <c r="U203" s="155"/>
      <c r="V203" s="155"/>
      <c r="W203" s="155"/>
      <c r="X203" s="189"/>
      <c r="Y203" s="155"/>
      <c r="Z203" s="155"/>
      <c r="AA203" s="155"/>
      <c r="AB203" s="155"/>
      <c r="AC203" s="155"/>
      <c r="AD203" s="155"/>
      <c r="AE203" s="155"/>
      <c r="AF203" s="155"/>
      <c r="AG203" s="155"/>
      <c r="AH203" s="155"/>
      <c r="AI203" s="155"/>
      <c r="AJ203" s="155"/>
      <c r="AK203" s="155"/>
      <c r="AL203" s="108"/>
      <c r="AM203" s="108"/>
      <c r="AN203" s="108"/>
      <c r="AO203" s="108"/>
      <c r="AP203" s="108"/>
      <c r="AQ203" s="108"/>
      <c r="AR203" s="108"/>
      <c r="AS203" s="108"/>
      <c r="AT203" s="108"/>
      <c r="AU203" s="108"/>
      <c r="AV203" s="108"/>
      <c r="AW203" s="108"/>
      <c r="AX203" s="108"/>
      <c r="AY203" s="108"/>
      <c r="AZ203" s="108"/>
      <c r="BA203" s="108"/>
      <c r="BB203" s="108"/>
      <c r="BC203" s="108"/>
      <c r="BD203" s="108"/>
      <c r="BE203" s="108"/>
      <c r="BF203" s="108"/>
      <c r="BG203" s="108"/>
      <c r="BH203" s="108"/>
      <c r="BI203" s="108"/>
      <c r="BJ203" s="108"/>
      <c r="BK203" s="108"/>
      <c r="BL203" s="108"/>
      <c r="BM203" s="108"/>
      <c r="BN203" s="108"/>
      <c r="BO203" s="108"/>
      <c r="BP203" s="108"/>
      <c r="BQ203" s="108"/>
      <c r="BR203" s="108"/>
      <c r="BS203" s="108"/>
      <c r="BT203" s="108"/>
      <c r="BU203" s="108"/>
      <c r="BV203" s="108"/>
      <c r="BW203" s="108"/>
      <c r="BX203" s="195"/>
      <c r="BY203" s="108"/>
      <c r="BZ203" s="108"/>
      <c r="CA203" s="108"/>
      <c r="CB203" s="108"/>
      <c r="CC203" s="108"/>
    </row>
    <row r="204" spans="1:81" outlineLevel="1" x14ac:dyDescent="0.25">
      <c r="A204" s="3"/>
      <c r="B204" s="9">
        <v>190</v>
      </c>
      <c r="C204" s="3"/>
      <c r="D204" s="3"/>
      <c r="E204" s="36"/>
      <c r="M204" s="88"/>
      <c r="O204" s="107">
        <v>202</v>
      </c>
      <c r="P204" s="107">
        <v>0</v>
      </c>
      <c r="R204" s="155"/>
      <c r="S204" s="155"/>
      <c r="T204" s="155"/>
      <c r="U204" s="155"/>
      <c r="V204" s="155"/>
      <c r="W204" s="155"/>
      <c r="X204" s="189"/>
      <c r="Y204" s="155"/>
      <c r="Z204" s="155"/>
      <c r="AA204" s="155"/>
      <c r="AB204" s="155"/>
      <c r="AC204" s="155"/>
      <c r="AD204" s="155"/>
      <c r="AE204" s="155"/>
      <c r="AF204" s="155"/>
      <c r="AG204" s="155"/>
      <c r="AH204" s="155"/>
      <c r="AI204" s="155"/>
      <c r="AJ204" s="155"/>
      <c r="AK204" s="155"/>
      <c r="AL204" s="108"/>
      <c r="AM204" s="108"/>
      <c r="AN204" s="108"/>
      <c r="AO204" s="108"/>
      <c r="AP204" s="108"/>
      <c r="AQ204" s="108"/>
      <c r="AR204" s="108"/>
      <c r="AS204" s="108"/>
      <c r="AT204" s="108"/>
      <c r="AU204" s="108"/>
      <c r="AV204" s="108"/>
      <c r="AW204" s="108"/>
      <c r="AX204" s="108"/>
      <c r="AY204" s="108"/>
      <c r="AZ204" s="108"/>
      <c r="BA204" s="108"/>
      <c r="BB204" s="108"/>
      <c r="BC204" s="108"/>
      <c r="BD204" s="108"/>
      <c r="BE204" s="108"/>
      <c r="BF204" s="108"/>
      <c r="BG204" s="108"/>
      <c r="BH204" s="108"/>
      <c r="BI204" s="108"/>
      <c r="BJ204" s="108"/>
      <c r="BK204" s="108"/>
      <c r="BL204" s="108"/>
      <c r="BM204" s="108"/>
      <c r="BN204" s="108"/>
      <c r="BO204" s="108"/>
      <c r="BP204" s="108"/>
      <c r="BQ204" s="108"/>
      <c r="BR204" s="108"/>
      <c r="BS204" s="108"/>
      <c r="BT204" s="108"/>
      <c r="BU204" s="108"/>
      <c r="BV204" s="108"/>
      <c r="BW204" s="108"/>
      <c r="BX204" s="195"/>
      <c r="BY204" s="108"/>
      <c r="BZ204" s="108"/>
      <c r="CA204" s="108"/>
      <c r="CB204" s="108"/>
      <c r="CC204" s="108"/>
    </row>
    <row r="205" spans="1:81" outlineLevel="1" x14ac:dyDescent="0.25">
      <c r="A205" s="3"/>
      <c r="B205" s="9">
        <v>191</v>
      </c>
      <c r="C205" s="3"/>
      <c r="D205" s="3"/>
      <c r="E205" s="36" t="s">
        <v>125</v>
      </c>
      <c r="F205" s="247"/>
      <c r="G205" s="47">
        <f t="shared" ref="G205:G222" si="50">HLOOKUP($E$3,$P$3:$CE$269,O205,FALSE)</f>
        <v>1</v>
      </c>
      <c r="H205" s="46">
        <v>1</v>
      </c>
      <c r="I205" s="46">
        <v>1</v>
      </c>
      <c r="J205" s="46">
        <v>1</v>
      </c>
      <c r="K205" s="46">
        <v>1</v>
      </c>
      <c r="L205" s="46">
        <v>1</v>
      </c>
      <c r="M205" s="46">
        <v>1</v>
      </c>
      <c r="N205" s="213"/>
      <c r="O205" s="107">
        <v>203</v>
      </c>
      <c r="P205" s="107">
        <v>0</v>
      </c>
      <c r="Q205" s="47">
        <v>1</v>
      </c>
      <c r="R205" s="155">
        <v>1</v>
      </c>
      <c r="S205" s="155">
        <v>1</v>
      </c>
      <c r="T205" s="155">
        <v>1</v>
      </c>
      <c r="U205" s="155">
        <v>1</v>
      </c>
      <c r="V205" s="155">
        <v>1</v>
      </c>
      <c r="W205" s="155">
        <v>1</v>
      </c>
      <c r="X205" s="189">
        <v>1</v>
      </c>
      <c r="Y205" s="155">
        <v>1</v>
      </c>
      <c r="Z205" s="155">
        <v>1</v>
      </c>
      <c r="AA205" s="155">
        <v>1</v>
      </c>
      <c r="AB205" s="155">
        <v>1</v>
      </c>
      <c r="AC205" s="155">
        <v>1</v>
      </c>
      <c r="AD205" s="155">
        <v>1</v>
      </c>
      <c r="AE205" s="155">
        <v>1</v>
      </c>
      <c r="AF205" s="155">
        <v>1</v>
      </c>
      <c r="AG205" s="155">
        <v>1</v>
      </c>
      <c r="AH205" s="155">
        <v>1</v>
      </c>
      <c r="AI205" s="155">
        <v>1</v>
      </c>
      <c r="AJ205" s="155">
        <v>1</v>
      </c>
      <c r="AK205" s="155">
        <v>1</v>
      </c>
      <c r="AL205" s="108">
        <v>1</v>
      </c>
      <c r="AM205" s="108">
        <v>1</v>
      </c>
      <c r="AN205" s="108">
        <v>1</v>
      </c>
      <c r="AO205" s="108">
        <v>1</v>
      </c>
      <c r="AP205" s="108">
        <v>1</v>
      </c>
      <c r="AQ205" s="108">
        <v>1</v>
      </c>
      <c r="AR205" s="108">
        <v>1</v>
      </c>
      <c r="AS205" s="108">
        <v>1</v>
      </c>
      <c r="AT205" s="108">
        <v>1</v>
      </c>
      <c r="AU205" s="108">
        <v>1</v>
      </c>
      <c r="AV205" s="108">
        <v>1</v>
      </c>
      <c r="AW205" s="108">
        <v>1</v>
      </c>
      <c r="AX205" s="108">
        <v>1</v>
      </c>
      <c r="AY205" s="108">
        <v>1</v>
      </c>
      <c r="AZ205" s="108">
        <v>1</v>
      </c>
      <c r="BA205" s="108">
        <v>1</v>
      </c>
      <c r="BB205" s="108">
        <v>1</v>
      </c>
      <c r="BC205" s="108">
        <v>1</v>
      </c>
      <c r="BD205" s="108">
        <v>1</v>
      </c>
      <c r="BE205" s="108">
        <v>1</v>
      </c>
      <c r="BF205" s="108">
        <v>1</v>
      </c>
      <c r="BG205" s="108">
        <v>1</v>
      </c>
      <c r="BH205" s="108">
        <v>1</v>
      </c>
      <c r="BI205" s="108">
        <v>1</v>
      </c>
      <c r="BJ205" s="108">
        <v>1</v>
      </c>
      <c r="BK205" s="108">
        <v>1</v>
      </c>
      <c r="BL205" s="108">
        <v>1</v>
      </c>
      <c r="BM205" s="108">
        <v>1</v>
      </c>
      <c r="BN205" s="108">
        <v>1</v>
      </c>
      <c r="BO205" s="108">
        <v>1</v>
      </c>
      <c r="BP205" s="108">
        <v>1</v>
      </c>
      <c r="BQ205" s="108">
        <v>1</v>
      </c>
      <c r="BR205" s="108">
        <v>1</v>
      </c>
      <c r="BS205" s="108">
        <v>1</v>
      </c>
      <c r="BT205" s="108">
        <v>1</v>
      </c>
      <c r="BU205" s="108">
        <v>1</v>
      </c>
      <c r="BV205" s="108">
        <v>1</v>
      </c>
      <c r="BW205" s="108">
        <v>1</v>
      </c>
      <c r="BX205" s="195"/>
      <c r="BY205" s="108"/>
      <c r="BZ205" s="108"/>
      <c r="CA205" s="108"/>
      <c r="CB205" s="108"/>
      <c r="CC205" s="108"/>
    </row>
    <row r="206" spans="1:81" outlineLevel="1" x14ac:dyDescent="0.25">
      <c r="A206" s="3"/>
      <c r="B206" s="9">
        <v>192</v>
      </c>
      <c r="C206" s="3"/>
      <c r="D206" s="3"/>
      <c r="E206" s="36" t="s">
        <v>126</v>
      </c>
      <c r="F206" s="247"/>
      <c r="G206" s="47">
        <f t="shared" si="50"/>
        <v>-0.29127669121814026</v>
      </c>
      <c r="H206" s="47">
        <f t="shared" ref="H206:K209" si="51">LN(H152/H184)</f>
        <v>-0.32439465774121984</v>
      </c>
      <c r="I206" s="47">
        <f t="shared" si="51"/>
        <v>-0.35753818881931626</v>
      </c>
      <c r="J206" s="47">
        <f t="shared" si="51"/>
        <v>-1.0513881528363223</v>
      </c>
      <c r="K206" s="47">
        <f t="shared" si="51"/>
        <v>-1.0513881528363223</v>
      </c>
      <c r="L206" s="47">
        <f t="shared" ref="L206:M206" si="52">LN(L152/L184)</f>
        <v>-1.0513881528363223</v>
      </c>
      <c r="M206" s="47">
        <f t="shared" si="52"/>
        <v>-1.0513881528363223</v>
      </c>
      <c r="N206" s="213"/>
      <c r="O206" s="107">
        <v>204</v>
      </c>
      <c r="P206" s="107">
        <v>0</v>
      </c>
      <c r="Q206" s="47">
        <v>-0.4233941045912018</v>
      </c>
      <c r="R206" s="155">
        <v>-0.19159768512890016</v>
      </c>
      <c r="S206" s="155">
        <v>-0.25141629662992132</v>
      </c>
      <c r="T206" s="155">
        <v>-0.33086746476936618</v>
      </c>
      <c r="U206" s="155">
        <v>-0.26680166059923244</v>
      </c>
      <c r="V206" s="155">
        <v>-0.38325381934289787</v>
      </c>
      <c r="W206" s="155">
        <v>-0.25290874246324252</v>
      </c>
      <c r="X206" s="189">
        <v>-0.31585383794886951</v>
      </c>
      <c r="Y206" s="155">
        <v>-0.26445285205495433</v>
      </c>
      <c r="Z206" s="155">
        <v>-0.4156806008019191</v>
      </c>
      <c r="AA206" s="155">
        <v>-0.44666244397725058</v>
      </c>
      <c r="AB206" s="155">
        <v>-0.4281470452277526</v>
      </c>
      <c r="AC206" s="155">
        <v>-0.35426610762624317</v>
      </c>
      <c r="AD206" s="155">
        <v>-0.28525712729513963</v>
      </c>
      <c r="AE206" s="155">
        <v>-0.44666244397725058</v>
      </c>
      <c r="AF206" s="155">
        <v>-0.21698824923831417</v>
      </c>
      <c r="AG206" s="155">
        <v>-0.29127669121814026</v>
      </c>
      <c r="AH206" s="155">
        <v>-0.26445285205495433</v>
      </c>
      <c r="AI206" s="155">
        <v>-0.44666244397725058</v>
      </c>
      <c r="AJ206" s="155">
        <v>-0.26791404840781013</v>
      </c>
      <c r="AK206" s="155">
        <v>-0.25141629662992132</v>
      </c>
      <c r="AL206" s="108">
        <v>-0.26445285205495433</v>
      </c>
      <c r="AM206" s="108">
        <v>-0.38325381934289787</v>
      </c>
      <c r="AN206" s="108">
        <v>-0.40352535375960752</v>
      </c>
      <c r="AO206" s="108">
        <v>-0.26445285205495433</v>
      </c>
      <c r="AP206" s="108">
        <v>-0.17199623460203833</v>
      </c>
      <c r="AQ206" s="108">
        <v>-0.17199623460203833</v>
      </c>
      <c r="AR206" s="108">
        <v>-0.36833477200680437</v>
      </c>
      <c r="AS206" s="108">
        <v>-0.4156806008019191</v>
      </c>
      <c r="AT206" s="108">
        <v>-0.359620498787729</v>
      </c>
      <c r="AU206" s="108">
        <v>-0.21625596994895721</v>
      </c>
      <c r="AV206" s="108">
        <v>-0.35426610762624317</v>
      </c>
      <c r="AW206" s="108">
        <v>-0.27145011095498589</v>
      </c>
      <c r="AX206" s="108">
        <v>-0.28041342849404727</v>
      </c>
      <c r="AY206" s="108">
        <v>-0.29127669121814026</v>
      </c>
      <c r="AZ206" s="108">
        <v>-0.38325381934289787</v>
      </c>
      <c r="BA206" s="108">
        <v>-0.39201559966100186</v>
      </c>
      <c r="BB206" s="108">
        <v>-0.25290874246324252</v>
      </c>
      <c r="BC206" s="108">
        <v>-0.25290874246324252</v>
      </c>
      <c r="BD206" s="108">
        <v>-0.19438872352147402</v>
      </c>
      <c r="BE206" s="108">
        <v>-0.30089365154526004</v>
      </c>
      <c r="BF206" s="108">
        <v>-0.40352535375960752</v>
      </c>
      <c r="BG206" s="108">
        <v>-0.39201559966100186</v>
      </c>
      <c r="BH206" s="108">
        <v>-0.359620498787729</v>
      </c>
      <c r="BI206" s="108">
        <v>-0.4233941045912018</v>
      </c>
      <c r="BJ206" s="108">
        <v>-0.11130594817287177</v>
      </c>
      <c r="BK206" s="108">
        <v>-0.2094581332158518</v>
      </c>
      <c r="BL206" s="108">
        <v>-0.19159768512890016</v>
      </c>
      <c r="BM206" s="108">
        <v>-0.11130594817287177</v>
      </c>
      <c r="BN206" s="108">
        <v>-0.25649805471566545</v>
      </c>
      <c r="BO206" s="108">
        <v>-0.25141629662992132</v>
      </c>
      <c r="BP206" s="108">
        <v>-0.25141629662992132</v>
      </c>
      <c r="BQ206" s="108">
        <v>-0.32077718935314758</v>
      </c>
      <c r="BR206" s="108">
        <v>-0.4233941045912018</v>
      </c>
      <c r="BS206" s="108">
        <v>-0.359620498787729</v>
      </c>
      <c r="BT206" s="108">
        <v>-0.35426610762624317</v>
      </c>
      <c r="BU206" s="108">
        <v>-0.25290874246324252</v>
      </c>
      <c r="BV206" s="108">
        <v>-0.26308217886502056</v>
      </c>
      <c r="BW206" s="108">
        <v>-0.16274184624485946</v>
      </c>
      <c r="BX206" s="195"/>
      <c r="BY206" s="108"/>
      <c r="BZ206" s="108"/>
      <c r="CA206" s="108"/>
      <c r="CB206" s="108"/>
      <c r="CC206" s="108"/>
    </row>
    <row r="207" spans="1:81" outlineLevel="1" x14ac:dyDescent="0.25">
      <c r="A207" s="3"/>
      <c r="B207" s="9">
        <v>193</v>
      </c>
      <c r="C207" s="3"/>
      <c r="D207" s="3"/>
      <c r="E207" s="36" t="s">
        <v>127</v>
      </c>
      <c r="F207" s="247"/>
      <c r="G207" s="47">
        <f t="shared" si="50"/>
        <v>0.93864443889045246</v>
      </c>
      <c r="H207" s="47">
        <f t="shared" si="51"/>
        <v>0.94464588347200262</v>
      </c>
      <c r="I207" s="47">
        <f t="shared" si="51"/>
        <v>0.95512925289788853</v>
      </c>
      <c r="J207" s="47" t="e">
        <f t="shared" si="51"/>
        <v>#NUM!</v>
      </c>
      <c r="K207" s="47" t="e">
        <f t="shared" si="51"/>
        <v>#NUM!</v>
      </c>
      <c r="L207" s="47" t="e">
        <f t="shared" ref="L207:M207" si="53">LN(L153/L185)</f>
        <v>#NUM!</v>
      </c>
      <c r="M207" s="47" t="e">
        <f t="shared" si="53"/>
        <v>#NUM!</v>
      </c>
      <c r="N207" s="213"/>
      <c r="O207" s="107">
        <v>205</v>
      </c>
      <c r="P207" s="107">
        <v>0</v>
      </c>
      <c r="Q207" s="47">
        <v>2.8181320867905808</v>
      </c>
      <c r="R207" s="155">
        <v>-1.6546287614735518</v>
      </c>
      <c r="S207" s="155">
        <v>-3.663077892432208</v>
      </c>
      <c r="T207" s="155">
        <v>-0.54117065926577823</v>
      </c>
      <c r="U207" s="155">
        <v>-0.44449713260339985</v>
      </c>
      <c r="V207" s="155">
        <v>7.8010232927473125E-2</v>
      </c>
      <c r="W207" s="155">
        <v>-0.75802914876114058</v>
      </c>
      <c r="X207" s="189">
        <v>-2.1642728554333304</v>
      </c>
      <c r="Y207" s="155">
        <v>-3.9485088639640731</v>
      </c>
      <c r="Z207" s="155">
        <v>-3.2706039970363743</v>
      </c>
      <c r="AA207" s="155">
        <v>-1.6151669789862941</v>
      </c>
      <c r="AB207" s="155">
        <v>0.98297230729034857</v>
      </c>
      <c r="AC207" s="155">
        <v>5.9507949876641333E-2</v>
      </c>
      <c r="AD207" s="155">
        <v>-4.5718867004329672E-2</v>
      </c>
      <c r="AE207" s="155">
        <v>0.35114883807628683</v>
      </c>
      <c r="AF207" s="155">
        <v>-1.248229305005347</v>
      </c>
      <c r="AG207" s="155">
        <v>-0.99064743826319235</v>
      </c>
      <c r="AH207" s="155">
        <v>-2.9474441977101464</v>
      </c>
      <c r="AI207" s="155">
        <v>-0.7266937815911616</v>
      </c>
      <c r="AJ207" s="155">
        <v>-1.074625525780402</v>
      </c>
      <c r="AK207" s="155">
        <v>-2.8251308411809091</v>
      </c>
      <c r="AL207" s="108">
        <v>-0.28143117227079212</v>
      </c>
      <c r="AM207" s="108">
        <v>-1.6915097526782872</v>
      </c>
      <c r="AN207" s="108">
        <v>-1.0334600047913789</v>
      </c>
      <c r="AO207" s="108">
        <v>-3.171865608408226</v>
      </c>
      <c r="AP207" s="108">
        <v>-3.908439401093839</v>
      </c>
      <c r="AQ207" s="108">
        <v>-2.4498061100506212</v>
      </c>
      <c r="AR207" s="108">
        <v>3.0664979461574595</v>
      </c>
      <c r="AS207" s="108">
        <v>1.6976254420036552</v>
      </c>
      <c r="AT207" s="108">
        <v>-1.1906955656118496</v>
      </c>
      <c r="AU207" s="108">
        <v>-0.82773369902249783</v>
      </c>
      <c r="AV207" s="108">
        <v>0.44557681955488643</v>
      </c>
      <c r="AW207" s="108">
        <v>-1.7852892261348796</v>
      </c>
      <c r="AX207" s="108">
        <v>-1.5153403005589616</v>
      </c>
      <c r="AY207" s="108">
        <v>0.93864443889045246</v>
      </c>
      <c r="AZ207" s="108">
        <v>-0.43086788543313809</v>
      </c>
      <c r="BA207" s="108">
        <v>-0.3613850924935928</v>
      </c>
      <c r="BB207" s="108">
        <v>-0.10723824926889086</v>
      </c>
      <c r="BC207" s="108">
        <v>-1.8847248321026433</v>
      </c>
      <c r="BD207" s="108">
        <v>-0.95975097765502748</v>
      </c>
      <c r="BE207" s="108">
        <v>-2.3699601559438781</v>
      </c>
      <c r="BF207" s="108">
        <v>0.15427639919686476</v>
      </c>
      <c r="BG207" s="108">
        <v>-1.6084499755814543</v>
      </c>
      <c r="BH207" s="108">
        <v>-1.4720872794532873</v>
      </c>
      <c r="BI207" s="108">
        <v>-6.4074729921175397E-2</v>
      </c>
      <c r="BJ207" s="108">
        <v>-1.7125249248227716</v>
      </c>
      <c r="BK207" s="108">
        <v>-0.52635517512005081</v>
      </c>
      <c r="BL207" s="108">
        <v>-0.63080567415988897</v>
      </c>
      <c r="BM207" s="108">
        <v>-2.6807899619517532</v>
      </c>
      <c r="BN207" s="108">
        <v>-2.3750328756481704</v>
      </c>
      <c r="BO207" s="108">
        <v>-3.1056596177970577</v>
      </c>
      <c r="BP207" s="108">
        <v>-0.10874887664205611</v>
      </c>
      <c r="BQ207" s="108">
        <v>-2.1061308987013918</v>
      </c>
      <c r="BR207" s="108">
        <v>2.5084212303635063</v>
      </c>
      <c r="BS207" s="108">
        <v>-1.4939012739874271</v>
      </c>
      <c r="BT207" s="108">
        <v>-8.1832245500433928E-2</v>
      </c>
      <c r="BU207" s="108">
        <v>-0.9695144177806837</v>
      </c>
      <c r="BV207" s="108">
        <v>-2.7994076381136268</v>
      </c>
      <c r="BW207" s="108">
        <v>-0.97372214369634935</v>
      </c>
      <c r="BX207" s="195"/>
      <c r="BY207" s="108"/>
      <c r="BZ207" s="108"/>
      <c r="CA207" s="108"/>
      <c r="CB207" s="108"/>
      <c r="CC207" s="108"/>
    </row>
    <row r="208" spans="1:81" outlineLevel="1" x14ac:dyDescent="0.25">
      <c r="A208" s="3"/>
      <c r="B208" s="9">
        <v>194</v>
      </c>
      <c r="C208" s="3"/>
      <c r="D208" s="3"/>
      <c r="E208" s="36" t="s">
        <v>128</v>
      </c>
      <c r="F208" s="247"/>
      <c r="G208" s="47">
        <f t="shared" si="50"/>
        <v>0.7344644769863482</v>
      </c>
      <c r="H208" s="47">
        <f t="shared" si="51"/>
        <v>0.7344644769863482</v>
      </c>
      <c r="I208" s="47">
        <f t="shared" si="51"/>
        <v>0.7344644769863482</v>
      </c>
      <c r="J208" s="47">
        <f t="shared" si="51"/>
        <v>0.7344644769863482</v>
      </c>
      <c r="K208" s="47">
        <f t="shared" si="51"/>
        <v>0.7344644769863482</v>
      </c>
      <c r="L208" s="47">
        <f t="shared" ref="L208:M208" si="54">LN(L154/L186)</f>
        <v>0.7344644769863482</v>
      </c>
      <c r="M208" s="47">
        <f t="shared" si="54"/>
        <v>0.7344644769863482</v>
      </c>
      <c r="N208" s="213"/>
      <c r="O208" s="107">
        <v>206</v>
      </c>
      <c r="P208" s="107">
        <v>0</v>
      </c>
      <c r="Q208" s="47">
        <v>2.8739128809447472</v>
      </c>
      <c r="R208" s="155">
        <v>-1.9664039295253157</v>
      </c>
      <c r="S208" s="155">
        <v>-3.6780697330692242</v>
      </c>
      <c r="T208" s="155">
        <v>-0.45318585197698569</v>
      </c>
      <c r="U208" s="155">
        <v>-0.55771906477201194</v>
      </c>
      <c r="V208" s="155">
        <v>9.5436827819632281E-2</v>
      </c>
      <c r="W208" s="155">
        <v>-1.0821889109311928</v>
      </c>
      <c r="X208" s="189">
        <v>-2.1564147945557934</v>
      </c>
      <c r="Y208" s="155">
        <v>-3.6602293644396093</v>
      </c>
      <c r="Z208" s="155">
        <v>-3.8627789121003433</v>
      </c>
      <c r="AA208" s="155">
        <v>-1.6601596964395595</v>
      </c>
      <c r="AB208" s="155">
        <v>0.77695191967253319</v>
      </c>
      <c r="AC208" s="155">
        <v>0.10264040169574182</v>
      </c>
      <c r="AD208" s="155">
        <v>-9.3016900672931627E-2</v>
      </c>
      <c r="AE208" s="155">
        <v>0.6433089907071281</v>
      </c>
      <c r="AF208" s="155">
        <v>-1.5879794047418916</v>
      </c>
      <c r="AG208" s="155">
        <v>-0.92914067137276812</v>
      </c>
      <c r="AH208" s="155">
        <v>-3.0348771182477052</v>
      </c>
      <c r="AI208" s="155">
        <v>-0.87814091403536998</v>
      </c>
      <c r="AJ208" s="155">
        <v>-1.0840204603001919</v>
      </c>
      <c r="AK208" s="155">
        <v>-2.9069280489595708</v>
      </c>
      <c r="AL208" s="108">
        <v>-0.51148940631299422</v>
      </c>
      <c r="AM208" s="108">
        <v>-1.7242309325959031</v>
      </c>
      <c r="AN208" s="108">
        <v>-0.47723225922383888</v>
      </c>
      <c r="AO208" s="108">
        <v>-2.7252164665921241</v>
      </c>
      <c r="AP208" s="108">
        <v>-3.8088205746620147</v>
      </c>
      <c r="AQ208" s="108">
        <v>-2.1549638511882216</v>
      </c>
      <c r="AR208" s="108">
        <v>2.9368422751745906</v>
      </c>
      <c r="AS208" s="108">
        <v>1.4813413212788484</v>
      </c>
      <c r="AT208" s="108">
        <v>-1.6413024649839103</v>
      </c>
      <c r="AU208" s="108">
        <v>-0.85034778702013525</v>
      </c>
      <c r="AV208" s="108">
        <v>0.11338948796668893</v>
      </c>
      <c r="AW208" s="108">
        <v>-1.9179726682212965</v>
      </c>
      <c r="AX208" s="108">
        <v>-1.5956516579954414</v>
      </c>
      <c r="AY208" s="108">
        <v>0.7344644769863482</v>
      </c>
      <c r="AZ208" s="108">
        <v>-0.57214000217893901</v>
      </c>
      <c r="BA208" s="108">
        <v>-0.5229201017187044</v>
      </c>
      <c r="BB208" s="108">
        <v>-0.24820742255487613</v>
      </c>
      <c r="BC208" s="108">
        <v>-1.8913869517241604</v>
      </c>
      <c r="BD208" s="108">
        <v>-1.0414640583182382</v>
      </c>
      <c r="BE208" s="108">
        <v>-2.5519779067645927</v>
      </c>
      <c r="BF208" s="108">
        <v>9.6516073505404171E-2</v>
      </c>
      <c r="BG208" s="108">
        <v>-1.8614368334130913</v>
      </c>
      <c r="BH208" s="108">
        <v>-1.527444036056153</v>
      </c>
      <c r="BI208" s="108">
        <v>-0.34658615620614708</v>
      </c>
      <c r="BJ208" s="108">
        <v>-1.9739680734835605</v>
      </c>
      <c r="BK208" s="108">
        <v>-0.7581940889545401</v>
      </c>
      <c r="BL208" s="108">
        <v>-0.79191076528781146</v>
      </c>
      <c r="BM208" s="108">
        <v>-2.8486361302161929</v>
      </c>
      <c r="BN208" s="108">
        <v>-2.1645337829376641</v>
      </c>
      <c r="BO208" s="108">
        <v>-2.7192212976548094</v>
      </c>
      <c r="BP208" s="108">
        <v>-0.44235866217505515</v>
      </c>
      <c r="BQ208" s="108">
        <v>-1.9636749635976791</v>
      </c>
      <c r="BR208" s="108">
        <v>2.6769238234600059</v>
      </c>
      <c r="BS208" s="108">
        <v>-2.2219802541297442</v>
      </c>
      <c r="BT208" s="108">
        <v>-0.15650236525389549</v>
      </c>
      <c r="BU208" s="108">
        <v>-1.1959568622468233</v>
      </c>
      <c r="BV208" s="108">
        <v>-2.9592852014545277</v>
      </c>
      <c r="BW208" s="108">
        <v>-1.2964831671529458</v>
      </c>
      <c r="BX208" s="195"/>
      <c r="BY208" s="108"/>
      <c r="BZ208" s="108"/>
      <c r="CA208" s="108"/>
      <c r="CB208" s="108"/>
      <c r="CC208" s="108"/>
    </row>
    <row r="209" spans="1:150" outlineLevel="1" x14ac:dyDescent="0.25">
      <c r="A209" s="3"/>
      <c r="B209" s="9">
        <v>195</v>
      </c>
      <c r="C209" s="3"/>
      <c r="D209" s="3"/>
      <c r="E209" s="36" t="s">
        <v>129</v>
      </c>
      <c r="F209" s="247"/>
      <c r="G209" s="47">
        <f t="shared" si="50"/>
        <v>0.62966463247642979</v>
      </c>
      <c r="H209" s="47">
        <f t="shared" si="51"/>
        <v>0.62439950488896245</v>
      </c>
      <c r="I209" s="47">
        <f t="shared" si="51"/>
        <v>0.62393965232396154</v>
      </c>
      <c r="J209" s="47" t="e">
        <f t="shared" si="51"/>
        <v>#NUM!</v>
      </c>
      <c r="K209" s="47" t="e">
        <f t="shared" si="51"/>
        <v>#NUM!</v>
      </c>
      <c r="L209" s="47" t="e">
        <f t="shared" ref="L209:M209" si="55">LN(L155/L187)</f>
        <v>#NUM!</v>
      </c>
      <c r="M209" s="47" t="e">
        <f t="shared" si="55"/>
        <v>#NUM!</v>
      </c>
      <c r="N209" s="213"/>
      <c r="O209" s="107">
        <v>207</v>
      </c>
      <c r="P209" s="107">
        <v>0</v>
      </c>
      <c r="Q209" s="47">
        <v>2.7715462331549192</v>
      </c>
      <c r="R209" s="155">
        <v>-1.9647918280419709</v>
      </c>
      <c r="S209" s="155">
        <v>-3.9922712090880097</v>
      </c>
      <c r="T209" s="155">
        <v>-0.5392101491426321</v>
      </c>
      <c r="U209" s="155">
        <v>-0.51558926626104595</v>
      </c>
      <c r="V209" s="155">
        <v>-8.5824485832518269E-2</v>
      </c>
      <c r="W209" s="155">
        <v>-1.2688552664155246</v>
      </c>
      <c r="X209" s="189">
        <v>-2.4515062714618954</v>
      </c>
      <c r="Y209" s="155">
        <v>-4.2538510262332405</v>
      </c>
      <c r="Z209" s="155">
        <v>-4.0427792810750605</v>
      </c>
      <c r="AA209" s="155">
        <v>-1.9266627060733927</v>
      </c>
      <c r="AB209" s="155">
        <v>0.75076103824479978</v>
      </c>
      <c r="AC209" s="155">
        <v>4.1025960269926616E-2</v>
      </c>
      <c r="AD209" s="155">
        <v>-0.33415542669801201</v>
      </c>
      <c r="AE209" s="155">
        <v>0.27405989052373414</v>
      </c>
      <c r="AF209" s="155">
        <v>-1.7072438018779423</v>
      </c>
      <c r="AG209" s="155">
        <v>-0.92329118469902338</v>
      </c>
      <c r="AH209" s="155">
        <v>-3.3768112758246884</v>
      </c>
      <c r="AI209" s="155">
        <v>-1.1197789224032058</v>
      </c>
      <c r="AJ209" s="155">
        <v>-1.014829175867813</v>
      </c>
      <c r="AK209" s="155">
        <v>-3.1404166796639394</v>
      </c>
      <c r="AL209" s="108">
        <v>-0.67487348465326635</v>
      </c>
      <c r="AM209" s="108">
        <v>-1.8917130458843969</v>
      </c>
      <c r="AN209" s="108">
        <v>-1.1798254951396023</v>
      </c>
      <c r="AO209" s="108">
        <v>-3.0933375840017878</v>
      </c>
      <c r="AP209" s="108">
        <v>-4.3882070025689632</v>
      </c>
      <c r="AQ209" s="108">
        <v>-2.4824638247228417</v>
      </c>
      <c r="AR209" s="108">
        <v>3.0905233209580287</v>
      </c>
      <c r="AS209" s="108">
        <v>1.461327579739216</v>
      </c>
      <c r="AT209" s="108">
        <v>-1.7809818352015661</v>
      </c>
      <c r="AU209" s="108">
        <v>-0.90942153467535292</v>
      </c>
      <c r="AV209" s="108">
        <v>8.138754515796813E-2</v>
      </c>
      <c r="AW209" s="108">
        <v>-1.9224245062681069</v>
      </c>
      <c r="AX209" s="108">
        <v>-1.7444884234934439</v>
      </c>
      <c r="AY209" s="108">
        <v>0.62966463247642979</v>
      </c>
      <c r="AZ209" s="108">
        <v>-0.58623253723607238</v>
      </c>
      <c r="BA209" s="108">
        <v>-0.69166924723859602</v>
      </c>
      <c r="BB209" s="108">
        <v>-0.35536648085715739</v>
      </c>
      <c r="BC209" s="108">
        <v>-1.9984920563665236</v>
      </c>
      <c r="BD209" s="108">
        <v>-1.2343864314461928</v>
      </c>
      <c r="BE209" s="108">
        <v>-2.6575966866766145</v>
      </c>
      <c r="BF209" s="108">
        <v>-4.9767025901747135E-2</v>
      </c>
      <c r="BG209" s="108">
        <v>-1.8631972178222318</v>
      </c>
      <c r="BH209" s="108">
        <v>-1.6848876236559582</v>
      </c>
      <c r="BI209" s="108">
        <v>-0.45240169579163975</v>
      </c>
      <c r="BJ209" s="108">
        <v>-2.2230097097262256</v>
      </c>
      <c r="BK209" s="108">
        <v>-0.78215640410805021</v>
      </c>
      <c r="BL209" s="108">
        <v>-0.98293289123735195</v>
      </c>
      <c r="BM209" s="108">
        <v>-2.973905402934756</v>
      </c>
      <c r="BN209" s="108">
        <v>-2.8098645125511106</v>
      </c>
      <c r="BO209" s="108">
        <v>-3.0348461120157766</v>
      </c>
      <c r="BP209" s="108">
        <v>-0.55578725833917342</v>
      </c>
      <c r="BQ209" s="108">
        <v>-2.2646708535764963</v>
      </c>
      <c r="BR209" s="108">
        <v>2.6509372193648644</v>
      </c>
      <c r="BS209" s="108">
        <v>-2.4654824511924898</v>
      </c>
      <c r="BT209" s="108">
        <v>-0.1628231584839642</v>
      </c>
      <c r="BU209" s="108">
        <v>-1.5056207713602321</v>
      </c>
      <c r="BV209" s="108">
        <v>-2.852374756514088</v>
      </c>
      <c r="BW209" s="108">
        <v>-1.322120387719685</v>
      </c>
      <c r="BX209" s="195"/>
      <c r="BY209" s="108"/>
      <c r="BZ209" s="108"/>
      <c r="CA209" s="108"/>
      <c r="CB209" s="108"/>
      <c r="CC209" s="108"/>
    </row>
    <row r="210" spans="1:150" outlineLevel="1" x14ac:dyDescent="0.25">
      <c r="A210" s="3"/>
      <c r="B210" s="9">
        <v>196</v>
      </c>
      <c r="C210" s="3"/>
      <c r="D210" s="3"/>
      <c r="E210" s="36" t="s">
        <v>130</v>
      </c>
      <c r="F210" s="247"/>
      <c r="G210" s="47">
        <f t="shared" si="50"/>
        <v>4.2421055423493913E-2</v>
      </c>
      <c r="H210" s="47">
        <f t="shared" ref="H210:K213" si="56">H206*H206/2</f>
        <v>5.2615946985521578E-2</v>
      </c>
      <c r="I210" s="47">
        <f t="shared" si="56"/>
        <v>6.3916778232098528E-2</v>
      </c>
      <c r="J210" s="47">
        <f t="shared" si="56"/>
        <v>0.55270852396228687</v>
      </c>
      <c r="K210" s="47">
        <f t="shared" si="56"/>
        <v>0.55270852396228687</v>
      </c>
      <c r="L210" s="47">
        <f t="shared" ref="L210:M210" si="57">L206*L206/2</f>
        <v>0.55270852396228687</v>
      </c>
      <c r="M210" s="47">
        <f t="shared" si="57"/>
        <v>0.55270852396228687</v>
      </c>
      <c r="N210" s="213"/>
      <c r="O210" s="107">
        <v>208</v>
      </c>
      <c r="P210" s="107">
        <v>0</v>
      </c>
      <c r="Q210" s="47">
        <v>8.9631283901292769E-2</v>
      </c>
      <c r="R210" s="155">
        <v>1.8354836473376584E-2</v>
      </c>
      <c r="S210" s="155">
        <v>3.1605077105552291E-2</v>
      </c>
      <c r="T210" s="155">
        <v>5.4736639621453885E-2</v>
      </c>
      <c r="U210" s="155">
        <v>3.559156304925401E-2</v>
      </c>
      <c r="V210" s="155">
        <v>7.3441745020459304E-2</v>
      </c>
      <c r="W210" s="155">
        <v>3.1981416007169368E-2</v>
      </c>
      <c r="X210" s="189">
        <v>4.9881823473515358E-2</v>
      </c>
      <c r="Y210" s="155">
        <v>3.4967655479999783E-2</v>
      </c>
      <c r="Z210" s="155">
        <v>8.6395180941522209E-2</v>
      </c>
      <c r="AA210" s="155">
        <v>9.9753669429865258E-2</v>
      </c>
      <c r="AB210" s="155">
        <v>9.1654946168627613E-2</v>
      </c>
      <c r="AC210" s="155">
        <v>6.2752237506324457E-2</v>
      </c>
      <c r="AD210" s="155">
        <v>4.068581433633775E-2</v>
      </c>
      <c r="AE210" s="155">
        <v>9.9753669429865258E-2</v>
      </c>
      <c r="AF210" s="155">
        <v>2.3541950153754376E-2</v>
      </c>
      <c r="AG210" s="155">
        <v>4.2421055423493913E-2</v>
      </c>
      <c r="AH210" s="155">
        <v>3.4967655479999783E-2</v>
      </c>
      <c r="AI210" s="155">
        <v>9.9753669429865258E-2</v>
      </c>
      <c r="AJ210" s="155">
        <v>3.5888968667131219E-2</v>
      </c>
      <c r="AK210" s="155">
        <v>3.1605077105552291E-2</v>
      </c>
      <c r="AL210" s="108">
        <v>3.4967655479999783E-2</v>
      </c>
      <c r="AM210" s="108">
        <v>7.3441745020459304E-2</v>
      </c>
      <c r="AN210" s="108">
        <v>8.1416355563408191E-2</v>
      </c>
      <c r="AO210" s="108">
        <v>3.4967655479999783E-2</v>
      </c>
      <c r="AP210" s="108">
        <v>1.4791352358639704E-2</v>
      </c>
      <c r="AQ210" s="108">
        <v>1.4791352358639704E-2</v>
      </c>
      <c r="AR210" s="108">
        <v>6.7835252134652274E-2</v>
      </c>
      <c r="AS210" s="108">
        <v>8.6395180941522209E-2</v>
      </c>
      <c r="AT210" s="108">
        <v>6.4663451574167502E-2</v>
      </c>
      <c r="AU210" s="108">
        <v>2.3383322269282143E-2</v>
      </c>
      <c r="AV210" s="108">
        <v>6.2752237506324457E-2</v>
      </c>
      <c r="AW210" s="108">
        <v>3.6842581368737075E-2</v>
      </c>
      <c r="AX210" s="108">
        <v>3.9315845439893082E-2</v>
      </c>
      <c r="AY210" s="108">
        <v>4.2421055423493913E-2</v>
      </c>
      <c r="AZ210" s="108">
        <v>7.3441745020459304E-2</v>
      </c>
      <c r="BA210" s="108">
        <v>7.6838115188787443E-2</v>
      </c>
      <c r="BB210" s="108">
        <v>3.1981416007169368E-2</v>
      </c>
      <c r="BC210" s="108">
        <v>3.1981416007169368E-2</v>
      </c>
      <c r="BD210" s="108">
        <v>1.8893487916154032E-2</v>
      </c>
      <c r="BE210" s="108">
        <v>4.5268494770120189E-2</v>
      </c>
      <c r="BF210" s="108">
        <v>8.1416355563408191E-2</v>
      </c>
      <c r="BG210" s="108">
        <v>7.6838115188787443E-2</v>
      </c>
      <c r="BH210" s="108">
        <v>6.4663451574167502E-2</v>
      </c>
      <c r="BI210" s="108">
        <v>8.9631283901292769E-2</v>
      </c>
      <c r="BJ210" s="108">
        <v>6.194507049331009E-3</v>
      </c>
      <c r="BK210" s="108">
        <v>2.1936354785134761E-2</v>
      </c>
      <c r="BL210" s="108">
        <v>1.8354836473376584E-2</v>
      </c>
      <c r="BM210" s="108">
        <v>6.194507049331009E-3</v>
      </c>
      <c r="BN210" s="108">
        <v>3.2895626036460256E-2</v>
      </c>
      <c r="BO210" s="108">
        <v>3.1605077105552291E-2</v>
      </c>
      <c r="BP210" s="108">
        <v>3.1605077105552291E-2</v>
      </c>
      <c r="BQ210" s="108">
        <v>5.1449002604652551E-2</v>
      </c>
      <c r="BR210" s="108">
        <v>8.9631283901292769E-2</v>
      </c>
      <c r="BS210" s="108">
        <v>6.4663451574167502E-2</v>
      </c>
      <c r="BT210" s="108">
        <v>6.2752237506324457E-2</v>
      </c>
      <c r="BU210" s="108">
        <v>3.1981416007169368E-2</v>
      </c>
      <c r="BV210" s="108">
        <v>3.4606116418183334E-2</v>
      </c>
      <c r="BW210" s="108">
        <v>1.3242454259592739E-2</v>
      </c>
      <c r="BX210" s="195"/>
      <c r="BY210" s="108"/>
      <c r="BZ210" s="108"/>
      <c r="CA210" s="108"/>
      <c r="CB210" s="108"/>
      <c r="CC210" s="108"/>
    </row>
    <row r="211" spans="1:150" outlineLevel="1" x14ac:dyDescent="0.25">
      <c r="A211" s="3"/>
      <c r="B211" s="9">
        <v>197</v>
      </c>
      <c r="C211" s="3"/>
      <c r="D211" s="3"/>
      <c r="E211" s="36" t="s">
        <v>131</v>
      </c>
      <c r="F211" s="247"/>
      <c r="G211" s="47">
        <f t="shared" si="50"/>
        <v>0.44052669132998618</v>
      </c>
      <c r="H211" s="47">
        <f t="shared" si="56"/>
        <v>0.4461779225803002</v>
      </c>
      <c r="I211" s="47">
        <f t="shared" si="56"/>
        <v>0.45613594487063935</v>
      </c>
      <c r="J211" s="47" t="e">
        <f t="shared" si="56"/>
        <v>#NUM!</v>
      </c>
      <c r="K211" s="47" t="e">
        <f t="shared" si="56"/>
        <v>#NUM!</v>
      </c>
      <c r="L211" s="47" t="e">
        <f t="shared" ref="L211:M211" si="58">L207*L207/2</f>
        <v>#NUM!</v>
      </c>
      <c r="M211" s="47" t="e">
        <f t="shared" si="58"/>
        <v>#NUM!</v>
      </c>
      <c r="N211" s="213"/>
      <c r="O211" s="107">
        <v>209</v>
      </c>
      <c r="P211" s="107">
        <v>0</v>
      </c>
      <c r="Q211" s="47">
        <v>3.9709342292993166</v>
      </c>
      <c r="R211" s="155">
        <v>1.36889816914775</v>
      </c>
      <c r="S211" s="155">
        <v>6.7090698230127934</v>
      </c>
      <c r="T211" s="155">
        <v>0.14643284122507852</v>
      </c>
      <c r="U211" s="155">
        <v>9.8788850446322213E-2</v>
      </c>
      <c r="V211" s="155">
        <v>3.0427982206993063E-3</v>
      </c>
      <c r="W211" s="155">
        <v>0.28730409518576971</v>
      </c>
      <c r="X211" s="189">
        <v>2.3420384963827705</v>
      </c>
      <c r="Y211" s="155">
        <v>7.7953611244014276</v>
      </c>
      <c r="Z211" s="155">
        <v>5.3484252527151535</v>
      </c>
      <c r="AA211" s="155">
        <v>1.3043821850038559</v>
      </c>
      <c r="AB211" s="155">
        <v>0.48311727844985575</v>
      </c>
      <c r="AC211" s="155">
        <v>1.7705980492604286E-3</v>
      </c>
      <c r="AD211" s="155">
        <v>1.0451074000797922E-3</v>
      </c>
      <c r="AE211" s="155">
        <v>6.1652753241163157E-2</v>
      </c>
      <c r="AF211" s="155">
        <v>0.77903819893706583</v>
      </c>
      <c r="AG211" s="155">
        <v>0.49069117346871277</v>
      </c>
      <c r="AH211" s="155">
        <v>4.3437136493076043</v>
      </c>
      <c r="AI211" s="155">
        <v>0.26404192610163146</v>
      </c>
      <c r="AJ211" s="155">
        <v>0.57741001032940276</v>
      </c>
      <c r="AK211" s="155">
        <v>3.9906821348957755</v>
      </c>
      <c r="AL211" s="108">
        <v>3.9601752362856138E-2</v>
      </c>
      <c r="AM211" s="108">
        <v>1.4306026217028802</v>
      </c>
      <c r="AN211" s="108">
        <v>0.53401979075169848</v>
      </c>
      <c r="AO211" s="108">
        <v>5.030365718901443</v>
      </c>
      <c r="AP211" s="108">
        <v>7.6379492760113834</v>
      </c>
      <c r="AQ211" s="108">
        <v>3.000774988420678</v>
      </c>
      <c r="AR211" s="108">
        <v>4.701704826893959</v>
      </c>
      <c r="AS211" s="108">
        <v>1.4409660706690528</v>
      </c>
      <c r="AT211" s="108">
        <v>0.70887796498386124</v>
      </c>
      <c r="AU211" s="108">
        <v>0.34257153824873349</v>
      </c>
      <c r="AV211" s="108">
        <v>9.9269351062323916E-2</v>
      </c>
      <c r="AW211" s="108">
        <v>1.5936288104766387</v>
      </c>
      <c r="AX211" s="108">
        <v>1.1481281132490622</v>
      </c>
      <c r="AY211" s="108">
        <v>0.44052669132998618</v>
      </c>
      <c r="AZ211" s="108">
        <v>9.2823567348811906E-2</v>
      </c>
      <c r="BA211" s="108">
        <v>6.529959253830131E-2</v>
      </c>
      <c r="BB211" s="108">
        <v>5.7500210531283855E-3</v>
      </c>
      <c r="BC211" s="108">
        <v>1.7760938463721685</v>
      </c>
      <c r="BD211" s="108">
        <v>0.46056096955489051</v>
      </c>
      <c r="BE211" s="108">
        <v>2.8083555703807654</v>
      </c>
      <c r="BF211" s="108">
        <v>1.1900603674575187E-2</v>
      </c>
      <c r="BG211" s="108">
        <v>1.2935556619739905</v>
      </c>
      <c r="BH211" s="108">
        <v>1.0835204791640904</v>
      </c>
      <c r="BI211" s="108">
        <v>2.0527855072357847E-3</v>
      </c>
      <c r="BJ211" s="108">
        <v>1.4663708090696199</v>
      </c>
      <c r="BK211" s="108">
        <v>0.13852488518782968</v>
      </c>
      <c r="BL211" s="108">
        <v>0.19895789927615601</v>
      </c>
      <c r="BM211" s="108">
        <v>3.5933174100506413</v>
      </c>
      <c r="BN211" s="108">
        <v>2.8203905802048088</v>
      </c>
      <c r="BO211" s="108">
        <v>4.8225608308076833</v>
      </c>
      <c r="BP211" s="108">
        <v>5.9131590854545682E-3</v>
      </c>
      <c r="BQ211" s="108">
        <v>2.2178936812323662</v>
      </c>
      <c r="BR211" s="108">
        <v>3.1460885344691834</v>
      </c>
      <c r="BS211" s="108">
        <v>1.1158705082106288</v>
      </c>
      <c r="BT211" s="108">
        <v>3.3482582018216443E-3</v>
      </c>
      <c r="BU211" s="108">
        <v>0.46997910314230906</v>
      </c>
      <c r="BV211" s="108">
        <v>3.9183415621644571</v>
      </c>
      <c r="BW211" s="108">
        <v>0.474067406562307</v>
      </c>
      <c r="BX211" s="195"/>
      <c r="BY211" s="108"/>
      <c r="BZ211" s="108"/>
      <c r="CA211" s="108"/>
      <c r="CB211" s="108"/>
      <c r="CC211" s="108"/>
    </row>
    <row r="212" spans="1:150" outlineLevel="1" x14ac:dyDescent="0.25">
      <c r="A212" s="3"/>
      <c r="B212" s="9">
        <v>198</v>
      </c>
      <c r="C212" s="3"/>
      <c r="D212" s="3"/>
      <c r="E212" s="36" t="s">
        <v>132</v>
      </c>
      <c r="F212" s="247"/>
      <c r="G212" s="47">
        <f t="shared" si="50"/>
        <v>0.26971903397741498</v>
      </c>
      <c r="H212" s="47">
        <f t="shared" si="56"/>
        <v>0.26971903397741498</v>
      </c>
      <c r="I212" s="47">
        <f t="shared" si="56"/>
        <v>0.26971903397741498</v>
      </c>
      <c r="J212" s="47">
        <f t="shared" si="56"/>
        <v>0.26971903397741498</v>
      </c>
      <c r="K212" s="47">
        <f t="shared" si="56"/>
        <v>0.26971903397741498</v>
      </c>
      <c r="L212" s="47">
        <f t="shared" ref="L212:M212" si="59">L208*L208/2</f>
        <v>0.26971903397741498</v>
      </c>
      <c r="M212" s="47">
        <f t="shared" si="59"/>
        <v>0.26971903397741498</v>
      </c>
      <c r="N212" s="213"/>
      <c r="O212" s="107">
        <v>210</v>
      </c>
      <c r="P212" s="107">
        <v>0</v>
      </c>
      <c r="Q212" s="47">
        <v>4.1296876236300681</v>
      </c>
      <c r="R212" s="155">
        <v>1.9333722070263015</v>
      </c>
      <c r="S212" s="155">
        <v>6.7640984806599569</v>
      </c>
      <c r="T212" s="155">
        <v>0.10268870821605319</v>
      </c>
      <c r="U212" s="155">
        <v>0.15552527760508383</v>
      </c>
      <c r="V212" s="155">
        <v>4.5540940521370688E-3</v>
      </c>
      <c r="W212" s="155">
        <v>0.58556641947122068</v>
      </c>
      <c r="X212" s="189">
        <v>2.3250623830895525</v>
      </c>
      <c r="Y212" s="155">
        <v>6.6986395001529928</v>
      </c>
      <c r="Z212" s="155">
        <v>7.4605304618835557</v>
      </c>
      <c r="AA212" s="155">
        <v>1.3780651088411453</v>
      </c>
      <c r="AB212" s="155">
        <v>0.30182714274141725</v>
      </c>
      <c r="AC212" s="155">
        <v>5.2675260301316201E-3</v>
      </c>
      <c r="AD212" s="155">
        <v>4.3260719053990144E-3</v>
      </c>
      <c r="AE212" s="155">
        <v>0.20692322876231192</v>
      </c>
      <c r="AF212" s="155">
        <v>1.2608392949422063</v>
      </c>
      <c r="AG212" s="155">
        <v>0.43165119359951915</v>
      </c>
      <c r="AH212" s="155">
        <v>4.6052395614317483</v>
      </c>
      <c r="AI212" s="155">
        <v>0.38556573245143755</v>
      </c>
      <c r="AJ212" s="155">
        <v>0.58755017917471997</v>
      </c>
      <c r="AK212" s="155">
        <v>4.2251153409139484</v>
      </c>
      <c r="AL212" s="108">
        <v>0.13081070638520964</v>
      </c>
      <c r="AM212" s="108">
        <v>1.4864861544602688</v>
      </c>
      <c r="AN212" s="108">
        <v>0.11387531462194468</v>
      </c>
      <c r="AO212" s="108">
        <v>3.7134023948924311</v>
      </c>
      <c r="AP212" s="108">
        <v>7.2535570849843403</v>
      </c>
      <c r="AQ212" s="108">
        <v>2.3219345999639858</v>
      </c>
      <c r="AR212" s="108">
        <v>4.3125212746263326</v>
      </c>
      <c r="AS212" s="108">
        <v>1.0971860550640822</v>
      </c>
      <c r="AT212" s="108">
        <v>1.3469368907811301</v>
      </c>
      <c r="AU212" s="108">
        <v>0.36154567944502064</v>
      </c>
      <c r="AV212" s="108">
        <v>6.4285879906739478E-3</v>
      </c>
      <c r="AW212" s="108">
        <v>1.8393095780219597</v>
      </c>
      <c r="AX212" s="108">
        <v>1.2730521068318006</v>
      </c>
      <c r="AY212" s="108">
        <v>0.26971903397741498</v>
      </c>
      <c r="AZ212" s="108">
        <v>0.16367209104665817</v>
      </c>
      <c r="BA212" s="108">
        <v>0.13672271639075007</v>
      </c>
      <c r="BB212" s="108">
        <v>3.0803462305667415E-2</v>
      </c>
      <c r="BC212" s="108">
        <v>1.7886723005762057</v>
      </c>
      <c r="BD212" s="108">
        <v>0.5423236923843473</v>
      </c>
      <c r="BE212" s="108">
        <v>3.2562956183072962</v>
      </c>
      <c r="BF212" s="108">
        <v>4.6576762224502903E-3</v>
      </c>
      <c r="BG212" s="108">
        <v>1.7324735423934783</v>
      </c>
      <c r="BH212" s="108">
        <v>1.1665426416417553</v>
      </c>
      <c r="BI212" s="108">
        <v>6.0060981836875894E-2</v>
      </c>
      <c r="BJ212" s="108">
        <v>1.9482749775661996</v>
      </c>
      <c r="BK212" s="108">
        <v>0.28742913826280253</v>
      </c>
      <c r="BL212" s="108">
        <v>0.3135613300893636</v>
      </c>
      <c r="BM212" s="108">
        <v>4.0573639011865437</v>
      </c>
      <c r="BN212" s="108">
        <v>2.3426032487392172</v>
      </c>
      <c r="BO212" s="108">
        <v>3.6970822328097528</v>
      </c>
      <c r="BP212" s="108">
        <v>9.7840593000652287E-2</v>
      </c>
      <c r="BQ212" s="108">
        <v>1.9280096813301733</v>
      </c>
      <c r="BR212" s="108">
        <v>3.5829605783038683</v>
      </c>
      <c r="BS212" s="108">
        <v>2.4685981248712414</v>
      </c>
      <c r="BT212" s="108">
        <v>1.2246495165031858E-2</v>
      </c>
      <c r="BU212" s="108">
        <v>0.71515640817763348</v>
      </c>
      <c r="BV212" s="108">
        <v>4.3786844517738821</v>
      </c>
      <c r="BW212" s="108">
        <v>0.8404343013554666</v>
      </c>
      <c r="BX212" s="195"/>
      <c r="BY212" s="108"/>
      <c r="BZ212" s="108"/>
      <c r="CA212" s="108"/>
      <c r="CB212" s="108"/>
      <c r="CC212" s="108"/>
    </row>
    <row r="213" spans="1:150" outlineLevel="1" x14ac:dyDescent="0.25">
      <c r="A213" s="3"/>
      <c r="B213" s="9">
        <v>199</v>
      </c>
      <c r="C213" s="3"/>
      <c r="D213" s="3"/>
      <c r="E213" s="36" t="s">
        <v>133</v>
      </c>
      <c r="F213" s="247"/>
      <c r="G213" s="47">
        <f t="shared" si="50"/>
        <v>0.1982387746958387</v>
      </c>
      <c r="H213" s="47">
        <f t="shared" si="56"/>
        <v>0.19493737085279073</v>
      </c>
      <c r="I213" s="47">
        <f t="shared" si="56"/>
        <v>0.19465034487107299</v>
      </c>
      <c r="J213" s="47" t="e">
        <f t="shared" si="56"/>
        <v>#NUM!</v>
      </c>
      <c r="K213" s="47" t="e">
        <f t="shared" si="56"/>
        <v>#NUM!</v>
      </c>
      <c r="L213" s="47" t="e">
        <f t="shared" ref="L213:M213" si="60">L209*L209/2</f>
        <v>#NUM!</v>
      </c>
      <c r="M213" s="47" t="e">
        <f t="shared" si="60"/>
        <v>#NUM!</v>
      </c>
      <c r="N213" s="213"/>
      <c r="O213" s="107">
        <v>211</v>
      </c>
      <c r="P213" s="107">
        <v>0</v>
      </c>
      <c r="Q213" s="47">
        <v>3.840734261257611</v>
      </c>
      <c r="R213" s="155">
        <v>1.930203463770255</v>
      </c>
      <c r="S213" s="155">
        <v>7.9691147034565191</v>
      </c>
      <c r="T213" s="155">
        <v>0.14537379246920978</v>
      </c>
      <c r="U213" s="155">
        <v>0.13291614574180188</v>
      </c>
      <c r="V213" s="155">
        <v>3.6829211842080646E-3</v>
      </c>
      <c r="W213" s="155">
        <v>0.80499684355520595</v>
      </c>
      <c r="X213" s="189">
        <v>3.0049414995085022</v>
      </c>
      <c r="Y213" s="155">
        <v>9.0476242766927975</v>
      </c>
      <c r="Z213" s="155">
        <v>8.1720321577448907</v>
      </c>
      <c r="AA213" s="155">
        <v>1.8560145914870243</v>
      </c>
      <c r="AB213" s="155">
        <v>0.28182106827320486</v>
      </c>
      <c r="AC213" s="155">
        <v>8.4156470803479859E-4</v>
      </c>
      <c r="AD213" s="155">
        <v>5.5829924595865242E-2</v>
      </c>
      <c r="AE213" s="155">
        <v>3.7554411796940572E-2</v>
      </c>
      <c r="AF213" s="155">
        <v>1.4573406995253253</v>
      </c>
      <c r="AG213" s="155">
        <v>0.42623330587146308</v>
      </c>
      <c r="AH213" s="155">
        <v>5.70142719626838</v>
      </c>
      <c r="AI213" s="155">
        <v>0.62695241752924236</v>
      </c>
      <c r="AJ213" s="155">
        <v>0.51493912809627218</v>
      </c>
      <c r="AK213" s="155">
        <v>4.9311084609557412</v>
      </c>
      <c r="AL213" s="108">
        <v>0.22772711014402128</v>
      </c>
      <c r="AM213" s="108">
        <v>1.7892891239846112</v>
      </c>
      <c r="AN213" s="108">
        <v>0.6959940994907039</v>
      </c>
      <c r="AO213" s="108">
        <v>4.7843687042990091</v>
      </c>
      <c r="AP213" s="108">
        <v>9.6281803486976418</v>
      </c>
      <c r="AQ213" s="108">
        <v>3.0813133205287797</v>
      </c>
      <c r="AR213" s="108">
        <v>4.7756671986927213</v>
      </c>
      <c r="AS213" s="108">
        <v>1.0677391476532374</v>
      </c>
      <c r="AT213" s="108">
        <v>1.585948148658969</v>
      </c>
      <c r="AU213" s="108">
        <v>0.41352376386563705</v>
      </c>
      <c r="AV213" s="108">
        <v>3.3119662534201507E-3</v>
      </c>
      <c r="AW213" s="108">
        <v>1.8478579911500872</v>
      </c>
      <c r="AX213" s="108">
        <v>1.5216199298513207</v>
      </c>
      <c r="AY213" s="108">
        <v>0.1982387746958387</v>
      </c>
      <c r="AZ213" s="108">
        <v>0.17183429385712148</v>
      </c>
      <c r="BA213" s="108">
        <v>0.23920317378780304</v>
      </c>
      <c r="BB213" s="108">
        <v>6.3142667858400198E-2</v>
      </c>
      <c r="BC213" s="108">
        <v>1.996985249680048</v>
      </c>
      <c r="BD213" s="108">
        <v>0.76185493106923319</v>
      </c>
      <c r="BE213" s="108">
        <v>3.5314100745172596</v>
      </c>
      <c r="BF213" s="108">
        <v>1.2383784335525852E-3</v>
      </c>
      <c r="BG213" s="108">
        <v>1.7357519362502525</v>
      </c>
      <c r="BH213" s="108">
        <v>1.4194231521745109</v>
      </c>
      <c r="BI213" s="108">
        <v>0.10233364717757568</v>
      </c>
      <c r="BJ213" s="108">
        <v>2.470886084768539</v>
      </c>
      <c r="BK213" s="108">
        <v>0.30588432024361778</v>
      </c>
      <c r="BL213" s="108">
        <v>0.48307853433810999</v>
      </c>
      <c r="BM213" s="108">
        <v>4.4220566728022668</v>
      </c>
      <c r="BN213" s="108">
        <v>3.9476692894470453</v>
      </c>
      <c r="BO213" s="108">
        <v>4.6051454618086378</v>
      </c>
      <c r="BP213" s="108">
        <v>0.15444973826608754</v>
      </c>
      <c r="BQ213" s="108">
        <v>2.5643670375194483</v>
      </c>
      <c r="BR213" s="108">
        <v>3.5137340705069597</v>
      </c>
      <c r="BS213" s="108">
        <v>3.0393018585690639</v>
      </c>
      <c r="BT213" s="108">
        <v>1.3255690469347062E-2</v>
      </c>
      <c r="BU213" s="108">
        <v>1.1334469535756901</v>
      </c>
      <c r="BV213" s="108">
        <v>4.0680208757994016</v>
      </c>
      <c r="BW213" s="108">
        <v>0.87400115981202509</v>
      </c>
      <c r="BX213" s="195"/>
      <c r="BY213" s="108"/>
      <c r="BZ213" s="108"/>
      <c r="CA213" s="108"/>
      <c r="CB213" s="108"/>
      <c r="CC213" s="108"/>
    </row>
    <row r="214" spans="1:150" outlineLevel="1" x14ac:dyDescent="0.25">
      <c r="A214" s="3"/>
      <c r="B214" s="9">
        <v>200</v>
      </c>
      <c r="C214" s="3"/>
      <c r="D214" s="3"/>
      <c r="E214" s="36" t="s">
        <v>134</v>
      </c>
      <c r="F214" s="247"/>
      <c r="G214" s="47">
        <f t="shared" si="50"/>
        <v>-0.27340524639031882</v>
      </c>
      <c r="H214" s="47">
        <f t="shared" ref="H214:K214" si="61">H206*H207</f>
        <v>-0.30643807805555251</v>
      </c>
      <c r="I214" s="47">
        <f t="shared" si="61"/>
        <v>-0.34149518316945776</v>
      </c>
      <c r="J214" s="47" t="e">
        <f t="shared" si="61"/>
        <v>#NUM!</v>
      </c>
      <c r="K214" s="47" t="e">
        <f t="shared" si="61"/>
        <v>#NUM!</v>
      </c>
      <c r="L214" s="47" t="e">
        <f t="shared" ref="L214:M214" si="62">L206*L207</f>
        <v>#NUM!</v>
      </c>
      <c r="M214" s="47" t="e">
        <f t="shared" si="62"/>
        <v>#NUM!</v>
      </c>
      <c r="N214" s="213"/>
      <c r="O214" s="107">
        <v>212</v>
      </c>
      <c r="P214" s="107">
        <v>0</v>
      </c>
      <c r="Q214" s="47">
        <v>-1.1931805115064329</v>
      </c>
      <c r="R214" s="155">
        <v>0.31702304044603163</v>
      </c>
      <c r="S214" s="155">
        <v>0.92095747798224303</v>
      </c>
      <c r="T214" s="155">
        <v>0.17905576403883455</v>
      </c>
      <c r="U214" s="155">
        <v>0.1185925731101843</v>
      </c>
      <c r="V214" s="155">
        <v>-2.9897719717283167E-2</v>
      </c>
      <c r="W214" s="155">
        <v>0.19171219876366224</v>
      </c>
      <c r="X214" s="189">
        <v>0.68359388775717622</v>
      </c>
      <c r="Y214" s="155">
        <v>1.0441944304395667</v>
      </c>
      <c r="Z214" s="155">
        <v>1.3595266344732382</v>
      </c>
      <c r="AA214" s="155">
        <v>0.72143443026537069</v>
      </c>
      <c r="AB214" s="155">
        <v>-0.42085668890706918</v>
      </c>
      <c r="AC214" s="155">
        <v>-2.1081649775615302E-2</v>
      </c>
      <c r="AD214" s="155">
        <v>1.3041632664843629E-2</v>
      </c>
      <c r="AE214" s="155">
        <v>-0.15684499821492609</v>
      </c>
      <c r="AF214" s="155">
        <v>0.2708510915410679</v>
      </c>
      <c r="AG214" s="155">
        <v>0.28855250798102955</v>
      </c>
      <c r="AH214" s="155">
        <v>0.77946002435727491</v>
      </c>
      <c r="AI214" s="155">
        <v>0.32458682050857857</v>
      </c>
      <c r="AJ214" s="155">
        <v>0.28790727513419906</v>
      </c>
      <c r="AK214" s="155">
        <v>0.71028393358467856</v>
      </c>
      <c r="AL214" s="108">
        <v>7.4425276164180154E-2</v>
      </c>
      <c r="AM214" s="108">
        <v>0.64827757316971413</v>
      </c>
      <c r="AN214" s="108">
        <v>0.41702731402984683</v>
      </c>
      <c r="AO214" s="108">
        <v>0.83880890647857831</v>
      </c>
      <c r="AP214" s="108">
        <v>0.67223686015838613</v>
      </c>
      <c r="AQ214" s="108">
        <v>0.42135742643377361</v>
      </c>
      <c r="AR214" s="108">
        <v>-1.1294978218572418</v>
      </c>
      <c r="AS214" s="108">
        <v>-0.70566996366870283</v>
      </c>
      <c r="AT214" s="108">
        <v>0.4281985332096705</v>
      </c>
      <c r="AU214" s="108">
        <v>0.17900235394154848</v>
      </c>
      <c r="AV214" s="108">
        <v>-0.15785276551219052</v>
      </c>
      <c r="AW214" s="108">
        <v>0.48461695852105396</v>
      </c>
      <c r="AX214" s="108">
        <v>0.4249217690149385</v>
      </c>
      <c r="AY214" s="108">
        <v>-0.27340524639031882</v>
      </c>
      <c r="AZ214" s="108">
        <v>0.16513176272444832</v>
      </c>
      <c r="BA214" s="108">
        <v>0.14166859374242241</v>
      </c>
      <c r="BB214" s="108">
        <v>2.7121490766554925E-2</v>
      </c>
      <c r="BC214" s="108">
        <v>0.47666338717632539</v>
      </c>
      <c r="BD214" s="108">
        <v>0.18656476744484751</v>
      </c>
      <c r="BE214" s="108">
        <v>0.71310596533872739</v>
      </c>
      <c r="BF214" s="108">
        <v>-6.2254438562673278E-2</v>
      </c>
      <c r="BG214" s="108">
        <v>0.63053748170228763</v>
      </c>
      <c r="BH214" s="108">
        <v>0.5293927616960622</v>
      </c>
      <c r="BI214" s="108">
        <v>2.7128862901899142E-2</v>
      </c>
      <c r="BJ214" s="108">
        <v>0.19061421052707456</v>
      </c>
      <c r="BK214" s="108">
        <v>0.1102493723891486</v>
      </c>
      <c r="BL214" s="108">
        <v>0.12086090693521</v>
      </c>
      <c r="BM214" s="108">
        <v>0.29838786856735672</v>
      </c>
      <c r="BN214" s="108">
        <v>0.60919131248950864</v>
      </c>
      <c r="BO214" s="108">
        <v>0.78081343969963313</v>
      </c>
      <c r="BP214" s="108">
        <v>2.73412398280099E-2</v>
      </c>
      <c r="BQ214" s="108">
        <v>0.67559875009525128</v>
      </c>
      <c r="BR214" s="108">
        <v>-1.0620507607673175</v>
      </c>
      <c r="BS214" s="108">
        <v>0.53723752129098234</v>
      </c>
      <c r="BT214" s="108">
        <v>2.899039109175388E-2</v>
      </c>
      <c r="BU214" s="108">
        <v>0.24519867220089545</v>
      </c>
      <c r="BV214" s="108">
        <v>0.73647426096631385</v>
      </c>
      <c r="BW214" s="108">
        <v>0.15846533939464624</v>
      </c>
      <c r="BX214" s="195"/>
      <c r="BY214" s="108"/>
      <c r="BZ214" s="108"/>
      <c r="CA214" s="108"/>
      <c r="CB214" s="108"/>
      <c r="CC214" s="108"/>
    </row>
    <row r="215" spans="1:150" outlineLevel="1" x14ac:dyDescent="0.25">
      <c r="A215" s="3"/>
      <c r="B215" s="9">
        <v>201</v>
      </c>
      <c r="C215" s="3"/>
      <c r="D215" s="3"/>
      <c r="E215" s="36" t="s">
        <v>135</v>
      </c>
      <c r="F215" s="247"/>
      <c r="G215" s="47">
        <f t="shared" si="50"/>
        <v>-0.21393238267384543</v>
      </c>
      <c r="H215" s="47">
        <f t="shared" ref="H215:K215" si="63">H206*H208</f>
        <v>-0.23825635263507047</v>
      </c>
      <c r="I215" s="47">
        <f t="shared" si="63"/>
        <v>-0.26259909885382532</v>
      </c>
      <c r="J215" s="47">
        <f t="shared" si="63"/>
        <v>-0.77220724978257216</v>
      </c>
      <c r="K215" s="47">
        <f t="shared" si="63"/>
        <v>-0.77220724978257216</v>
      </c>
      <c r="L215" s="47">
        <f t="shared" ref="L215:M215" si="64">L206*L208</f>
        <v>-0.77220724978257216</v>
      </c>
      <c r="M215" s="47">
        <f t="shared" si="64"/>
        <v>-0.77220724978257216</v>
      </c>
      <c r="N215" s="213"/>
      <c r="O215" s="107">
        <v>213</v>
      </c>
      <c r="P215" s="107">
        <v>0</v>
      </c>
      <c r="Q215" s="47">
        <v>-1.2167977709007223</v>
      </c>
      <c r="R215" s="155">
        <v>0.37675844092542343</v>
      </c>
      <c r="S215" s="155">
        <v>0.92472667103486761</v>
      </c>
      <c r="T215" s="155">
        <v>0.14994445391297051</v>
      </c>
      <c r="U215" s="155">
        <v>0.14880037262902365</v>
      </c>
      <c r="V215" s="155">
        <v>-3.6576528767844597E-2</v>
      </c>
      <c r="W215" s="155">
        <v>0.27369503657127398</v>
      </c>
      <c r="X215" s="189">
        <v>0.68111188907017028</v>
      </c>
      <c r="Y215" s="155">
        <v>0.96795809460134752</v>
      </c>
      <c r="Z215" s="155">
        <v>1.6056822589468542</v>
      </c>
      <c r="AA215" s="155">
        <v>0.74153098740422407</v>
      </c>
      <c r="AB215" s="155">
        <v>-0.33264966869182527</v>
      </c>
      <c r="AC215" s="155">
        <v>-3.6362015593944502E-2</v>
      </c>
      <c r="AD215" s="155">
        <v>2.6533733875857817E-2</v>
      </c>
      <c r="AE215" s="155">
        <v>-0.28734196602178425</v>
      </c>
      <c r="AF215" s="155">
        <v>0.34457287086144334</v>
      </c>
      <c r="AG215" s="155">
        <v>0.27063702043366133</v>
      </c>
      <c r="AH215" s="155">
        <v>0.80258190955692654</v>
      </c>
      <c r="AI215" s="155">
        <v>0.39223256681945506</v>
      </c>
      <c r="AJ215" s="155">
        <v>0.29042431007592223</v>
      </c>
      <c r="AK215" s="155">
        <v>0.73084908463905796</v>
      </c>
      <c r="AL215" s="108">
        <v>0.13526483229536668</v>
      </c>
      <c r="AM215" s="108">
        <v>0.66081809034654659</v>
      </c>
      <c r="AN215" s="108">
        <v>0.19257531622879631</v>
      </c>
      <c r="AO215" s="108">
        <v>0.72069126705741238</v>
      </c>
      <c r="AP215" s="108">
        <v>0.65510279711663832</v>
      </c>
      <c r="AQ215" s="108">
        <v>0.37064566810788141</v>
      </c>
      <c r="AR215" s="108">
        <v>-1.0817411298463775</v>
      </c>
      <c r="AS215" s="108">
        <v>-0.61576485042190043</v>
      </c>
      <c r="AT215" s="108">
        <v>0.59024601111904296</v>
      </c>
      <c r="AU215" s="108">
        <v>0.18389278547598864</v>
      </c>
      <c r="AV215" s="108">
        <v>-4.0170052547691626E-2</v>
      </c>
      <c r="AW215" s="108">
        <v>0.52063389359730128</v>
      </c>
      <c r="AX215" s="108">
        <v>0.4474421521007127</v>
      </c>
      <c r="AY215" s="108">
        <v>-0.21393238267384543</v>
      </c>
      <c r="AZ215" s="108">
        <v>0.2192748410339323</v>
      </c>
      <c r="BA215" s="108">
        <v>0.20499283725004999</v>
      </c>
      <c r="BB215" s="108">
        <v>6.2773827108396379E-2</v>
      </c>
      <c r="BC215" s="108">
        <v>0.47834829547194296</v>
      </c>
      <c r="BD215" s="108">
        <v>0.20244886888997629</v>
      </c>
      <c r="BE215" s="108">
        <v>0.76787395102922751</v>
      </c>
      <c r="BF215" s="108">
        <v>-3.89466827047565E-2</v>
      </c>
      <c r="BG215" s="108">
        <v>0.72971227648150938</v>
      </c>
      <c r="BH215" s="108">
        <v>0.5493001861168556</v>
      </c>
      <c r="BI215" s="108">
        <v>0.14674253527060804</v>
      </c>
      <c r="BJ215" s="108">
        <v>0.21971438808206473</v>
      </c>
      <c r="BK215" s="108">
        <v>0.15880991848771145</v>
      </c>
      <c r="BL215" s="108">
        <v>0.15172826945780046</v>
      </c>
      <c r="BM215" s="108">
        <v>0.31707014547321355</v>
      </c>
      <c r="BN215" s="108">
        <v>0.55519870468985133</v>
      </c>
      <c r="BO215" s="108">
        <v>0.68365654837358114</v>
      </c>
      <c r="BP215" s="108">
        <v>0.11121617662621883</v>
      </c>
      <c r="BQ215" s="108">
        <v>0.62990213562600794</v>
      </c>
      <c r="BR215" s="108">
        <v>-1.1333937652927055</v>
      </c>
      <c r="BS215" s="108">
        <v>0.79906964728662344</v>
      </c>
      <c r="BT215" s="108">
        <v>5.5443483772798161E-2</v>
      </c>
      <c r="BU215" s="108">
        <v>0.30246794607112942</v>
      </c>
      <c r="BV215" s="108">
        <v>0.77853519868166843</v>
      </c>
      <c r="BW215" s="108">
        <v>0.21099206424785313</v>
      </c>
      <c r="BX215" s="195"/>
      <c r="BY215" s="108"/>
      <c r="BZ215" s="108"/>
      <c r="CA215" s="108"/>
      <c r="CB215" s="108"/>
      <c r="CC215" s="108"/>
    </row>
    <row r="216" spans="1:150" outlineLevel="1" x14ac:dyDescent="0.25">
      <c r="A216" s="3"/>
      <c r="B216" s="9">
        <v>202</v>
      </c>
      <c r="C216" s="3"/>
      <c r="D216" s="3"/>
      <c r="E216" s="36" t="s">
        <v>136</v>
      </c>
      <c r="F216" s="247"/>
      <c r="G216" s="47">
        <f t="shared" si="50"/>
        <v>-0.1834066307248208</v>
      </c>
      <c r="H216" s="47">
        <f t="shared" ref="H216:K216" si="65">H206*H209</f>
        <v>-0.20255186368224209</v>
      </c>
      <c r="I216" s="47">
        <f t="shared" si="65"/>
        <v>-0.2230822532244631</v>
      </c>
      <c r="J216" s="47" t="e">
        <f t="shared" si="65"/>
        <v>#NUM!</v>
      </c>
      <c r="K216" s="47" t="e">
        <f t="shared" si="65"/>
        <v>#NUM!</v>
      </c>
      <c r="L216" s="47" t="e">
        <f t="shared" ref="L216:M216" si="66">L206*L209</f>
        <v>#NUM!</v>
      </c>
      <c r="M216" s="47" t="e">
        <f t="shared" si="66"/>
        <v>#NUM!</v>
      </c>
      <c r="N216" s="213"/>
      <c r="O216" s="107">
        <v>214</v>
      </c>
      <c r="P216" s="107">
        <v>0</v>
      </c>
      <c r="Q216" s="47">
        <v>-1.1734563357197452</v>
      </c>
      <c r="R216" s="155">
        <v>0.37644956601302171</v>
      </c>
      <c r="S216" s="155">
        <v>1.0037220425311657</v>
      </c>
      <c r="T216" s="155">
        <v>0.17840709502473451</v>
      </c>
      <c r="U216" s="155">
        <v>0.13756007242558688</v>
      </c>
      <c r="V216" s="155">
        <v>3.2892561988453056E-2</v>
      </c>
      <c r="W216" s="155">
        <v>0.32090458979701286</v>
      </c>
      <c r="X216" s="189">
        <v>0.77431766459696283</v>
      </c>
      <c r="Y216" s="155">
        <v>1.1249430361042749</v>
      </c>
      <c r="Z216" s="155">
        <v>1.6805049204668316</v>
      </c>
      <c r="AA216" s="155">
        <v>0.86056787301456483</v>
      </c>
      <c r="AB216" s="155">
        <v>-0.32143612019663081</v>
      </c>
      <c r="AC216" s="155">
        <v>-1.4534107256455799E-2</v>
      </c>
      <c r="AD216" s="155">
        <v>9.5320217089956513E-2</v>
      </c>
      <c r="AE216" s="155">
        <v>-0.12241226049746882</v>
      </c>
      <c r="AF216" s="155">
        <v>0.37045184359245803</v>
      </c>
      <c r="AG216" s="155">
        <v>0.26893320131000836</v>
      </c>
      <c r="AH216" s="155">
        <v>0.89300737274316788</v>
      </c>
      <c r="AI216" s="155">
        <v>0.50016319019482791</v>
      </c>
      <c r="AJ216" s="155">
        <v>0.27188699294910729</v>
      </c>
      <c r="AK216" s="155">
        <v>0.7895519314759416</v>
      </c>
      <c r="AL216" s="108">
        <v>0.17847221779282174</v>
      </c>
      <c r="AM216" s="108">
        <v>0.72500624993598173</v>
      </c>
      <c r="AN216" s="108">
        <v>0.47608950030081215</v>
      </c>
      <c r="AO216" s="108">
        <v>0.81804194645805473</v>
      </c>
      <c r="AP216" s="108">
        <v>0.75475508109615885</v>
      </c>
      <c r="AQ216" s="108">
        <v>0.42697443038810323</v>
      </c>
      <c r="AR216" s="108">
        <v>-1.1383472028067874</v>
      </c>
      <c r="AS216" s="108">
        <v>-0.60744552631441162</v>
      </c>
      <c r="AT216" s="108">
        <v>0.64047757590707222</v>
      </c>
      <c r="AU216" s="108">
        <v>0.19666783607368768</v>
      </c>
      <c r="AV216" s="108">
        <v>-2.8832848832368464E-2</v>
      </c>
      <c r="AW216" s="108">
        <v>0.52184234552906161</v>
      </c>
      <c r="AX216" s="108">
        <v>0.48917797979997207</v>
      </c>
      <c r="AY216" s="108">
        <v>-0.1834066307248208</v>
      </c>
      <c r="AZ216" s="108">
        <v>0.22467585891880235</v>
      </c>
      <c r="BA216" s="108">
        <v>0.27114513472331198</v>
      </c>
      <c r="BB216" s="108">
        <v>8.9875289787171617E-2</v>
      </c>
      <c r="BC216" s="108">
        <v>0.50543611279843703</v>
      </c>
      <c r="BD216" s="108">
        <v>0.2399508027410529</v>
      </c>
      <c r="BE216" s="108">
        <v>0.79965397138871086</v>
      </c>
      <c r="BF216" s="108">
        <v>2.0082256732566063E-2</v>
      </c>
      <c r="BG216" s="108">
        <v>0.73040237463129254</v>
      </c>
      <c r="BH216" s="108">
        <v>0.60592012762042713</v>
      </c>
      <c r="BI216" s="108">
        <v>0.19154421090524257</v>
      </c>
      <c r="BJ216" s="108">
        <v>0.24743420353857798</v>
      </c>
      <c r="BK216" s="108">
        <v>0.1638290202872956</v>
      </c>
      <c r="BL216" s="108">
        <v>0.18832766659813363</v>
      </c>
      <c r="BM216" s="108">
        <v>0.3310133606500793</v>
      </c>
      <c r="BN216" s="108">
        <v>0.72072478148394137</v>
      </c>
      <c r="BO216" s="108">
        <v>0.76300977032472195</v>
      </c>
      <c r="BP216" s="108">
        <v>0.13973397420573233</v>
      </c>
      <c r="BQ216" s="108">
        <v>0.72645475122026215</v>
      </c>
      <c r="BR216" s="108">
        <v>-1.1223911903204771</v>
      </c>
      <c r="BS216" s="108">
        <v>0.8866380288502359</v>
      </c>
      <c r="BT216" s="108">
        <v>5.7682726587524907E-2</v>
      </c>
      <c r="BU216" s="108">
        <v>0.38078465591125349</v>
      </c>
      <c r="BV216" s="108">
        <v>0.75040896588330874</v>
      </c>
      <c r="BW216" s="108">
        <v>0.21516431285547094</v>
      </c>
      <c r="BX216" s="195"/>
      <c r="BY216" s="108"/>
      <c r="BZ216" s="108"/>
      <c r="CA216" s="108"/>
      <c r="CB216" s="108"/>
      <c r="CC216" s="108"/>
    </row>
    <row r="217" spans="1:150" outlineLevel="1" x14ac:dyDescent="0.25">
      <c r="A217" s="3"/>
      <c r="B217" s="9">
        <v>203</v>
      </c>
      <c r="C217" s="3"/>
      <c r="D217" s="3"/>
      <c r="E217" s="36" t="s">
        <v>137</v>
      </c>
      <c r="F217" s="247"/>
      <c r="G217" s="47">
        <f t="shared" si="50"/>
        <v>0.68940099688582046</v>
      </c>
      <c r="H217" s="47">
        <f t="shared" ref="H217:K217" si="67">H207*H208</f>
        <v>0.69380884474157123</v>
      </c>
      <c r="I217" s="47">
        <f t="shared" si="67"/>
        <v>0.70150850718400914</v>
      </c>
      <c r="J217" s="47" t="e">
        <f t="shared" si="67"/>
        <v>#NUM!</v>
      </c>
      <c r="K217" s="47" t="e">
        <f t="shared" si="67"/>
        <v>#NUM!</v>
      </c>
      <c r="L217" s="47" t="e">
        <f t="shared" ref="L217:M217" si="68">L207*L208</f>
        <v>#NUM!</v>
      </c>
      <c r="M217" s="47" t="e">
        <f t="shared" si="68"/>
        <v>#NUM!</v>
      </c>
      <c r="N217" s="213"/>
      <c r="O217" s="107">
        <v>215</v>
      </c>
      <c r="P217" s="107">
        <v>0</v>
      </c>
      <c r="Q217" s="47">
        <v>8.0990661044311505</v>
      </c>
      <c r="R217" s="155">
        <v>3.2536684984671984</v>
      </c>
      <c r="S217" s="155">
        <v>13.473055926029907</v>
      </c>
      <c r="T217" s="155">
        <v>0.24525088628430874</v>
      </c>
      <c r="U217" s="155">
        <v>0.24790452508940913</v>
      </c>
      <c r="V217" s="155">
        <v>7.445049168068661E-3</v>
      </c>
      <c r="W217" s="155">
        <v>0.82033073895191788</v>
      </c>
      <c r="X217" s="189">
        <v>4.6670700049119453</v>
      </c>
      <c r="Y217" s="155">
        <v>14.452448089631384</v>
      </c>
      <c r="Z217" s="155">
        <v>12.6336201495832</v>
      </c>
      <c r="AA217" s="155">
        <v>2.6814351215330863</v>
      </c>
      <c r="AB217" s="155">
        <v>0.76372222113417554</v>
      </c>
      <c r="AC217" s="155">
        <v>6.1079198794285359E-3</v>
      </c>
      <c r="AD217" s="155">
        <v>4.2526273110207041E-3</v>
      </c>
      <c r="AE217" s="155">
        <v>0.22589720461083684</v>
      </c>
      <c r="AF217" s="155">
        <v>1.982162428743776</v>
      </c>
      <c r="AG217" s="155">
        <v>0.92045082588157545</v>
      </c>
      <c r="AH217" s="155">
        <v>8.9451309529424883</v>
      </c>
      <c r="AI217" s="155">
        <v>0.63813954159028219</v>
      </c>
      <c r="AJ217" s="155">
        <v>1.1649160571068071</v>
      </c>
      <c r="AK217" s="155">
        <v>8.2124520842095308</v>
      </c>
      <c r="AL217" s="108">
        <v>0.14394906322275747</v>
      </c>
      <c r="AM217" s="108">
        <v>2.9165534383555487</v>
      </c>
      <c r="AN217" s="108">
        <v>0.49320045290406911</v>
      </c>
      <c r="AO217" s="108">
        <v>8.6440203858513431</v>
      </c>
      <c r="AP217" s="108">
        <v>14.886544405705896</v>
      </c>
      <c r="AQ217" s="108">
        <v>5.2792436095791233</v>
      </c>
      <c r="AR217" s="108">
        <v>9.0058208050112825</v>
      </c>
      <c r="AS217" s="108">
        <v>2.5147627152942835</v>
      </c>
      <c r="AT217" s="108">
        <v>1.9542915668841401</v>
      </c>
      <c r="AU217" s="108">
        <v>0.70386151920577167</v>
      </c>
      <c r="AV217" s="108">
        <v>5.052372741915432E-2</v>
      </c>
      <c r="AW217" s="108">
        <v>3.4241359405966487</v>
      </c>
      <c r="AX217" s="108">
        <v>2.4179552630142176</v>
      </c>
      <c r="AY217" s="108">
        <v>0.68940099688582046</v>
      </c>
      <c r="AZ217" s="108">
        <v>0.24651675291055047</v>
      </c>
      <c r="BA217" s="108">
        <v>0.18897552932637293</v>
      </c>
      <c r="BB217" s="108">
        <v>2.6617329450328731E-2</v>
      </c>
      <c r="BC217" s="108">
        <v>3.5647439550294484</v>
      </c>
      <c r="BD217" s="108">
        <v>0.99954614816350162</v>
      </c>
      <c r="BE217" s="108">
        <v>6.0480859578811454</v>
      </c>
      <c r="BF217" s="108">
        <v>1.4890152285033676E-2</v>
      </c>
      <c r="BG217" s="108">
        <v>2.9940280292497063</v>
      </c>
      <c r="BH217" s="108">
        <v>2.2485309355550513</v>
      </c>
      <c r="BI217" s="108">
        <v>2.2207414353327182E-2</v>
      </c>
      <c r="BJ217" s="108">
        <v>3.380469526644986</v>
      </c>
      <c r="BK217" s="108">
        <v>0.39907938246665436</v>
      </c>
      <c r="BL217" s="108">
        <v>0.49954180417185151</v>
      </c>
      <c r="BM217" s="108">
        <v>7.636595143136657</v>
      </c>
      <c r="BN217" s="108">
        <v>5.140838894928053</v>
      </c>
      <c r="BO217" s="108">
        <v>8.4449757759802537</v>
      </c>
      <c r="BP217" s="108">
        <v>4.8106007584420046E-2</v>
      </c>
      <c r="BQ217" s="108">
        <v>4.135756515839403</v>
      </c>
      <c r="BR217" s="108">
        <v>6.7148525508329291</v>
      </c>
      <c r="BS217" s="108">
        <v>3.3194191324193318</v>
      </c>
      <c r="BT217" s="108">
        <v>1.2806939974855356E-2</v>
      </c>
      <c r="BU217" s="108">
        <v>1.1594974209920421</v>
      </c>
      <c r="BV217" s="108">
        <v>8.2842455963084269</v>
      </c>
      <c r="BW217" s="108">
        <v>1.2624143687863987</v>
      </c>
      <c r="BX217" s="195"/>
      <c r="BY217" s="108"/>
      <c r="BZ217" s="108"/>
      <c r="CA217" s="108"/>
      <c r="CB217" s="108"/>
      <c r="CC217" s="108"/>
    </row>
    <row r="218" spans="1:150" outlineLevel="1" x14ac:dyDescent="0.25">
      <c r="A218" s="3"/>
      <c r="B218" s="9">
        <v>204</v>
      </c>
      <c r="C218" s="3"/>
      <c r="D218" s="3"/>
      <c r="E218" s="36" t="s">
        <v>138</v>
      </c>
      <c r="F218" s="247"/>
      <c r="G218" s="47">
        <f t="shared" si="50"/>
        <v>0.59103120564000144</v>
      </c>
      <c r="H218" s="47">
        <f t="shared" ref="H218:K218" si="69">H207*H209</f>
        <v>0.58983642193531494</v>
      </c>
      <c r="I218" s="47">
        <f t="shared" si="69"/>
        <v>0.59594301397755367</v>
      </c>
      <c r="J218" s="47" t="e">
        <f t="shared" si="69"/>
        <v>#NUM!</v>
      </c>
      <c r="K218" s="47" t="e">
        <f t="shared" si="69"/>
        <v>#NUM!</v>
      </c>
      <c r="L218" s="47" t="e">
        <f t="shared" ref="L218:M218" si="70">L207*L209</f>
        <v>#NUM!</v>
      </c>
      <c r="M218" s="47" t="e">
        <f t="shared" si="70"/>
        <v>#NUM!</v>
      </c>
      <c r="N218" s="213"/>
      <c r="O218" s="107">
        <v>216</v>
      </c>
      <c r="P218" s="107">
        <v>0</v>
      </c>
      <c r="Q218" s="47">
        <v>7.8105833696774463</v>
      </c>
      <c r="R218" s="155">
        <v>3.2510010689864419</v>
      </c>
      <c r="S218" s="155">
        <v>14.624000406603889</v>
      </c>
      <c r="T218" s="155">
        <v>0.29180471189431684</v>
      </c>
      <c r="U218" s="155">
        <v>0.22917795045412578</v>
      </c>
      <c r="V218" s="155">
        <v>-6.6951881306753676E-3</v>
      </c>
      <c r="W218" s="155">
        <v>0.96182927750205038</v>
      </c>
      <c r="X218" s="189">
        <v>5.3057284782495531</v>
      </c>
      <c r="Y218" s="155">
        <v>16.796368483064619</v>
      </c>
      <c r="Z218" s="155">
        <v>13.222330075819933</v>
      </c>
      <c r="AA218" s="155">
        <v>3.1118819824941202</v>
      </c>
      <c r="AB218" s="155">
        <v>0.73797730998718847</v>
      </c>
      <c r="AC218" s="155">
        <v>2.4413707873838716E-3</v>
      </c>
      <c r="AD218" s="155">
        <v>1.5277207511981444E-2</v>
      </c>
      <c r="AE218" s="155">
        <v>9.6235812120723616E-2</v>
      </c>
      <c r="AF218" s="155">
        <v>2.1310317442927902</v>
      </c>
      <c r="AG218" s="155">
        <v>0.91465604689307545</v>
      </c>
      <c r="AH218" s="155">
        <v>9.9529628016916742</v>
      </c>
      <c r="AI218" s="155">
        <v>0.81373637966726153</v>
      </c>
      <c r="AJ218" s="155">
        <v>1.0905613366942406</v>
      </c>
      <c r="AK218" s="155">
        <v>8.8720880158775426</v>
      </c>
      <c r="AL218" s="108">
        <v>0.18993043592044317</v>
      </c>
      <c r="AM218" s="108">
        <v>3.1998510663822057</v>
      </c>
      <c r="AN218" s="108">
        <v>1.2193024618599644</v>
      </c>
      <c r="AO218" s="108">
        <v>9.811651097891863</v>
      </c>
      <c r="AP218" s="108">
        <v>17.151041148996431</v>
      </c>
      <c r="AQ218" s="108">
        <v>6.0815550457856515</v>
      </c>
      <c r="AR218" s="108">
        <v>9.4770834162695259</v>
      </c>
      <c r="AS218" s="108">
        <v>2.480786878466918</v>
      </c>
      <c r="AT218" s="108">
        <v>2.1206071736097587</v>
      </c>
      <c r="AU218" s="108">
        <v>0.75275885086754668</v>
      </c>
      <c r="AV218" s="108">
        <v>3.6264403522867139E-2</v>
      </c>
      <c r="AW218" s="108">
        <v>3.4320837590981168</v>
      </c>
      <c r="AX218" s="108">
        <v>2.6434936119781844</v>
      </c>
      <c r="AY218" s="108">
        <v>0.59103120564000144</v>
      </c>
      <c r="AZ218" s="108">
        <v>0.2525887736910099</v>
      </c>
      <c r="BA218" s="108">
        <v>0.24995895488829373</v>
      </c>
      <c r="BB218" s="108">
        <v>3.8108879255968377E-2</v>
      </c>
      <c r="BC218" s="108">
        <v>3.7666076053938626</v>
      </c>
      <c r="BD218" s="108">
        <v>1.1847035843845841</v>
      </c>
      <c r="BE218" s="108">
        <v>6.2983982579920434</v>
      </c>
      <c r="BF218" s="108">
        <v>-7.6778775548586491E-3</v>
      </c>
      <c r="BG218" s="108">
        <v>2.9968595195096022</v>
      </c>
      <c r="BH218" s="108">
        <v>2.4803016380922136</v>
      </c>
      <c r="BI218" s="108">
        <v>2.898751647373107E-2</v>
      </c>
      <c r="BJ218" s="108">
        <v>3.8069595360291957</v>
      </c>
      <c r="BK218" s="108">
        <v>0.41169207105556199</v>
      </c>
      <c r="BL218" s="108">
        <v>0.62003964511090659</v>
      </c>
      <c r="BM218" s="108">
        <v>7.9724157519815781</v>
      </c>
      <c r="BN218" s="108">
        <v>6.6735205934260087</v>
      </c>
      <c r="BO218" s="108">
        <v>9.425199016315803</v>
      </c>
      <c r="BP218" s="108">
        <v>6.0441239996353341E-2</v>
      </c>
      <c r="BQ218" s="108">
        <v>4.7696932601059139</v>
      </c>
      <c r="BR218" s="108">
        <v>6.6496672014156255</v>
      </c>
      <c r="BS218" s="108">
        <v>3.6831873748301049</v>
      </c>
      <c r="BT218" s="108">
        <v>1.332418467821582E-2</v>
      </c>
      <c r="BU218" s="108">
        <v>1.4597210455438192</v>
      </c>
      <c r="BV218" s="108">
        <v>7.9849596801480347</v>
      </c>
      <c r="BW218" s="108">
        <v>1.2873778981550603</v>
      </c>
      <c r="BX218" s="195"/>
      <c r="BY218" s="108"/>
      <c r="BZ218" s="108"/>
      <c r="CA218" s="108"/>
      <c r="CB218" s="108"/>
      <c r="CC218" s="108"/>
    </row>
    <row r="219" spans="1:150" outlineLevel="1" x14ac:dyDescent="0.25">
      <c r="A219" s="3"/>
      <c r="B219" s="9">
        <v>205</v>
      </c>
      <c r="C219" s="3"/>
      <c r="D219" s="3"/>
      <c r="E219" s="36" t="s">
        <v>139</v>
      </c>
      <c r="F219" s="247"/>
      <c r="G219" s="47">
        <f t="shared" si="50"/>
        <v>0.46246630496860214</v>
      </c>
      <c r="H219" s="47">
        <f t="shared" ref="H219:K219" si="71">H208*H209</f>
        <v>0.45859925578880656</v>
      </c>
      <c r="I219" s="47">
        <f t="shared" si="71"/>
        <v>0.45826151041516233</v>
      </c>
      <c r="J219" s="47" t="e">
        <f t="shared" si="71"/>
        <v>#NUM!</v>
      </c>
      <c r="K219" s="47" t="e">
        <f t="shared" si="71"/>
        <v>#NUM!</v>
      </c>
      <c r="L219" s="47" t="e">
        <f t="shared" ref="L219:M219" si="72">L208*L209</f>
        <v>#NUM!</v>
      </c>
      <c r="M219" s="47" t="e">
        <f t="shared" si="72"/>
        <v>#NUM!</v>
      </c>
      <c r="N219" s="213"/>
      <c r="O219" s="107">
        <v>217</v>
      </c>
      <c r="P219" s="107">
        <v>0</v>
      </c>
      <c r="Q219" s="47">
        <v>7.9651824195978156</v>
      </c>
      <c r="R219" s="155">
        <v>3.86357437136096</v>
      </c>
      <c r="S219" s="155">
        <v>14.683851900350286</v>
      </c>
      <c r="T219" s="155">
        <v>0.24436241083384125</v>
      </c>
      <c r="U219" s="155">
        <v>0.28755396338559841</v>
      </c>
      <c r="V219" s="155">
        <v>-8.1908166771065168E-3</v>
      </c>
      <c r="W219" s="155">
        <v>1.3731410988915251</v>
      </c>
      <c r="X219" s="189">
        <v>5.2864643927267423</v>
      </c>
      <c r="Y219" s="155">
        <v>15.570070438170474</v>
      </c>
      <c r="Z219" s="155">
        <v>15.61636255321293</v>
      </c>
      <c r="AA219" s="155">
        <v>3.1985677732562241</v>
      </c>
      <c r="AB219" s="155">
        <v>0.58330522987964128</v>
      </c>
      <c r="AC219" s="155">
        <v>4.2109210420588124E-3</v>
      </c>
      <c r="AD219" s="155">
        <v>3.1082102134490069E-2</v>
      </c>
      <c r="AE219" s="155">
        <v>0.17630519156612942</v>
      </c>
      <c r="AF219" s="155">
        <v>2.7110679962554189</v>
      </c>
      <c r="AG219" s="155">
        <v>0.85786739122380906</v>
      </c>
      <c r="AH219" s="155">
        <v>10.248207273641187</v>
      </c>
      <c r="AI219" s="155">
        <v>0.98332368643669277</v>
      </c>
      <c r="AJ219" s="155">
        <v>1.1000955903502911</v>
      </c>
      <c r="AK219" s="155">
        <v>9.1289653315355892</v>
      </c>
      <c r="AL219" s="108">
        <v>0.34519063800168082</v>
      </c>
      <c r="AM219" s="108">
        <v>3.2617501493090901</v>
      </c>
      <c r="AN219" s="108">
        <v>0.56305078653535678</v>
      </c>
      <c r="AO219" s="108">
        <v>8.430014520649971</v>
      </c>
      <c r="AP219" s="108">
        <v>16.713893117260596</v>
      </c>
      <c r="AQ219" s="108">
        <v>5.3496198041601772</v>
      </c>
      <c r="AR219" s="108">
        <v>9.0763795414025079</v>
      </c>
      <c r="AS219" s="108">
        <v>2.1647249277921121</v>
      </c>
      <c r="AT219" s="108">
        <v>2.9231298762078985</v>
      </c>
      <c r="AU219" s="108">
        <v>0.77332458947964156</v>
      </c>
      <c r="AV219" s="108">
        <v>9.2284920723277788E-3</v>
      </c>
      <c r="AW219" s="108">
        <v>3.6871576597410498</v>
      </c>
      <c r="AX219" s="108">
        <v>2.7835958453011673</v>
      </c>
      <c r="AY219" s="108">
        <v>0.46246630496860214</v>
      </c>
      <c r="AZ219" s="108">
        <v>0.33540708513161138</v>
      </c>
      <c r="BA219" s="108">
        <v>0.36168775312170631</v>
      </c>
      <c r="BB219" s="108">
        <v>8.8204598275951757E-2</v>
      </c>
      <c r="BC219" s="108">
        <v>3.7799217985360278</v>
      </c>
      <c r="BD219" s="108">
        <v>1.2855691024269196</v>
      </c>
      <c r="BE219" s="108">
        <v>6.7821280294895034</v>
      </c>
      <c r="BF219" s="108">
        <v>-4.8033179300783794E-3</v>
      </c>
      <c r="BG219" s="108">
        <v>3.4682239291670967</v>
      </c>
      <c r="BH219" s="108">
        <v>2.5735715521781173</v>
      </c>
      <c r="BI219" s="108">
        <v>0.15679616480556707</v>
      </c>
      <c r="BJ219" s="108">
        <v>4.3881501940435266</v>
      </c>
      <c r="BK219" s="108">
        <v>0.59302636223266225</v>
      </c>
      <c r="BL219" s="108">
        <v>0.77839513812633254</v>
      </c>
      <c r="BM219" s="108">
        <v>8.4715743786450908</v>
      </c>
      <c r="BN219" s="108">
        <v>6.0820466628945509</v>
      </c>
      <c r="BO219" s="108">
        <v>8.2524181828981931</v>
      </c>
      <c r="BP219" s="108">
        <v>0.24585730805285852</v>
      </c>
      <c r="BQ219" s="108">
        <v>4.447077455957551</v>
      </c>
      <c r="BR219" s="108">
        <v>7.0963569970146292</v>
      </c>
      <c r="BS219" s="108">
        <v>5.4782533234531128</v>
      </c>
      <c r="BT219" s="108">
        <v>2.5482209420850277E-2</v>
      </c>
      <c r="BU219" s="108">
        <v>1.8006574934496249</v>
      </c>
      <c r="BV219" s="108">
        <v>8.4409904059546026</v>
      </c>
      <c r="BW219" s="108">
        <v>1.7141068276282978</v>
      </c>
      <c r="BX219" s="195"/>
      <c r="BY219" s="108"/>
      <c r="BZ219" s="108"/>
      <c r="CA219" s="108"/>
      <c r="CB219" s="108"/>
      <c r="CC219" s="108"/>
    </row>
    <row r="220" spans="1:150" outlineLevel="1" x14ac:dyDescent="0.25">
      <c r="A220" s="3"/>
      <c r="B220" s="9">
        <v>206</v>
      </c>
      <c r="C220" s="3"/>
      <c r="D220" s="3"/>
      <c r="E220" s="36" t="s">
        <v>140</v>
      </c>
      <c r="F220" s="247"/>
      <c r="G220" s="47">
        <f t="shared" si="50"/>
        <v>1.7529243933963552E-2</v>
      </c>
      <c r="H220" s="47">
        <f t="shared" ref="H220:K220" si="73">LN(H156/H198)</f>
        <v>2.4698438906498931E-2</v>
      </c>
      <c r="I220" s="47">
        <f t="shared" si="73"/>
        <v>3.0929597747760912E-2</v>
      </c>
      <c r="J220" s="47">
        <f t="shared" si="73"/>
        <v>-2.9695024068673883E-2</v>
      </c>
      <c r="K220" s="47">
        <f t="shared" si="73"/>
        <v>-8.6853437908622433E-2</v>
      </c>
      <c r="L220" s="47">
        <f t="shared" ref="L220:M220" si="74">LN(L156/L198)</f>
        <v>-0.14401185174857109</v>
      </c>
      <c r="M220" s="47">
        <f t="shared" si="74"/>
        <v>-0.20117026558851964</v>
      </c>
      <c r="N220" s="213"/>
      <c r="O220" s="107">
        <v>218</v>
      </c>
      <c r="P220" s="107">
        <v>0</v>
      </c>
      <c r="Q220" s="47">
        <v>2.1362123646353224</v>
      </c>
      <c r="R220" s="155">
        <v>-0.37182265013067678</v>
      </c>
      <c r="S220" s="155">
        <v>-3.3867689743942488</v>
      </c>
      <c r="T220" s="155">
        <v>-1.2305569403593488</v>
      </c>
      <c r="U220" s="155">
        <v>-1.6865258048190996</v>
      </c>
      <c r="V220" s="155">
        <v>-0.57557047700929542</v>
      </c>
      <c r="W220" s="155">
        <v>-0.95403344785348754</v>
      </c>
      <c r="X220" s="189">
        <v>-2.9065292591855281</v>
      </c>
      <c r="Y220" s="155">
        <v>-4.5003541889131808</v>
      </c>
      <c r="Z220" s="155">
        <v>-4.4958387244850702</v>
      </c>
      <c r="AA220" s="155">
        <v>-2.8965019080374739</v>
      </c>
      <c r="AB220" s="155">
        <v>0.19897035449385767</v>
      </c>
      <c r="AC220" s="155">
        <v>-0.57757289985228866</v>
      </c>
      <c r="AD220" s="155">
        <v>-0.68306850738523317</v>
      </c>
      <c r="AE220" s="155">
        <v>-0.35618390125850646</v>
      </c>
      <c r="AF220" s="155">
        <v>-2.0849689600671284</v>
      </c>
      <c r="AG220" s="155">
        <v>-1.9297437084110263</v>
      </c>
      <c r="AH220" s="155">
        <v>-2.999628306844567</v>
      </c>
      <c r="AI220" s="155">
        <v>-1.5495409917880529</v>
      </c>
      <c r="AJ220" s="155">
        <v>-2.3149583131425207</v>
      </c>
      <c r="AK220" s="155">
        <v>-3.5209619993142258</v>
      </c>
      <c r="AL220" s="108">
        <v>-1.0591887891011955</v>
      </c>
      <c r="AM220" s="108">
        <v>-2.1205824411936658</v>
      </c>
      <c r="AN220" s="108">
        <v>-0.64177235572090952</v>
      </c>
      <c r="AO220" s="108">
        <v>-3.6101983624975991</v>
      </c>
      <c r="AP220" s="108">
        <v>-4.85740219758297</v>
      </c>
      <c r="AQ220" s="108">
        <v>-3.7043299917824797</v>
      </c>
      <c r="AR220" s="108">
        <v>3.8062045268757503</v>
      </c>
      <c r="AS220" s="108">
        <v>0.69779176687983602</v>
      </c>
      <c r="AT220" s="108">
        <v>-1.2212572434778073</v>
      </c>
      <c r="AU220" s="108">
        <v>-2.0494091148104836</v>
      </c>
      <c r="AV220" s="108">
        <v>-0.37859653927251785</v>
      </c>
      <c r="AW220" s="108">
        <v>-2.9276127630310298</v>
      </c>
      <c r="AX220" s="108">
        <v>-1.7086926402508031</v>
      </c>
      <c r="AY220" s="108">
        <v>1.7529243933963552E-2</v>
      </c>
      <c r="AZ220" s="108">
        <v>-0.65283953391441607</v>
      </c>
      <c r="BA220" s="108">
        <v>-0.93913010173987554</v>
      </c>
      <c r="BB220" s="108">
        <v>-0.23423571671554264</v>
      </c>
      <c r="BC220" s="108">
        <v>-2.0867431967549908</v>
      </c>
      <c r="BD220" s="108">
        <v>-1.5378934323621247</v>
      </c>
      <c r="BE220" s="108">
        <v>-1.9959123013972808</v>
      </c>
      <c r="BF220" s="108">
        <v>-0.53386277844248264</v>
      </c>
      <c r="BG220" s="108">
        <v>-2.6518377015469277</v>
      </c>
      <c r="BH220" s="108">
        <v>-2.3014290952151728</v>
      </c>
      <c r="BI220" s="108">
        <v>-0.88960094534330025</v>
      </c>
      <c r="BJ220" s="108">
        <v>-2.4860431625379102</v>
      </c>
      <c r="BK220" s="108">
        <v>-1.5923456276514092</v>
      </c>
      <c r="BL220" s="108">
        <v>-1.3149298504536018</v>
      </c>
      <c r="BM220" s="108">
        <v>-3.6945623814044266</v>
      </c>
      <c r="BN220" s="108">
        <v>-3.3404724241894042</v>
      </c>
      <c r="BO220" s="108">
        <v>-2.0861514346883561</v>
      </c>
      <c r="BP220" s="108">
        <v>-0.7803497350782318</v>
      </c>
      <c r="BQ220" s="108">
        <v>-2.9086177185559761</v>
      </c>
      <c r="BR220" s="108">
        <v>1.8480206965322772</v>
      </c>
      <c r="BS220" s="108">
        <v>-2.3912228827784365</v>
      </c>
      <c r="BT220" s="108">
        <v>-0.58427675063188711</v>
      </c>
      <c r="BU220" s="108">
        <v>-1.8117195707843525</v>
      </c>
      <c r="BV220" s="108">
        <v>-3.2504549464613217</v>
      </c>
      <c r="BW220" s="108">
        <v>-1.7197256361716955</v>
      </c>
      <c r="BX220" s="195"/>
      <c r="BY220" s="108"/>
      <c r="BZ220" s="108"/>
      <c r="CA220" s="108"/>
      <c r="CB220" s="108"/>
      <c r="CC220" s="108"/>
    </row>
    <row r="221" spans="1:150" outlineLevel="1" x14ac:dyDescent="0.25">
      <c r="A221" s="3"/>
      <c r="B221" s="9">
        <v>207</v>
      </c>
      <c r="C221" s="3"/>
      <c r="D221" s="3"/>
      <c r="E221" s="36" t="s">
        <v>141</v>
      </c>
      <c r="F221" s="234"/>
      <c r="G221" s="30">
        <f t="shared" si="50"/>
        <v>0.8023975040623027</v>
      </c>
      <c r="H221" s="30">
        <f t="shared" ref="H221:K221" si="75">H157/H199</f>
        <v>0.79233993814572545</v>
      </c>
      <c r="I221" s="30">
        <f t="shared" si="75"/>
        <v>0.86089078984660272</v>
      </c>
      <c r="J221" s="30">
        <f t="shared" si="75"/>
        <v>0</v>
      </c>
      <c r="K221" s="30">
        <f t="shared" si="75"/>
        <v>0</v>
      </c>
      <c r="L221" s="30">
        <f t="shared" ref="L221:M221" si="76">L157/L199</f>
        <v>0</v>
      </c>
      <c r="M221" s="30">
        <f t="shared" si="76"/>
        <v>0</v>
      </c>
      <c r="N221" s="211"/>
      <c r="O221" s="107">
        <v>219</v>
      </c>
      <c r="P221" s="107">
        <v>0</v>
      </c>
      <c r="Q221" s="266">
        <v>1.033544501828763</v>
      </c>
      <c r="R221" s="155">
        <v>0.34286406136409542</v>
      </c>
      <c r="S221" s="155">
        <v>-0.16833300757779091</v>
      </c>
      <c r="T221" s="155">
        <v>0.26756862568735507</v>
      </c>
      <c r="U221" s="155">
        <v>0.62139835736059879</v>
      </c>
      <c r="V221" s="155">
        <v>0.51240770043246053</v>
      </c>
      <c r="W221" s="155">
        <v>0.37118883779787976</v>
      </c>
      <c r="X221" s="189">
        <v>0.98659458590579863</v>
      </c>
      <c r="Y221" s="155">
        <v>-0.49418999283126808</v>
      </c>
      <c r="Z221" s="155">
        <v>1.7911125867160607</v>
      </c>
      <c r="AA221" s="155">
        <v>0.97643034553975361</v>
      </c>
      <c r="AB221" s="155">
        <v>0.88115079366295523</v>
      </c>
      <c r="AC221" s="155">
        <v>0.86727281940018164</v>
      </c>
      <c r="AD221" s="155">
        <v>0.59061577404512544</v>
      </c>
      <c r="AE221" s="155">
        <v>0.47994424950005354</v>
      </c>
      <c r="AF221" s="155">
        <v>1.3366415294623328</v>
      </c>
      <c r="AG221" s="155">
        <v>0.61265199023204764</v>
      </c>
      <c r="AH221" s="155">
        <v>6.5978604081247949E-2</v>
      </c>
      <c r="AI221" s="155">
        <v>0.68481551009457242</v>
      </c>
      <c r="AJ221" s="155">
        <v>0.82411273639822791</v>
      </c>
      <c r="AK221" s="155">
        <v>-3.2940639731929074E-2</v>
      </c>
      <c r="AL221" s="108">
        <v>0.19227868723099714</v>
      </c>
      <c r="AM221" s="108">
        <v>1.1751019941036538</v>
      </c>
      <c r="AN221" s="108">
        <v>0.66352632449055471</v>
      </c>
      <c r="AO221" s="108">
        <v>-0.21331519111334604</v>
      </c>
      <c r="AP221" s="108">
        <v>0.5006319665863922</v>
      </c>
      <c r="AQ221" s="108">
        <v>-3.1126836766340461E-2</v>
      </c>
      <c r="AR221" s="108">
        <v>0.63942102770472742</v>
      </c>
      <c r="AS221" s="108">
        <v>1.1814958940644757</v>
      </c>
      <c r="AT221" s="108">
        <v>2.4184165113871252</v>
      </c>
      <c r="AU221" s="108">
        <v>0.22337672652316376</v>
      </c>
      <c r="AV221" s="108">
        <v>1.1147248490789508</v>
      </c>
      <c r="AW221" s="108">
        <v>0.86770673397297726</v>
      </c>
      <c r="AX221" s="108">
        <v>0.67955491094918297</v>
      </c>
      <c r="AY221" s="108">
        <v>0.8023975040623027</v>
      </c>
      <c r="AZ221" s="108">
        <v>3.2230768352272614</v>
      </c>
      <c r="BA221" s="108">
        <v>0.85170443395922479</v>
      </c>
      <c r="BB221" s="108">
        <v>0.90254456330918265</v>
      </c>
      <c r="BC221" s="108">
        <v>1.7264764135698285</v>
      </c>
      <c r="BD221" s="108">
        <v>0.17546361349503747</v>
      </c>
      <c r="BE221" s="108">
        <v>-0.12517039949746023</v>
      </c>
      <c r="BF221" s="108">
        <v>1.4054806100996786</v>
      </c>
      <c r="BG221" s="108">
        <v>0.99549464408683097</v>
      </c>
      <c r="BH221" s="108">
        <v>1.0217325537050441</v>
      </c>
      <c r="BI221" s="108">
        <v>0.99963030201640313</v>
      </c>
      <c r="BJ221" s="108">
        <v>0.71784631259348897</v>
      </c>
      <c r="BK221" s="108">
        <v>0.54524740595492793</v>
      </c>
      <c r="BL221" s="108">
        <v>0.20841800561238227</v>
      </c>
      <c r="BM221" s="108">
        <v>0.35558350317124343</v>
      </c>
      <c r="BN221" s="108">
        <v>0.10826057598903388</v>
      </c>
      <c r="BO221" s="108">
        <v>0.24564863097476766</v>
      </c>
      <c r="BP221" s="108">
        <v>0.25394121279274245</v>
      </c>
      <c r="BQ221" s="108">
        <v>1.1826559272068893</v>
      </c>
      <c r="BR221" s="108">
        <v>0.87476757262388338</v>
      </c>
      <c r="BS221" s="108">
        <v>1.4150009205252339</v>
      </c>
      <c r="BT221" s="108">
        <v>0.97736111121929081</v>
      </c>
      <c r="BU221" s="108">
        <v>0.95988508399593742</v>
      </c>
      <c r="BV221" s="108">
        <v>0.52945149255819335</v>
      </c>
      <c r="BW221" s="108">
        <v>0.687608163131468</v>
      </c>
      <c r="BX221" s="195"/>
      <c r="BY221" s="108"/>
      <c r="BZ221" s="108"/>
      <c r="CA221" s="108"/>
      <c r="CB221" s="108"/>
      <c r="CC221" s="108"/>
    </row>
    <row r="222" spans="1:150" s="54" customFormat="1" outlineLevel="1" x14ac:dyDescent="0.25">
      <c r="A222" s="3"/>
      <c r="B222" s="9">
        <v>208</v>
      </c>
      <c r="E222" s="55" t="s">
        <v>142</v>
      </c>
      <c r="F222" s="247"/>
      <c r="G222" s="47">
        <f t="shared" si="50"/>
        <v>14</v>
      </c>
      <c r="H222" s="47">
        <f t="shared" ref="H222:K222" si="77">H158</f>
        <v>15</v>
      </c>
      <c r="I222" s="47">
        <f t="shared" si="77"/>
        <v>16</v>
      </c>
      <c r="J222" s="47">
        <f t="shared" si="77"/>
        <v>17</v>
      </c>
      <c r="K222" s="47">
        <f t="shared" si="77"/>
        <v>18</v>
      </c>
      <c r="L222" s="47">
        <f t="shared" ref="L222:M222" si="78">L158</f>
        <v>19</v>
      </c>
      <c r="M222" s="47">
        <f t="shared" si="78"/>
        <v>20</v>
      </c>
      <c r="N222" s="213"/>
      <c r="O222" s="107">
        <v>220</v>
      </c>
      <c r="P222" s="107">
        <v>0</v>
      </c>
      <c r="Q222" s="47">
        <v>14</v>
      </c>
      <c r="R222" s="155">
        <v>14</v>
      </c>
      <c r="S222" s="155">
        <v>14</v>
      </c>
      <c r="T222" s="155">
        <v>14</v>
      </c>
      <c r="U222" s="155">
        <v>14</v>
      </c>
      <c r="V222" s="155">
        <v>14</v>
      </c>
      <c r="W222" s="155">
        <v>14</v>
      </c>
      <c r="X222" s="189">
        <v>14</v>
      </c>
      <c r="Y222" s="155">
        <v>14</v>
      </c>
      <c r="Z222" s="155">
        <v>14</v>
      </c>
      <c r="AA222" s="155">
        <v>14</v>
      </c>
      <c r="AB222" s="155">
        <v>14</v>
      </c>
      <c r="AC222" s="155">
        <v>14</v>
      </c>
      <c r="AD222" s="155">
        <v>14</v>
      </c>
      <c r="AE222" s="155">
        <v>14</v>
      </c>
      <c r="AF222" s="155">
        <v>14</v>
      </c>
      <c r="AG222" s="155">
        <v>14</v>
      </c>
      <c r="AH222" s="155">
        <v>14</v>
      </c>
      <c r="AI222" s="155">
        <v>14</v>
      </c>
      <c r="AJ222" s="155">
        <v>14</v>
      </c>
      <c r="AK222" s="155">
        <v>14</v>
      </c>
      <c r="AL222" s="108">
        <v>14</v>
      </c>
      <c r="AM222" s="108">
        <v>14</v>
      </c>
      <c r="AN222" s="108">
        <v>14</v>
      </c>
      <c r="AO222" s="108">
        <v>14</v>
      </c>
      <c r="AP222" s="108">
        <v>14</v>
      </c>
      <c r="AQ222" s="108">
        <v>14</v>
      </c>
      <c r="AR222" s="108">
        <v>14</v>
      </c>
      <c r="AS222" s="108">
        <v>14</v>
      </c>
      <c r="AT222" s="108">
        <v>14</v>
      </c>
      <c r="AU222" s="108">
        <v>14</v>
      </c>
      <c r="AV222" s="108">
        <v>14</v>
      </c>
      <c r="AW222" s="108">
        <v>14</v>
      </c>
      <c r="AX222" s="108">
        <v>14</v>
      </c>
      <c r="AY222" s="108">
        <v>14</v>
      </c>
      <c r="AZ222" s="108">
        <v>14</v>
      </c>
      <c r="BA222" s="108">
        <v>14</v>
      </c>
      <c r="BB222" s="108">
        <v>14</v>
      </c>
      <c r="BC222" s="108">
        <v>14</v>
      </c>
      <c r="BD222" s="108">
        <v>14</v>
      </c>
      <c r="BE222" s="108">
        <v>14</v>
      </c>
      <c r="BF222" s="108">
        <v>14</v>
      </c>
      <c r="BG222" s="108">
        <v>14</v>
      </c>
      <c r="BH222" s="108">
        <v>14</v>
      </c>
      <c r="BI222" s="108">
        <v>14</v>
      </c>
      <c r="BJ222" s="108">
        <v>14</v>
      </c>
      <c r="BK222" s="108">
        <v>14</v>
      </c>
      <c r="BL222" s="108">
        <v>14</v>
      </c>
      <c r="BM222" s="108">
        <v>14</v>
      </c>
      <c r="BN222" s="108">
        <v>14</v>
      </c>
      <c r="BO222" s="108">
        <v>14</v>
      </c>
      <c r="BP222" s="108">
        <v>14</v>
      </c>
      <c r="BQ222" s="108">
        <v>14</v>
      </c>
      <c r="BR222" s="108">
        <v>14</v>
      </c>
      <c r="BS222" s="108">
        <v>14</v>
      </c>
      <c r="BT222" s="108">
        <v>14</v>
      </c>
      <c r="BU222" s="108">
        <v>14</v>
      </c>
      <c r="BV222" s="108">
        <v>14</v>
      </c>
      <c r="BW222" s="108">
        <v>14</v>
      </c>
      <c r="BX222" s="195"/>
      <c r="BY222" s="108"/>
      <c r="BZ222" s="108"/>
      <c r="CA222" s="108"/>
      <c r="CB222" s="108"/>
      <c r="CC222" s="108"/>
      <c r="CD222" s="111"/>
      <c r="CE222" s="111"/>
      <c r="ET222" s="226"/>
    </row>
    <row r="223" spans="1:150" outlineLevel="1" x14ac:dyDescent="0.25">
      <c r="A223" s="3"/>
      <c r="B223" s="9">
        <v>209</v>
      </c>
      <c r="C223" s="3"/>
      <c r="D223" s="3"/>
      <c r="E223" s="36"/>
      <c r="M223" s="88"/>
      <c r="O223" s="107">
        <v>221</v>
      </c>
      <c r="P223" s="107">
        <v>0</v>
      </c>
      <c r="R223" s="155"/>
      <c r="S223" s="155"/>
      <c r="T223" s="155"/>
      <c r="U223" s="155"/>
      <c r="V223" s="155"/>
      <c r="W223" s="155"/>
      <c r="X223" s="189"/>
      <c r="Y223" s="155"/>
      <c r="Z223" s="155"/>
      <c r="AA223" s="155"/>
      <c r="AB223" s="155"/>
      <c r="AC223" s="155"/>
      <c r="AD223" s="155"/>
      <c r="AE223" s="155"/>
      <c r="AF223" s="155"/>
      <c r="AG223" s="155"/>
      <c r="AH223" s="155"/>
      <c r="AI223" s="155"/>
      <c r="AJ223" s="155"/>
      <c r="AK223" s="155"/>
      <c r="AL223" s="108"/>
      <c r="AM223" s="108"/>
      <c r="AN223" s="108"/>
      <c r="AO223" s="108"/>
      <c r="AP223" s="108"/>
      <c r="AQ223" s="108"/>
      <c r="AR223" s="108"/>
      <c r="AS223" s="108"/>
      <c r="AT223" s="108"/>
      <c r="AU223" s="108"/>
      <c r="AV223" s="108"/>
      <c r="AW223" s="108"/>
      <c r="AX223" s="108"/>
      <c r="AY223" s="108"/>
      <c r="AZ223" s="108"/>
      <c r="BA223" s="108"/>
      <c r="BB223" s="108"/>
      <c r="BC223" s="108"/>
      <c r="BD223" s="108"/>
      <c r="BE223" s="108"/>
      <c r="BF223" s="108"/>
      <c r="BG223" s="108"/>
      <c r="BH223" s="108"/>
      <c r="BI223" s="108"/>
      <c r="BJ223" s="108"/>
      <c r="BK223" s="108"/>
      <c r="BL223" s="108"/>
      <c r="BM223" s="108"/>
      <c r="BN223" s="108"/>
      <c r="BO223" s="108"/>
      <c r="BP223" s="108"/>
      <c r="BQ223" s="108"/>
      <c r="BR223" s="108"/>
      <c r="BS223" s="108"/>
      <c r="BT223" s="108"/>
      <c r="BU223" s="108"/>
      <c r="BV223" s="108"/>
      <c r="BW223" s="108"/>
      <c r="BX223" s="195"/>
      <c r="BY223" s="108"/>
      <c r="BZ223" s="108"/>
      <c r="CA223" s="108"/>
      <c r="CB223" s="108"/>
      <c r="CC223" s="108"/>
    </row>
    <row r="224" spans="1:150" outlineLevel="1" x14ac:dyDescent="0.25">
      <c r="A224" s="3"/>
      <c r="B224" s="9">
        <v>210</v>
      </c>
      <c r="C224" s="27" t="s">
        <v>146</v>
      </c>
      <c r="D224" s="27"/>
      <c r="E224" s="36"/>
      <c r="M224" s="88"/>
      <c r="O224" s="107">
        <v>222</v>
      </c>
      <c r="P224" s="107">
        <v>0</v>
      </c>
      <c r="R224" s="155"/>
      <c r="S224" s="155"/>
      <c r="T224" s="155"/>
      <c r="U224" s="155"/>
      <c r="V224" s="155"/>
      <c r="W224" s="155"/>
      <c r="X224" s="189"/>
      <c r="Y224" s="155"/>
      <c r="Z224" s="155"/>
      <c r="AA224" s="155"/>
      <c r="AB224" s="155"/>
      <c r="AC224" s="155"/>
      <c r="AD224" s="155"/>
      <c r="AE224" s="155"/>
      <c r="AF224" s="155"/>
      <c r="AG224" s="155"/>
      <c r="AH224" s="155"/>
      <c r="AI224" s="155"/>
      <c r="AJ224" s="155"/>
      <c r="AK224" s="155"/>
      <c r="AL224" s="108"/>
      <c r="AM224" s="108"/>
      <c r="AN224" s="108"/>
      <c r="AO224" s="108"/>
      <c r="AP224" s="108"/>
      <c r="AQ224" s="108"/>
      <c r="AR224" s="108"/>
      <c r="AS224" s="108"/>
      <c r="AT224" s="108"/>
      <c r="AU224" s="108"/>
      <c r="AV224" s="108"/>
      <c r="AW224" s="108"/>
      <c r="AX224" s="108"/>
      <c r="AY224" s="108"/>
      <c r="AZ224" s="108"/>
      <c r="BA224" s="108"/>
      <c r="BB224" s="108"/>
      <c r="BC224" s="108"/>
      <c r="BD224" s="108"/>
      <c r="BE224" s="108"/>
      <c r="BF224" s="108"/>
      <c r="BG224" s="108"/>
      <c r="BH224" s="108"/>
      <c r="BI224" s="108"/>
      <c r="BJ224" s="108"/>
      <c r="BK224" s="108"/>
      <c r="BL224" s="108"/>
      <c r="BM224" s="108"/>
      <c r="BN224" s="108"/>
      <c r="BO224" s="108"/>
      <c r="BP224" s="108"/>
      <c r="BQ224" s="108"/>
      <c r="BR224" s="108"/>
      <c r="BS224" s="108"/>
      <c r="BT224" s="108"/>
      <c r="BU224" s="108"/>
      <c r="BV224" s="108"/>
      <c r="BW224" s="108"/>
      <c r="BX224" s="195"/>
      <c r="BY224" s="108"/>
      <c r="BZ224" s="108"/>
      <c r="CA224" s="108"/>
      <c r="CB224" s="108"/>
      <c r="CC224" s="108"/>
    </row>
    <row r="225" spans="1:81" outlineLevel="1" x14ac:dyDescent="0.25">
      <c r="A225" s="3"/>
      <c r="B225" s="9">
        <v>211</v>
      </c>
      <c r="C225" s="3"/>
      <c r="D225" s="3"/>
      <c r="E225" s="36"/>
      <c r="M225" s="88"/>
      <c r="O225" s="107">
        <v>223</v>
      </c>
      <c r="P225" s="107">
        <v>0</v>
      </c>
      <c r="R225" s="155"/>
      <c r="S225" s="155"/>
      <c r="T225" s="155"/>
      <c r="U225" s="155"/>
      <c r="V225" s="155"/>
      <c r="W225" s="155"/>
      <c r="X225" s="189"/>
      <c r="Y225" s="155"/>
      <c r="Z225" s="155"/>
      <c r="AA225" s="155"/>
      <c r="AB225" s="155"/>
      <c r="AC225" s="155"/>
      <c r="AD225" s="155"/>
      <c r="AE225" s="155"/>
      <c r="AF225" s="155"/>
      <c r="AG225" s="155"/>
      <c r="AH225" s="155"/>
      <c r="AI225" s="155"/>
      <c r="AJ225" s="155"/>
      <c r="AK225" s="155"/>
      <c r="AL225" s="108"/>
      <c r="AM225" s="108"/>
      <c r="AN225" s="108"/>
      <c r="AO225" s="108"/>
      <c r="AP225" s="108"/>
      <c r="AQ225" s="108"/>
      <c r="AR225" s="108"/>
      <c r="AS225" s="108"/>
      <c r="AT225" s="108"/>
      <c r="AU225" s="108"/>
      <c r="AV225" s="108"/>
      <c r="AW225" s="108"/>
      <c r="AX225" s="108"/>
      <c r="AY225" s="108"/>
      <c r="AZ225" s="108"/>
      <c r="BA225" s="108"/>
      <c r="BB225" s="108"/>
      <c r="BC225" s="108"/>
      <c r="BD225" s="108"/>
      <c r="BE225" s="108"/>
      <c r="BF225" s="108"/>
      <c r="BG225" s="108"/>
      <c r="BH225" s="108"/>
      <c r="BI225" s="108"/>
      <c r="BJ225" s="108"/>
      <c r="BK225" s="108"/>
      <c r="BL225" s="108"/>
      <c r="BM225" s="108"/>
      <c r="BN225" s="108"/>
      <c r="BO225" s="108"/>
      <c r="BP225" s="108"/>
      <c r="BQ225" s="108"/>
      <c r="BR225" s="108"/>
      <c r="BS225" s="108"/>
      <c r="BT225" s="108"/>
      <c r="BU225" s="108"/>
      <c r="BV225" s="108"/>
      <c r="BW225" s="108"/>
      <c r="BX225" s="195"/>
      <c r="BY225" s="108"/>
      <c r="BZ225" s="108"/>
      <c r="CA225" s="108"/>
      <c r="CB225" s="108"/>
      <c r="CC225" s="108"/>
    </row>
    <row r="226" spans="1:81" outlineLevel="1" x14ac:dyDescent="0.25">
      <c r="A226" s="3"/>
      <c r="B226" s="9">
        <v>212</v>
      </c>
      <c r="C226" s="3"/>
      <c r="D226" s="3"/>
      <c r="E226" s="36" t="s">
        <v>125</v>
      </c>
      <c r="F226" s="248"/>
      <c r="G226" s="49">
        <f t="shared" ref="G226:G243" si="79">HLOOKUP($E$3,$P$3:$CE$269,O226,FALSE)</f>
        <v>12.813083541286099</v>
      </c>
      <c r="H226" s="49">
        <f t="shared" ref="H226:K241" si="80">H162*H205</f>
        <v>12.813083541286099</v>
      </c>
      <c r="I226" s="49">
        <f t="shared" si="80"/>
        <v>12.813083541286099</v>
      </c>
      <c r="J226" s="49">
        <f t="shared" si="80"/>
        <v>12.813083541286099</v>
      </c>
      <c r="K226" s="49">
        <f t="shared" si="80"/>
        <v>12.813083541286099</v>
      </c>
      <c r="L226" s="49">
        <f t="shared" ref="L226:M226" si="81">L162*L205</f>
        <v>12.813083541286099</v>
      </c>
      <c r="M226" s="49">
        <f t="shared" si="81"/>
        <v>12.813083541286099</v>
      </c>
      <c r="N226" s="214"/>
      <c r="O226" s="107">
        <v>224</v>
      </c>
      <c r="P226" s="107">
        <v>0</v>
      </c>
      <c r="Q226" s="49">
        <v>12.817219145404639</v>
      </c>
      <c r="R226" s="155">
        <v>12.809732041092667</v>
      </c>
      <c r="S226" s="155">
        <v>12.815667288766317</v>
      </c>
      <c r="T226" s="155">
        <v>12.814549938113361</v>
      </c>
      <c r="U226" s="155">
        <v>12.81527413480965</v>
      </c>
      <c r="V226" s="155">
        <v>12.816805233884939</v>
      </c>
      <c r="W226" s="155">
        <v>12.81288440307239</v>
      </c>
      <c r="X226" s="189">
        <v>12.81331330994302</v>
      </c>
      <c r="Y226" s="155">
        <v>12.814736982825067</v>
      </c>
      <c r="Z226" s="155">
        <v>12.810934558134596</v>
      </c>
      <c r="AA226" s="155">
        <v>12.811148202512005</v>
      </c>
      <c r="AB226" s="155">
        <v>12.814879887835255</v>
      </c>
      <c r="AC226" s="155">
        <v>12.816571389915095</v>
      </c>
      <c r="AD226" s="155">
        <v>12.821412544937436</v>
      </c>
      <c r="AE226" s="155">
        <v>12.819095782593745</v>
      </c>
      <c r="AF226" s="155">
        <v>12.812338831390388</v>
      </c>
      <c r="AG226" s="155">
        <v>12.812096781482326</v>
      </c>
      <c r="AH226" s="155">
        <v>12.820454839694522</v>
      </c>
      <c r="AI226" s="155">
        <v>12.815345078290729</v>
      </c>
      <c r="AJ226" s="155">
        <v>12.815711468242117</v>
      </c>
      <c r="AK226" s="155">
        <v>12.812372588661209</v>
      </c>
      <c r="AL226" s="108">
        <v>12.816091448430351</v>
      </c>
      <c r="AM226" s="108">
        <v>12.814546852239651</v>
      </c>
      <c r="AN226" s="108">
        <v>12.81145662132478</v>
      </c>
      <c r="AO226" s="108">
        <v>12.814922528786086</v>
      </c>
      <c r="AP226" s="108">
        <v>12.817662753008971</v>
      </c>
      <c r="AQ226" s="108">
        <v>12.806567709189416</v>
      </c>
      <c r="AR226" s="108">
        <v>12.815090519596231</v>
      </c>
      <c r="AS226" s="108">
        <v>12.815281989642113</v>
      </c>
      <c r="AT226" s="108">
        <v>12.815901074724351</v>
      </c>
      <c r="AU226" s="108">
        <v>12.814116835927887</v>
      </c>
      <c r="AV226" s="108">
        <v>12.820177946526355</v>
      </c>
      <c r="AW226" s="108">
        <v>12.812859046489152</v>
      </c>
      <c r="AX226" s="108">
        <v>12.819461334344746</v>
      </c>
      <c r="AY226" s="108">
        <v>12.813083541286099</v>
      </c>
      <c r="AZ226" s="108">
        <v>12.819261214706257</v>
      </c>
      <c r="BA226" s="108">
        <v>12.814306444850608</v>
      </c>
      <c r="BB226" s="108">
        <v>12.787701892268222</v>
      </c>
      <c r="BC226" s="108">
        <v>12.810935258155617</v>
      </c>
      <c r="BD226" s="108">
        <v>12.814773798938791</v>
      </c>
      <c r="BE226" s="108">
        <v>12.831090199996751</v>
      </c>
      <c r="BF226" s="108">
        <v>12.811928566157505</v>
      </c>
      <c r="BG226" s="108">
        <v>12.814734709841771</v>
      </c>
      <c r="BH226" s="108">
        <v>12.814137975902941</v>
      </c>
      <c r="BI226" s="108">
        <v>12.819457458886518</v>
      </c>
      <c r="BJ226" s="108">
        <v>12.814374704096441</v>
      </c>
      <c r="BK226" s="108">
        <v>12.812937993392623</v>
      </c>
      <c r="BL226" s="108">
        <v>12.806437742471982</v>
      </c>
      <c r="BM226" s="108">
        <v>12.822060011014516</v>
      </c>
      <c r="BN226" s="108">
        <v>12.812317891678893</v>
      </c>
      <c r="BO226" s="108">
        <v>12.814570121024731</v>
      </c>
      <c r="BP226" s="108">
        <v>12.809840579464703</v>
      </c>
      <c r="BQ226" s="108">
        <v>12.814244071673096</v>
      </c>
      <c r="BR226" s="108">
        <v>12.802268129032575</v>
      </c>
      <c r="BS226" s="108">
        <v>12.815287046759257</v>
      </c>
      <c r="BT226" s="108">
        <v>12.81359917943923</v>
      </c>
      <c r="BU226" s="108">
        <v>12.815763359841434</v>
      </c>
      <c r="BV226" s="108">
        <v>12.815289735331385</v>
      </c>
      <c r="BW226" s="108">
        <v>12.813463903341642</v>
      </c>
      <c r="BX226" s="195"/>
      <c r="BY226" s="108"/>
      <c r="BZ226" s="108"/>
      <c r="CA226" s="108"/>
      <c r="CB226" s="108"/>
      <c r="CC226" s="108"/>
    </row>
    <row r="227" spans="1:81" outlineLevel="1" x14ac:dyDescent="0.25">
      <c r="A227" s="3"/>
      <c r="B227" s="9">
        <v>213</v>
      </c>
      <c r="C227" s="3"/>
      <c r="D227" s="3"/>
      <c r="E227" s="36" t="s">
        <v>126</v>
      </c>
      <c r="F227" s="248"/>
      <c r="G227" s="49">
        <f t="shared" si="79"/>
        <v>-0.18367246952609373</v>
      </c>
      <c r="H227" s="49">
        <f t="shared" si="80"/>
        <v>-0.20455590744053023</v>
      </c>
      <c r="I227" s="49">
        <f t="shared" si="80"/>
        <v>-0.22545546578304715</v>
      </c>
      <c r="J227" s="49">
        <f t="shared" si="80"/>
        <v>-0.66298150275712386</v>
      </c>
      <c r="K227" s="49">
        <f t="shared" si="80"/>
        <v>-0.66298150275712386</v>
      </c>
      <c r="L227" s="49">
        <f t="shared" ref="L227:M227" si="82">L163*L206</f>
        <v>-0.66298150275712386</v>
      </c>
      <c r="M227" s="49">
        <f t="shared" si="82"/>
        <v>-0.66298150275712386</v>
      </c>
      <c r="N227" s="214"/>
      <c r="O227" s="107">
        <v>225</v>
      </c>
      <c r="P227" s="107">
        <v>0</v>
      </c>
      <c r="Q227" s="49">
        <v>-0.26552302123037452</v>
      </c>
      <c r="R227" s="155">
        <v>-0.12002300283450758</v>
      </c>
      <c r="S227" s="155">
        <v>-0.15752199707119277</v>
      </c>
      <c r="T227" s="155">
        <v>-0.20937450488929052</v>
      </c>
      <c r="U227" s="155">
        <v>-0.16718913889904252</v>
      </c>
      <c r="V227" s="155">
        <v>-0.24009043216836687</v>
      </c>
      <c r="W227" s="155">
        <v>-0.15877077896013955</v>
      </c>
      <c r="X227" s="189">
        <v>-0.19811045599425076</v>
      </c>
      <c r="Y227" s="155">
        <v>-0.16572146061811227</v>
      </c>
      <c r="Z227" s="155">
        <v>-0.26236977716652377</v>
      </c>
      <c r="AA227" s="155">
        <v>-0.28027485649895761</v>
      </c>
      <c r="AB227" s="155">
        <v>-0.26842714977307969</v>
      </c>
      <c r="AC227" s="155">
        <v>-0.22186195316777568</v>
      </c>
      <c r="AD227" s="155">
        <v>-0.17920287469858417</v>
      </c>
      <c r="AE227" s="155">
        <v>-0.27993108223560598</v>
      </c>
      <c r="AF227" s="155">
        <v>-0.13656538423847123</v>
      </c>
      <c r="AG227" s="155">
        <v>-0.18284009637381499</v>
      </c>
      <c r="AH227" s="155">
        <v>-0.16567857973331238</v>
      </c>
      <c r="AI227" s="155">
        <v>-0.27964474715387366</v>
      </c>
      <c r="AJ227" s="155">
        <v>-0.16666804655809486</v>
      </c>
      <c r="AK227" s="155">
        <v>-0.15764845305500655</v>
      </c>
      <c r="AL227" s="108">
        <v>-0.16593648366696259</v>
      </c>
      <c r="AM227" s="108">
        <v>-0.240977163630133</v>
      </c>
      <c r="AN227" s="108">
        <v>-0.25245290716185642</v>
      </c>
      <c r="AO227" s="108">
        <v>-0.16594262065740653</v>
      </c>
      <c r="AP227" s="108">
        <v>-0.10783551622151613</v>
      </c>
      <c r="AQ227" s="108">
        <v>-0.1084006321112141</v>
      </c>
      <c r="AR227" s="108">
        <v>-0.23209983050503263</v>
      </c>
      <c r="AS227" s="108">
        <v>-0.26089939007328794</v>
      </c>
      <c r="AT227" s="108">
        <v>-0.22576880942175423</v>
      </c>
      <c r="AU227" s="108">
        <v>-0.13603335705690961</v>
      </c>
      <c r="AV227" s="108">
        <v>-0.22149891146308545</v>
      </c>
      <c r="AW227" s="108">
        <v>-0.17011181079604354</v>
      </c>
      <c r="AX227" s="108">
        <v>-0.17583828497182133</v>
      </c>
      <c r="AY227" s="108">
        <v>-0.18367246952609373</v>
      </c>
      <c r="AZ227" s="108">
        <v>-0.23970702417550699</v>
      </c>
      <c r="BA227" s="108">
        <v>-0.24606780811026455</v>
      </c>
      <c r="BB227" s="108">
        <v>-0.15903270104631029</v>
      </c>
      <c r="BC227" s="108">
        <v>-0.15799055269453546</v>
      </c>
      <c r="BD227" s="108">
        <v>-0.12162776732508564</v>
      </c>
      <c r="BE227" s="108">
        <v>-0.18860240186391566</v>
      </c>
      <c r="BF227" s="108">
        <v>-0.25204489341849851</v>
      </c>
      <c r="BG227" s="108">
        <v>-0.24596440737084366</v>
      </c>
      <c r="BH227" s="108">
        <v>-0.22530913423695098</v>
      </c>
      <c r="BI227" s="108">
        <v>-0.26542282132108319</v>
      </c>
      <c r="BJ227" s="108">
        <v>-6.978039014516943E-2</v>
      </c>
      <c r="BK227" s="108">
        <v>-0.13103806812466287</v>
      </c>
      <c r="BL227" s="108">
        <v>-0.12087883824499875</v>
      </c>
      <c r="BM227" s="108">
        <v>-6.948398702832348E-2</v>
      </c>
      <c r="BN227" s="108">
        <v>-0.1609877297079555</v>
      </c>
      <c r="BO227" s="108">
        <v>-0.15755418166255197</v>
      </c>
      <c r="BP227" s="108">
        <v>-0.15894332200675251</v>
      </c>
      <c r="BQ227" s="108">
        <v>-0.20112286196417301</v>
      </c>
      <c r="BR227" s="108">
        <v>-0.2677000959050822</v>
      </c>
      <c r="BS227" s="108">
        <v>-0.22520433741622897</v>
      </c>
      <c r="BT227" s="108">
        <v>-0.22161848849786497</v>
      </c>
      <c r="BU227" s="108">
        <v>-0.15894097861901932</v>
      </c>
      <c r="BV227" s="108">
        <v>-0.16496623893879572</v>
      </c>
      <c r="BW227" s="108">
        <v>-0.10202242146016265</v>
      </c>
      <c r="BX227" s="195"/>
      <c r="BY227" s="108"/>
      <c r="BZ227" s="108"/>
      <c r="CA227" s="108"/>
      <c r="CB227" s="108"/>
      <c r="CC227" s="108"/>
    </row>
    <row r="228" spans="1:81" outlineLevel="1" x14ac:dyDescent="0.25">
      <c r="A228" s="3"/>
      <c r="B228" s="9">
        <v>214</v>
      </c>
      <c r="C228" s="3"/>
      <c r="D228" s="3"/>
      <c r="E228" s="36" t="s">
        <v>127</v>
      </c>
      <c r="F228" s="248"/>
      <c r="G228" s="49">
        <f t="shared" si="79"/>
        <v>0.42241044915782516</v>
      </c>
      <c r="H228" s="49">
        <f t="shared" si="80"/>
        <v>0.42511122998201567</v>
      </c>
      <c r="I228" s="49">
        <f t="shared" si="80"/>
        <v>0.42982897464058994</v>
      </c>
      <c r="J228" s="49" t="e">
        <f t="shared" si="80"/>
        <v>#NUM!</v>
      </c>
      <c r="K228" s="49" t="e">
        <f t="shared" si="80"/>
        <v>#NUM!</v>
      </c>
      <c r="L228" s="49" t="e">
        <f t="shared" ref="L228:M228" si="83">L164*L207</f>
        <v>#NUM!</v>
      </c>
      <c r="M228" s="49" t="e">
        <f t="shared" si="83"/>
        <v>#NUM!</v>
      </c>
      <c r="N228" s="214"/>
      <c r="O228" s="107">
        <v>226</v>
      </c>
      <c r="P228" s="107">
        <v>0</v>
      </c>
      <c r="Q228" s="49">
        <v>1.1943740345397995</v>
      </c>
      <c r="R228" s="155">
        <v>-0.7563968875970446</v>
      </c>
      <c r="S228" s="155">
        <v>-1.6260489240472289</v>
      </c>
      <c r="T228" s="155">
        <v>-0.23842432661566756</v>
      </c>
      <c r="U228" s="155">
        <v>-0.1977025140033179</v>
      </c>
      <c r="V228" s="155">
        <v>3.4225730757842431E-2</v>
      </c>
      <c r="W228" s="155">
        <v>-0.33716806646774761</v>
      </c>
      <c r="X228" s="189">
        <v>-0.96862375570254078</v>
      </c>
      <c r="Y228" s="155">
        <v>-1.7580603738613159</v>
      </c>
      <c r="Z228" s="155">
        <v>-1.4634452005977541</v>
      </c>
      <c r="AA228" s="155">
        <v>-0.715742439815924</v>
      </c>
      <c r="AB228" s="155">
        <v>0.4328796143719883</v>
      </c>
      <c r="AC228" s="155">
        <v>2.5938896921116332E-2</v>
      </c>
      <c r="AD228" s="155">
        <v>-1.9493833840309515E-2</v>
      </c>
      <c r="AE228" s="155">
        <v>0.15887638639569152</v>
      </c>
      <c r="AF228" s="155">
        <v>-0.54999123994780552</v>
      </c>
      <c r="AG228" s="155">
        <v>-0.44848355107978</v>
      </c>
      <c r="AH228" s="155">
        <v>-1.3122497168441818</v>
      </c>
      <c r="AI228" s="155">
        <v>-0.32470732371370264</v>
      </c>
      <c r="AJ228" s="155">
        <v>-0.48574730998560955</v>
      </c>
      <c r="AK228" s="155">
        <v>-1.2611461413545548</v>
      </c>
      <c r="AL228" s="108">
        <v>-0.12344397718991215</v>
      </c>
      <c r="AM228" s="108">
        <v>-0.74260887431538458</v>
      </c>
      <c r="AN228" s="108">
        <v>-0.45108153889361702</v>
      </c>
      <c r="AO228" s="108">
        <v>-1.3944375173028964</v>
      </c>
      <c r="AP228" s="108">
        <v>-1.774018642252948</v>
      </c>
      <c r="AQ228" s="108">
        <v>-1.0883507025939831</v>
      </c>
      <c r="AR228" s="108">
        <v>1.238024598845644</v>
      </c>
      <c r="AS228" s="108">
        <v>0.7551256806303569</v>
      </c>
      <c r="AT228" s="108">
        <v>-0.52683476210030589</v>
      </c>
      <c r="AU228" s="108">
        <v>-0.36660706135612892</v>
      </c>
      <c r="AV228" s="108">
        <v>0.21392014914586527</v>
      </c>
      <c r="AW228" s="108">
        <v>-0.80103946968980722</v>
      </c>
      <c r="AX228" s="108">
        <v>-0.66649160077501601</v>
      </c>
      <c r="AY228" s="108">
        <v>0.42241044915782516</v>
      </c>
      <c r="AZ228" s="108">
        <v>-0.19742731143213468</v>
      </c>
      <c r="BA228" s="108">
        <v>-0.16185130619828655</v>
      </c>
      <c r="BB228" s="108">
        <v>-5.2618804918991124E-2</v>
      </c>
      <c r="BC228" s="108">
        <v>-0.84531698085438922</v>
      </c>
      <c r="BD228" s="108">
        <v>-0.42737987312252562</v>
      </c>
      <c r="BE228" s="108">
        <v>-1.0066848936096842</v>
      </c>
      <c r="BF228" s="108">
        <v>7.0368756339659749E-2</v>
      </c>
      <c r="BG228" s="108">
        <v>-0.7131473774163295</v>
      </c>
      <c r="BH228" s="108">
        <v>-0.65816819698590923</v>
      </c>
      <c r="BI228" s="108">
        <v>-2.9270861282071008E-2</v>
      </c>
      <c r="BJ228" s="108">
        <v>-0.76198397609776647</v>
      </c>
      <c r="BK228" s="108">
        <v>-0.19581051397279561</v>
      </c>
      <c r="BL228" s="108">
        <v>-0.27838648661686111</v>
      </c>
      <c r="BM228" s="108">
        <v>-1.1717486048236918</v>
      </c>
      <c r="BN228" s="108">
        <v>-1.0699195438826981</v>
      </c>
      <c r="BO228" s="108">
        <v>-1.3837669900969669</v>
      </c>
      <c r="BP228" s="108">
        <v>-4.635467338607293E-2</v>
      </c>
      <c r="BQ228" s="108">
        <v>-0.93710408916139243</v>
      </c>
      <c r="BR228" s="108">
        <v>1.1648120656777123</v>
      </c>
      <c r="BS228" s="108">
        <v>-0.66402959310877041</v>
      </c>
      <c r="BT228" s="108">
        <v>-3.6786056460476037E-2</v>
      </c>
      <c r="BU228" s="108">
        <v>-0.42990930165423774</v>
      </c>
      <c r="BV228" s="108">
        <v>-1.2508657901172153</v>
      </c>
      <c r="BW228" s="108">
        <v>-0.43362363983083885</v>
      </c>
      <c r="BX228" s="195"/>
      <c r="BY228" s="108"/>
      <c r="BZ228" s="108"/>
      <c r="CA228" s="108"/>
      <c r="CB228" s="108"/>
      <c r="CC228" s="108"/>
    </row>
    <row r="229" spans="1:81" outlineLevel="1" x14ac:dyDescent="0.25">
      <c r="A229" s="3"/>
      <c r="B229" s="9">
        <v>215</v>
      </c>
      <c r="C229" s="3"/>
      <c r="D229" s="3"/>
      <c r="E229" s="36" t="s">
        <v>128</v>
      </c>
      <c r="F229" s="248"/>
      <c r="G229" s="49">
        <f t="shared" si="79"/>
        <v>0.11701963056756606</v>
      </c>
      <c r="H229" s="49">
        <f t="shared" si="80"/>
        <v>0.11701963056756606</v>
      </c>
      <c r="I229" s="49">
        <f t="shared" si="80"/>
        <v>0.11701963056756606</v>
      </c>
      <c r="J229" s="49">
        <f t="shared" si="80"/>
        <v>0.11701963056756606</v>
      </c>
      <c r="K229" s="49">
        <f t="shared" si="80"/>
        <v>0.11701963056756606</v>
      </c>
      <c r="L229" s="49">
        <f t="shared" ref="L229:M229" si="84">L165*L208</f>
        <v>0.11701963056756606</v>
      </c>
      <c r="M229" s="49">
        <f t="shared" si="84"/>
        <v>0.11701963056756606</v>
      </c>
      <c r="N229" s="214"/>
      <c r="O229" s="107">
        <v>227</v>
      </c>
      <c r="P229" s="107">
        <v>0</v>
      </c>
      <c r="Q229" s="49">
        <v>0.54881034955093044</v>
      </c>
      <c r="R229" s="155">
        <v>-0.30805260593119627</v>
      </c>
      <c r="S229" s="155">
        <v>-0.59490752035248329</v>
      </c>
      <c r="T229" s="155">
        <v>-7.2884090319695949E-2</v>
      </c>
      <c r="U229" s="155">
        <v>-8.9126990802696066E-2</v>
      </c>
      <c r="V229" s="155">
        <v>1.5566068796261245E-2</v>
      </c>
      <c r="W229" s="155">
        <v>-0.17587787634040611</v>
      </c>
      <c r="X229" s="189">
        <v>-0.33384462527417247</v>
      </c>
      <c r="Y229" s="155">
        <v>-0.56797994881407321</v>
      </c>
      <c r="Z229" s="155">
        <v>-0.62794465168091362</v>
      </c>
      <c r="AA229" s="155">
        <v>-0.27922562795819394</v>
      </c>
      <c r="AB229" s="155">
        <v>0.12844039969071186</v>
      </c>
      <c r="AC229" s="155">
        <v>1.7276351963038353E-2</v>
      </c>
      <c r="AD229" s="155">
        <v>-1.5734085433805486E-2</v>
      </c>
      <c r="AE229" s="155">
        <v>0.10741290547504276</v>
      </c>
      <c r="AF229" s="155">
        <v>-0.26285825402054996</v>
      </c>
      <c r="AG229" s="155">
        <v>-0.14410720995694362</v>
      </c>
      <c r="AH229" s="155">
        <v>-0.4790424925357557</v>
      </c>
      <c r="AI229" s="155">
        <v>-0.14188496431576761</v>
      </c>
      <c r="AJ229" s="155">
        <v>-0.16754092675848312</v>
      </c>
      <c r="AK229" s="155">
        <v>-0.46976936584797402</v>
      </c>
      <c r="AL229" s="108">
        <v>-8.4175275034520547E-2</v>
      </c>
      <c r="AM229" s="108">
        <v>-0.27020957060901718</v>
      </c>
      <c r="AN229" s="108">
        <v>-8.3333436179781659E-2</v>
      </c>
      <c r="AO229" s="108">
        <v>-0.4353206774901221</v>
      </c>
      <c r="AP229" s="108">
        <v>-0.59258563182418689</v>
      </c>
      <c r="AQ229" s="108">
        <v>-0.34563841711453536</v>
      </c>
      <c r="AR229" s="108">
        <v>0.56800814139231115</v>
      </c>
      <c r="AS229" s="108">
        <v>0.2374431691531276</v>
      </c>
      <c r="AT229" s="108">
        <v>-0.26406185792102987</v>
      </c>
      <c r="AU229" s="108">
        <v>-0.13864028169091125</v>
      </c>
      <c r="AV229" s="108">
        <v>1.5108424498665313E-2</v>
      </c>
      <c r="AW229" s="108">
        <v>-0.31816748703569647</v>
      </c>
      <c r="AX229" s="108">
        <v>-0.25065740832083566</v>
      </c>
      <c r="AY229" s="108">
        <v>0.11701963056756606</v>
      </c>
      <c r="AZ229" s="108">
        <v>-9.1775452383937875E-2</v>
      </c>
      <c r="BA229" s="108">
        <v>-8.32531313056947E-2</v>
      </c>
      <c r="BB229" s="108">
        <v>-3.4237983402836521E-2</v>
      </c>
      <c r="BC229" s="108">
        <v>-0.30694966079055497</v>
      </c>
      <c r="BD229" s="108">
        <v>-0.16509162714345008</v>
      </c>
      <c r="BE229" s="108">
        <v>-0.37710090720578793</v>
      </c>
      <c r="BF229" s="108">
        <v>1.4766677830111954E-2</v>
      </c>
      <c r="BG229" s="108">
        <v>-0.29879104990451871</v>
      </c>
      <c r="BH229" s="108">
        <v>-0.24195814469697366</v>
      </c>
      <c r="BI229" s="108">
        <v>-5.2325633031686122E-2</v>
      </c>
      <c r="BJ229" s="108">
        <v>-0.31625978111814945</v>
      </c>
      <c r="BK229" s="108">
        <v>-0.16781465120702452</v>
      </c>
      <c r="BL229" s="108">
        <v>-0.13294222509122069</v>
      </c>
      <c r="BM229" s="108">
        <v>-0.44333243114541698</v>
      </c>
      <c r="BN229" s="108">
        <v>-0.33925653508136083</v>
      </c>
      <c r="BO229" s="108">
        <v>-0.4346441407648497</v>
      </c>
      <c r="BP229" s="108">
        <v>-7.7643663748319977E-2</v>
      </c>
      <c r="BQ229" s="108">
        <v>-0.31316302129709994</v>
      </c>
      <c r="BR229" s="108">
        <v>0.35077908408785152</v>
      </c>
      <c r="BS229" s="108">
        <v>-0.36228099876675401</v>
      </c>
      <c r="BT229" s="108">
        <v>-2.4736354644343275E-2</v>
      </c>
      <c r="BU229" s="108">
        <v>-0.19421356134029985</v>
      </c>
      <c r="BV229" s="108">
        <v>-0.47128148646843637</v>
      </c>
      <c r="BW229" s="108">
        <v>-0.2107996160735762</v>
      </c>
      <c r="BX229" s="195"/>
      <c r="BY229" s="108"/>
      <c r="BZ229" s="108"/>
      <c r="CA229" s="108"/>
      <c r="CB229" s="108"/>
      <c r="CC229" s="108"/>
    </row>
    <row r="230" spans="1:81" outlineLevel="1" x14ac:dyDescent="0.25">
      <c r="A230" s="3"/>
      <c r="B230" s="9">
        <v>216</v>
      </c>
      <c r="C230" s="3"/>
      <c r="D230" s="3"/>
      <c r="E230" s="36" t="s">
        <v>129</v>
      </c>
      <c r="F230" s="248"/>
      <c r="G230" s="49">
        <f t="shared" si="79"/>
        <v>6.6926985157773414E-2</v>
      </c>
      <c r="H230" s="49">
        <f t="shared" si="80"/>
        <v>6.636735532035612E-2</v>
      </c>
      <c r="I230" s="49">
        <f t="shared" si="80"/>
        <v>6.631847764134223E-2</v>
      </c>
      <c r="J230" s="49" t="e">
        <f t="shared" si="80"/>
        <v>#NUM!</v>
      </c>
      <c r="K230" s="49" t="e">
        <f t="shared" si="80"/>
        <v>#NUM!</v>
      </c>
      <c r="L230" s="49" t="e">
        <f t="shared" ref="L230:M230" si="85">L166*L209</f>
        <v>#NUM!</v>
      </c>
      <c r="M230" s="49" t="e">
        <f t="shared" si="85"/>
        <v>#NUM!</v>
      </c>
      <c r="N230" s="214"/>
      <c r="O230" s="107">
        <v>228</v>
      </c>
      <c r="P230" s="107">
        <v>0</v>
      </c>
      <c r="Q230" s="49">
        <v>0.26240310006602319</v>
      </c>
      <c r="R230" s="155">
        <v>-0.2180061104910061</v>
      </c>
      <c r="S230" s="155">
        <v>-0.39714924100142274</v>
      </c>
      <c r="T230" s="155">
        <v>-5.9347166238634598E-2</v>
      </c>
      <c r="U230" s="155">
        <v>-5.4167726316196672E-2</v>
      </c>
      <c r="V230" s="155">
        <v>-9.361013706249359E-3</v>
      </c>
      <c r="W230" s="155">
        <v>-0.12916112474437685</v>
      </c>
      <c r="X230" s="189">
        <v>-0.2691020259483386</v>
      </c>
      <c r="Y230" s="155">
        <v>-0.46268419115734999</v>
      </c>
      <c r="Z230" s="155">
        <v>-0.43100597242863703</v>
      </c>
      <c r="AA230" s="155">
        <v>-0.19620454527836673</v>
      </c>
      <c r="AB230" s="155">
        <v>7.804320191204249E-2</v>
      </c>
      <c r="AC230" s="155">
        <v>4.4083903536458182E-3</v>
      </c>
      <c r="AD230" s="155">
        <v>-3.7709943945833026E-2</v>
      </c>
      <c r="AE230" s="155">
        <v>2.3678133453005585E-2</v>
      </c>
      <c r="AF230" s="155">
        <v>-0.17868907808953924</v>
      </c>
      <c r="AG230" s="155">
        <v>-9.7610627007319789E-2</v>
      </c>
      <c r="AH230" s="155">
        <v>-0.34790520646497419</v>
      </c>
      <c r="AI230" s="155">
        <v>-0.11680885022820692</v>
      </c>
      <c r="AJ230" s="155">
        <v>-9.4050448988778373E-2</v>
      </c>
      <c r="AK230" s="155">
        <v>-0.33327343735280346</v>
      </c>
      <c r="AL230" s="108">
        <v>-7.041070313989313E-2</v>
      </c>
      <c r="AM230" s="108">
        <v>-0.21618216098617493</v>
      </c>
      <c r="AN230" s="108">
        <v>-0.12475245211315712</v>
      </c>
      <c r="AO230" s="108">
        <v>-0.33565855148773405</v>
      </c>
      <c r="AP230" s="108">
        <v>-0.43663982456848555</v>
      </c>
      <c r="AQ230" s="108">
        <v>-0.29019012860639865</v>
      </c>
      <c r="AR230" s="108">
        <v>0.32772035155258111</v>
      </c>
      <c r="AS230" s="108">
        <v>0.15401538779237081</v>
      </c>
      <c r="AT230" s="108">
        <v>-0.18368937614048164</v>
      </c>
      <c r="AU230" s="108">
        <v>-9.5709726425920252E-2</v>
      </c>
      <c r="AV230" s="108">
        <v>8.8622303074429361E-3</v>
      </c>
      <c r="AW230" s="108">
        <v>-0.19263179416746609</v>
      </c>
      <c r="AX230" s="108">
        <v>-0.1818316653372814</v>
      </c>
      <c r="AY230" s="108">
        <v>6.6926985157773414E-2</v>
      </c>
      <c r="AZ230" s="108">
        <v>-5.8991347104686516E-2</v>
      </c>
      <c r="BA230" s="108">
        <v>-7.180143817158488E-2</v>
      </c>
      <c r="BB230" s="108">
        <v>-3.6665063742263485E-2</v>
      </c>
      <c r="BC230" s="108">
        <v>-0.21648089596292588</v>
      </c>
      <c r="BD230" s="108">
        <v>-0.13242391180858948</v>
      </c>
      <c r="BE230" s="108">
        <v>-0.30823368551233638</v>
      </c>
      <c r="BF230" s="108">
        <v>-5.1349334831359318E-3</v>
      </c>
      <c r="BG230" s="108">
        <v>-0.19857061778100971</v>
      </c>
      <c r="BH230" s="108">
        <v>-0.17738130704101915</v>
      </c>
      <c r="BI230" s="108">
        <v>-4.7561169660267452E-2</v>
      </c>
      <c r="BJ230" s="108">
        <v>-0.23515082350916111</v>
      </c>
      <c r="BK230" s="108">
        <v>-7.0645744815384853E-2</v>
      </c>
      <c r="BL230" s="108">
        <v>-9.9386780163486579E-2</v>
      </c>
      <c r="BM230" s="108">
        <v>-0.32485787187567411</v>
      </c>
      <c r="BN230" s="108">
        <v>-0.30175423548710467</v>
      </c>
      <c r="BO230" s="108">
        <v>-0.32497829201620881</v>
      </c>
      <c r="BP230" s="108">
        <v>-5.9339404063604016E-2</v>
      </c>
      <c r="BQ230" s="108">
        <v>-0.23808621768363647</v>
      </c>
      <c r="BR230" s="108">
        <v>0.23713455193013769</v>
      </c>
      <c r="BS230" s="108">
        <v>-0.25195573549939099</v>
      </c>
      <c r="BT230" s="108">
        <v>-1.6921840860055264E-2</v>
      </c>
      <c r="BU230" s="108">
        <v>-0.15682159183595082</v>
      </c>
      <c r="BV230" s="108">
        <v>-0.29739637721423978</v>
      </c>
      <c r="BW230" s="108">
        <v>-0.13734397736942963</v>
      </c>
      <c r="BX230" s="195"/>
      <c r="BY230" s="108"/>
      <c r="BZ230" s="108"/>
      <c r="CA230" s="108"/>
      <c r="CB230" s="108"/>
      <c r="CC230" s="108"/>
    </row>
    <row r="231" spans="1:81" outlineLevel="1" x14ac:dyDescent="0.25">
      <c r="A231" s="3"/>
      <c r="B231" s="9">
        <v>217</v>
      </c>
      <c r="C231" s="3"/>
      <c r="D231" s="3"/>
      <c r="E231" s="36" t="s">
        <v>130</v>
      </c>
      <c r="F231" s="248"/>
      <c r="G231" s="49">
        <f t="shared" si="79"/>
        <v>5.5405206660397695E-3</v>
      </c>
      <c r="H231" s="49">
        <f t="shared" si="80"/>
        <v>6.8720530106161342E-3</v>
      </c>
      <c r="I231" s="49">
        <f t="shared" si="80"/>
        <v>8.3480297028511678E-3</v>
      </c>
      <c r="J231" s="49">
        <f t="shared" si="80"/>
        <v>7.2188043619806033E-2</v>
      </c>
      <c r="K231" s="49">
        <f t="shared" si="80"/>
        <v>7.2188043619806033E-2</v>
      </c>
      <c r="L231" s="49">
        <f t="shared" ref="L231:M231" si="86">L167*L210</f>
        <v>7.2188043619806033E-2</v>
      </c>
      <c r="M231" s="49">
        <f t="shared" si="86"/>
        <v>7.2188043619806033E-2</v>
      </c>
      <c r="N231" s="214"/>
      <c r="O231" s="107">
        <v>229</v>
      </c>
      <c r="P231" s="107">
        <v>0</v>
      </c>
      <c r="Q231" s="49">
        <v>1.0890620617494197E-2</v>
      </c>
      <c r="R231" s="155">
        <v>2.2685035497769239E-3</v>
      </c>
      <c r="S231" s="155">
        <v>3.8952585099501277E-3</v>
      </c>
      <c r="T231" s="155">
        <v>7.2347477834605123E-3</v>
      </c>
      <c r="U231" s="155">
        <v>4.2756253937137915E-3</v>
      </c>
      <c r="V231" s="155">
        <v>9.0250869574598196E-3</v>
      </c>
      <c r="W231" s="155">
        <v>4.1318201700940964E-3</v>
      </c>
      <c r="X231" s="189">
        <v>6.2289779346334506E-3</v>
      </c>
      <c r="Y231" s="155">
        <v>4.2301598022921501E-3</v>
      </c>
      <c r="Z231" s="155">
        <v>1.184133939785503E-2</v>
      </c>
      <c r="AA231" s="155">
        <v>1.2839259102967463E-2</v>
      </c>
      <c r="AB231" s="155">
        <v>1.1280848256017401E-2</v>
      </c>
      <c r="AC231" s="155">
        <v>7.649044735983419E-3</v>
      </c>
      <c r="AD231" s="155">
        <v>5.5848492271629822E-3</v>
      </c>
      <c r="AE231" s="155">
        <v>1.2168128103720397E-2</v>
      </c>
      <c r="AF231" s="155">
        <v>3.0119980936999077E-3</v>
      </c>
      <c r="AG231" s="155">
        <v>5.3776204330527383E-3</v>
      </c>
      <c r="AH231" s="155">
        <v>4.2568759369322863E-3</v>
      </c>
      <c r="AI231" s="155">
        <v>1.2141982936663293E-2</v>
      </c>
      <c r="AJ231" s="155">
        <v>4.1015636676119231E-3</v>
      </c>
      <c r="AK231" s="155">
        <v>3.8942721773239058E-3</v>
      </c>
      <c r="AL231" s="108">
        <v>4.5466690835122619E-3</v>
      </c>
      <c r="AM231" s="108">
        <v>9.2672002082907871E-3</v>
      </c>
      <c r="AN231" s="108">
        <v>1.0703047347762241E-2</v>
      </c>
      <c r="AO231" s="108">
        <v>4.2593184381397326E-3</v>
      </c>
      <c r="AP231" s="108">
        <v>1.8630807492346889E-3</v>
      </c>
      <c r="AQ231" s="108">
        <v>2.0067796655165527E-3</v>
      </c>
      <c r="AR231" s="108">
        <v>8.4492120619175867E-3</v>
      </c>
      <c r="AS231" s="108">
        <v>1.0686052140820768E-2</v>
      </c>
      <c r="AT231" s="108">
        <v>8.0573630920492724E-3</v>
      </c>
      <c r="AU231" s="108">
        <v>3.1126938609146409E-3</v>
      </c>
      <c r="AV231" s="108">
        <v>7.7576912616142968E-3</v>
      </c>
      <c r="AW231" s="108">
        <v>4.6051942492541182E-3</v>
      </c>
      <c r="AX231" s="108">
        <v>4.9608018957760808E-3</v>
      </c>
      <c r="AY231" s="108">
        <v>5.5405206660397695E-3</v>
      </c>
      <c r="AZ231" s="108">
        <v>9.6440322960990171E-3</v>
      </c>
      <c r="BA231" s="108">
        <v>9.9071958389398435E-3</v>
      </c>
      <c r="BB231" s="108">
        <v>3.928728247804646E-3</v>
      </c>
      <c r="BC231" s="108">
        <v>3.5826123684908557E-3</v>
      </c>
      <c r="BD231" s="108">
        <v>2.280721167273971E-3</v>
      </c>
      <c r="BE231" s="108">
        <v>5.0324016960333826E-3</v>
      </c>
      <c r="BF231" s="108">
        <v>1.0417305407145744E-2</v>
      </c>
      <c r="BG231" s="108">
        <v>9.7535036710896198E-3</v>
      </c>
      <c r="BH231" s="108">
        <v>7.9284958750198628E-3</v>
      </c>
      <c r="BI231" s="108">
        <v>1.1213060429282348E-2</v>
      </c>
      <c r="BJ231" s="108">
        <v>7.6549161647192037E-4</v>
      </c>
      <c r="BK231" s="108">
        <v>2.5907794661933765E-3</v>
      </c>
      <c r="BL231" s="108">
        <v>2.6052590224189139E-3</v>
      </c>
      <c r="BM231" s="108">
        <v>6.9005954877231831E-4</v>
      </c>
      <c r="BN231" s="108">
        <v>4.084620559940114E-3</v>
      </c>
      <c r="BO231" s="108">
        <v>3.9009582039331585E-3</v>
      </c>
      <c r="BP231" s="108">
        <v>4.5036124770816421E-3</v>
      </c>
      <c r="BQ231" s="108">
        <v>6.4453451674660557E-3</v>
      </c>
      <c r="BR231" s="108">
        <v>1.1155507309933347E-2</v>
      </c>
      <c r="BS231" s="108">
        <v>7.8243098614497464E-3</v>
      </c>
      <c r="BT231" s="108">
        <v>8.2000236953494315E-3</v>
      </c>
      <c r="BU231" s="108">
        <v>3.9439007138951324E-3</v>
      </c>
      <c r="BV231" s="108">
        <v>4.3489968786698712E-3</v>
      </c>
      <c r="BW231" s="108">
        <v>1.6761690448669421E-3</v>
      </c>
      <c r="BX231" s="195"/>
      <c r="BY231" s="108"/>
      <c r="BZ231" s="108"/>
      <c r="CA231" s="108"/>
      <c r="CB231" s="108"/>
      <c r="CC231" s="108"/>
    </row>
    <row r="232" spans="1:81" outlineLevel="1" x14ac:dyDescent="0.25">
      <c r="A232" s="3"/>
      <c r="B232" s="9">
        <v>218</v>
      </c>
      <c r="C232" s="3"/>
      <c r="D232" s="3"/>
      <c r="E232" s="36" t="s">
        <v>131</v>
      </c>
      <c r="F232" s="248"/>
      <c r="G232" s="49">
        <f t="shared" si="79"/>
        <v>-0.17161223505690668</v>
      </c>
      <c r="H232" s="49">
        <f t="shared" si="80"/>
        <v>-0.1738137371333458</v>
      </c>
      <c r="I232" s="49">
        <f t="shared" si="80"/>
        <v>-0.17769299915225376</v>
      </c>
      <c r="J232" s="49" t="e">
        <f t="shared" si="80"/>
        <v>#NUM!</v>
      </c>
      <c r="K232" s="49" t="e">
        <f t="shared" si="80"/>
        <v>#NUM!</v>
      </c>
      <c r="L232" s="49" t="e">
        <f t="shared" ref="L232:M232" si="87">L168*L211</f>
        <v>#NUM!</v>
      </c>
      <c r="M232" s="49" t="e">
        <f t="shared" si="87"/>
        <v>#NUM!</v>
      </c>
      <c r="N232" s="214"/>
      <c r="O232" s="107">
        <v>230</v>
      </c>
      <c r="P232" s="107">
        <v>0</v>
      </c>
      <c r="Q232" s="49">
        <v>-1.4783456808999571</v>
      </c>
      <c r="R232" s="155">
        <v>-0.54796521891530503</v>
      </c>
      <c r="S232" s="155">
        <v>-2.3756646098513485</v>
      </c>
      <c r="T232" s="155">
        <v>-5.5760556972512282E-2</v>
      </c>
      <c r="U232" s="155">
        <v>-3.648708285770097E-2</v>
      </c>
      <c r="V232" s="155">
        <v>-1.1331016090223619E-3</v>
      </c>
      <c r="W232" s="155">
        <v>-9.9963794717226426E-2</v>
      </c>
      <c r="X232" s="189">
        <v>-0.92643684747342747</v>
      </c>
      <c r="Y232" s="155">
        <v>-3.2307000044147052</v>
      </c>
      <c r="Z232" s="155">
        <v>-1.7900060178705637</v>
      </c>
      <c r="AA232" s="155">
        <v>-0.51155892966984895</v>
      </c>
      <c r="AB232" s="155">
        <v>-0.18045434031939456</v>
      </c>
      <c r="AC232" s="155">
        <v>-6.1839575675870376E-4</v>
      </c>
      <c r="AD232" s="155">
        <v>-3.8289334006279816E-4</v>
      </c>
      <c r="AE232" s="155">
        <v>-2.8314174181897692E-2</v>
      </c>
      <c r="AF232" s="155">
        <v>-0.3342223780107082</v>
      </c>
      <c r="AG232" s="155">
        <v>-0.18286374846797535</v>
      </c>
      <c r="AH232" s="155">
        <v>-1.8755778484105223</v>
      </c>
      <c r="AI232" s="155">
        <v>-9.9636014876299403E-2</v>
      </c>
      <c r="AJ232" s="155">
        <v>-0.2069580499043995</v>
      </c>
      <c r="AK232" s="155">
        <v>-1.414872114387945</v>
      </c>
      <c r="AL232" s="108">
        <v>-1.5551331216198949E-2</v>
      </c>
      <c r="AM232" s="108">
        <v>-0.55708335423182964</v>
      </c>
      <c r="AN232" s="108">
        <v>-0.16953848657709691</v>
      </c>
      <c r="AO232" s="108">
        <v>-1.1517208289126253</v>
      </c>
      <c r="AP232" s="108">
        <v>-3.3520628267134951</v>
      </c>
      <c r="AQ232" s="108">
        <v>-1.1204173707818468</v>
      </c>
      <c r="AR232" s="108">
        <v>-1.8873538250935054</v>
      </c>
      <c r="AS232" s="108">
        <v>-0.54648177087554561</v>
      </c>
      <c r="AT232" s="108">
        <v>-0.26889497711765392</v>
      </c>
      <c r="AU232" s="108">
        <v>-0.12722751087820436</v>
      </c>
      <c r="AV232" s="108">
        <v>-3.4551876408103158E-2</v>
      </c>
      <c r="AW232" s="108">
        <v>-0.59636737646790683</v>
      </c>
      <c r="AX232" s="108">
        <v>-0.43362956691640542</v>
      </c>
      <c r="AY232" s="108">
        <v>-0.17161223505690668</v>
      </c>
      <c r="AZ232" s="108">
        <v>-4.2889323797800513E-2</v>
      </c>
      <c r="BA232" s="108">
        <v>-2.4303628641617305E-2</v>
      </c>
      <c r="BB232" s="108">
        <v>-1.7505119813616208E-3</v>
      </c>
      <c r="BC232" s="108">
        <v>-0.66454037696313872</v>
      </c>
      <c r="BD232" s="108">
        <v>-0.16166844904130562</v>
      </c>
      <c r="BE232" s="108">
        <v>-1.4555591877150851</v>
      </c>
      <c r="BF232" s="108">
        <v>-4.8710883916711269E-3</v>
      </c>
      <c r="BG232" s="108">
        <v>-0.48468278846124208</v>
      </c>
      <c r="BH232" s="108">
        <v>-0.42907590075246027</v>
      </c>
      <c r="BI232" s="108">
        <v>-8.3340534099096014E-4</v>
      </c>
      <c r="BJ232" s="108">
        <v>-0.54667517402315124</v>
      </c>
      <c r="BK232" s="108">
        <v>-7.1073031112990306E-2</v>
      </c>
      <c r="BL232" s="108">
        <v>-8.1502098579617349E-2</v>
      </c>
      <c r="BM232" s="108">
        <v>-0.91589934488262725</v>
      </c>
      <c r="BN232" s="108">
        <v>-1.1439843229753022</v>
      </c>
      <c r="BO232" s="108">
        <v>-1.632489705313706</v>
      </c>
      <c r="BP232" s="108">
        <v>-2.6429716513858602E-3</v>
      </c>
      <c r="BQ232" s="108">
        <v>-0.86797150626469466</v>
      </c>
      <c r="BR232" s="108">
        <v>-1.1211730178359718</v>
      </c>
      <c r="BS232" s="108">
        <v>-0.26960272770759897</v>
      </c>
      <c r="BT232" s="108">
        <v>-1.2590669495103574E-3</v>
      </c>
      <c r="BU232" s="108">
        <v>-0.17673941762676088</v>
      </c>
      <c r="BV232" s="108">
        <v>-1.5291483172066083</v>
      </c>
      <c r="BW232" s="108">
        <v>-0.18107321512008528</v>
      </c>
      <c r="BX232" s="195"/>
      <c r="BY232" s="108"/>
      <c r="BZ232" s="108"/>
      <c r="CA232" s="108"/>
      <c r="CB232" s="108"/>
      <c r="CC232" s="108"/>
    </row>
    <row r="233" spans="1:81" outlineLevel="1" x14ac:dyDescent="0.25">
      <c r="A233" s="3"/>
      <c r="B233" s="9">
        <v>219</v>
      </c>
      <c r="C233" s="3"/>
      <c r="D233" s="3"/>
      <c r="E233" s="36" t="s">
        <v>132</v>
      </c>
      <c r="F233" s="248"/>
      <c r="G233" s="49">
        <f t="shared" si="79"/>
        <v>4.515555674299792E-2</v>
      </c>
      <c r="H233" s="49">
        <f t="shared" si="80"/>
        <v>4.515555674299792E-2</v>
      </c>
      <c r="I233" s="49">
        <f t="shared" si="80"/>
        <v>4.515555674299792E-2</v>
      </c>
      <c r="J233" s="49">
        <f t="shared" si="80"/>
        <v>4.515555674299792E-2</v>
      </c>
      <c r="K233" s="49">
        <f t="shared" si="80"/>
        <v>4.515555674299792E-2</v>
      </c>
      <c r="L233" s="49">
        <f t="shared" ref="L233:M233" si="88">L169*L212</f>
        <v>4.515555674299792E-2</v>
      </c>
      <c r="M233" s="49">
        <f t="shared" si="88"/>
        <v>4.515555674299792E-2</v>
      </c>
      <c r="N233" s="214"/>
      <c r="O233" s="107">
        <v>231</v>
      </c>
      <c r="P233" s="107">
        <v>0</v>
      </c>
      <c r="Q233" s="49">
        <v>1.0368552230516903</v>
      </c>
      <c r="R233" s="155">
        <v>0.43061477576659102</v>
      </c>
      <c r="S233" s="155">
        <v>1.4408178526813642</v>
      </c>
      <c r="T233" s="155">
        <v>1.7801644489039103E-2</v>
      </c>
      <c r="U233" s="155">
        <v>3.0726174138521523E-2</v>
      </c>
      <c r="V233" s="155">
        <v>8.6510648300228826E-4</v>
      </c>
      <c r="W233" s="155">
        <v>0.11934768627786604</v>
      </c>
      <c r="X233" s="189">
        <v>0.58482042597573602</v>
      </c>
      <c r="Y233" s="155">
        <v>1.1931318830775903</v>
      </c>
      <c r="Z233" s="155">
        <v>1.5267055481285496</v>
      </c>
      <c r="AA233" s="155">
        <v>0.23370367183339597</v>
      </c>
      <c r="AB233" s="155">
        <v>5.6245583213397281E-2</v>
      </c>
      <c r="AC233" s="155">
        <v>1.0793873592197295E-3</v>
      </c>
      <c r="AD233" s="155">
        <v>7.8949644282405097E-4</v>
      </c>
      <c r="AE233" s="155">
        <v>3.268220351405688E-2</v>
      </c>
      <c r="AF233" s="155">
        <v>0.21238332751866368</v>
      </c>
      <c r="AG233" s="155">
        <v>5.0213887818771813E-2</v>
      </c>
      <c r="AH233" s="155">
        <v>0.57624561755129922</v>
      </c>
      <c r="AI233" s="155">
        <v>7.270092419342658E-2</v>
      </c>
      <c r="AJ233" s="155">
        <v>0.12795676654779498</v>
      </c>
      <c r="AK233" s="155">
        <v>0.82651441807711445</v>
      </c>
      <c r="AL233" s="108">
        <v>2.3687053559513019E-2</v>
      </c>
      <c r="AM233" s="108">
        <v>0.25719849517518323</v>
      </c>
      <c r="AN233" s="108">
        <v>3.1589865310324129E-2</v>
      </c>
      <c r="AO233" s="108">
        <v>0.87532134680105689</v>
      </c>
      <c r="AP233" s="108">
        <v>1.2636779574686119</v>
      </c>
      <c r="AQ233" s="108">
        <v>0.24585313679610785</v>
      </c>
      <c r="AR233" s="108">
        <v>0.80291024584052406</v>
      </c>
      <c r="AS233" s="108">
        <v>0.20935647228681306</v>
      </c>
      <c r="AT233" s="108">
        <v>0.24323282954458325</v>
      </c>
      <c r="AU233" s="108">
        <v>6.8277805101187763E-2</v>
      </c>
      <c r="AV233" s="108">
        <v>1.3072460168383798E-3</v>
      </c>
      <c r="AW233" s="108">
        <v>0.34370415118795317</v>
      </c>
      <c r="AX233" s="108">
        <v>0.22294753735243486</v>
      </c>
      <c r="AY233" s="108">
        <v>4.515555674299792E-2</v>
      </c>
      <c r="AZ233" s="108">
        <v>2.8023223160535366E-2</v>
      </c>
      <c r="BA233" s="108">
        <v>2.5798467048035258E-2</v>
      </c>
      <c r="BB233" s="108">
        <v>7.1729866837158159E-3</v>
      </c>
      <c r="BC233" s="108">
        <v>0.34375726437956411</v>
      </c>
      <c r="BD233" s="108">
        <v>0.11189285626694634</v>
      </c>
      <c r="BE233" s="108">
        <v>0.54249711138546908</v>
      </c>
      <c r="BF233" s="108">
        <v>8.3503648683026929E-4</v>
      </c>
      <c r="BG233" s="108">
        <v>0.33489905931484421</v>
      </c>
      <c r="BH233" s="108">
        <v>0.21096767803928143</v>
      </c>
      <c r="BI233" s="108">
        <v>1.1170759007492479E-2</v>
      </c>
      <c r="BJ233" s="108">
        <v>0.44629085752501202</v>
      </c>
      <c r="BK233" s="108">
        <v>1.8972698018846969E-3</v>
      </c>
      <c r="BL233" s="108">
        <v>5.272205244461748E-2</v>
      </c>
      <c r="BM233" s="108">
        <v>0.96755751164734227</v>
      </c>
      <c r="BN233" s="108">
        <v>0.42153509825041635</v>
      </c>
      <c r="BO233" s="108">
        <v>0.64630138533816461</v>
      </c>
      <c r="BP233" s="108">
        <v>1.5093840912374533E-2</v>
      </c>
      <c r="BQ233" s="108">
        <v>0.34449003805897344</v>
      </c>
      <c r="BR233" s="108">
        <v>0.72807028204571511</v>
      </c>
      <c r="BS233" s="108">
        <v>0.76196510442866361</v>
      </c>
      <c r="BT233" s="108">
        <v>2.3247000830000147E-3</v>
      </c>
      <c r="BU233" s="108">
        <v>0.1307061003957907</v>
      </c>
      <c r="BV233" s="108">
        <v>0.8523591479132947</v>
      </c>
      <c r="BW233" s="108">
        <v>0.16311484223357794</v>
      </c>
      <c r="BX233" s="195"/>
      <c r="BY233" s="108"/>
      <c r="BZ233" s="108"/>
      <c r="CA233" s="108"/>
      <c r="CB233" s="108"/>
      <c r="CC233" s="108"/>
    </row>
    <row r="234" spans="1:81" outlineLevel="1" x14ac:dyDescent="0.25">
      <c r="A234" s="3"/>
      <c r="B234" s="9">
        <v>220</v>
      </c>
      <c r="C234" s="3"/>
      <c r="D234" s="3"/>
      <c r="E234" s="36" t="s">
        <v>133</v>
      </c>
      <c r="F234" s="248"/>
      <c r="G234" s="49">
        <f t="shared" si="79"/>
        <v>3.3147327279931416E-2</v>
      </c>
      <c r="H234" s="49">
        <f t="shared" si="80"/>
        <v>3.2595302511635504E-2</v>
      </c>
      <c r="I234" s="49">
        <f t="shared" si="80"/>
        <v>3.2547309155298236E-2</v>
      </c>
      <c r="J234" s="49" t="e">
        <f t="shared" si="80"/>
        <v>#NUM!</v>
      </c>
      <c r="K234" s="49" t="e">
        <f t="shared" si="80"/>
        <v>#NUM!</v>
      </c>
      <c r="L234" s="49" t="e">
        <f t="shared" ref="L234:M234" si="89">L170*L213</f>
        <v>#NUM!</v>
      </c>
      <c r="M234" s="49" t="e">
        <f t="shared" si="89"/>
        <v>#NUM!</v>
      </c>
      <c r="N234" s="214"/>
      <c r="O234" s="107">
        <v>232</v>
      </c>
      <c r="P234" s="107">
        <v>0</v>
      </c>
      <c r="Q234" s="49">
        <v>0.56062546953279369</v>
      </c>
      <c r="R234" s="155">
        <v>0.33156744762121143</v>
      </c>
      <c r="S234" s="155">
        <v>1.2339286758430732</v>
      </c>
      <c r="T234" s="155">
        <v>2.5869229297087942E-2</v>
      </c>
      <c r="U234" s="155">
        <v>2.2126119372027978E-2</v>
      </c>
      <c r="V234" s="155">
        <v>6.330454208703395E-4</v>
      </c>
      <c r="W234" s="155">
        <v>0.12881490129494289</v>
      </c>
      <c r="X234" s="189">
        <v>0.53569079222484228</v>
      </c>
      <c r="Y234" s="155">
        <v>1.5772541526819179</v>
      </c>
      <c r="Z234" s="155">
        <v>1.3844449444595393</v>
      </c>
      <c r="AA234" s="155">
        <v>0.28823371133992209</v>
      </c>
      <c r="AB234" s="155">
        <v>4.6456682285084157E-2</v>
      </c>
      <c r="AC234" s="155">
        <v>1.408029477974243E-4</v>
      </c>
      <c r="AD234" s="155">
        <v>1.0420479026997947E-2</v>
      </c>
      <c r="AE234" s="155">
        <v>5.8117778789160777E-3</v>
      </c>
      <c r="AF234" s="155">
        <v>0.23955556159686733</v>
      </c>
      <c r="AG234" s="155">
        <v>6.100226756391449E-2</v>
      </c>
      <c r="AH234" s="155">
        <v>0.8881766300742463</v>
      </c>
      <c r="AI234" s="155">
        <v>0.10279901785502661</v>
      </c>
      <c r="AJ234" s="155">
        <v>6.9088546465657194E-2</v>
      </c>
      <c r="AK234" s="155">
        <v>0.83291109219250592</v>
      </c>
      <c r="AL234" s="108">
        <v>3.7364958301291877E-2</v>
      </c>
      <c r="AM234" s="108">
        <v>0.38608683941851468</v>
      </c>
      <c r="AN234" s="108">
        <v>0.1071403078880569</v>
      </c>
      <c r="AO234" s="108">
        <v>0.86791201541799345</v>
      </c>
      <c r="AP234" s="108">
        <v>1.4077234243057923</v>
      </c>
      <c r="AQ234" s="108">
        <v>0.63717594362118002</v>
      </c>
      <c r="AR234" s="108">
        <v>0.74768486176127968</v>
      </c>
      <c r="AS234" s="108">
        <v>0.17515315511793386</v>
      </c>
      <c r="AT234" s="108">
        <v>0.26616794057296217</v>
      </c>
      <c r="AU234" s="108">
        <v>6.889319649541098E-2</v>
      </c>
      <c r="AV234" s="108">
        <v>5.5973222638161198E-4</v>
      </c>
      <c r="AW234" s="108">
        <v>0.28076881815340266</v>
      </c>
      <c r="AX234" s="108">
        <v>0.25827212383781523</v>
      </c>
      <c r="AY234" s="108">
        <v>3.3147327279931416E-2</v>
      </c>
      <c r="AZ234" s="108">
        <v>2.5348494546710336E-2</v>
      </c>
      <c r="BA234" s="108">
        <v>4.0106392151051891E-2</v>
      </c>
      <c r="BB234" s="108">
        <v>1.0237609134310701E-2</v>
      </c>
      <c r="BC234" s="108">
        <v>0.35081066775939607</v>
      </c>
      <c r="BD234" s="108">
        <v>0.13046979543032891</v>
      </c>
      <c r="BE234" s="108">
        <v>0.62935219070150528</v>
      </c>
      <c r="BF234" s="108">
        <v>2.0175168679016322E-4</v>
      </c>
      <c r="BG234" s="108">
        <v>0.2970628034331802</v>
      </c>
      <c r="BH234" s="108">
        <v>0.23727250705453229</v>
      </c>
      <c r="BI234" s="108">
        <v>1.6083676386580675E-2</v>
      </c>
      <c r="BJ234" s="108">
        <v>0.39908937531657596</v>
      </c>
      <c r="BK234" s="108">
        <v>4.350168760773606E-2</v>
      </c>
      <c r="BL234" s="108">
        <v>7.5214035874240096E-2</v>
      </c>
      <c r="BM234" s="108">
        <v>0.79457982832552476</v>
      </c>
      <c r="BN234" s="108">
        <v>0.66858441289659143</v>
      </c>
      <c r="BO234" s="108">
        <v>0.81300652742579871</v>
      </c>
      <c r="BP234" s="108">
        <v>2.5762002103084183E-2</v>
      </c>
      <c r="BQ234" s="108">
        <v>0.4341338679888106</v>
      </c>
      <c r="BR234" s="108">
        <v>0.51428382168322517</v>
      </c>
      <c r="BS234" s="108">
        <v>0.47238316845947281</v>
      </c>
      <c r="BT234" s="108">
        <v>2.1517874207246023E-3</v>
      </c>
      <c r="BU234" s="108">
        <v>0.18558596026056307</v>
      </c>
      <c r="BV234" s="108">
        <v>0.6591143795749429</v>
      </c>
      <c r="BW234" s="108">
        <v>0.13963440038004718</v>
      </c>
      <c r="BX234" s="195"/>
      <c r="BY234" s="108"/>
      <c r="BZ234" s="108"/>
      <c r="CA234" s="108"/>
      <c r="CB234" s="108"/>
      <c r="CC234" s="108"/>
    </row>
    <row r="235" spans="1:81" outlineLevel="1" x14ac:dyDescent="0.25">
      <c r="A235" s="3"/>
      <c r="B235" s="9">
        <v>221</v>
      </c>
      <c r="C235" s="3"/>
      <c r="D235" s="3"/>
      <c r="E235" s="36" t="s">
        <v>134</v>
      </c>
      <c r="F235" s="248"/>
      <c r="G235" s="49">
        <f t="shared" si="79"/>
        <v>-1.5102137092928491E-2</v>
      </c>
      <c r="H235" s="49">
        <f t="shared" si="80"/>
        <v>-1.6926777837619238E-2</v>
      </c>
      <c r="I235" s="49">
        <f t="shared" si="80"/>
        <v>-1.886323375608236E-2</v>
      </c>
      <c r="J235" s="49" t="e">
        <f t="shared" si="80"/>
        <v>#NUM!</v>
      </c>
      <c r="K235" s="49" t="e">
        <f t="shared" si="80"/>
        <v>#NUM!</v>
      </c>
      <c r="L235" s="49" t="e">
        <f t="shared" ref="L235:M235" si="90">L171*L214</f>
        <v>#NUM!</v>
      </c>
      <c r="M235" s="49" t="e">
        <f t="shared" si="90"/>
        <v>#NUM!</v>
      </c>
      <c r="N235" s="214"/>
      <c r="O235" s="107">
        <v>233</v>
      </c>
      <c r="P235" s="107">
        <v>0</v>
      </c>
      <c r="Q235" s="49">
        <v>-6.5672537887414228E-2</v>
      </c>
      <c r="R235" s="155">
        <v>1.5584963256581394E-2</v>
      </c>
      <c r="S235" s="155">
        <v>4.9072838860941007E-2</v>
      </c>
      <c r="T235" s="155">
        <v>8.3151295321535982E-3</v>
      </c>
      <c r="U235" s="155">
        <v>6.3780545781423007E-3</v>
      </c>
      <c r="V235" s="155">
        <v>-1.6181820410818076E-3</v>
      </c>
      <c r="W235" s="155">
        <v>1.0199954417899079E-2</v>
      </c>
      <c r="X235" s="189">
        <v>3.6580985880240321E-2</v>
      </c>
      <c r="Y235" s="155">
        <v>5.4903904946554304E-2</v>
      </c>
      <c r="Z235" s="155">
        <v>6.8379806648910094E-2</v>
      </c>
      <c r="AA235" s="155">
        <v>3.9088957643349111E-2</v>
      </c>
      <c r="AB235" s="155">
        <v>-2.2745040304029695E-2</v>
      </c>
      <c r="AC235" s="155">
        <v>-1.1680040478098765E-3</v>
      </c>
      <c r="AD235" s="155">
        <v>6.6920177974550993E-4</v>
      </c>
      <c r="AE235" s="155">
        <v>-8.2946459720383055E-3</v>
      </c>
      <c r="AF235" s="155">
        <v>1.4806644098066592E-2</v>
      </c>
      <c r="AG235" s="155">
        <v>1.4854513937228284E-2</v>
      </c>
      <c r="AH235" s="155">
        <v>4.144823556290108E-2</v>
      </c>
      <c r="AI235" s="155">
        <v>1.7579184382438884E-2</v>
      </c>
      <c r="AJ235" s="155">
        <v>1.6819452434177384E-2</v>
      </c>
      <c r="AK235" s="155">
        <v>3.822265346150866E-2</v>
      </c>
      <c r="AL235" s="108">
        <v>4.1111969495761817E-3</v>
      </c>
      <c r="AM235" s="108">
        <v>3.2057293173099195E-2</v>
      </c>
      <c r="AN235" s="108">
        <v>1.6384345328995263E-2</v>
      </c>
      <c r="AO235" s="108">
        <v>4.211690982990151E-2</v>
      </c>
      <c r="AP235" s="108">
        <v>3.5352918076944441E-2</v>
      </c>
      <c r="AQ235" s="108">
        <v>2.0389447636704694E-2</v>
      </c>
      <c r="AR235" s="108">
        <v>-6.815585584783114E-2</v>
      </c>
      <c r="AS235" s="108">
        <v>-3.860935546216622E-2</v>
      </c>
      <c r="AT235" s="108">
        <v>2.17946497288036E-2</v>
      </c>
      <c r="AU235" s="108">
        <v>9.5346200524810236E-3</v>
      </c>
      <c r="AV235" s="108">
        <v>-8.255531779519279E-3</v>
      </c>
      <c r="AW235" s="108">
        <v>2.6597268849737697E-2</v>
      </c>
      <c r="AX235" s="108">
        <v>2.2410883910792323E-2</v>
      </c>
      <c r="AY235" s="108">
        <v>-1.5102137092928491E-2</v>
      </c>
      <c r="AZ235" s="108">
        <v>9.2529796854985379E-3</v>
      </c>
      <c r="BA235" s="108">
        <v>7.1620350936660903E-3</v>
      </c>
      <c r="BB235" s="108">
        <v>1.475150836543737E-3</v>
      </c>
      <c r="BC235" s="108">
        <v>2.6774464287800732E-2</v>
      </c>
      <c r="BD235" s="108">
        <v>1.0076316483895835E-2</v>
      </c>
      <c r="BE235" s="108">
        <v>3.8787736945379687E-2</v>
      </c>
      <c r="BF235" s="108">
        <v>-3.4296075048617404E-3</v>
      </c>
      <c r="BG235" s="108">
        <v>3.3870338759746065E-2</v>
      </c>
      <c r="BH235" s="108">
        <v>2.8341255893572295E-2</v>
      </c>
      <c r="BI235" s="108">
        <v>1.443954057427606E-3</v>
      </c>
      <c r="BJ235" s="108">
        <v>1.0344657515593925E-2</v>
      </c>
      <c r="BK235" s="108">
        <v>5.9375005855600649E-3</v>
      </c>
      <c r="BL235" s="108">
        <v>6.4507550608893472E-3</v>
      </c>
      <c r="BM235" s="108">
        <v>1.6461240777959275E-2</v>
      </c>
      <c r="BN235" s="108">
        <v>2.8084501882316044E-2</v>
      </c>
      <c r="BO235" s="108">
        <v>4.2266684045715541E-2</v>
      </c>
      <c r="BP235" s="108">
        <v>1.6159005364050809E-3</v>
      </c>
      <c r="BQ235" s="108">
        <v>3.6997611239244173E-2</v>
      </c>
      <c r="BR235" s="108">
        <v>-5.6889798938854486E-2</v>
      </c>
      <c r="BS235" s="108">
        <v>2.8666392228139017E-2</v>
      </c>
      <c r="BT235" s="108">
        <v>1.5354202268727465E-3</v>
      </c>
      <c r="BU235" s="108">
        <v>1.3728706712198365E-2</v>
      </c>
      <c r="BV235" s="108">
        <v>4.0103225283045149E-2</v>
      </c>
      <c r="BW235" s="108">
        <v>8.5516254772814073E-3</v>
      </c>
      <c r="BX235" s="195"/>
      <c r="BY235" s="108"/>
      <c r="BZ235" s="108"/>
      <c r="CA235" s="108"/>
      <c r="CB235" s="108"/>
      <c r="CC235" s="108"/>
    </row>
    <row r="236" spans="1:81" outlineLevel="1" x14ac:dyDescent="0.25">
      <c r="A236" s="3"/>
      <c r="B236" s="9">
        <v>222</v>
      </c>
      <c r="C236" s="3"/>
      <c r="D236" s="3"/>
      <c r="E236" s="36" t="s">
        <v>135</v>
      </c>
      <c r="F236" s="248"/>
      <c r="G236" s="49">
        <f t="shared" si="79"/>
        <v>-2.1647060887226236E-3</v>
      </c>
      <c r="H236" s="49">
        <f t="shared" si="80"/>
        <v>-2.410831734680791E-3</v>
      </c>
      <c r="I236" s="49">
        <f t="shared" si="80"/>
        <v>-2.6571473709456625E-3</v>
      </c>
      <c r="J236" s="49">
        <f t="shared" si="80"/>
        <v>-7.8136919454057461E-3</v>
      </c>
      <c r="K236" s="49">
        <f t="shared" si="80"/>
        <v>-7.8136919454057461E-3</v>
      </c>
      <c r="L236" s="49">
        <f t="shared" ref="L236:M236" si="91">L172*L215</f>
        <v>-7.8136919454057461E-3</v>
      </c>
      <c r="M236" s="49">
        <f t="shared" si="91"/>
        <v>-7.8136919454057461E-3</v>
      </c>
      <c r="N236" s="214"/>
      <c r="O236" s="107">
        <v>234</v>
      </c>
      <c r="P236" s="107">
        <v>0</v>
      </c>
      <c r="Q236" s="49">
        <v>-9.9061463741719341E-3</v>
      </c>
      <c r="R236" s="155">
        <v>3.1565127155370374E-3</v>
      </c>
      <c r="S236" s="155">
        <v>9.0504543613185509E-3</v>
      </c>
      <c r="T236" s="155">
        <v>2.451995233571608E-3</v>
      </c>
      <c r="U236" s="155">
        <v>1.3683334215469363E-3</v>
      </c>
      <c r="V236" s="155">
        <v>-3.4461614320598137E-4</v>
      </c>
      <c r="W236" s="155">
        <v>2.9065246069091551E-3</v>
      </c>
      <c r="X236" s="189">
        <v>6.3064135795795105E-3</v>
      </c>
      <c r="Y236" s="155">
        <v>1.0148724586315112E-2</v>
      </c>
      <c r="Z236" s="155">
        <v>2.184687149969524E-2</v>
      </c>
      <c r="AA236" s="155">
        <v>7.1145745946346196E-3</v>
      </c>
      <c r="AB236" s="155">
        <v>-3.1664020155061814E-3</v>
      </c>
      <c r="AC236" s="155">
        <v>-3.0315668551124646E-4</v>
      </c>
      <c r="AD236" s="155">
        <v>2.7839146387731282E-4</v>
      </c>
      <c r="AE236" s="155">
        <v>-3.1277121797994851E-3</v>
      </c>
      <c r="AF236" s="155">
        <v>2.7355071638505831E-3</v>
      </c>
      <c r="AG236" s="155">
        <v>2.9786456453644076E-3</v>
      </c>
      <c r="AH236" s="155">
        <v>7.8360522889005454E-3</v>
      </c>
      <c r="AI236" s="155">
        <v>3.7149002349032493E-3</v>
      </c>
      <c r="AJ236" s="155">
        <v>2.3281908815444325E-3</v>
      </c>
      <c r="AK236" s="155">
        <v>7.0367104341398793E-3</v>
      </c>
      <c r="AL236" s="108">
        <v>1.1871957138721346E-3</v>
      </c>
      <c r="AM236" s="108">
        <v>7.5759783113924393E-3</v>
      </c>
      <c r="AN236" s="108">
        <v>4.9645068325694106E-3</v>
      </c>
      <c r="AO236" s="108">
        <v>8.5335019226464234E-3</v>
      </c>
      <c r="AP236" s="108">
        <v>7.3148148150128083E-3</v>
      </c>
      <c r="AQ236" s="108">
        <v>4.8419592759952638E-3</v>
      </c>
      <c r="AR236" s="108">
        <v>-7.5779224766734351E-3</v>
      </c>
      <c r="AS236" s="108">
        <v>-5.8421093331127941E-3</v>
      </c>
      <c r="AT236" s="108">
        <v>6.3706668872248783E-3</v>
      </c>
      <c r="AU236" s="108">
        <v>1.8619118705630001E-3</v>
      </c>
      <c r="AV236" s="108">
        <v>-4.2973165972058213E-4</v>
      </c>
      <c r="AW236" s="108">
        <v>4.7564510315198996E-3</v>
      </c>
      <c r="AX236" s="108">
        <v>4.9312002364499154E-3</v>
      </c>
      <c r="AY236" s="108">
        <v>-2.1647060887226236E-3</v>
      </c>
      <c r="AZ236" s="108">
        <v>2.1906050978824313E-3</v>
      </c>
      <c r="BA236" s="108">
        <v>2.1209840527769554E-3</v>
      </c>
      <c r="BB236" s="108">
        <v>5.7760746895537882E-4</v>
      </c>
      <c r="BC236" s="108">
        <v>3.7931166316438865E-3</v>
      </c>
      <c r="BD236" s="108">
        <v>1.9395676835348495E-3</v>
      </c>
      <c r="BE236" s="108">
        <v>4.9674154058551093E-3</v>
      </c>
      <c r="BF236" s="108">
        <v>-3.3735589379990422E-4</v>
      </c>
      <c r="BG236" s="108">
        <v>7.4225052861129114E-3</v>
      </c>
      <c r="BH236" s="108">
        <v>5.5017347046254746E-3</v>
      </c>
      <c r="BI236" s="108">
        <v>1.4887959026215858E-3</v>
      </c>
      <c r="BJ236" s="108">
        <v>2.058220531513188E-3</v>
      </c>
      <c r="BK236" s="108">
        <v>1.4984109979599639E-3</v>
      </c>
      <c r="BL236" s="108">
        <v>1.7066592135037398E-3</v>
      </c>
      <c r="BM236" s="108">
        <v>2.8275806399368233E-3</v>
      </c>
      <c r="BN236" s="108">
        <v>1.0006231887157737E-2</v>
      </c>
      <c r="BO236" s="108">
        <v>6.3821122621706928E-3</v>
      </c>
      <c r="BP236" s="108">
        <v>7.3326151575673737E-4</v>
      </c>
      <c r="BQ236" s="108">
        <v>6.0075921048099524E-3</v>
      </c>
      <c r="BR236" s="108">
        <v>-1.4759641638542171E-2</v>
      </c>
      <c r="BS236" s="108">
        <v>7.8325332881094972E-3</v>
      </c>
      <c r="BT236" s="108">
        <v>5.8265437755287454E-4</v>
      </c>
      <c r="BU236" s="108">
        <v>2.6504778142809144E-3</v>
      </c>
      <c r="BV236" s="108">
        <v>7.7773732592688561E-3</v>
      </c>
      <c r="BW236" s="108">
        <v>2.0509505020086922E-3</v>
      </c>
      <c r="BX236" s="195"/>
      <c r="BY236" s="108"/>
      <c r="BZ236" s="108"/>
      <c r="CA236" s="108"/>
      <c r="CB236" s="108"/>
      <c r="CC236" s="108"/>
    </row>
    <row r="237" spans="1:81" outlineLevel="1" x14ac:dyDescent="0.25">
      <c r="A237" s="3"/>
      <c r="B237" s="9">
        <v>223</v>
      </c>
      <c r="C237" s="3"/>
      <c r="D237" s="3"/>
      <c r="E237" s="36" t="s">
        <v>136</v>
      </c>
      <c r="F237" s="248"/>
      <c r="G237" s="49">
        <f t="shared" si="79"/>
        <v>1.9099492704493966E-5</v>
      </c>
      <c r="H237" s="49">
        <f t="shared" si="80"/>
        <v>2.1093227804206582E-5</v>
      </c>
      <c r="I237" s="49">
        <f t="shared" si="80"/>
        <v>2.3231209532197635E-5</v>
      </c>
      <c r="J237" s="49" t="e">
        <f t="shared" si="80"/>
        <v>#NUM!</v>
      </c>
      <c r="K237" s="49" t="e">
        <f t="shared" si="80"/>
        <v>#NUM!</v>
      </c>
      <c r="L237" s="49" t="e">
        <f t="shared" ref="L237:M237" si="92">L173*L216</f>
        <v>#NUM!</v>
      </c>
      <c r="M237" s="49" t="e">
        <f t="shared" si="92"/>
        <v>#NUM!</v>
      </c>
      <c r="N237" s="214"/>
      <c r="O237" s="107">
        <v>235</v>
      </c>
      <c r="P237" s="107">
        <v>0</v>
      </c>
      <c r="Q237" s="49">
        <v>-4.7335853767001805E-4</v>
      </c>
      <c r="R237" s="155">
        <v>2.2566999788758745E-3</v>
      </c>
      <c r="S237" s="155">
        <v>-6.5267943394105321E-4</v>
      </c>
      <c r="T237" s="155">
        <v>2.9900750119036602E-4</v>
      </c>
      <c r="U237" s="155">
        <v>3.8053316754586837E-5</v>
      </c>
      <c r="V237" s="155">
        <v>-8.5637805719585804E-6</v>
      </c>
      <c r="W237" s="155">
        <v>-7.2173754403555211E-5</v>
      </c>
      <c r="X237" s="189">
        <v>6.610858810490067E-4</v>
      </c>
      <c r="Y237" s="155">
        <v>-1.0586629673955733E-3</v>
      </c>
      <c r="Z237" s="155">
        <v>1.1472501032134725E-3</v>
      </c>
      <c r="AA237" s="155">
        <v>2.9580913517423583E-5</v>
      </c>
      <c r="AB237" s="155">
        <v>-3.4074413988737977E-5</v>
      </c>
      <c r="AC237" s="155">
        <v>8.3375703315940366E-6</v>
      </c>
      <c r="AD237" s="155">
        <v>2.1638989036853925E-4</v>
      </c>
      <c r="AE237" s="155">
        <v>3.9596116547799072E-5</v>
      </c>
      <c r="AF237" s="155">
        <v>2.2709576558602824E-5</v>
      </c>
      <c r="AG237" s="155">
        <v>3.0659521338582133E-4</v>
      </c>
      <c r="AH237" s="155">
        <v>-5.2755279646208913E-4</v>
      </c>
      <c r="AI237" s="155">
        <v>-1.0724180221942034E-4</v>
      </c>
      <c r="AJ237" s="155">
        <v>-6.4783818127055865E-4</v>
      </c>
      <c r="AK237" s="155">
        <v>-1.2401534314469702E-5</v>
      </c>
      <c r="AL237" s="108">
        <v>-6.9293521389734883E-5</v>
      </c>
      <c r="AM237" s="108">
        <v>1.9714903977150209E-3</v>
      </c>
      <c r="AN237" s="108">
        <v>-6.7292274769191235E-4</v>
      </c>
      <c r="AO237" s="108">
        <v>7.3130869608006778E-4</v>
      </c>
      <c r="AP237" s="108">
        <v>-8.5246204797337886E-4</v>
      </c>
      <c r="AQ237" s="108">
        <v>5.1704065560750684E-4</v>
      </c>
      <c r="AR237" s="108">
        <v>1.2457439167136933E-3</v>
      </c>
      <c r="AS237" s="108">
        <v>5.62886266970293E-5</v>
      </c>
      <c r="AT237" s="108">
        <v>1.2952988534656144E-3</v>
      </c>
      <c r="AU237" s="108">
        <v>6.239345624197665E-5</v>
      </c>
      <c r="AV237" s="108">
        <v>1.4542216888585012E-5</v>
      </c>
      <c r="AW237" s="108">
        <v>-2.3351897300449866E-4</v>
      </c>
      <c r="AX237" s="108">
        <v>-1.4845376173116916E-4</v>
      </c>
      <c r="AY237" s="108">
        <v>1.9099492704493966E-5</v>
      </c>
      <c r="AZ237" s="108">
        <v>-5.0012151281748896E-4</v>
      </c>
      <c r="BA237" s="108">
        <v>7.0289832689823025E-4</v>
      </c>
      <c r="BB237" s="108">
        <v>2.9375934068583645E-5</v>
      </c>
      <c r="BC237" s="108">
        <v>7.2150858158755865E-4</v>
      </c>
      <c r="BD237" s="108">
        <v>-5.9211400782629279E-5</v>
      </c>
      <c r="BE237" s="108">
        <v>-1.1689479195660305E-4</v>
      </c>
      <c r="BF237" s="108">
        <v>-2.5969413772346645E-5</v>
      </c>
      <c r="BG237" s="108">
        <v>-1.357779378297965E-4</v>
      </c>
      <c r="BH237" s="108">
        <v>-2.8200507312543365E-5</v>
      </c>
      <c r="BI237" s="108">
        <v>7.6452102526090129E-6</v>
      </c>
      <c r="BJ237" s="108">
        <v>-9.3885284510071928E-5</v>
      </c>
      <c r="BK237" s="108">
        <v>1.40269247803205E-6</v>
      </c>
      <c r="BL237" s="108">
        <v>-3.1947934502829568E-5</v>
      </c>
      <c r="BM237" s="108">
        <v>-1.0848399460123495E-4</v>
      </c>
      <c r="BN237" s="108">
        <v>-4.1793681291297409E-3</v>
      </c>
      <c r="BO237" s="108">
        <v>-3.230923474324587E-4</v>
      </c>
      <c r="BP237" s="108">
        <v>-5.2864361387052662E-5</v>
      </c>
      <c r="BQ237" s="108">
        <v>-4.1854610833589792E-4</v>
      </c>
      <c r="BR237" s="108">
        <v>-9.6881470684497364E-4</v>
      </c>
      <c r="BS237" s="108">
        <v>1.4958635093224207E-5</v>
      </c>
      <c r="BT237" s="108">
        <v>-3.3100715085358628E-5</v>
      </c>
      <c r="BU237" s="108">
        <v>-5.2083168692868096E-4</v>
      </c>
      <c r="BV237" s="108">
        <v>-5.4427953815432931E-4</v>
      </c>
      <c r="BW237" s="108">
        <v>-3.507244171616496E-5</v>
      </c>
      <c r="BX237" s="195"/>
      <c r="BY237" s="108"/>
      <c r="BZ237" s="108"/>
      <c r="CA237" s="108"/>
      <c r="CB237" s="108"/>
      <c r="CC237" s="108"/>
    </row>
    <row r="238" spans="1:81" outlineLevel="1" x14ac:dyDescent="0.25">
      <c r="A238" s="3"/>
      <c r="B238" s="9">
        <v>224</v>
      </c>
      <c r="C238" s="3"/>
      <c r="D238" s="3"/>
      <c r="E238" s="36" t="s">
        <v>137</v>
      </c>
      <c r="F238" s="248"/>
      <c r="G238" s="49">
        <f t="shared" si="79"/>
        <v>0.10968261165607517</v>
      </c>
      <c r="H238" s="49">
        <f t="shared" si="80"/>
        <v>0.1103838933002638</v>
      </c>
      <c r="I238" s="49">
        <f t="shared" si="80"/>
        <v>0.111608897455134</v>
      </c>
      <c r="J238" s="49" t="e">
        <f t="shared" si="80"/>
        <v>#NUM!</v>
      </c>
      <c r="K238" s="49" t="e">
        <f t="shared" si="80"/>
        <v>#NUM!</v>
      </c>
      <c r="L238" s="49" t="e">
        <f t="shared" ref="L238:M238" si="93">L174*L217</f>
        <v>#NUM!</v>
      </c>
      <c r="M238" s="49" t="e">
        <f t="shared" si="93"/>
        <v>#NUM!</v>
      </c>
      <c r="N238" s="214"/>
      <c r="O238" s="107">
        <v>236</v>
      </c>
      <c r="P238" s="107">
        <v>0</v>
      </c>
      <c r="Q238" s="49">
        <v>0.82569218448979909</v>
      </c>
      <c r="R238" s="155">
        <v>0.44891591596923441</v>
      </c>
      <c r="S238" s="155">
        <v>1.557099304906244</v>
      </c>
      <c r="T238" s="155">
        <v>3.847772024669957E-2</v>
      </c>
      <c r="U238" s="155">
        <v>3.3591971538469018E-2</v>
      </c>
      <c r="V238" s="155">
        <v>1.057528628906479E-3</v>
      </c>
      <c r="W238" s="155">
        <v>9.6671251472039338E-2</v>
      </c>
      <c r="X238" s="189">
        <v>0.581838699225801</v>
      </c>
      <c r="Y238" s="155">
        <v>2.4556772001358071</v>
      </c>
      <c r="Z238" s="155">
        <v>1.4409848966225478</v>
      </c>
      <c r="AA238" s="155">
        <v>0.41447793866556026</v>
      </c>
      <c r="AB238" s="155">
        <v>0.10820644102252167</v>
      </c>
      <c r="AC238" s="155">
        <v>7.3523591979516114E-4</v>
      </c>
      <c r="AD238" s="155">
        <v>6.3183095089211223E-4</v>
      </c>
      <c r="AE238" s="155">
        <v>4.580542408265223E-2</v>
      </c>
      <c r="AF238" s="155">
        <v>0.35325655696896824</v>
      </c>
      <c r="AG238" s="155">
        <v>0.15581237852955057</v>
      </c>
      <c r="AH238" s="155">
        <v>1.7750849450805193</v>
      </c>
      <c r="AI238" s="155">
        <v>9.0421655798136408E-2</v>
      </c>
      <c r="AJ238" s="155">
        <v>0.12306963753638342</v>
      </c>
      <c r="AK238" s="155">
        <v>1.0342785605167415</v>
      </c>
      <c r="AL238" s="108">
        <v>2.2134672287065268E-2</v>
      </c>
      <c r="AM238" s="108">
        <v>0.51661419443089329</v>
      </c>
      <c r="AN238" s="108">
        <v>3.114581079602903E-2</v>
      </c>
      <c r="AO238" s="108">
        <v>0.4921125132910133</v>
      </c>
      <c r="AP238" s="108">
        <v>2.5854964305177401</v>
      </c>
      <c r="AQ238" s="108">
        <v>1.0906916780883893</v>
      </c>
      <c r="AR238" s="108">
        <v>1.3166196726924819</v>
      </c>
      <c r="AS238" s="108">
        <v>0.35514052115651812</v>
      </c>
      <c r="AT238" s="108">
        <v>0.28979156638701131</v>
      </c>
      <c r="AU238" s="108">
        <v>9.8651468399229142E-2</v>
      </c>
      <c r="AV238" s="108">
        <v>6.1623863802242407E-3</v>
      </c>
      <c r="AW238" s="108">
        <v>0.46134002885127728</v>
      </c>
      <c r="AX238" s="108">
        <v>0.36575511827389257</v>
      </c>
      <c r="AY238" s="108">
        <v>0.10968261165607517</v>
      </c>
      <c r="AZ238" s="108">
        <v>4.535178639295994E-2</v>
      </c>
      <c r="BA238" s="108">
        <v>2.6654617635027564E-2</v>
      </c>
      <c r="BB238" s="108">
        <v>2.2314797189661546E-3</v>
      </c>
      <c r="BC238" s="108">
        <v>0.51452433671591635</v>
      </c>
      <c r="BD238" s="108">
        <v>0.12432175946710837</v>
      </c>
      <c r="BE238" s="108">
        <v>1.4070551734035199</v>
      </c>
      <c r="BF238" s="108">
        <v>2.4321094980372078E-3</v>
      </c>
      <c r="BG238" s="108">
        <v>0.42537104061964282</v>
      </c>
      <c r="BH238" s="108">
        <v>0.35292741743977069</v>
      </c>
      <c r="BI238" s="108">
        <v>3.4009733483481401E-3</v>
      </c>
      <c r="BJ238" s="108">
        <v>0.40295287254647733</v>
      </c>
      <c r="BK238" s="108">
        <v>0.11861433906752777</v>
      </c>
      <c r="BL238" s="108">
        <v>8.2136684023383158E-2</v>
      </c>
      <c r="BM238" s="108">
        <v>0.46004611028234593</v>
      </c>
      <c r="BN238" s="108">
        <v>0.83773895665849241</v>
      </c>
      <c r="BO238" s="108">
        <v>1.1683691848699438</v>
      </c>
      <c r="BP238" s="108">
        <v>9.4102087298097246E-3</v>
      </c>
      <c r="BQ238" s="108">
        <v>0.65065659074891213</v>
      </c>
      <c r="BR238" s="108">
        <v>0.76344999431894123</v>
      </c>
      <c r="BS238" s="108">
        <v>3.4080692804677556E-2</v>
      </c>
      <c r="BT238" s="108">
        <v>1.794223383222223E-3</v>
      </c>
      <c r="BU238" s="108">
        <v>0.16665687065051041</v>
      </c>
      <c r="BV238" s="108">
        <v>1.1982312380332441</v>
      </c>
      <c r="BW238" s="108">
        <v>0.17625630574994869</v>
      </c>
      <c r="BX238" s="195"/>
      <c r="BY238" s="108"/>
      <c r="BZ238" s="108"/>
      <c r="CA238" s="108"/>
      <c r="CB238" s="108"/>
      <c r="CC238" s="108"/>
    </row>
    <row r="239" spans="1:81" outlineLevel="1" x14ac:dyDescent="0.25">
      <c r="A239" s="3"/>
      <c r="B239" s="9">
        <v>225</v>
      </c>
      <c r="C239" s="3"/>
      <c r="D239" s="3"/>
      <c r="E239" s="36" t="s">
        <v>138</v>
      </c>
      <c r="F239" s="248"/>
      <c r="G239" s="49">
        <f t="shared" si="79"/>
        <v>3.8123794064867794E-2</v>
      </c>
      <c r="H239" s="49">
        <f t="shared" si="80"/>
        <v>3.8046725904210855E-2</v>
      </c>
      <c r="I239" s="49">
        <f t="shared" si="80"/>
        <v>3.8440624661560514E-2</v>
      </c>
      <c r="J239" s="49" t="e">
        <f t="shared" si="80"/>
        <v>#NUM!</v>
      </c>
      <c r="K239" s="49" t="e">
        <f t="shared" si="80"/>
        <v>#NUM!</v>
      </c>
      <c r="L239" s="49" t="e">
        <f t="shared" ref="L239:M239" si="94">L175*L218</f>
        <v>#NUM!</v>
      </c>
      <c r="M239" s="49" t="e">
        <f t="shared" si="94"/>
        <v>#NUM!</v>
      </c>
      <c r="N239" s="214"/>
      <c r="O239" s="107">
        <v>237</v>
      </c>
      <c r="P239" s="107">
        <v>0</v>
      </c>
      <c r="Q239" s="49">
        <v>0.71224505623138012</v>
      </c>
      <c r="R239" s="155">
        <v>0.32976621862143907</v>
      </c>
      <c r="S239" s="155">
        <v>1.0275847455639029</v>
      </c>
      <c r="T239" s="155">
        <v>1.5267586157087976E-2</v>
      </c>
      <c r="U239" s="155">
        <v>1.5150627014745196E-2</v>
      </c>
      <c r="V239" s="155">
        <v>-4.019335297573589E-4</v>
      </c>
      <c r="W239" s="155">
        <v>5.8205141216477789E-2</v>
      </c>
      <c r="X239" s="189">
        <v>0.56055991350669987</v>
      </c>
      <c r="Y239" s="155">
        <v>1.1930163979255184</v>
      </c>
      <c r="Z239" s="155">
        <v>0.66458343054424496</v>
      </c>
      <c r="AA239" s="155">
        <v>0.20560526472827165</v>
      </c>
      <c r="AB239" s="155">
        <v>4.5915737006940467E-2</v>
      </c>
      <c r="AC239" s="155">
        <v>1.4264755385335503E-4</v>
      </c>
      <c r="AD239" s="155">
        <v>6.6224034638954316E-4</v>
      </c>
      <c r="AE239" s="155">
        <v>8.4422924603621656E-3</v>
      </c>
      <c r="AF239" s="155">
        <v>0.16606185081063279</v>
      </c>
      <c r="AG239" s="155">
        <v>3.3685567522641471E-2</v>
      </c>
      <c r="AH239" s="155">
        <v>0.71623062186388953</v>
      </c>
      <c r="AI239" s="155">
        <v>5.4784052481853446E-2</v>
      </c>
      <c r="AJ239" s="155">
        <v>9.6902606606602562E-2</v>
      </c>
      <c r="AK239" s="155">
        <v>0.51705281248306678</v>
      </c>
      <c r="AL239" s="108">
        <v>1.3102246336695569E-2</v>
      </c>
      <c r="AM239" s="108">
        <v>0.12264911445514876</v>
      </c>
      <c r="AN239" s="108">
        <v>0.10242708756825124</v>
      </c>
      <c r="AO239" s="108">
        <v>0.22446568521763477</v>
      </c>
      <c r="AP239" s="108">
        <v>1.7000193563682613</v>
      </c>
      <c r="AQ239" s="108">
        <v>0.13688383782424862</v>
      </c>
      <c r="AR239" s="108">
        <v>0.62120053242813345</v>
      </c>
      <c r="AS239" s="108">
        <v>0.17273321078986942</v>
      </c>
      <c r="AT239" s="108">
        <v>0.12910699416709218</v>
      </c>
      <c r="AU239" s="108">
        <v>4.7327571291833292E-2</v>
      </c>
      <c r="AV239" s="108">
        <v>2.6075785813546304E-3</v>
      </c>
      <c r="AW239" s="108">
        <v>0.24989183313148097</v>
      </c>
      <c r="AX239" s="108">
        <v>0.14741042750583666</v>
      </c>
      <c r="AY239" s="108">
        <v>3.8123794064867794E-2</v>
      </c>
      <c r="AZ239" s="108">
        <v>2.6484715276438482E-2</v>
      </c>
      <c r="BA239" s="108">
        <v>1.564550059832084E-2</v>
      </c>
      <c r="BB239" s="108">
        <v>2.6142385357743776E-3</v>
      </c>
      <c r="BC239" s="108">
        <v>0.22017304255753678</v>
      </c>
      <c r="BD239" s="108">
        <v>7.2055788233077817E-2</v>
      </c>
      <c r="BE239" s="108">
        <v>0.68471149638692064</v>
      </c>
      <c r="BF239" s="108">
        <v>-6.2370741795916959E-4</v>
      </c>
      <c r="BG239" s="108">
        <v>0.19152187276159952</v>
      </c>
      <c r="BH239" s="108">
        <v>0.17294114215490838</v>
      </c>
      <c r="BI239" s="108">
        <v>2.4992764551431353E-3</v>
      </c>
      <c r="BJ239" s="108">
        <v>0.31993456346610422</v>
      </c>
      <c r="BK239" s="108">
        <v>1.4782959509842522E-2</v>
      </c>
      <c r="BL239" s="108">
        <v>4.5212239908417391E-2</v>
      </c>
      <c r="BM239" s="108">
        <v>0.26998551529663695</v>
      </c>
      <c r="BN239" s="108">
        <v>0.45924927576933577</v>
      </c>
      <c r="BO239" s="108">
        <v>0.33752246662018215</v>
      </c>
      <c r="BP239" s="108">
        <v>4.6469420269165023E-3</v>
      </c>
      <c r="BQ239" s="108">
        <v>0.30820085139164083</v>
      </c>
      <c r="BR239" s="108">
        <v>0.55701955101946243</v>
      </c>
      <c r="BS239" s="108">
        <v>0.23447332812266208</v>
      </c>
      <c r="BT239" s="108">
        <v>9.250274823082988E-4</v>
      </c>
      <c r="BU239" s="108">
        <v>9.1837226747044753E-2</v>
      </c>
      <c r="BV239" s="108">
        <v>0.61316936406120381</v>
      </c>
      <c r="BW239" s="108">
        <v>9.4189393530518417E-2</v>
      </c>
      <c r="BX239" s="195"/>
      <c r="BY239" s="108"/>
      <c r="BZ239" s="108"/>
      <c r="CA239" s="108"/>
      <c r="CB239" s="108"/>
      <c r="CC239" s="108"/>
    </row>
    <row r="240" spans="1:81" outlineLevel="1" x14ac:dyDescent="0.25">
      <c r="A240" s="3"/>
      <c r="B240" s="9">
        <v>226</v>
      </c>
      <c r="C240" s="3"/>
      <c r="D240" s="3"/>
      <c r="E240" s="36" t="s">
        <v>139</v>
      </c>
      <c r="F240" s="248"/>
      <c r="G240" s="49">
        <f t="shared" si="79"/>
        <v>-9.1649845386603729E-2</v>
      </c>
      <c r="H240" s="49">
        <f t="shared" si="80"/>
        <v>-9.0883488020406605E-2</v>
      </c>
      <c r="I240" s="49">
        <f t="shared" si="80"/>
        <v>-9.0816554903459551E-2</v>
      </c>
      <c r="J240" s="49" t="e">
        <f t="shared" si="80"/>
        <v>#NUM!</v>
      </c>
      <c r="K240" s="49" t="e">
        <f t="shared" si="80"/>
        <v>#NUM!</v>
      </c>
      <c r="L240" s="49" t="e">
        <f t="shared" ref="L240:M240" si="95">L176*L219</f>
        <v>#NUM!</v>
      </c>
      <c r="M240" s="49" t="e">
        <f t="shared" si="95"/>
        <v>#NUM!</v>
      </c>
      <c r="N240" s="214"/>
      <c r="O240" s="107">
        <v>238</v>
      </c>
      <c r="P240" s="107">
        <v>0</v>
      </c>
      <c r="Q240" s="49">
        <v>-1.6458992241053674</v>
      </c>
      <c r="R240" s="155">
        <v>-0.92586352805900718</v>
      </c>
      <c r="S240" s="155">
        <v>-2.8453717310365079</v>
      </c>
      <c r="T240" s="155">
        <v>-4.8059407924571897E-2</v>
      </c>
      <c r="U240" s="155">
        <v>-5.7460339566625496E-2</v>
      </c>
      <c r="V240" s="155">
        <v>1.6244147869412407E-3</v>
      </c>
      <c r="W240" s="155">
        <v>-0.25758843492004918</v>
      </c>
      <c r="X240" s="189">
        <v>-1.315014290912373</v>
      </c>
      <c r="Y240" s="155">
        <v>-3.3086918186175023</v>
      </c>
      <c r="Z240" s="155">
        <v>-2.8648648619890031</v>
      </c>
      <c r="AA240" s="155">
        <v>-0.60116757500426254</v>
      </c>
      <c r="AB240" s="155">
        <v>-0.11336285424655367</v>
      </c>
      <c r="AC240" s="155">
        <v>-8.0883811423510096E-4</v>
      </c>
      <c r="AD240" s="155">
        <v>-6.10823186520451E-3</v>
      </c>
      <c r="AE240" s="155">
        <v>-3.8569125575706291E-2</v>
      </c>
      <c r="AF240" s="155">
        <v>-0.56774826486750318</v>
      </c>
      <c r="AG240" s="155">
        <v>-0.12890100489187789</v>
      </c>
      <c r="AH240" s="155">
        <v>-1.9935873288222878</v>
      </c>
      <c r="AI240" s="155">
        <v>-0.19500921457810744</v>
      </c>
      <c r="AJ240" s="155">
        <v>-0.20972148052623144</v>
      </c>
      <c r="AK240" s="155">
        <v>-1.7617886039832824</v>
      </c>
      <c r="AL240" s="108">
        <v>-6.9012917821042921E-2</v>
      </c>
      <c r="AM240" s="108">
        <v>-0.70838205463736603</v>
      </c>
      <c r="AN240" s="108">
        <v>-0.11532237244684836</v>
      </c>
      <c r="AO240" s="108">
        <v>-1.4685646297357653</v>
      </c>
      <c r="AP240" s="108">
        <v>-3.5370535328009445</v>
      </c>
      <c r="AQ240" s="108">
        <v>-1.0672922297941982</v>
      </c>
      <c r="AR240" s="108">
        <v>-1.7004747248653844</v>
      </c>
      <c r="AS240" s="108">
        <v>-0.43288784642197764</v>
      </c>
      <c r="AT240" s="108">
        <v>-0.57136927618614231</v>
      </c>
      <c r="AU240" s="108">
        <v>-0.15198517231565747</v>
      </c>
      <c r="AV240" s="108">
        <v>-1.9072929872750468E-3</v>
      </c>
      <c r="AW240" s="108">
        <v>-0.70541023108434686</v>
      </c>
      <c r="AX240" s="108">
        <v>-0.53481586310601215</v>
      </c>
      <c r="AY240" s="108">
        <v>-9.1649845386603729E-2</v>
      </c>
      <c r="AZ240" s="108">
        <v>-7.316561726683532E-2</v>
      </c>
      <c r="BA240" s="108">
        <v>-7.1287576522210655E-2</v>
      </c>
      <c r="BB240" s="108">
        <v>-1.7381657556049788E-2</v>
      </c>
      <c r="BC240" s="108">
        <v>-0.75983848899960382</v>
      </c>
      <c r="BD240" s="108">
        <v>-0.25632353251214213</v>
      </c>
      <c r="BE240" s="108">
        <v>-1.7276357185021911</v>
      </c>
      <c r="BF240" s="108">
        <v>1.0181050243852311E-3</v>
      </c>
      <c r="BG240" s="108">
        <v>-0.70095348404424218</v>
      </c>
      <c r="BH240" s="108">
        <v>-0.52466784286514623</v>
      </c>
      <c r="BI240" s="108">
        <v>-3.2762308037571401E-2</v>
      </c>
      <c r="BJ240" s="108">
        <v>-0.93596380579221461</v>
      </c>
      <c r="BK240" s="108">
        <v>-8.7981087833105154E-2</v>
      </c>
      <c r="BL240" s="108">
        <v>-0.15251444104384052</v>
      </c>
      <c r="BM240" s="108">
        <v>-1.5364823064053341</v>
      </c>
      <c r="BN240" s="108">
        <v>-1.245480231280593</v>
      </c>
      <c r="BO240" s="108">
        <v>-1.4986682592102718</v>
      </c>
      <c r="BP240" s="108">
        <v>-5.1767790847764047E-2</v>
      </c>
      <c r="BQ240" s="108">
        <v>-0.89639111234735791</v>
      </c>
      <c r="BR240" s="108">
        <v>-1.4374850600572799</v>
      </c>
      <c r="BS240" s="108">
        <v>-1.0215258545151422</v>
      </c>
      <c r="BT240" s="108">
        <v>-5.065451702945218E-3</v>
      </c>
      <c r="BU240" s="108">
        <v>-0.34957781645621133</v>
      </c>
      <c r="BV240" s="108">
        <v>-1.7367648809102134</v>
      </c>
      <c r="BW240" s="108">
        <v>-0.34229739826416966</v>
      </c>
      <c r="BX240" s="195"/>
      <c r="BY240" s="108"/>
      <c r="BZ240" s="108"/>
      <c r="CA240" s="108"/>
      <c r="CB240" s="108"/>
      <c r="CC240" s="108"/>
    </row>
    <row r="241" spans="1:150" outlineLevel="1" x14ac:dyDescent="0.25">
      <c r="A241" s="3"/>
      <c r="B241" s="9">
        <v>227</v>
      </c>
      <c r="C241" s="3"/>
      <c r="D241" s="3"/>
      <c r="E241" s="36" t="s">
        <v>140</v>
      </c>
      <c r="F241" s="248"/>
      <c r="G241" s="49">
        <f t="shared" si="79"/>
        <v>4.9137019397988372E-3</v>
      </c>
      <c r="H241" s="49">
        <f t="shared" si="80"/>
        <v>6.9233315265654974E-3</v>
      </c>
      <c r="I241" s="49">
        <f t="shared" si="80"/>
        <v>8.6700159472312428E-3</v>
      </c>
      <c r="J241" s="49">
        <f t="shared" si="80"/>
        <v>-8.3239469949930468E-3</v>
      </c>
      <c r="K241" s="49">
        <f t="shared" si="80"/>
        <v>-2.4346281444741019E-2</v>
      </c>
      <c r="L241" s="49">
        <f t="shared" ref="L241:M241" si="96">L177*L220</f>
        <v>-4.0368615894489021E-2</v>
      </c>
      <c r="M241" s="49">
        <f t="shared" si="96"/>
        <v>-5.6390950344236995E-2</v>
      </c>
      <c r="N241" s="214"/>
      <c r="O241" s="107">
        <v>239</v>
      </c>
      <c r="P241" s="107">
        <v>0</v>
      </c>
      <c r="Q241" s="49">
        <v>0.61465026265029243</v>
      </c>
      <c r="R241" s="155">
        <v>-0.10073678111786752</v>
      </c>
      <c r="S241" s="155">
        <v>-0.98210969756163469</v>
      </c>
      <c r="T241" s="155">
        <v>-0.34822930863475982</v>
      </c>
      <c r="U241" s="155">
        <v>-0.4841660135553616</v>
      </c>
      <c r="V241" s="155">
        <v>-0.16412335249300233</v>
      </c>
      <c r="W241" s="155">
        <v>-0.27190867404028662</v>
      </c>
      <c r="X241" s="189">
        <v>-0.8245901156575105</v>
      </c>
      <c r="Y241" s="155">
        <v>-1.290437829875078</v>
      </c>
      <c r="Z241" s="155">
        <v>-1.2667474395879679</v>
      </c>
      <c r="AA241" s="155">
        <v>-0.81576675954244138</v>
      </c>
      <c r="AB241" s="155">
        <v>5.6779746468345285E-2</v>
      </c>
      <c r="AC241" s="155">
        <v>-0.16414702356286648</v>
      </c>
      <c r="AD241" s="155">
        <v>-0.19455855955562598</v>
      </c>
      <c r="AE241" s="155">
        <v>-0.10347091710828418</v>
      </c>
      <c r="AF241" s="155">
        <v>-0.59169342094288013</v>
      </c>
      <c r="AG241" s="155">
        <v>-0.5456113858332402</v>
      </c>
      <c r="AH241" s="155">
        <v>-0.87350003900161211</v>
      </c>
      <c r="AI241" s="155">
        <v>-0.43811357940755979</v>
      </c>
      <c r="AJ241" s="155">
        <v>-0.69086667645443778</v>
      </c>
      <c r="AK241" s="155">
        <v>-0.99096866713216525</v>
      </c>
      <c r="AL241" s="108">
        <v>-0.30535738080775465</v>
      </c>
      <c r="AM241" s="108">
        <v>-0.60253008226733262</v>
      </c>
      <c r="AN241" s="108">
        <v>-0.17939451898615702</v>
      </c>
      <c r="AO241" s="108">
        <v>-1.036522685339786</v>
      </c>
      <c r="AP241" s="108">
        <v>-1.4068023373207243</v>
      </c>
      <c r="AQ241" s="108">
        <v>-1.0043989076402986</v>
      </c>
      <c r="AR241" s="108">
        <v>1.069693539572838</v>
      </c>
      <c r="AS241" s="108">
        <v>0.19897438024277367</v>
      </c>
      <c r="AT241" s="108">
        <v>-0.35096622169487085</v>
      </c>
      <c r="AU241" s="108">
        <v>-0.58317790365373623</v>
      </c>
      <c r="AV241" s="108">
        <v>-0.10614989910688216</v>
      </c>
      <c r="AW241" s="108">
        <v>-0.82224418020407286</v>
      </c>
      <c r="AX241" s="108">
        <v>-0.49959211336658482</v>
      </c>
      <c r="AY241" s="108">
        <v>4.9137019397988372E-3</v>
      </c>
      <c r="AZ241" s="108">
        <v>-0.18210096713894053</v>
      </c>
      <c r="BA241" s="108">
        <v>-0.26776569735889227</v>
      </c>
      <c r="BB241" s="108">
        <v>-6.2045607600067415E-2</v>
      </c>
      <c r="BC241" s="108">
        <v>-0.57973888217752767</v>
      </c>
      <c r="BD241" s="108">
        <v>-0.44013805974781728</v>
      </c>
      <c r="BE241" s="108">
        <v>-0.61486776733400983</v>
      </c>
      <c r="BF241" s="108">
        <v>-0.15175287010320795</v>
      </c>
      <c r="BG241" s="108">
        <v>-0.75890991483250125</v>
      </c>
      <c r="BH241" s="108">
        <v>-0.65653144160986288</v>
      </c>
      <c r="BI241" s="108">
        <v>-0.25322706414855822</v>
      </c>
      <c r="BJ241" s="108">
        <v>-0.70782593473893196</v>
      </c>
      <c r="BK241" s="108">
        <v>-0.5024720162273818</v>
      </c>
      <c r="BL241" s="108">
        <v>-0.37035006819114508</v>
      </c>
      <c r="BM241" s="108">
        <v>-1.0820772749290231</v>
      </c>
      <c r="BN241" s="108">
        <v>-0.93904311661078887</v>
      </c>
      <c r="BO241" s="108">
        <v>-0.59274118257249142</v>
      </c>
      <c r="BP241" s="108">
        <v>-0.22288466264368553</v>
      </c>
      <c r="BQ241" s="108">
        <v>-0.83091050642063724</v>
      </c>
      <c r="BR241" s="108">
        <v>0.52912973137209007</v>
      </c>
      <c r="BS241" s="108">
        <v>-0.68262572814903821</v>
      </c>
      <c r="BT241" s="108">
        <v>-0.16623741808347703</v>
      </c>
      <c r="BU241" s="108">
        <v>-0.51360656455425557</v>
      </c>
      <c r="BV241" s="108">
        <v>-0.93012039227782461</v>
      </c>
      <c r="BW241" s="108">
        <v>-0.48818567348620873</v>
      </c>
      <c r="BX241" s="195"/>
      <c r="BY241" s="108"/>
      <c r="BZ241" s="108"/>
      <c r="CA241" s="108"/>
      <c r="CB241" s="108"/>
      <c r="CC241" s="108"/>
    </row>
    <row r="242" spans="1:150" outlineLevel="1" x14ac:dyDescent="0.25">
      <c r="A242" s="3"/>
      <c r="B242" s="9">
        <v>228</v>
      </c>
      <c r="C242" s="3"/>
      <c r="D242" s="3"/>
      <c r="E242" s="36" t="s">
        <v>141</v>
      </c>
      <c r="F242" s="248"/>
      <c r="G242" s="49">
        <f t="shared" si="79"/>
        <v>1.4255031284983222E-2</v>
      </c>
      <c r="H242" s="49">
        <f t="shared" ref="H242:K243" si="97">H178*H221</f>
        <v>1.4076353116038599E-2</v>
      </c>
      <c r="I242" s="49">
        <f t="shared" si="97"/>
        <v>1.5294196554809285E-2</v>
      </c>
      <c r="J242" s="49">
        <f t="shared" si="97"/>
        <v>0</v>
      </c>
      <c r="K242" s="49">
        <f t="shared" si="97"/>
        <v>0</v>
      </c>
      <c r="L242" s="49">
        <f t="shared" ref="L242:M242" si="98">L178*L221</f>
        <v>0</v>
      </c>
      <c r="M242" s="49">
        <f t="shared" si="98"/>
        <v>0</v>
      </c>
      <c r="N242" s="214"/>
      <c r="O242" s="107">
        <v>240</v>
      </c>
      <c r="P242" s="107">
        <v>0</v>
      </c>
      <c r="Q242" s="49">
        <v>1.764219795955926E-2</v>
      </c>
      <c r="R242" s="155">
        <v>5.675177839790161E-3</v>
      </c>
      <c r="S242" s="155">
        <v>-2.842270678135922E-3</v>
      </c>
      <c r="T242" s="155">
        <v>4.3649476678697717E-3</v>
      </c>
      <c r="U242" s="155">
        <v>1.0036637374944295E-2</v>
      </c>
      <c r="V242" s="155">
        <v>8.4003827098695465E-3</v>
      </c>
      <c r="W242" s="155">
        <v>6.1199145447211768E-3</v>
      </c>
      <c r="X242" s="189">
        <v>1.6813898256009995E-2</v>
      </c>
      <c r="Y242" s="155">
        <v>-8.1032575673090808E-3</v>
      </c>
      <c r="Z242" s="155">
        <v>3.071496708966133E-2</v>
      </c>
      <c r="AA242" s="155">
        <v>1.6177718860179609E-2</v>
      </c>
      <c r="AB242" s="155">
        <v>1.4309588222304255E-2</v>
      </c>
      <c r="AC242" s="155">
        <v>1.3806195988182163E-2</v>
      </c>
      <c r="AD242" s="155">
        <v>8.8267447505574886E-3</v>
      </c>
      <c r="AE242" s="155">
        <v>8.3504383630650051E-3</v>
      </c>
      <c r="AF242" s="155">
        <v>2.2943290127545427E-2</v>
      </c>
      <c r="AG242" s="155">
        <v>1.0117336955432871E-2</v>
      </c>
      <c r="AH242" s="155">
        <v>9.7566298539409171E-4</v>
      </c>
      <c r="AI242" s="155">
        <v>1.1025240058191298E-2</v>
      </c>
      <c r="AJ242" s="155">
        <v>1.4415470409897982E-2</v>
      </c>
      <c r="AK242" s="155">
        <v>-5.8556231696770043E-4</v>
      </c>
      <c r="AL242" s="108">
        <v>3.0140683118172144E-3</v>
      </c>
      <c r="AM242" s="108">
        <v>1.9542180069105776E-2</v>
      </c>
      <c r="AN242" s="108">
        <v>1.0315914852599268E-2</v>
      </c>
      <c r="AO242" s="108">
        <v>-3.2337426005846852E-3</v>
      </c>
      <c r="AP242" s="108">
        <v>7.9217275053344652E-3</v>
      </c>
      <c r="AQ242" s="108">
        <v>-5.0573515326374956E-4</v>
      </c>
      <c r="AR242" s="108">
        <v>9.9908703178852986E-3</v>
      </c>
      <c r="AS242" s="108">
        <v>1.9186800956848226E-2</v>
      </c>
      <c r="AT242" s="108">
        <v>4.0373651695771423E-2</v>
      </c>
      <c r="AU242" s="108">
        <v>3.6781350098899347E-3</v>
      </c>
      <c r="AV242" s="108">
        <v>2.0160884290594119E-2</v>
      </c>
      <c r="AW242" s="108">
        <v>1.4598836383067793E-2</v>
      </c>
      <c r="AX242" s="108">
        <v>1.0927411359724581E-2</v>
      </c>
      <c r="AY242" s="108">
        <v>1.4255031284983222E-2</v>
      </c>
      <c r="AZ242" s="108">
        <v>2.7510454091965321E-2</v>
      </c>
      <c r="BA242" s="108">
        <v>1.4564450805298477E-2</v>
      </c>
      <c r="BB242" s="108">
        <v>1.7381052536143068E-2</v>
      </c>
      <c r="BC242" s="108">
        <v>2.8474950542820565E-2</v>
      </c>
      <c r="BD242" s="108">
        <v>2.8980917639558155E-3</v>
      </c>
      <c r="BE242" s="108">
        <v>-1.6757318301329762E-3</v>
      </c>
      <c r="BF242" s="108">
        <v>2.3630076206779302E-2</v>
      </c>
      <c r="BG242" s="108">
        <v>1.6258522170621906E-2</v>
      </c>
      <c r="BH242" s="108">
        <v>1.706562819349712E-2</v>
      </c>
      <c r="BI242" s="108">
        <v>1.5961071966736254E-2</v>
      </c>
      <c r="BJ242" s="108">
        <v>1.1537951798982083E-2</v>
      </c>
      <c r="BK242" s="108">
        <v>9.9683710901155211E-3</v>
      </c>
      <c r="BL242" s="108">
        <v>3.8081710092727357E-3</v>
      </c>
      <c r="BM242" s="108">
        <v>5.9531354663975985E-3</v>
      </c>
      <c r="BN242" s="108">
        <v>1.7928328053274411E-3</v>
      </c>
      <c r="BO242" s="108">
        <v>3.8819350309218376E-3</v>
      </c>
      <c r="BP242" s="108">
        <v>4.4188613202606466E-3</v>
      </c>
      <c r="BQ242" s="108">
        <v>1.9961851342799777E-2</v>
      </c>
      <c r="BR242" s="108">
        <v>1.6645818483419721E-2</v>
      </c>
      <c r="BS242" s="108">
        <v>2.2746824901739605E-2</v>
      </c>
      <c r="BT242" s="108">
        <v>1.6354194023069379E-2</v>
      </c>
      <c r="BU242" s="108">
        <v>1.5580749535369509E-2</v>
      </c>
      <c r="BV242" s="108">
        <v>8.5806660815351474E-3</v>
      </c>
      <c r="BW242" s="108">
        <v>1.1224800580503569E-2</v>
      </c>
      <c r="BX242" s="195"/>
      <c r="BY242" s="108"/>
      <c r="BZ242" s="108"/>
      <c r="CA242" s="108"/>
      <c r="CB242" s="108"/>
      <c r="CC242" s="108"/>
    </row>
    <row r="243" spans="1:150" outlineLevel="1" x14ac:dyDescent="0.25">
      <c r="A243" s="3"/>
      <c r="B243" s="9">
        <v>229</v>
      </c>
      <c r="C243" s="3"/>
      <c r="D243" s="3"/>
      <c r="E243" s="36" t="s">
        <v>142</v>
      </c>
      <c r="F243" s="248"/>
      <c r="G243" s="49">
        <f t="shared" si="79"/>
        <v>0.23752768742309641</v>
      </c>
      <c r="H243" s="49">
        <f t="shared" si="97"/>
        <v>0.25449395081046045</v>
      </c>
      <c r="I243" s="49">
        <f t="shared" si="97"/>
        <v>0.27146021419782446</v>
      </c>
      <c r="J243" s="49">
        <f t="shared" si="97"/>
        <v>0.28842647758518847</v>
      </c>
      <c r="K243" s="49">
        <f t="shared" si="97"/>
        <v>0.30539274097255253</v>
      </c>
      <c r="L243" s="49">
        <f t="shared" ref="L243:M243" si="99">L179*L222</f>
        <v>0.32235900435991655</v>
      </c>
      <c r="M243" s="49">
        <f t="shared" si="99"/>
        <v>0.33932526774728056</v>
      </c>
      <c r="N243" s="214"/>
      <c r="O243" s="107">
        <v>241</v>
      </c>
      <c r="P243" s="107">
        <v>0</v>
      </c>
      <c r="Q243" s="49">
        <v>0.23501452894512509</v>
      </c>
      <c r="R243" s="155">
        <v>0.2344653578991715</v>
      </c>
      <c r="S243" s="155">
        <v>0.23813904883428061</v>
      </c>
      <c r="T243" s="155">
        <v>0.23737729279343217</v>
      </c>
      <c r="U243" s="155">
        <v>0.24084515975339013</v>
      </c>
      <c r="V243" s="155">
        <v>0.23921799526575316</v>
      </c>
      <c r="W243" s="155">
        <v>0.23670081579240937</v>
      </c>
      <c r="X243" s="189">
        <v>0.24035897573859322</v>
      </c>
      <c r="Y243" s="155">
        <v>0.24399503096192132</v>
      </c>
      <c r="Z243" s="155">
        <v>0.24379685809630239</v>
      </c>
      <c r="AA243" s="155">
        <v>0.24088710784684181</v>
      </c>
      <c r="AB243" s="155">
        <v>0.23768022587236079</v>
      </c>
      <c r="AC243" s="155">
        <v>0.23794840160372877</v>
      </c>
      <c r="AD243" s="155">
        <v>0.24238546740620615</v>
      </c>
      <c r="AE243" s="155">
        <v>0.23738435662813953</v>
      </c>
      <c r="AF243" s="155">
        <v>0.23730582905470546</v>
      </c>
      <c r="AG243" s="155">
        <v>0.23964157184387222</v>
      </c>
      <c r="AH243" s="155">
        <v>0.23540326291131969</v>
      </c>
      <c r="AI243" s="155">
        <v>0.23897210464788687</v>
      </c>
      <c r="AJ243" s="155">
        <v>0.2371517864367105</v>
      </c>
      <c r="AK243" s="155">
        <v>0.24070847719663457</v>
      </c>
      <c r="AL243" s="108">
        <v>0.2402604359868781</v>
      </c>
      <c r="AM243" s="108">
        <v>0.23605122157845737</v>
      </c>
      <c r="AN243" s="108">
        <v>0.24157110521427533</v>
      </c>
      <c r="AO243" s="108">
        <v>0.23803849993471968</v>
      </c>
      <c r="AP243" s="108">
        <v>0.23552312658591704</v>
      </c>
      <c r="AQ243" s="108">
        <v>0.24334100351770993</v>
      </c>
      <c r="AR243" s="108">
        <v>0.23770087495938547</v>
      </c>
      <c r="AS243" s="108">
        <v>0.23671960987629731</v>
      </c>
      <c r="AT243" s="108">
        <v>0.23534742952885679</v>
      </c>
      <c r="AU243" s="108">
        <v>0.23974695307540267</v>
      </c>
      <c r="AV243" s="108">
        <v>0.24066144475169315</v>
      </c>
      <c r="AW243" s="108">
        <v>0.23692616573161554</v>
      </c>
      <c r="AX243" s="108">
        <v>0.23631232756623249</v>
      </c>
      <c r="AY243" s="108">
        <v>0.23752768742309641</v>
      </c>
      <c r="AZ243" s="108">
        <v>0.24150644495433871</v>
      </c>
      <c r="BA243" s="108">
        <v>0.24245537325966054</v>
      </c>
      <c r="BB243" s="108">
        <v>0.22994263455908787</v>
      </c>
      <c r="BC243" s="108">
        <v>0.23658465323657593</v>
      </c>
      <c r="BD243" s="108">
        <v>0.23891893917761714</v>
      </c>
      <c r="BE243" s="108">
        <v>0.24689541528271358</v>
      </c>
      <c r="BF243" s="108">
        <v>0.24016542559669507</v>
      </c>
      <c r="BG243" s="108">
        <v>0.24066693803148875</v>
      </c>
      <c r="BH243" s="108">
        <v>0.23960481103023601</v>
      </c>
      <c r="BI243" s="108">
        <v>0.23734108641284274</v>
      </c>
      <c r="BJ243" s="108">
        <v>0.24034003800945888</v>
      </c>
      <c r="BK243" s="108">
        <v>0.24682936912339726</v>
      </c>
      <c r="BL243" s="108">
        <v>0.23899782638158207</v>
      </c>
      <c r="BM243" s="108">
        <v>0.23875818624218453</v>
      </c>
      <c r="BN243" s="108">
        <v>0.23649375642142567</v>
      </c>
      <c r="BO243" s="108">
        <v>0.23625017439007479</v>
      </c>
      <c r="BP243" s="108">
        <v>0.24187250810036445</v>
      </c>
      <c r="BQ243" s="108">
        <v>0.23692183250009161</v>
      </c>
      <c r="BR243" s="108">
        <v>0.23619083156407203</v>
      </c>
      <c r="BS243" s="108">
        <v>0.2346755674515506</v>
      </c>
      <c r="BT243" s="108">
        <v>0.23603210030386559</v>
      </c>
      <c r="BU243" s="108">
        <v>0.23720438267032887</v>
      </c>
      <c r="BV243" s="108">
        <v>0.23571430540696103</v>
      </c>
      <c r="BW243" s="108">
        <v>0.2373646201482425</v>
      </c>
      <c r="BX243" s="195"/>
      <c r="BY243" s="108"/>
      <c r="BZ243" s="108"/>
      <c r="CA243" s="108"/>
      <c r="CB243" s="108"/>
      <c r="CC243" s="108"/>
    </row>
    <row r="244" spans="1:150" outlineLevel="1" x14ac:dyDescent="0.25">
      <c r="A244" s="3"/>
      <c r="B244" s="9">
        <v>230</v>
      </c>
      <c r="C244" s="3"/>
      <c r="D244" s="3"/>
      <c r="E244" s="36"/>
      <c r="H244" s="3"/>
      <c r="I244" s="3"/>
      <c r="J244" s="3"/>
      <c r="K244" s="3"/>
      <c r="L244" s="3"/>
      <c r="M244" s="3"/>
      <c r="O244" s="107">
        <v>242</v>
      </c>
      <c r="P244" s="107">
        <v>0</v>
      </c>
      <c r="R244" s="155"/>
      <c r="S244" s="155"/>
      <c r="T244" s="155"/>
      <c r="U244" s="155"/>
      <c r="V244" s="155"/>
      <c r="W244" s="155"/>
      <c r="X244" s="189"/>
      <c r="Y244" s="155"/>
      <c r="Z244" s="155"/>
      <c r="AA244" s="155"/>
      <c r="AB244" s="155"/>
      <c r="AC244" s="155"/>
      <c r="AD244" s="155"/>
      <c r="AE244" s="155"/>
      <c r="AF244" s="155"/>
      <c r="AG244" s="155"/>
      <c r="AH244" s="155"/>
      <c r="AI244" s="155"/>
      <c r="AJ244" s="155"/>
      <c r="AK244" s="155"/>
      <c r="AL244" s="108"/>
      <c r="AM244" s="108"/>
      <c r="AN244" s="108"/>
      <c r="AO244" s="108"/>
      <c r="AP244" s="108"/>
      <c r="AQ244" s="108"/>
      <c r="AR244" s="108"/>
      <c r="AS244" s="108"/>
      <c r="AT244" s="108"/>
      <c r="AU244" s="108"/>
      <c r="AV244" s="108"/>
      <c r="AW244" s="108"/>
      <c r="AX244" s="108"/>
      <c r="AY244" s="108"/>
      <c r="AZ244" s="108"/>
      <c r="BA244" s="108"/>
      <c r="BB244" s="108"/>
      <c r="BC244" s="108"/>
      <c r="BD244" s="108"/>
      <c r="BE244" s="108"/>
      <c r="BF244" s="108"/>
      <c r="BG244" s="108"/>
      <c r="BH244" s="108"/>
      <c r="BI244" s="108"/>
      <c r="BJ244" s="108"/>
      <c r="BK244" s="108"/>
      <c r="BL244" s="108"/>
      <c r="BM244" s="108"/>
      <c r="BN244" s="108"/>
      <c r="BO244" s="108"/>
      <c r="BP244" s="108"/>
      <c r="BQ244" s="108"/>
      <c r="BR244" s="108"/>
      <c r="BS244" s="108"/>
      <c r="BT244" s="108"/>
      <c r="BU244" s="108"/>
      <c r="BV244" s="108"/>
      <c r="BW244" s="108"/>
      <c r="BX244" s="195"/>
      <c r="BY244" s="108"/>
      <c r="BZ244" s="108"/>
      <c r="CA244" s="108"/>
      <c r="CB244" s="108"/>
      <c r="CC244" s="108"/>
    </row>
    <row r="245" spans="1:150" outlineLevel="1" x14ac:dyDescent="0.25">
      <c r="A245" s="3"/>
      <c r="B245" s="9">
        <v>231</v>
      </c>
      <c r="C245" s="3"/>
      <c r="D245" s="3"/>
      <c r="E245" s="36" t="s">
        <v>147</v>
      </c>
      <c r="F245" s="244"/>
      <c r="G245" s="43">
        <f>HLOOKUP($E$3,$P$3:$CE$269,O245,FALSE)</f>
        <v>13.443604543568501</v>
      </c>
      <c r="H245" s="43">
        <f t="shared" ref="H245:K245" si="100">SUM(H226:H243)</f>
        <v>13.441559275140046</v>
      </c>
      <c r="I245" s="43">
        <f t="shared" si="100"/>
        <v>13.442313298797048</v>
      </c>
      <c r="J245" s="43" t="e">
        <f t="shared" si="100"/>
        <v>#NUM!</v>
      </c>
      <c r="K245" s="43" t="e">
        <f t="shared" si="100"/>
        <v>#NUM!</v>
      </c>
      <c r="L245" s="43" t="e">
        <f t="shared" ref="L245:M245" si="101">SUM(L226:L243)</f>
        <v>#NUM!</v>
      </c>
      <c r="M245" s="43" t="e">
        <f t="shared" si="101"/>
        <v>#NUM!</v>
      </c>
      <c r="N245" s="209"/>
      <c r="O245" s="107">
        <v>243</v>
      </c>
      <c r="P245" s="107">
        <v>0</v>
      </c>
      <c r="Q245" s="264">
        <v>15.370602204004573</v>
      </c>
      <c r="R245" s="155">
        <v>11.63695947936494</v>
      </c>
      <c r="S245" s="155">
        <v>9.3929867972934957</v>
      </c>
      <c r="T245" s="155">
        <v>12.139929877219821</v>
      </c>
      <c r="U245" s="155">
        <v>12.093511084710967</v>
      </c>
      <c r="V245" s="155">
        <v>12.710339398220588</v>
      </c>
      <c r="W245" s="155">
        <v>12.045471488921113</v>
      </c>
      <c r="X245" s="189">
        <v>10.547451361183589</v>
      </c>
      <c r="Y245" s="155">
        <v>8.7536568890501414</v>
      </c>
      <c r="Z245" s="155">
        <v>9.4989965494037509</v>
      </c>
      <c r="AA245" s="155">
        <v>10.869365254272649</v>
      </c>
      <c r="AB245" s="155">
        <v>13.442928095084417</v>
      </c>
      <c r="AC245" s="155">
        <v>12.73679771149683</v>
      </c>
      <c r="AD245" s="155">
        <v>12.638687213543033</v>
      </c>
      <c r="AE245" s="155">
        <v>12.998039767811614</v>
      </c>
      <c r="AF245" s="155">
        <v>11.44265408628249</v>
      </c>
      <c r="AG245" s="155">
        <v>11.655669543334589</v>
      </c>
      <c r="AH245" s="155">
        <v>10.018043979340817</v>
      </c>
      <c r="AI245" s="155">
        <v>11.823572204803522</v>
      </c>
      <c r="AJ245" s="155">
        <v>11.485344711871191</v>
      </c>
      <c r="AK245" s="155">
        <v>9.9229268382352274</v>
      </c>
      <c r="AL245" s="108">
        <v>12.331542582562895</v>
      </c>
      <c r="AM245" s="108">
        <v>11.065587598780212</v>
      </c>
      <c r="AN245" s="108">
        <v>11.991149977357441</v>
      </c>
      <c r="AO245" s="108">
        <v>9.5770123748083495</v>
      </c>
      <c r="AP245" s="108">
        <v>8.8547048156515444</v>
      </c>
      <c r="AQ245" s="108">
        <v>10.163074412475131</v>
      </c>
      <c r="AR245" s="108">
        <v>15.868677006149499</v>
      </c>
      <c r="AS245" s="108">
        <v>14.055152246246452</v>
      </c>
      <c r="AT245" s="108">
        <v>11.665854184599933</v>
      </c>
      <c r="AU245" s="108">
        <v>11.755882571163573</v>
      </c>
      <c r="AV245" s="108">
        <v>12.964507012799331</v>
      </c>
      <c r="AW245" s="108">
        <v>10.829841925640116</v>
      </c>
      <c r="AX245" s="108">
        <v>11.350384209728011</v>
      </c>
      <c r="AY245" s="108">
        <v>13.443604543568501</v>
      </c>
      <c r="AZ245" s="108">
        <v>12.348016785396027</v>
      </c>
      <c r="BA245" s="108">
        <v>12.273093773351734</v>
      </c>
      <c r="BB245" s="108">
        <v>12.699560425675715</v>
      </c>
      <c r="BC245" s="108">
        <v>11.009276036774278</v>
      </c>
      <c r="BD245" s="108">
        <v>11.804915202510832</v>
      </c>
      <c r="BE245" s="108">
        <v>10.709911952839049</v>
      </c>
      <c r="BF245" s="108">
        <v>12.757543384607033</v>
      </c>
      <c r="BG245" s="108">
        <v>10.970405876141578</v>
      </c>
      <c r="BH245" s="108">
        <v>11.173568477592752</v>
      </c>
      <c r="BI245" s="108">
        <v>12.438664495241019</v>
      </c>
      <c r="BJ245" s="108">
        <v>11.073954961713573</v>
      </c>
      <c r="BK245" s="108">
        <v>12.031724970041973</v>
      </c>
      <c r="BL245" s="108">
        <v>12.079298539544633</v>
      </c>
      <c r="BM245" s="108">
        <v>10.03492887415692</v>
      </c>
      <c r="BN245" s="108">
        <v>10.275282495654963</v>
      </c>
      <c r="BO245" s="108">
        <v>10.047285705227159</v>
      </c>
      <c r="BP245" s="108">
        <v>12.498268364477784</v>
      </c>
      <c r="BQ245" s="108">
        <v>10.572891790968516</v>
      </c>
      <c r="BR245" s="108">
        <v>15.011962939442556</v>
      </c>
      <c r="BS245" s="108">
        <v>11.14272495177789</v>
      </c>
      <c r="BT245" s="108">
        <v>12.610841532521434</v>
      </c>
      <c r="BU245" s="108">
        <v>11.683327671567749</v>
      </c>
      <c r="BV245" s="108">
        <v>10.053600669152065</v>
      </c>
      <c r="BW245" s="108">
        <v>11.752145996942451</v>
      </c>
      <c r="BX245" s="195"/>
      <c r="BY245" s="108"/>
      <c r="BZ245" s="108"/>
      <c r="CA245" s="108"/>
      <c r="CB245" s="108"/>
      <c r="CC245" s="108"/>
    </row>
    <row r="246" spans="1:150" outlineLevel="1" x14ac:dyDescent="0.25">
      <c r="A246" s="3"/>
      <c r="B246" s="9">
        <v>232</v>
      </c>
      <c r="C246" s="3"/>
      <c r="D246" s="3"/>
      <c r="E246" s="36" t="s">
        <v>148</v>
      </c>
      <c r="F246" s="233"/>
      <c r="G246" s="7">
        <f>HLOOKUP($E$3,$P$3:$CE$269,O246,FALSE)</f>
        <v>689419.03494396212</v>
      </c>
      <c r="H246" s="7">
        <f t="shared" ref="H246:K246" si="102">EXP(H245)</f>
        <v>688010.4289375426</v>
      </c>
      <c r="I246" s="7">
        <f t="shared" si="102"/>
        <v>688529.40071113454</v>
      </c>
      <c r="J246" s="7" t="e">
        <f t="shared" si="102"/>
        <v>#NUM!</v>
      </c>
      <c r="K246" s="7" t="e">
        <f t="shared" si="102"/>
        <v>#NUM!</v>
      </c>
      <c r="L246" s="7" t="e">
        <f t="shared" ref="L246:M246" si="103">EXP(L245)</f>
        <v>#NUM!</v>
      </c>
      <c r="M246" s="7" t="e">
        <f t="shared" si="103"/>
        <v>#NUM!</v>
      </c>
      <c r="N246" s="203"/>
      <c r="O246" s="107">
        <v>244</v>
      </c>
      <c r="P246" s="107">
        <v>0</v>
      </c>
      <c r="Q246" s="7">
        <v>4735520.4969755234</v>
      </c>
      <c r="R246" s="155">
        <v>113205.43764886976</v>
      </c>
      <c r="S246" s="155">
        <v>12003.899055586224</v>
      </c>
      <c r="T246" s="155">
        <v>187199.44480197606</v>
      </c>
      <c r="U246" s="155">
        <v>178708.46764339998</v>
      </c>
      <c r="V246" s="155">
        <v>331154.19712351408</v>
      </c>
      <c r="W246" s="155">
        <v>170326.33420851277</v>
      </c>
      <c r="X246" s="189">
        <v>38080.261697256392</v>
      </c>
      <c r="Y246" s="155">
        <v>6333.8078417160259</v>
      </c>
      <c r="Z246" s="155">
        <v>13346.327727601711</v>
      </c>
      <c r="AA246" s="155">
        <v>52541.848969413426</v>
      </c>
      <c r="AB246" s="155">
        <v>688952.83618037612</v>
      </c>
      <c r="AC246" s="155">
        <v>340032.91866100818</v>
      </c>
      <c r="AD246" s="155">
        <v>308256.40935982647</v>
      </c>
      <c r="AE246" s="155">
        <v>441547.00847120449</v>
      </c>
      <c r="AF246" s="155">
        <v>93214.082242526129</v>
      </c>
      <c r="AG246" s="155">
        <v>115343.4575027136</v>
      </c>
      <c r="AH246" s="155">
        <v>22427.518298770192</v>
      </c>
      <c r="AI246" s="155">
        <v>136430.71806662364</v>
      </c>
      <c r="AJ246" s="155">
        <v>97279.612307986579</v>
      </c>
      <c r="AK246" s="155">
        <v>20392.589177831072</v>
      </c>
      <c r="AL246" s="108">
        <v>226736.21732616177</v>
      </c>
      <c r="AM246" s="108">
        <v>63932.78645101608</v>
      </c>
      <c r="AN246" s="108">
        <v>161320.76278247382</v>
      </c>
      <c r="AO246" s="108">
        <v>14429.245663190837</v>
      </c>
      <c r="AP246" s="108">
        <v>7007.2794957521664</v>
      </c>
      <c r="AQ246" s="108">
        <v>25927.887671169701</v>
      </c>
      <c r="AR246" s="108">
        <v>7792536.7458219752</v>
      </c>
      <c r="AS246" s="108">
        <v>1270793.7284509423</v>
      </c>
      <c r="AT246" s="108">
        <v>116524.19171070989</v>
      </c>
      <c r="AU246" s="108">
        <v>127501.39327443932</v>
      </c>
      <c r="AV246" s="108">
        <v>426986.21691377513</v>
      </c>
      <c r="AW246" s="108">
        <v>50505.722498224648</v>
      </c>
      <c r="AX246" s="108">
        <v>84998.102332905881</v>
      </c>
      <c r="AY246" s="108">
        <v>689419.03494396212</v>
      </c>
      <c r="AZ246" s="108">
        <v>230502.45344979869</v>
      </c>
      <c r="BA246" s="108">
        <v>213863.61405946373</v>
      </c>
      <c r="BB246" s="108">
        <v>327603.86397131102</v>
      </c>
      <c r="BC246" s="108">
        <v>60432.120369909375</v>
      </c>
      <c r="BD246" s="108">
        <v>133908.92752194637</v>
      </c>
      <c r="BE246" s="108">
        <v>44797.694402061505</v>
      </c>
      <c r="BF246" s="108">
        <v>347160.81126139517</v>
      </c>
      <c r="BG246" s="108">
        <v>58128.181457332859</v>
      </c>
      <c r="BH246" s="108">
        <v>71222.814724216907</v>
      </c>
      <c r="BI246" s="108">
        <v>252373.26861902053</v>
      </c>
      <c r="BJ246" s="108">
        <v>64469.979589375493</v>
      </c>
      <c r="BK246" s="108">
        <v>168000.95956104522</v>
      </c>
      <c r="BL246" s="108">
        <v>176186.52950698134</v>
      </c>
      <c r="BM246" s="108">
        <v>22809.419695400105</v>
      </c>
      <c r="BN246" s="108">
        <v>29006.710990291169</v>
      </c>
      <c r="BO246" s="108">
        <v>23093.020436003841</v>
      </c>
      <c r="BP246" s="108">
        <v>267873.02622441982</v>
      </c>
      <c r="BQ246" s="108">
        <v>39061.468157759569</v>
      </c>
      <c r="BR246" s="108">
        <v>3308359.2825895646</v>
      </c>
      <c r="BS246" s="108">
        <v>69059.584317640605</v>
      </c>
      <c r="BT246" s="108">
        <v>299791.20635663444</v>
      </c>
      <c r="BU246" s="108">
        <v>118578.16846379649</v>
      </c>
      <c r="BV246" s="108">
        <v>23239.31345838858</v>
      </c>
      <c r="BW246" s="108">
        <v>127025.86383397506</v>
      </c>
      <c r="BX246" s="195"/>
      <c r="BY246" s="108"/>
      <c r="BZ246" s="108"/>
      <c r="CA246" s="108"/>
      <c r="CB246" s="108"/>
      <c r="CC246" s="108"/>
    </row>
    <row r="247" spans="1:150" outlineLevel="1" x14ac:dyDescent="0.25">
      <c r="A247" s="3"/>
      <c r="B247" s="9">
        <v>233</v>
      </c>
      <c r="C247" s="3"/>
      <c r="D247" s="3"/>
      <c r="E247" s="36" t="s">
        <v>149</v>
      </c>
      <c r="F247" s="237"/>
      <c r="G247" s="28">
        <f>HLOOKUP($E$3,$P$3:$CE$269,O247,FALSE)</f>
        <v>140.93329732586639</v>
      </c>
      <c r="H247" s="20">
        <f t="shared" ref="H247:K247" si="104">H137</f>
        <v>144.09700373529026</v>
      </c>
      <c r="I247" s="20">
        <f t="shared" si="104"/>
        <v>147.56764928170043</v>
      </c>
      <c r="J247" s="20">
        <f t="shared" si="104"/>
        <v>147.56764928170043</v>
      </c>
      <c r="K247" s="20">
        <f t="shared" si="104"/>
        <v>147.56764928170043</v>
      </c>
      <c r="L247" s="20">
        <f t="shared" ref="L247:M247" si="105">L137</f>
        <v>147.56764928170043</v>
      </c>
      <c r="M247" s="20">
        <f t="shared" si="105"/>
        <v>147.56764928170043</v>
      </c>
      <c r="N247" s="202"/>
      <c r="O247" s="107">
        <v>245</v>
      </c>
      <c r="P247" s="107">
        <v>0</v>
      </c>
      <c r="Q247" s="20">
        <v>160.83904158608942</v>
      </c>
      <c r="R247" s="155">
        <v>127.56266113395586</v>
      </c>
      <c r="S247" s="155">
        <v>135.42612859641144</v>
      </c>
      <c r="T247" s="155">
        <v>146.62487924155016</v>
      </c>
      <c r="U247" s="155">
        <v>137.52581971396236</v>
      </c>
      <c r="V247" s="155">
        <v>154.5107754563422</v>
      </c>
      <c r="W247" s="155">
        <v>135.62839565652951</v>
      </c>
      <c r="X247" s="189">
        <v>144.43995091301409</v>
      </c>
      <c r="Y247" s="155">
        <v>137.20317695492631</v>
      </c>
      <c r="Z247" s="155">
        <v>159.60318156244662</v>
      </c>
      <c r="AA247" s="155">
        <v>164.62537905455272</v>
      </c>
      <c r="AB247" s="155">
        <v>161.60531959719057</v>
      </c>
      <c r="AC247" s="155">
        <v>150.09615562855043</v>
      </c>
      <c r="AD247" s="155">
        <v>140.08748858761635</v>
      </c>
      <c r="AE247" s="155">
        <v>164.62537905455272</v>
      </c>
      <c r="AF247" s="155">
        <v>130.8430178836125</v>
      </c>
      <c r="AG247" s="155">
        <v>140.93329732586639</v>
      </c>
      <c r="AH247" s="155">
        <v>137.20317695492631</v>
      </c>
      <c r="AI247" s="155">
        <v>164.62537905455272</v>
      </c>
      <c r="AJ247" s="155">
        <v>137.67888687841679</v>
      </c>
      <c r="AK247" s="155">
        <v>135.42612859641144</v>
      </c>
      <c r="AL247" s="108">
        <v>137.20317695492631</v>
      </c>
      <c r="AM247" s="108">
        <v>154.5107754563422</v>
      </c>
      <c r="AN247" s="108">
        <v>157.67490852121503</v>
      </c>
      <c r="AO247" s="108">
        <v>137.20317695492631</v>
      </c>
      <c r="AP247" s="108">
        <v>125.08659447014256</v>
      </c>
      <c r="AQ247" s="108">
        <v>125.08659447014256</v>
      </c>
      <c r="AR247" s="108">
        <v>152.22273203626628</v>
      </c>
      <c r="AS247" s="108">
        <v>159.60318156244662</v>
      </c>
      <c r="AT247" s="108">
        <v>150.90198459414094</v>
      </c>
      <c r="AU247" s="108">
        <v>130.7472393240671</v>
      </c>
      <c r="AV247" s="108">
        <v>150.09615562855043</v>
      </c>
      <c r="AW247" s="108">
        <v>138.16658979968574</v>
      </c>
      <c r="AX247" s="108">
        <v>139.41058766261668</v>
      </c>
      <c r="AY247" s="108">
        <v>140.93329732586639</v>
      </c>
      <c r="AZ247" s="108">
        <v>154.5107754563422</v>
      </c>
      <c r="BA247" s="108">
        <v>155.87051309011548</v>
      </c>
      <c r="BB247" s="108">
        <v>135.62839565652951</v>
      </c>
      <c r="BC247" s="108">
        <v>135.62839565652951</v>
      </c>
      <c r="BD247" s="108">
        <v>127.91919073109246</v>
      </c>
      <c r="BE247" s="108">
        <v>142.29518537039297</v>
      </c>
      <c r="BF247" s="108">
        <v>157.67490852121503</v>
      </c>
      <c r="BG247" s="108">
        <v>155.87051309011548</v>
      </c>
      <c r="BH247" s="108">
        <v>150.90198459414094</v>
      </c>
      <c r="BI247" s="108">
        <v>160.83904158608942</v>
      </c>
      <c r="BJ247" s="108">
        <v>117.72082915485139</v>
      </c>
      <c r="BK247" s="108">
        <v>129.86145505729903</v>
      </c>
      <c r="BL247" s="108">
        <v>127.56266113395586</v>
      </c>
      <c r="BM247" s="108">
        <v>117.72082915485139</v>
      </c>
      <c r="BN247" s="108">
        <v>136.1160830263824</v>
      </c>
      <c r="BO247" s="108">
        <v>135.42612859641144</v>
      </c>
      <c r="BP247" s="108">
        <v>135.42612859641144</v>
      </c>
      <c r="BQ247" s="108">
        <v>145.15283299268461</v>
      </c>
      <c r="BR247" s="108">
        <v>160.83904158608942</v>
      </c>
      <c r="BS247" s="108">
        <v>150.90198459414094</v>
      </c>
      <c r="BT247" s="108">
        <v>150.09615562855043</v>
      </c>
      <c r="BU247" s="108">
        <v>135.62839565652951</v>
      </c>
      <c r="BV247" s="108">
        <v>137.01524506472518</v>
      </c>
      <c r="BW247" s="108">
        <v>123.93433450090004</v>
      </c>
      <c r="BX247" s="195"/>
      <c r="BY247" s="108"/>
      <c r="BZ247" s="108"/>
      <c r="CA247" s="108"/>
      <c r="CB247" s="108"/>
      <c r="CC247" s="108"/>
    </row>
    <row r="248" spans="1:150" x14ac:dyDescent="0.25">
      <c r="A248" s="3"/>
      <c r="B248" s="9">
        <v>234</v>
      </c>
      <c r="C248" s="3"/>
      <c r="D248" s="3"/>
      <c r="E248" s="56" t="s">
        <v>150</v>
      </c>
      <c r="F248" s="233"/>
      <c r="G248" s="7">
        <f>HLOOKUP($E$3,$P$3:$CE$269,O248,FALSE)</f>
        <v>97162097.833869278</v>
      </c>
      <c r="H248" s="7">
        <f t="shared" ref="H248:K248" si="106">H246*H247</f>
        <v>99140241.348531723</v>
      </c>
      <c r="I248" s="7">
        <f t="shared" si="106"/>
        <v>101604665.12428008</v>
      </c>
      <c r="J248" s="7" t="e">
        <f t="shared" si="106"/>
        <v>#NUM!</v>
      </c>
      <c r="K248" s="7" t="e">
        <f t="shared" si="106"/>
        <v>#NUM!</v>
      </c>
      <c r="L248" s="7" t="e">
        <f t="shared" ref="L248:M248" si="107">L246*L247</f>
        <v>#NUM!</v>
      </c>
      <c r="M248" s="7" t="e">
        <f t="shared" si="107"/>
        <v>#NUM!</v>
      </c>
      <c r="N248" s="203"/>
      <c r="O248" s="107">
        <v>246</v>
      </c>
      <c r="P248" s="107">
        <v>0</v>
      </c>
      <c r="Q248" s="261">
        <v>761656578.1448251</v>
      </c>
      <c r="R248" s="155">
        <v>14440786.881323941</v>
      </c>
      <c r="S248" s="155">
        <v>1625641.5771601619</v>
      </c>
      <c r="T248" s="155">
        <v>27448095.988174975</v>
      </c>
      <c r="U248" s="155">
        <v>24577028.502484702</v>
      </c>
      <c r="V248" s="155">
        <v>51166891.793176569</v>
      </c>
      <c r="W248" s="155">
        <v>23101087.446758445</v>
      </c>
      <c r="X248" s="189">
        <v>5500311.1303064441</v>
      </c>
      <c r="Y248" s="155">
        <v>869018.55810546374</v>
      </c>
      <c r="Z248" s="155">
        <v>2130116.3675003313</v>
      </c>
      <c r="AA248" s="155">
        <v>8649721.8028167449</v>
      </c>
      <c r="AB248" s="155">
        <v>111338443.27832057</v>
      </c>
      <c r="AC248" s="155">
        <v>51037633.878172912</v>
      </c>
      <c r="AD248" s="155">
        <v>43182866.228254281</v>
      </c>
      <c r="AE248" s="155">
        <v>72689843.639975846</v>
      </c>
      <c r="AF248" s="155">
        <v>12196411.829863373</v>
      </c>
      <c r="AG248" s="155">
        <v>16255733.79082337</v>
      </c>
      <c r="AH248" s="155">
        <v>3077126.7618060145</v>
      </c>
      <c r="AI248" s="155">
        <v>22459958.676402733</v>
      </c>
      <c r="AJ248" s="155">
        <v>13393348.738527525</v>
      </c>
      <c r="AK248" s="155">
        <v>2761689.404410739</v>
      </c>
      <c r="AL248" s="108">
        <v>31108929.347892001</v>
      </c>
      <c r="AM248" s="108">
        <v>9878304.4116312228</v>
      </c>
      <c r="AN248" s="108">
        <v>25436236.514299188</v>
      </c>
      <c r="AO248" s="108">
        <v>1979738.3460528755</v>
      </c>
      <c r="AP248" s="108">
        <v>876516.72862409626</v>
      </c>
      <c r="AQ248" s="108">
        <v>3243231.1705910135</v>
      </c>
      <c r="AR248" s="108">
        <v>1186201232.9420171</v>
      </c>
      <c r="AS248" s="108">
        <v>202822722.17037424</v>
      </c>
      <c r="AT248" s="108">
        <v>17583731.78237427</v>
      </c>
      <c r="AU248" s="108">
        <v>16670455.180605117</v>
      </c>
      <c r="AV248" s="108">
        <v>64088989.665135987</v>
      </c>
      <c r="AW248" s="108">
        <v>6978203.4429489644</v>
      </c>
      <c r="AX248" s="108">
        <v>11849635.396437638</v>
      </c>
      <c r="AY248" s="108">
        <v>97162097.833869278</v>
      </c>
      <c r="AZ248" s="108">
        <v>35615112.827117816</v>
      </c>
      <c r="BA248" s="108">
        <v>33335031.254755046</v>
      </c>
      <c r="BB248" s="108">
        <v>44432386.48130884</v>
      </c>
      <c r="BC248" s="108">
        <v>8196311.5318930848</v>
      </c>
      <c r="BD248" s="108">
        <v>17129521.640275896</v>
      </c>
      <c r="BE248" s="108">
        <v>6374496.2291075569</v>
      </c>
      <c r="BF248" s="108">
        <v>54738549.157791279</v>
      </c>
      <c r="BG248" s="108">
        <v>9060469.46874981</v>
      </c>
      <c r="BH248" s="108">
        <v>10747664.090265134</v>
      </c>
      <c r="BI248" s="108">
        <v>40591474.646631956</v>
      </c>
      <c r="BJ248" s="108">
        <v>7589459.4528576285</v>
      </c>
      <c r="BK248" s="108">
        <v>21816849.059619784</v>
      </c>
      <c r="BL248" s="108">
        <v>22474822.559866775</v>
      </c>
      <c r="BM248" s="108">
        <v>2685143.7990834983</v>
      </c>
      <c r="BN248" s="108">
        <v>3948279.8814767515</v>
      </c>
      <c r="BO248" s="108">
        <v>3127398.3552458137</v>
      </c>
      <c r="BP248" s="108">
        <v>36277006.896978177</v>
      </c>
      <c r="BQ248" s="108">
        <v>5669882.7639523428</v>
      </c>
      <c r="BR248" s="108">
        <v>532113336.23414797</v>
      </c>
      <c r="BS248" s="108">
        <v>10421228.328778381</v>
      </c>
      <c r="BT248" s="108">
        <v>44997507.565376282</v>
      </c>
      <c r="BU248" s="108">
        <v>16082566.7486344</v>
      </c>
      <c r="BV248" s="108">
        <v>3184140.2286370774</v>
      </c>
      <c r="BW248" s="108">
        <v>15742865.898665646</v>
      </c>
      <c r="BX248" s="195"/>
      <c r="BY248" s="108"/>
      <c r="BZ248" s="108"/>
      <c r="CA248" s="108"/>
      <c r="CB248" s="108"/>
      <c r="CC248" s="108"/>
    </row>
    <row r="249" spans="1:150" x14ac:dyDescent="0.25">
      <c r="A249" s="3"/>
      <c r="B249" s="9">
        <v>235</v>
      </c>
      <c r="C249" s="3"/>
      <c r="D249" s="3"/>
      <c r="M249" s="88"/>
      <c r="O249" s="107">
        <v>247</v>
      </c>
      <c r="P249" s="107">
        <v>0</v>
      </c>
      <c r="R249" s="155"/>
      <c r="S249" s="155"/>
      <c r="T249" s="155"/>
      <c r="U249" s="155"/>
      <c r="V249" s="155"/>
      <c r="W249" s="155"/>
      <c r="X249" s="189"/>
      <c r="Y249" s="155"/>
      <c r="Z249" s="155"/>
      <c r="AA249" s="155"/>
      <c r="AB249" s="155"/>
      <c r="AC249" s="155"/>
      <c r="AD249" s="155"/>
      <c r="AE249" s="155"/>
      <c r="AF249" s="155"/>
      <c r="AG249" s="155"/>
      <c r="AH249" s="155"/>
      <c r="AI249" s="155"/>
      <c r="AJ249" s="155"/>
      <c r="AK249" s="155"/>
      <c r="AL249" s="108"/>
      <c r="AM249" s="108"/>
      <c r="AN249" s="108"/>
      <c r="AO249" s="108"/>
      <c r="AP249" s="108"/>
      <c r="AQ249" s="108"/>
      <c r="AR249" s="108"/>
      <c r="AS249" s="108"/>
      <c r="AT249" s="108"/>
      <c r="AU249" s="108"/>
      <c r="AV249" s="108"/>
      <c r="AW249" s="108"/>
      <c r="AX249" s="108"/>
      <c r="AY249" s="108"/>
      <c r="AZ249" s="108"/>
      <c r="BA249" s="108"/>
      <c r="BB249" s="108"/>
      <c r="BC249" s="108"/>
      <c r="BD249" s="108"/>
      <c r="BE249" s="108"/>
      <c r="BF249" s="108"/>
      <c r="BG249" s="108"/>
      <c r="BH249" s="108"/>
      <c r="BI249" s="108"/>
      <c r="BJ249" s="108"/>
      <c r="BK249" s="108"/>
      <c r="BL249" s="108"/>
      <c r="BM249" s="108"/>
      <c r="BN249" s="108"/>
      <c r="BO249" s="108"/>
      <c r="BP249" s="108"/>
      <c r="BQ249" s="108"/>
      <c r="BR249" s="108"/>
      <c r="BS249" s="108"/>
      <c r="BT249" s="108"/>
      <c r="BU249" s="108"/>
      <c r="BV249" s="108"/>
      <c r="BW249" s="108"/>
      <c r="BX249" s="195"/>
      <c r="BY249" s="108"/>
      <c r="BZ249" s="108"/>
      <c r="CA249" s="108"/>
      <c r="CB249" s="108"/>
      <c r="CC249" s="108"/>
    </row>
    <row r="250" spans="1:150" x14ac:dyDescent="0.25">
      <c r="A250" s="3"/>
      <c r="B250" s="9">
        <v>236</v>
      </c>
      <c r="C250" s="3"/>
      <c r="D250" s="3"/>
      <c r="E250" s="36"/>
      <c r="M250" s="88"/>
      <c r="O250" s="107">
        <v>248</v>
      </c>
      <c r="P250" s="107">
        <v>0</v>
      </c>
      <c r="R250" s="155"/>
      <c r="S250" s="155"/>
      <c r="T250" s="155"/>
      <c r="U250" s="155"/>
      <c r="V250" s="155"/>
      <c r="W250" s="155"/>
      <c r="X250" s="189"/>
      <c r="Y250" s="155"/>
      <c r="Z250" s="155"/>
      <c r="AA250" s="155"/>
      <c r="AB250" s="155"/>
      <c r="AC250" s="155"/>
      <c r="AD250" s="155"/>
      <c r="AE250" s="155"/>
      <c r="AF250" s="155"/>
      <c r="AG250" s="155"/>
      <c r="AH250" s="155"/>
      <c r="AI250" s="155"/>
      <c r="AJ250" s="155"/>
      <c r="AK250" s="155"/>
      <c r="AL250" s="108"/>
      <c r="AM250" s="108"/>
      <c r="AN250" s="108"/>
      <c r="AO250" s="108"/>
      <c r="AP250" s="108"/>
      <c r="AQ250" s="108"/>
      <c r="AR250" s="108"/>
      <c r="AS250" s="108"/>
      <c r="AT250" s="108"/>
      <c r="AU250" s="108"/>
      <c r="AV250" s="108"/>
      <c r="AW250" s="108"/>
      <c r="AX250" s="108"/>
      <c r="AY250" s="108"/>
      <c r="AZ250" s="108"/>
      <c r="BA250" s="108"/>
      <c r="BB250" s="108"/>
      <c r="BC250" s="108"/>
      <c r="BD250" s="108"/>
      <c r="BE250" s="108"/>
      <c r="BF250" s="108"/>
      <c r="BG250" s="108"/>
      <c r="BH250" s="108"/>
      <c r="BI250" s="108"/>
      <c r="BJ250" s="108"/>
      <c r="BK250" s="108"/>
      <c r="BL250" s="108"/>
      <c r="BM250" s="108"/>
      <c r="BN250" s="108"/>
      <c r="BO250" s="108"/>
      <c r="BP250" s="108"/>
      <c r="BQ250" s="108"/>
      <c r="BR250" s="108"/>
      <c r="BS250" s="108"/>
      <c r="BT250" s="108"/>
      <c r="BU250" s="108"/>
      <c r="BV250" s="108"/>
      <c r="BW250" s="108"/>
      <c r="BX250" s="195"/>
      <c r="BY250" s="108"/>
      <c r="BZ250" s="108"/>
      <c r="CA250" s="108"/>
      <c r="CB250" s="108"/>
      <c r="CC250" s="108"/>
    </row>
    <row r="251" spans="1:150" x14ac:dyDescent="0.25">
      <c r="A251" s="3"/>
      <c r="B251" s="3"/>
      <c r="C251" s="3"/>
      <c r="D251" s="3"/>
      <c r="E251" s="36"/>
      <c r="M251" s="88"/>
      <c r="O251" s="107">
        <v>249</v>
      </c>
      <c r="P251" s="107">
        <v>0</v>
      </c>
      <c r="R251" s="155"/>
      <c r="S251" s="155"/>
      <c r="T251" s="155"/>
      <c r="U251" s="155"/>
      <c r="V251" s="155"/>
      <c r="W251" s="155"/>
      <c r="X251" s="189"/>
      <c r="Y251" s="155"/>
      <c r="Z251" s="155"/>
      <c r="AA251" s="155"/>
      <c r="AB251" s="155"/>
      <c r="AC251" s="155"/>
      <c r="AD251" s="155"/>
      <c r="AE251" s="155"/>
      <c r="AF251" s="155"/>
      <c r="AG251" s="155"/>
      <c r="AH251" s="155"/>
      <c r="AI251" s="155"/>
      <c r="AJ251" s="155"/>
      <c r="AK251" s="155"/>
      <c r="AL251" s="108"/>
      <c r="AM251" s="108"/>
      <c r="AN251" s="108"/>
      <c r="AO251" s="108"/>
      <c r="AP251" s="108"/>
      <c r="AQ251" s="108"/>
      <c r="AR251" s="108"/>
      <c r="AS251" s="108"/>
      <c r="AT251" s="108"/>
      <c r="AU251" s="108"/>
      <c r="AV251" s="108"/>
      <c r="AW251" s="108"/>
      <c r="AX251" s="108"/>
      <c r="AY251" s="108"/>
      <c r="AZ251" s="108"/>
      <c r="BA251" s="108"/>
      <c r="BB251" s="108"/>
      <c r="BC251" s="108"/>
      <c r="BD251" s="108"/>
      <c r="BE251" s="108"/>
      <c r="BF251" s="108"/>
      <c r="BG251" s="108"/>
      <c r="BH251" s="108"/>
      <c r="BI251" s="108"/>
      <c r="BJ251" s="108"/>
      <c r="BK251" s="108"/>
      <c r="BL251" s="108"/>
      <c r="BM251" s="108"/>
      <c r="BN251" s="108"/>
      <c r="BO251" s="108"/>
      <c r="BP251" s="108"/>
      <c r="BQ251" s="108"/>
      <c r="BR251" s="108"/>
      <c r="BS251" s="108"/>
      <c r="BT251" s="108"/>
      <c r="BU251" s="108"/>
      <c r="BV251" s="108"/>
      <c r="BW251" s="108"/>
      <c r="BX251" s="195"/>
      <c r="BY251" s="108"/>
      <c r="BZ251" s="108"/>
      <c r="CA251" s="108"/>
      <c r="CB251" s="108"/>
      <c r="CC251" s="108"/>
    </row>
    <row r="252" spans="1:150" x14ac:dyDescent="0.25">
      <c r="A252" s="3"/>
      <c r="B252" s="3"/>
      <c r="C252" s="3"/>
      <c r="D252" s="3"/>
      <c r="E252" s="36"/>
      <c r="O252" s="107">
        <v>250</v>
      </c>
      <c r="P252" s="107">
        <v>0</v>
      </c>
      <c r="R252" s="155"/>
      <c r="S252" s="155"/>
      <c r="T252" s="155"/>
      <c r="U252" s="155"/>
      <c r="V252" s="155"/>
      <c r="W252" s="155"/>
      <c r="X252" s="189"/>
      <c r="Y252" s="155"/>
      <c r="Z252" s="155"/>
      <c r="AA252" s="155"/>
      <c r="AB252" s="155"/>
      <c r="AC252" s="155"/>
      <c r="AD252" s="155"/>
      <c r="AE252" s="155"/>
      <c r="AF252" s="155"/>
      <c r="AG252" s="155"/>
      <c r="AH252" s="155"/>
      <c r="AI252" s="155"/>
      <c r="AJ252" s="155"/>
      <c r="AK252" s="155"/>
      <c r="AL252" s="108"/>
      <c r="AM252" s="108"/>
      <c r="AN252" s="108"/>
      <c r="AO252" s="108"/>
      <c r="AP252" s="108"/>
      <c r="AQ252" s="108"/>
      <c r="AR252" s="108"/>
      <c r="AS252" s="108"/>
      <c r="AT252" s="108"/>
      <c r="AU252" s="108"/>
      <c r="AV252" s="108"/>
      <c r="AW252" s="108"/>
      <c r="AX252" s="108"/>
      <c r="AY252" s="108"/>
      <c r="AZ252" s="108"/>
      <c r="BA252" s="108"/>
      <c r="BB252" s="108"/>
      <c r="BC252" s="108"/>
      <c r="BD252" s="108"/>
      <c r="BE252" s="108"/>
      <c r="BF252" s="108"/>
      <c r="BG252" s="108"/>
      <c r="BH252" s="108"/>
      <c r="BI252" s="108"/>
      <c r="BJ252" s="108"/>
      <c r="BK252" s="108"/>
      <c r="BL252" s="108"/>
      <c r="BM252" s="108"/>
      <c r="BN252" s="108"/>
      <c r="BO252" s="108"/>
      <c r="BP252" s="108"/>
      <c r="BQ252" s="108"/>
      <c r="BR252" s="108"/>
      <c r="BS252" s="108"/>
      <c r="BT252" s="108"/>
      <c r="BU252" s="108"/>
      <c r="BV252" s="108"/>
      <c r="BW252" s="108"/>
      <c r="BX252" s="195"/>
      <c r="BY252" s="108"/>
      <c r="BZ252" s="108"/>
      <c r="CA252" s="108"/>
      <c r="CB252" s="108"/>
      <c r="CC252" s="108"/>
    </row>
    <row r="253" spans="1:150" s="3" customFormat="1" ht="13.2" thickBot="1" x14ac:dyDescent="0.3">
      <c r="A253" s="294" t="s">
        <v>151</v>
      </c>
      <c r="B253" s="294"/>
      <c r="C253" s="294"/>
      <c r="D253" s="294"/>
      <c r="E253" s="294"/>
      <c r="F253" s="294"/>
      <c r="G253" s="294"/>
      <c r="H253" s="294"/>
      <c r="I253" s="294"/>
      <c r="J253" s="294"/>
      <c r="K253" s="294"/>
      <c r="L253" s="294"/>
      <c r="M253" s="7"/>
      <c r="N253" s="203"/>
      <c r="O253" s="107">
        <v>251</v>
      </c>
      <c r="P253" s="107">
        <v>0</v>
      </c>
      <c r="Q253" s="155"/>
      <c r="R253" s="155"/>
      <c r="S253" s="155"/>
      <c r="T253" s="155"/>
      <c r="U253" s="155"/>
      <c r="V253" s="155"/>
      <c r="W253" s="155"/>
      <c r="X253" s="189"/>
      <c r="Y253" s="155"/>
      <c r="Z253" s="155"/>
      <c r="AA253" s="155"/>
      <c r="AB253" s="155"/>
      <c r="AC253" s="155"/>
      <c r="AD253" s="155"/>
      <c r="AE253" s="155"/>
      <c r="AF253" s="155"/>
      <c r="AG253" s="155"/>
      <c r="AH253" s="155"/>
      <c r="AI253" s="155"/>
      <c r="AJ253" s="155"/>
      <c r="AK253" s="155"/>
      <c r="AL253" s="108"/>
      <c r="AM253" s="108"/>
      <c r="AN253" s="108"/>
      <c r="AO253" s="108"/>
      <c r="AP253" s="108"/>
      <c r="AQ253" s="108"/>
      <c r="AR253" s="108"/>
      <c r="AS253" s="108"/>
      <c r="AT253" s="108"/>
      <c r="AU253" s="108"/>
      <c r="AV253" s="108"/>
      <c r="AW253" s="108"/>
      <c r="AX253" s="108"/>
      <c r="AY253" s="108"/>
      <c r="AZ253" s="108"/>
      <c r="BA253" s="108"/>
      <c r="BB253" s="108"/>
      <c r="BC253" s="108"/>
      <c r="BD253" s="108"/>
      <c r="BE253" s="108"/>
      <c r="BF253" s="108"/>
      <c r="BG253" s="108"/>
      <c r="BH253" s="108"/>
      <c r="BI253" s="108"/>
      <c r="BJ253" s="108"/>
      <c r="BK253" s="108"/>
      <c r="BL253" s="108"/>
      <c r="BM253" s="108"/>
      <c r="BN253" s="108"/>
      <c r="BO253" s="108"/>
      <c r="BP253" s="108"/>
      <c r="BQ253" s="108"/>
      <c r="BR253" s="108"/>
      <c r="BS253" s="108"/>
      <c r="BT253" s="108"/>
      <c r="BU253" s="108"/>
      <c r="BV253" s="108"/>
      <c r="BW253" s="108"/>
      <c r="BX253" s="195"/>
      <c r="BY253" s="108"/>
      <c r="BZ253" s="108"/>
      <c r="CA253" s="108"/>
      <c r="CB253" s="108"/>
      <c r="CC253" s="108"/>
      <c r="CD253" s="95"/>
      <c r="CE253" s="95"/>
      <c r="CF253" s="7"/>
      <c r="CG253" s="7"/>
      <c r="CH253" s="7"/>
      <c r="ET253" s="67"/>
    </row>
    <row r="254" spans="1:150" s="3" customFormat="1" ht="13.2" thickTop="1" x14ac:dyDescent="0.25">
      <c r="A254" s="37"/>
      <c r="B254" s="37"/>
      <c r="C254" s="37"/>
      <c r="D254" s="37"/>
      <c r="E254" s="37"/>
      <c r="F254" s="249"/>
      <c r="G254" s="37"/>
      <c r="H254" s="37"/>
      <c r="I254" s="37"/>
      <c r="J254" s="37"/>
      <c r="K254" s="37"/>
      <c r="L254" s="37"/>
      <c r="M254" s="7"/>
      <c r="N254" s="203"/>
      <c r="O254" s="107">
        <v>252</v>
      </c>
      <c r="P254" s="107">
        <v>0</v>
      </c>
      <c r="Q254" s="2"/>
      <c r="R254" s="155"/>
      <c r="S254" s="155"/>
      <c r="T254" s="155"/>
      <c r="U254" s="155"/>
      <c r="V254" s="155"/>
      <c r="W254" s="155"/>
      <c r="X254" s="189"/>
      <c r="Y254" s="155"/>
      <c r="Z254" s="155"/>
      <c r="AA254" s="155"/>
      <c r="AB254" s="155"/>
      <c r="AC254" s="155"/>
      <c r="AD254" s="155"/>
      <c r="AE254" s="155"/>
      <c r="AF254" s="155"/>
      <c r="AG254" s="155"/>
      <c r="AH254" s="155"/>
      <c r="AI254" s="155"/>
      <c r="AJ254" s="155"/>
      <c r="AK254" s="155"/>
      <c r="AL254" s="108"/>
      <c r="AM254" s="108"/>
      <c r="AN254" s="108"/>
      <c r="AO254" s="108"/>
      <c r="AP254" s="108"/>
      <c r="AQ254" s="108"/>
      <c r="AR254" s="108"/>
      <c r="AS254" s="108"/>
      <c r="AT254" s="108"/>
      <c r="AU254" s="108"/>
      <c r="AV254" s="108"/>
      <c r="AW254" s="108"/>
      <c r="AX254" s="108"/>
      <c r="AY254" s="108"/>
      <c r="AZ254" s="108"/>
      <c r="BA254" s="108"/>
      <c r="BB254" s="108"/>
      <c r="BC254" s="108"/>
      <c r="BD254" s="108"/>
      <c r="BE254" s="108"/>
      <c r="BF254" s="108"/>
      <c r="BG254" s="108"/>
      <c r="BH254" s="108"/>
      <c r="BI254" s="108"/>
      <c r="BJ254" s="108"/>
      <c r="BK254" s="108"/>
      <c r="BL254" s="108"/>
      <c r="BM254" s="108"/>
      <c r="BN254" s="108"/>
      <c r="BO254" s="108"/>
      <c r="BP254" s="108"/>
      <c r="BQ254" s="108"/>
      <c r="BR254" s="108"/>
      <c r="BS254" s="108"/>
      <c r="BT254" s="108"/>
      <c r="BU254" s="108"/>
      <c r="BV254" s="108"/>
      <c r="BW254" s="108"/>
      <c r="BX254" s="195"/>
      <c r="BY254" s="108"/>
      <c r="BZ254" s="108"/>
      <c r="CA254" s="108"/>
      <c r="CB254" s="108"/>
      <c r="CC254" s="108"/>
      <c r="CD254" s="95"/>
      <c r="CE254" s="95"/>
      <c r="CF254" s="7"/>
      <c r="CG254" s="7"/>
      <c r="CH254" s="7"/>
      <c r="ET254" s="67"/>
    </row>
    <row r="255" spans="1:150" s="3" customFormat="1" x14ac:dyDescent="0.25">
      <c r="A255" s="37"/>
      <c r="B255" s="37"/>
      <c r="C255" s="37"/>
      <c r="D255" s="37"/>
      <c r="E255" s="37"/>
      <c r="F255" s="249"/>
      <c r="G255" s="37"/>
      <c r="H255" s="37"/>
      <c r="I255" s="37"/>
      <c r="J255" s="37"/>
      <c r="K255" s="37"/>
      <c r="L255" s="37"/>
      <c r="M255" s="7"/>
      <c r="N255" s="203"/>
      <c r="O255" s="107">
        <v>253</v>
      </c>
      <c r="P255" s="107">
        <v>0</v>
      </c>
      <c r="Q255" s="2"/>
      <c r="R255" s="155"/>
      <c r="S255" s="155"/>
      <c r="T255" s="155"/>
      <c r="U255" s="155"/>
      <c r="V255" s="155"/>
      <c r="W255" s="155"/>
      <c r="X255" s="189"/>
      <c r="Y255" s="155"/>
      <c r="Z255" s="155"/>
      <c r="AA255" s="155"/>
      <c r="AB255" s="155"/>
      <c r="AC255" s="155"/>
      <c r="AD255" s="155"/>
      <c r="AE255" s="155"/>
      <c r="AF255" s="155"/>
      <c r="AG255" s="155"/>
      <c r="AH255" s="155"/>
      <c r="AI255" s="155"/>
      <c r="AJ255" s="155"/>
      <c r="AK255" s="155"/>
      <c r="AL255" s="108"/>
      <c r="AM255" s="108"/>
      <c r="AN255" s="108"/>
      <c r="AO255" s="108"/>
      <c r="AP255" s="108"/>
      <c r="AQ255" s="108"/>
      <c r="AR255" s="108"/>
      <c r="AS255" s="108"/>
      <c r="AT255" s="108"/>
      <c r="AU255" s="108"/>
      <c r="AV255" s="108"/>
      <c r="AW255" s="108"/>
      <c r="AX255" s="108"/>
      <c r="AY255" s="108"/>
      <c r="AZ255" s="108"/>
      <c r="BA255" s="108"/>
      <c r="BB255" s="108"/>
      <c r="BC255" s="108"/>
      <c r="BD255" s="108"/>
      <c r="BE255" s="108"/>
      <c r="BF255" s="108"/>
      <c r="BG255" s="108"/>
      <c r="BH255" s="108"/>
      <c r="BI255" s="108"/>
      <c r="BJ255" s="108"/>
      <c r="BK255" s="108"/>
      <c r="BL255" s="108"/>
      <c r="BM255" s="108"/>
      <c r="BN255" s="108"/>
      <c r="BO255" s="108"/>
      <c r="BP255" s="108"/>
      <c r="BQ255" s="108"/>
      <c r="BR255" s="108"/>
      <c r="BS255" s="108"/>
      <c r="BT255" s="108"/>
      <c r="BU255" s="108"/>
      <c r="BV255" s="108"/>
      <c r="BW255" s="108"/>
      <c r="BX255" s="195"/>
      <c r="BY255" s="108"/>
      <c r="BZ255" s="108"/>
      <c r="CA255" s="108"/>
      <c r="CB255" s="108"/>
      <c r="CC255" s="108"/>
      <c r="CD255" s="95"/>
      <c r="CE255" s="95"/>
      <c r="CF255" s="7"/>
      <c r="CG255" s="7"/>
      <c r="CH255" s="7"/>
      <c r="ET255" s="67"/>
    </row>
    <row r="256" spans="1:150" s="3" customFormat="1" x14ac:dyDescent="0.25">
      <c r="A256" s="37"/>
      <c r="B256" s="37">
        <v>237</v>
      </c>
      <c r="C256" s="58" t="s">
        <v>94</v>
      </c>
      <c r="D256" s="37"/>
      <c r="E256" s="37"/>
      <c r="F256" s="250"/>
      <c r="G256" s="59">
        <f t="shared" ref="G256" si="108">G121</f>
        <v>91223120.778105736</v>
      </c>
      <c r="H256" s="59">
        <f t="shared" ref="H256:K256" si="109">H121</f>
        <v>94212397.520524681</v>
      </c>
      <c r="I256" s="59">
        <f t="shared" si="109"/>
        <v>97369139.241262734</v>
      </c>
      <c r="J256" s="59">
        <f t="shared" si="109"/>
        <v>26386519.627822243</v>
      </c>
      <c r="K256" s="59">
        <f t="shared" si="109"/>
        <v>25175378.376905199</v>
      </c>
      <c r="L256" s="59">
        <f t="shared" ref="L256:M256" si="110">L121</f>
        <v>24019828.509405248</v>
      </c>
      <c r="M256" s="59">
        <f t="shared" si="110"/>
        <v>22917318.380823545</v>
      </c>
      <c r="N256" s="215"/>
      <c r="O256" s="107">
        <v>254</v>
      </c>
      <c r="P256" s="107">
        <v>0</v>
      </c>
      <c r="Q256" s="267">
        <v>728795878.81239259</v>
      </c>
      <c r="R256" s="155">
        <v>26822165.660638019</v>
      </c>
      <c r="S256" s="155">
        <v>1671882.5042679207</v>
      </c>
      <c r="T256" s="155">
        <v>26228724.385026172</v>
      </c>
      <c r="U256" s="155">
        <v>23425667.004000142</v>
      </c>
      <c r="V256" s="155">
        <v>44923957.515027046</v>
      </c>
      <c r="W256" s="155">
        <v>25784193.27890595</v>
      </c>
      <c r="X256" s="189">
        <v>4918251.4007819109</v>
      </c>
      <c r="Y256" s="155">
        <v>1049319.0126400201</v>
      </c>
      <c r="Z256" s="155">
        <v>1232062.1449598833</v>
      </c>
      <c r="AA256" s="155">
        <v>4794196.2444440015</v>
      </c>
      <c r="AB256" s="155">
        <v>106703447.14308611</v>
      </c>
      <c r="AC256" s="155">
        <v>44209209.184542827</v>
      </c>
      <c r="AD256" s="155">
        <v>33497164.096749961</v>
      </c>
      <c r="AE256" s="155">
        <v>62366822.990910694</v>
      </c>
      <c r="AF256" s="155">
        <v>11059984.161583113</v>
      </c>
      <c r="AG256" s="155">
        <v>16010711.726264328</v>
      </c>
      <c r="AH256" s="155">
        <v>2383330.6143399095</v>
      </c>
      <c r="AI256" s="155">
        <v>17709011.344250903</v>
      </c>
      <c r="AJ256" s="155">
        <v>13614677.502831189</v>
      </c>
      <c r="AK256" s="155">
        <v>2465260.4558075592</v>
      </c>
      <c r="AL256" s="108">
        <v>32064100.347067453</v>
      </c>
      <c r="AM256" s="108">
        <v>6993272.6607308257</v>
      </c>
      <c r="AN256" s="108">
        <v>18140690.791311566</v>
      </c>
      <c r="AO256" s="108">
        <v>1442794.1917346371</v>
      </c>
      <c r="AP256" s="108">
        <v>732466.20537896815</v>
      </c>
      <c r="AQ256" s="108">
        <v>1670167.2280759444</v>
      </c>
      <c r="AR256" s="108">
        <v>1393714229.0196779</v>
      </c>
      <c r="AS256" s="108">
        <v>247277931.34722227</v>
      </c>
      <c r="AT256" s="108">
        <v>16424476.029888142</v>
      </c>
      <c r="AU256" s="108">
        <v>15572928.739686845</v>
      </c>
      <c r="AV256" s="108">
        <v>51397414.995745569</v>
      </c>
      <c r="AW256" s="108">
        <v>5317447.0768725015</v>
      </c>
      <c r="AX256" s="108">
        <v>10011356.07783832</v>
      </c>
      <c r="AY256" s="108">
        <v>91223120.778105736</v>
      </c>
      <c r="AZ256" s="108">
        <v>28104236.565675151</v>
      </c>
      <c r="BA256" s="108">
        <v>28443012.319992881</v>
      </c>
      <c r="BB256" s="108">
        <v>43187747.256892793</v>
      </c>
      <c r="BC256" s="108">
        <v>7219801.3990983097</v>
      </c>
      <c r="BD256" s="108">
        <v>17375228.310523063</v>
      </c>
      <c r="BE256" s="108">
        <v>4184849.9491113233</v>
      </c>
      <c r="BF256" s="108">
        <v>52684028.245150097</v>
      </c>
      <c r="BG256" s="108">
        <v>6795755.47000378</v>
      </c>
      <c r="BH256" s="108">
        <v>10550111.371269602</v>
      </c>
      <c r="BI256" s="108">
        <v>34376979.097570658</v>
      </c>
      <c r="BJ256" s="108">
        <v>5953373.1489618104</v>
      </c>
      <c r="BK256" s="108">
        <v>21686682.144233696</v>
      </c>
      <c r="BL256" s="108">
        <v>22723503.492089454</v>
      </c>
      <c r="BM256" s="108">
        <v>2619307.1542762797</v>
      </c>
      <c r="BN256" s="108">
        <v>3385050.7112423442</v>
      </c>
      <c r="BO256" s="108">
        <v>2415007.897956471</v>
      </c>
      <c r="BP256" s="108">
        <v>36451621.102584891</v>
      </c>
      <c r="BQ256" s="108">
        <v>5365558.6790763438</v>
      </c>
      <c r="BR256" s="108">
        <v>902789294.02851748</v>
      </c>
      <c r="BS256" s="108">
        <v>6537085.5690925065</v>
      </c>
      <c r="BT256" s="108">
        <v>46585902.688461564</v>
      </c>
      <c r="BU256" s="108">
        <v>11874843.642470442</v>
      </c>
      <c r="BV256" s="108">
        <v>3277392.1648874432</v>
      </c>
      <c r="BW256" s="108">
        <v>14094492.921352066</v>
      </c>
      <c r="BX256" s="195"/>
      <c r="BY256" s="108"/>
      <c r="BZ256" s="108"/>
      <c r="CA256" s="108"/>
      <c r="CB256" s="108"/>
      <c r="CC256" s="108"/>
      <c r="CD256" s="95"/>
      <c r="CE256" s="95"/>
      <c r="CF256" s="7"/>
      <c r="CG256" s="7"/>
      <c r="CH256" s="7"/>
      <c r="ET256" s="67"/>
    </row>
    <row r="257" spans="1:150" s="3" customFormat="1" x14ac:dyDescent="0.25">
      <c r="A257" s="37"/>
      <c r="B257" s="37">
        <v>238</v>
      </c>
      <c r="C257" s="58" t="s">
        <v>109</v>
      </c>
      <c r="D257" s="37"/>
      <c r="E257" s="37"/>
      <c r="F257" s="250"/>
      <c r="G257" s="59">
        <f t="shared" ref="G257" si="111">G248</f>
        <v>97162097.833869278</v>
      </c>
      <c r="H257" s="59">
        <f t="shared" ref="H257:K257" si="112">H248</f>
        <v>99140241.348531723</v>
      </c>
      <c r="I257" s="59">
        <f t="shared" si="112"/>
        <v>101604665.12428008</v>
      </c>
      <c r="J257" s="59" t="e">
        <f t="shared" si="112"/>
        <v>#NUM!</v>
      </c>
      <c r="K257" s="59" t="e">
        <f t="shared" si="112"/>
        <v>#NUM!</v>
      </c>
      <c r="L257" s="59" t="e">
        <f t="shared" ref="L257:M257" si="113">L248</f>
        <v>#NUM!</v>
      </c>
      <c r="M257" s="59" t="e">
        <f t="shared" si="113"/>
        <v>#NUM!</v>
      </c>
      <c r="N257" s="215"/>
      <c r="O257" s="107">
        <v>255</v>
      </c>
      <c r="P257" s="107">
        <v>0</v>
      </c>
      <c r="Q257" s="267">
        <v>761656578.1448251</v>
      </c>
      <c r="R257" s="155">
        <v>14440786.881323941</v>
      </c>
      <c r="S257" s="155">
        <v>1625641.5771601619</v>
      </c>
      <c r="T257" s="155">
        <v>27448095.988174975</v>
      </c>
      <c r="U257" s="155">
        <v>24577028.502484702</v>
      </c>
      <c r="V257" s="155">
        <v>51166891.793176569</v>
      </c>
      <c r="W257" s="155">
        <v>23101087.446758445</v>
      </c>
      <c r="X257" s="189">
        <v>5500311.1303064441</v>
      </c>
      <c r="Y257" s="155">
        <v>869018.55810546374</v>
      </c>
      <c r="Z257" s="155">
        <v>2130116.3675003313</v>
      </c>
      <c r="AA257" s="155">
        <v>8649721.8028167449</v>
      </c>
      <c r="AB257" s="155">
        <v>111338443.27832057</v>
      </c>
      <c r="AC257" s="155">
        <v>51037633.878172912</v>
      </c>
      <c r="AD257" s="155">
        <v>43182866.228254281</v>
      </c>
      <c r="AE257" s="155">
        <v>72689843.639975846</v>
      </c>
      <c r="AF257" s="155">
        <v>12196411.829863373</v>
      </c>
      <c r="AG257" s="155">
        <v>16255733.79082337</v>
      </c>
      <c r="AH257" s="155">
        <v>3077126.7618060145</v>
      </c>
      <c r="AI257" s="155">
        <v>22459958.676402733</v>
      </c>
      <c r="AJ257" s="155">
        <v>13393348.738527525</v>
      </c>
      <c r="AK257" s="155">
        <v>2761689.404410739</v>
      </c>
      <c r="AL257" s="108">
        <v>31108929.347892001</v>
      </c>
      <c r="AM257" s="108">
        <v>9878304.4116312228</v>
      </c>
      <c r="AN257" s="108">
        <v>25436236.514299188</v>
      </c>
      <c r="AO257" s="108">
        <v>1979738.3460528755</v>
      </c>
      <c r="AP257" s="108">
        <v>876516.72862409626</v>
      </c>
      <c r="AQ257" s="108">
        <v>3243231.1705910135</v>
      </c>
      <c r="AR257" s="108">
        <v>1186201232.9420171</v>
      </c>
      <c r="AS257" s="108">
        <v>202822722.17037424</v>
      </c>
      <c r="AT257" s="108">
        <v>17583731.78237427</v>
      </c>
      <c r="AU257" s="108">
        <v>16670455.180605117</v>
      </c>
      <c r="AV257" s="108">
        <v>64088989.665135987</v>
      </c>
      <c r="AW257" s="108">
        <v>6978203.4429489644</v>
      </c>
      <c r="AX257" s="108">
        <v>11849635.396437638</v>
      </c>
      <c r="AY257" s="108">
        <v>97162097.833869278</v>
      </c>
      <c r="AZ257" s="108">
        <v>35615112.827117816</v>
      </c>
      <c r="BA257" s="108">
        <v>33335031.254755046</v>
      </c>
      <c r="BB257" s="108">
        <v>44432386.48130884</v>
      </c>
      <c r="BC257" s="108">
        <v>8196311.5318930848</v>
      </c>
      <c r="BD257" s="108">
        <v>17129521.640275896</v>
      </c>
      <c r="BE257" s="108">
        <v>6374496.2291075569</v>
      </c>
      <c r="BF257" s="108">
        <v>54738549.157791279</v>
      </c>
      <c r="BG257" s="108">
        <v>9060469.46874981</v>
      </c>
      <c r="BH257" s="108">
        <v>10747664.090265134</v>
      </c>
      <c r="BI257" s="108">
        <v>40591474.646631956</v>
      </c>
      <c r="BJ257" s="108">
        <v>7589459.4528576285</v>
      </c>
      <c r="BK257" s="108">
        <v>21816849.059619784</v>
      </c>
      <c r="BL257" s="108">
        <v>22474822.559866775</v>
      </c>
      <c r="BM257" s="108">
        <v>2685143.7990834983</v>
      </c>
      <c r="BN257" s="108">
        <v>3948279.8814767515</v>
      </c>
      <c r="BO257" s="108">
        <v>3127398.3552458137</v>
      </c>
      <c r="BP257" s="108">
        <v>36277006.896978177</v>
      </c>
      <c r="BQ257" s="108">
        <v>5669882.7639523428</v>
      </c>
      <c r="BR257" s="108">
        <v>532113336.23414797</v>
      </c>
      <c r="BS257" s="108">
        <v>10421228.328778381</v>
      </c>
      <c r="BT257" s="108">
        <v>44997507.565376282</v>
      </c>
      <c r="BU257" s="108">
        <v>16082566.7486344</v>
      </c>
      <c r="BV257" s="108">
        <v>3184140.2286370774</v>
      </c>
      <c r="BW257" s="108">
        <v>15742865.898665646</v>
      </c>
      <c r="BX257" s="195"/>
      <c r="BY257" s="108"/>
      <c r="BZ257" s="108"/>
      <c r="CA257" s="108"/>
      <c r="CB257" s="108"/>
      <c r="CC257" s="108"/>
      <c r="CD257" s="95"/>
      <c r="CE257" s="95"/>
      <c r="CF257" s="7"/>
      <c r="CG257" s="7"/>
      <c r="CH257" s="7"/>
      <c r="ET257" s="67"/>
    </row>
    <row r="258" spans="1:150" s="3" customFormat="1" x14ac:dyDescent="0.25">
      <c r="A258" s="37"/>
      <c r="B258" s="37">
        <v>239</v>
      </c>
      <c r="C258" s="3" t="s">
        <v>152</v>
      </c>
      <c r="E258" s="36"/>
      <c r="F258" s="238"/>
      <c r="G258" s="24">
        <f t="shared" ref="G258" si="114">G256-G257</f>
        <v>-5938977.0557635427</v>
      </c>
      <c r="H258" s="24">
        <f t="shared" ref="H258:K258" si="115">H256-H257</f>
        <v>-4927843.8280070424</v>
      </c>
      <c r="I258" s="24">
        <f t="shared" si="115"/>
        <v>-4235525.8830173463</v>
      </c>
      <c r="J258" s="24" t="e">
        <f t="shared" si="115"/>
        <v>#NUM!</v>
      </c>
      <c r="K258" s="24" t="e">
        <f t="shared" si="115"/>
        <v>#NUM!</v>
      </c>
      <c r="L258" s="24" t="e">
        <f t="shared" ref="L258:M258" si="116">L256-L257</f>
        <v>#NUM!</v>
      </c>
      <c r="M258" s="24" t="e">
        <f t="shared" si="116"/>
        <v>#NUM!</v>
      </c>
      <c r="N258" s="204"/>
      <c r="O258" s="107">
        <v>256</v>
      </c>
      <c r="P258" s="107">
        <v>0</v>
      </c>
      <c r="Q258" s="51">
        <v>-32860699.332432508</v>
      </c>
      <c r="R258" s="155">
        <v>12381378.779314078</v>
      </c>
      <c r="S258" s="155">
        <v>46240.92710775882</v>
      </c>
      <c r="T258" s="155">
        <v>-1219371.6031488031</v>
      </c>
      <c r="U258" s="155">
        <v>-1151361.4984845594</v>
      </c>
      <c r="V258" s="155">
        <v>-6242934.2781495228</v>
      </c>
      <c r="W258" s="155">
        <v>2683105.8321475051</v>
      </c>
      <c r="X258" s="189">
        <v>-582059.72952453326</v>
      </c>
      <c r="Y258" s="155">
        <v>180300.45453455637</v>
      </c>
      <c r="Z258" s="155">
        <v>-898054.22254044795</v>
      </c>
      <c r="AA258" s="155">
        <v>-3855525.5583727434</v>
      </c>
      <c r="AB258" s="155">
        <v>-4634996.1352344602</v>
      </c>
      <c r="AC258" s="155">
        <v>-6828424.6936300844</v>
      </c>
      <c r="AD258" s="155">
        <v>-9685702.1315043196</v>
      </c>
      <c r="AE258" s="155">
        <v>-10323020.649065152</v>
      </c>
      <c r="AF258" s="155">
        <v>-1136427.6682802606</v>
      </c>
      <c r="AG258" s="155">
        <v>-245022.06455904245</v>
      </c>
      <c r="AH258" s="155">
        <v>-693796.14746610494</v>
      </c>
      <c r="AI258" s="155">
        <v>-4750947.3321518302</v>
      </c>
      <c r="AJ258" s="155">
        <v>221328.76430366375</v>
      </c>
      <c r="AK258" s="155">
        <v>-296428.94860317977</v>
      </c>
      <c r="AL258" s="108">
        <v>955170.9991754517</v>
      </c>
      <c r="AM258" s="108">
        <v>-2885031.7509003971</v>
      </c>
      <c r="AN258" s="108">
        <v>-7295545.722987622</v>
      </c>
      <c r="AO258" s="108">
        <v>-536944.15431823838</v>
      </c>
      <c r="AP258" s="108">
        <v>-144050.5232451281</v>
      </c>
      <c r="AQ258" s="108">
        <v>-1573063.9425150692</v>
      </c>
      <c r="AR258" s="108">
        <v>207512996.0776608</v>
      </c>
      <c r="AS258" s="108">
        <v>44455209.176848024</v>
      </c>
      <c r="AT258" s="108">
        <v>-1159255.7524861284</v>
      </c>
      <c r="AU258" s="108">
        <v>-1097526.4409182724</v>
      </c>
      <c r="AV258" s="108">
        <v>-12691574.669390418</v>
      </c>
      <c r="AW258" s="108">
        <v>-1660756.3660764629</v>
      </c>
      <c r="AX258" s="108">
        <v>-1838279.3185993172</v>
      </c>
      <c r="AY258" s="108">
        <v>-5938977.0557635427</v>
      </c>
      <c r="AZ258" s="108">
        <v>-7510876.261442665</v>
      </c>
      <c r="BA258" s="108">
        <v>-4892018.934762165</v>
      </c>
      <c r="BB258" s="108">
        <v>-1244639.2244160473</v>
      </c>
      <c r="BC258" s="108">
        <v>-976510.13279477507</v>
      </c>
      <c r="BD258" s="108">
        <v>245706.67024716735</v>
      </c>
      <c r="BE258" s="108">
        <v>-2189646.2799962335</v>
      </c>
      <c r="BF258" s="108">
        <v>-2054520.9126411825</v>
      </c>
      <c r="BG258" s="108">
        <v>-2264713.99874603</v>
      </c>
      <c r="BH258" s="108">
        <v>-197552.71899553202</v>
      </c>
      <c r="BI258" s="108">
        <v>-6214495.5490612984</v>
      </c>
      <c r="BJ258" s="108">
        <v>-1636086.3038958181</v>
      </c>
      <c r="BK258" s="108">
        <v>-130166.91538608819</v>
      </c>
      <c r="BL258" s="108">
        <v>248680.93222267926</v>
      </c>
      <c r="BM258" s="108">
        <v>-65836.644807218574</v>
      </c>
      <c r="BN258" s="108">
        <v>-563229.1702344073</v>
      </c>
      <c r="BO258" s="108">
        <v>-712390.45728934277</v>
      </c>
      <c r="BP258" s="108">
        <v>174614.20560671389</v>
      </c>
      <c r="BQ258" s="108">
        <v>-304324.08487599902</v>
      </c>
      <c r="BR258" s="108">
        <v>370675957.79436952</v>
      </c>
      <c r="BS258" s="108">
        <v>-3884142.759685874</v>
      </c>
      <c r="BT258" s="108">
        <v>1588395.1230852827</v>
      </c>
      <c r="BU258" s="108">
        <v>-4207723.1061639581</v>
      </c>
      <c r="BV258" s="108">
        <v>93251.936250365805</v>
      </c>
      <c r="BW258" s="108">
        <v>-1648372.97731358</v>
      </c>
      <c r="BX258" s="195"/>
      <c r="BY258" s="108"/>
      <c r="BZ258" s="108"/>
      <c r="CA258" s="108"/>
      <c r="CB258" s="108"/>
      <c r="CC258" s="108"/>
      <c r="CD258" s="95"/>
      <c r="CE258" s="95"/>
      <c r="CF258" s="7"/>
      <c r="CG258" s="7"/>
      <c r="CH258" s="7"/>
      <c r="ET258" s="67"/>
    </row>
    <row r="259" spans="1:150" s="3" customFormat="1" x14ac:dyDescent="0.25">
      <c r="A259" s="37"/>
      <c r="B259" s="37">
        <v>240</v>
      </c>
      <c r="C259" s="3" t="s">
        <v>153</v>
      </c>
      <c r="F259" s="251"/>
      <c r="G259" s="60">
        <f>G258/G257</f>
        <v>-6.1124421849332512E-2</v>
      </c>
      <c r="H259" s="60">
        <f t="shared" ref="H259:K259" si="117">H258/H257</f>
        <v>-4.9705788093484644E-2</v>
      </c>
      <c r="I259" s="60">
        <f t="shared" si="117"/>
        <v>-4.1686332786359422E-2</v>
      </c>
      <c r="J259" s="60" t="e">
        <f t="shared" si="117"/>
        <v>#NUM!</v>
      </c>
      <c r="K259" s="60" t="e">
        <f t="shared" si="117"/>
        <v>#NUM!</v>
      </c>
      <c r="L259" s="60" t="e">
        <f t="shared" ref="L259:M259" si="118">L258/L257</f>
        <v>#NUM!</v>
      </c>
      <c r="M259" s="60" t="e">
        <f t="shared" si="118"/>
        <v>#NUM!</v>
      </c>
      <c r="N259" s="196"/>
      <c r="O259" s="107">
        <v>257</v>
      </c>
      <c r="P259" s="107">
        <v>0</v>
      </c>
      <c r="Q259" s="60">
        <v>-4.3143721560800617E-2</v>
      </c>
      <c r="R259" s="155">
        <v>0.85738948168584461</v>
      </c>
      <c r="S259" s="155">
        <v>2.84447246905048E-2</v>
      </c>
      <c r="T259" s="155">
        <v>-4.442463344904235E-2</v>
      </c>
      <c r="U259" s="155">
        <v>-4.684705876335532E-2</v>
      </c>
      <c r="V259" s="155">
        <v>-0.12201120801678358</v>
      </c>
      <c r="W259" s="155">
        <v>0.11614629996667104</v>
      </c>
      <c r="X259" s="189">
        <v>-0.10582305541179529</v>
      </c>
      <c r="Y259" s="155">
        <v>0.20747595417021597</v>
      </c>
      <c r="Z259" s="155">
        <v>-0.42159866767950566</v>
      </c>
      <c r="AA259" s="155">
        <v>-0.44573983375016846</v>
      </c>
      <c r="AB259" s="155">
        <v>-4.1629791101426068E-2</v>
      </c>
      <c r="AC259" s="155">
        <v>-0.13379195261930771</v>
      </c>
      <c r="AD259" s="155">
        <v>-0.22429502665033904</v>
      </c>
      <c r="AE259" s="155">
        <v>-0.14201462174267213</v>
      </c>
      <c r="AF259" s="155">
        <v>-9.3177213440569034E-2</v>
      </c>
      <c r="AG259" s="155">
        <v>-1.5072962421257259E-2</v>
      </c>
      <c r="AH259" s="155">
        <v>-0.22546882243450542</v>
      </c>
      <c r="AI259" s="155">
        <v>-0.21152965598032697</v>
      </c>
      <c r="AJ259" s="155">
        <v>1.6525274494420192E-2</v>
      </c>
      <c r="AK259" s="155">
        <v>-0.10733609222302418</v>
      </c>
      <c r="AL259" s="108">
        <v>3.0704078192269123E-2</v>
      </c>
      <c r="AM259" s="108">
        <v>-0.29205738461586711</v>
      </c>
      <c r="AN259" s="108">
        <v>-0.28681702652380869</v>
      </c>
      <c r="AO259" s="108">
        <v>-0.2712197575951269</v>
      </c>
      <c r="AP259" s="108">
        <v>-0.16434429434250505</v>
      </c>
      <c r="AQ259" s="108">
        <v>-0.48502985441781199</v>
      </c>
      <c r="AR259" s="108">
        <v>0.17493911683347937</v>
      </c>
      <c r="AS259" s="108">
        <v>0.21918258812986918</v>
      </c>
      <c r="AT259" s="108">
        <v>-6.5927743145408585E-2</v>
      </c>
      <c r="AU259" s="108">
        <v>-6.5836621077699539E-2</v>
      </c>
      <c r="AV259" s="108">
        <v>-0.19803050002354078</v>
      </c>
      <c r="AW259" s="108">
        <v>-0.23799196736726738</v>
      </c>
      <c r="AX259" s="108">
        <v>-0.15513382961571628</v>
      </c>
      <c r="AY259" s="108">
        <v>-6.1124421849332512E-2</v>
      </c>
      <c r="AZ259" s="108">
        <v>-0.21089014368427847</v>
      </c>
      <c r="BA259" s="108">
        <v>-0.14675309278626661</v>
      </c>
      <c r="BB259" s="108">
        <v>-2.8011982316989068E-2</v>
      </c>
      <c r="BC259" s="108">
        <v>-0.11914019238959217</v>
      </c>
      <c r="BD259" s="108">
        <v>1.4344047394146022E-2</v>
      </c>
      <c r="BE259" s="108">
        <v>-0.34350107071955843</v>
      </c>
      <c r="BF259" s="108">
        <v>-3.7533346138180386E-2</v>
      </c>
      <c r="BG259" s="108">
        <v>-0.24995548040387822</v>
      </c>
      <c r="BH259" s="108">
        <v>-1.8380991193655605E-2</v>
      </c>
      <c r="BI259" s="108">
        <v>-0.1530985410892664</v>
      </c>
      <c r="BJ259" s="108">
        <v>-0.21557349559062328</v>
      </c>
      <c r="BK259" s="108">
        <v>-5.9663480748469132E-3</v>
      </c>
      <c r="BL259" s="108">
        <v>1.1064867433781126E-2</v>
      </c>
      <c r="BM259" s="108">
        <v>-2.4518852520930216E-2</v>
      </c>
      <c r="BN259" s="108">
        <v>-0.14265178435722903</v>
      </c>
      <c r="BO259" s="108">
        <v>-0.22779012340861476</v>
      </c>
      <c r="BP259" s="108">
        <v>4.8133575656501863E-3</v>
      </c>
      <c r="BQ259" s="108">
        <v>-5.367378789748764E-2</v>
      </c>
      <c r="BR259" s="108">
        <v>0.69661091454257307</v>
      </c>
      <c r="BS259" s="108">
        <v>-0.37271448596512896</v>
      </c>
      <c r="BT259" s="108">
        <v>3.5299624557594098E-2</v>
      </c>
      <c r="BU259" s="108">
        <v>-0.26163255977291333</v>
      </c>
      <c r="BV259" s="108">
        <v>2.9286378599689019E-2</v>
      </c>
      <c r="BW259" s="108">
        <v>-0.1047060292531168</v>
      </c>
      <c r="BX259" s="195"/>
      <c r="BY259" s="108"/>
      <c r="BZ259" s="108"/>
      <c r="CA259" s="108"/>
      <c r="CB259" s="108"/>
      <c r="CC259" s="108"/>
      <c r="CD259" s="95"/>
      <c r="CE259" s="95"/>
      <c r="CF259" s="7"/>
      <c r="CG259" s="7"/>
      <c r="CH259" s="7"/>
      <c r="ET259" s="67"/>
    </row>
    <row r="260" spans="1:150" ht="13.2" thickBot="1" x14ac:dyDescent="0.3">
      <c r="A260" s="3"/>
      <c r="B260" s="37">
        <v>241</v>
      </c>
      <c r="M260" s="88"/>
      <c r="O260" s="107">
        <v>258</v>
      </c>
      <c r="P260" s="107">
        <v>0</v>
      </c>
      <c r="R260" s="155"/>
      <c r="S260" s="155"/>
      <c r="T260" s="155"/>
      <c r="U260" s="155"/>
      <c r="V260" s="155"/>
      <c r="W260" s="155"/>
      <c r="X260" s="189"/>
      <c r="Y260" s="155"/>
      <c r="Z260" s="155"/>
      <c r="AA260" s="155"/>
      <c r="AB260" s="155"/>
      <c r="AC260" s="155"/>
      <c r="AD260" s="155"/>
      <c r="AE260" s="155"/>
      <c r="AF260" s="155"/>
      <c r="AG260" s="155"/>
      <c r="AH260" s="155"/>
      <c r="AI260" s="155"/>
      <c r="AJ260" s="155"/>
      <c r="AK260" s="155"/>
      <c r="AL260" s="108"/>
      <c r="AM260" s="108"/>
      <c r="AN260" s="108"/>
      <c r="AO260" s="108"/>
      <c r="AP260" s="108"/>
      <c r="AQ260" s="108"/>
      <c r="AR260" s="108"/>
      <c r="AS260" s="108"/>
      <c r="AT260" s="108"/>
      <c r="AU260" s="108"/>
      <c r="AV260" s="108"/>
      <c r="AW260" s="108"/>
      <c r="AX260" s="108"/>
      <c r="AY260" s="108"/>
      <c r="AZ260" s="108"/>
      <c r="BA260" s="108"/>
      <c r="BB260" s="108"/>
      <c r="BC260" s="108"/>
      <c r="BD260" s="108"/>
      <c r="BE260" s="108"/>
      <c r="BF260" s="108"/>
      <c r="BG260" s="108"/>
      <c r="BH260" s="108"/>
      <c r="BI260" s="108"/>
      <c r="BJ260" s="108"/>
      <c r="BK260" s="108"/>
      <c r="BL260" s="108"/>
      <c r="BM260" s="108"/>
      <c r="BN260" s="108"/>
      <c r="BO260" s="108"/>
      <c r="BP260" s="108"/>
      <c r="BQ260" s="108"/>
      <c r="BR260" s="108"/>
      <c r="BS260" s="108"/>
      <c r="BT260" s="108"/>
      <c r="BU260" s="108"/>
      <c r="BV260" s="108"/>
      <c r="BW260" s="108"/>
      <c r="BX260" s="195"/>
      <c r="BY260" s="108"/>
      <c r="BZ260" s="108"/>
      <c r="CA260" s="108"/>
      <c r="CB260" s="108"/>
      <c r="CC260" s="108"/>
    </row>
    <row r="261" spans="1:150" s="193" customFormat="1" ht="13.2" thickBot="1" x14ac:dyDescent="0.3">
      <c r="A261" s="29"/>
      <c r="B261" s="37">
        <v>242</v>
      </c>
      <c r="C261" s="191" t="s">
        <v>154</v>
      </c>
      <c r="D261" s="192"/>
      <c r="E261" s="192"/>
      <c r="F261" s="252"/>
      <c r="G261" s="61">
        <f t="shared" ref="G261:K261" si="119">LN(G256/G257)</f>
        <v>-6.3072313185265474E-2</v>
      </c>
      <c r="H261" s="61">
        <f t="shared" si="119"/>
        <v>-5.0983645589987817E-2</v>
      </c>
      <c r="I261" s="61">
        <f t="shared" si="119"/>
        <v>-4.2580135797733086E-2</v>
      </c>
      <c r="J261" s="61" t="e">
        <f t="shared" si="119"/>
        <v>#NUM!</v>
      </c>
      <c r="K261" s="61" t="e">
        <f t="shared" si="119"/>
        <v>#NUM!</v>
      </c>
      <c r="L261" s="61" t="e">
        <f t="shared" ref="L261:M261" si="120">LN(L256/L257)</f>
        <v>#NUM!</v>
      </c>
      <c r="M261" s="61" t="e">
        <f t="shared" si="120"/>
        <v>#NUM!</v>
      </c>
      <c r="N261" s="216"/>
      <c r="O261" s="194">
        <v>259</v>
      </c>
      <c r="P261" s="194">
        <v>0</v>
      </c>
      <c r="Q261" s="268">
        <v>-4.4102078076602547E-2</v>
      </c>
      <c r="R261" s="188">
        <v>0.61917199742021156</v>
      </c>
      <c r="S261" s="188">
        <v>2.8047685050207927E-2</v>
      </c>
      <c r="T261" s="188">
        <v>-4.5441641854622634E-2</v>
      </c>
      <c r="U261" s="188">
        <v>-4.797990422022444E-2</v>
      </c>
      <c r="V261" s="188">
        <v>-0.13012145082346863</v>
      </c>
      <c r="W261" s="188">
        <v>0.10988194852726137</v>
      </c>
      <c r="X261" s="190">
        <v>-0.11185159879780419</v>
      </c>
      <c r="Y261" s="188">
        <v>0.18853219261563978</v>
      </c>
      <c r="Z261" s="188">
        <v>-0.54748730468156581</v>
      </c>
      <c r="AA261" s="188">
        <v>-0.59012108829970589</v>
      </c>
      <c r="AB261" s="188">
        <v>-4.2521136308402062E-2</v>
      </c>
      <c r="AC261" s="188">
        <v>-0.14363015980296079</v>
      </c>
      <c r="AD261" s="188">
        <v>-0.25398302007146839</v>
      </c>
      <c r="AE261" s="188">
        <v>-0.15316822129751145</v>
      </c>
      <c r="AF261" s="188">
        <v>-9.7808232125186523E-2</v>
      </c>
      <c r="AG261" s="188">
        <v>-1.5187714077746148E-2</v>
      </c>
      <c r="AH261" s="188">
        <v>-0.25549736484763641</v>
      </c>
      <c r="AI261" s="188">
        <v>-0.23766048391453037</v>
      </c>
      <c r="AJ261" s="188">
        <v>1.6390218011704445E-2</v>
      </c>
      <c r="AK261" s="188">
        <v>-0.11354513201969003</v>
      </c>
      <c r="AL261" s="188">
        <v>3.0242139773718618E-2</v>
      </c>
      <c r="AM261" s="188">
        <v>-0.34539224029061172</v>
      </c>
      <c r="AN261" s="188">
        <v>-0.33801726669905835</v>
      </c>
      <c r="AO261" s="188">
        <v>-0.31638304316666244</v>
      </c>
      <c r="AP261" s="188">
        <v>-0.17953858606282372</v>
      </c>
      <c r="AQ261" s="188">
        <v>-0.66364634974203562</v>
      </c>
      <c r="AR261" s="188">
        <v>0.16121633079278622</v>
      </c>
      <c r="AS261" s="188">
        <v>0.19818062445872181</v>
      </c>
      <c r="AT261" s="188">
        <v>-6.820148094629308E-2</v>
      </c>
      <c r="AU261" s="188">
        <v>-6.8103932151016539E-2</v>
      </c>
      <c r="AV261" s="188">
        <v>-0.22068470179331931</v>
      </c>
      <c r="AW261" s="188">
        <v>-0.27179818183827964</v>
      </c>
      <c r="AX261" s="188">
        <v>-0.16857704241157284</v>
      </c>
      <c r="AY261" s="188">
        <v>-6.3072313185265474E-2</v>
      </c>
      <c r="AZ261" s="188">
        <v>-0.23684973295436651</v>
      </c>
      <c r="BA261" s="188">
        <v>-0.15870631591477194</v>
      </c>
      <c r="BB261" s="188">
        <v>-2.8411802084296358E-2</v>
      </c>
      <c r="BC261" s="188">
        <v>-0.1268567944138263</v>
      </c>
      <c r="BD261" s="188">
        <v>1.4242144853587924E-2</v>
      </c>
      <c r="BE261" s="188">
        <v>-0.42083421619196193</v>
      </c>
      <c r="BF261" s="188">
        <v>-3.8255858758730582E-2</v>
      </c>
      <c r="BG261" s="188">
        <v>-0.28762271475198842</v>
      </c>
      <c r="BH261" s="188">
        <v>-1.8552020648299302E-2</v>
      </c>
      <c r="BI261" s="188">
        <v>-0.1661709324078994</v>
      </c>
      <c r="BJ261" s="188">
        <v>-0.24280239582567409</v>
      </c>
      <c r="BK261" s="188">
        <v>-5.9842178431464181E-3</v>
      </c>
      <c r="BL261" s="188">
        <v>1.1004099635633324E-2</v>
      </c>
      <c r="BM261" s="188">
        <v>-2.4824445113850246E-2</v>
      </c>
      <c r="BN261" s="188">
        <v>-0.153911123606575</v>
      </c>
      <c r="BO261" s="188">
        <v>-0.25849890503516093</v>
      </c>
      <c r="BP261" s="188">
        <v>4.8018103990591565E-3</v>
      </c>
      <c r="BQ261" s="188">
        <v>-5.5167936282187538E-2</v>
      </c>
      <c r="BR261" s="188">
        <v>0.52863268155633625</v>
      </c>
      <c r="BS261" s="188">
        <v>-0.46635347670964911</v>
      </c>
      <c r="BT261" s="188">
        <v>3.4690877148692061E-2</v>
      </c>
      <c r="BU261" s="188">
        <v>-0.30331369179944884</v>
      </c>
      <c r="BV261" s="188">
        <v>2.8865725808569453E-2</v>
      </c>
      <c r="BW261" s="188">
        <v>-0.11060315570304359</v>
      </c>
      <c r="BX261" s="196"/>
      <c r="BY261" s="188"/>
      <c r="BZ261" s="188"/>
      <c r="CA261" s="188"/>
      <c r="CB261" s="188"/>
      <c r="CC261" s="188"/>
      <c r="CD261" s="158"/>
      <c r="CE261" s="158"/>
      <c r="ET261" s="227"/>
    </row>
    <row r="262" spans="1:150" hidden="1" x14ac:dyDescent="0.25">
      <c r="A262" s="27"/>
      <c r="B262" s="37">
        <v>243</v>
      </c>
      <c r="D262" s="31">
        <v>186</v>
      </c>
      <c r="E262" s="3"/>
      <c r="M262" s="88"/>
      <c r="O262" s="107">
        <v>260</v>
      </c>
      <c r="P262" s="107">
        <v>0</v>
      </c>
      <c r="Q262" s="269">
        <v>-4.4102078076602547E-2</v>
      </c>
      <c r="R262" s="155">
        <v>0.61917199742021156</v>
      </c>
      <c r="S262" s="155">
        <v>2.8047685050207927E-2</v>
      </c>
      <c r="T262" s="155">
        <v>-4.5441641854622634E-2</v>
      </c>
      <c r="U262" s="155">
        <v>-4.797990422022444E-2</v>
      </c>
      <c r="V262" s="155">
        <v>-0.13012145082346863</v>
      </c>
      <c r="W262" s="155">
        <v>0.10988194852726137</v>
      </c>
      <c r="X262" s="189">
        <v>-0.11185159879780419</v>
      </c>
      <c r="Y262" s="155">
        <v>0.18853219261563978</v>
      </c>
      <c r="Z262" s="155">
        <v>-0.54748730468156581</v>
      </c>
      <c r="AA262" s="155">
        <v>-0.59012108829970589</v>
      </c>
      <c r="AB262" s="155">
        <v>-4.2521136308402062E-2</v>
      </c>
      <c r="AC262" s="155">
        <v>-0.14363015980296079</v>
      </c>
      <c r="AD262" s="155">
        <v>-0.25398302007146839</v>
      </c>
      <c r="AE262" s="155">
        <v>-0.15316822129751145</v>
      </c>
      <c r="AF262" s="155">
        <v>-9.7808232125186523E-2</v>
      </c>
      <c r="AG262" s="155">
        <v>-1.5187714077746148E-2</v>
      </c>
      <c r="AH262" s="155">
        <v>-0.25549736484763641</v>
      </c>
      <c r="AI262" s="155">
        <v>-0.23766048391453037</v>
      </c>
      <c r="AJ262" s="155">
        <v>1.6390218011704445E-2</v>
      </c>
      <c r="AK262" s="155">
        <v>-0.11354513201969003</v>
      </c>
      <c r="AL262" s="108">
        <v>3.0242139773718618E-2</v>
      </c>
      <c r="AM262" s="108">
        <v>-0.34539224029061172</v>
      </c>
      <c r="AN262" s="108">
        <v>-0.33801726669905835</v>
      </c>
      <c r="AO262" s="108">
        <v>-0.31638304316666244</v>
      </c>
      <c r="AP262" s="108">
        <v>-0.17953858606282372</v>
      </c>
      <c r="AQ262" s="108">
        <v>-0.66364634974203562</v>
      </c>
      <c r="AR262" s="108">
        <v>0.16121633079278622</v>
      </c>
      <c r="AS262" s="108">
        <v>0.19818062445872181</v>
      </c>
      <c r="AT262" s="108">
        <v>-6.820148094629308E-2</v>
      </c>
      <c r="AU262" s="108">
        <v>-6.8103932151016539E-2</v>
      </c>
      <c r="AV262" s="108">
        <v>-0.22068470179331931</v>
      </c>
      <c r="AW262" s="108">
        <v>-0.27179818183827964</v>
      </c>
      <c r="AX262" s="108">
        <v>-0.16857704241157284</v>
      </c>
      <c r="AY262" s="108">
        <v>-6.3072313185265474E-2</v>
      </c>
      <c r="AZ262" s="108">
        <v>-0.23684973295436651</v>
      </c>
      <c r="BA262" s="108">
        <v>-0.15870631591477194</v>
      </c>
      <c r="BB262" s="108">
        <v>-2.8411802084296358E-2</v>
      </c>
      <c r="BC262" s="108">
        <v>-0.1268567944138263</v>
      </c>
      <c r="BD262" s="108">
        <v>1.4242144853587924E-2</v>
      </c>
      <c r="BE262" s="108">
        <v>-0.42083421619196193</v>
      </c>
      <c r="BF262" s="108">
        <v>-3.8255858758730582E-2</v>
      </c>
      <c r="BG262" s="108">
        <v>-0.28762271475198842</v>
      </c>
      <c r="BH262" s="108">
        <v>-1.8552020648299302E-2</v>
      </c>
      <c r="BI262" s="108">
        <v>-0.1661709324078994</v>
      </c>
      <c r="BJ262" s="108">
        <v>-0.24280239582567409</v>
      </c>
      <c r="BK262" s="108">
        <v>-5.9842178431464181E-3</v>
      </c>
      <c r="BL262" s="108">
        <v>1.1004099635633324E-2</v>
      </c>
      <c r="BM262" s="108">
        <v>-2.4824445113850246E-2</v>
      </c>
      <c r="BN262" s="108">
        <v>-0.153911123606575</v>
      </c>
      <c r="BO262" s="108">
        <v>-0.25849890503516093</v>
      </c>
      <c r="BP262" s="108">
        <v>4.8018103990591565E-3</v>
      </c>
      <c r="BQ262" s="108">
        <v>-5.5167936282187538E-2</v>
      </c>
      <c r="BR262" s="108">
        <v>0.52863268155633625</v>
      </c>
      <c r="BS262" s="108">
        <v>-0.46635347670964911</v>
      </c>
      <c r="BT262" s="108">
        <v>3.4690877148692061E-2</v>
      </c>
      <c r="BU262" s="108">
        <v>-0.30331369179944884</v>
      </c>
      <c r="BV262" s="108">
        <v>2.8865725808569453E-2</v>
      </c>
      <c r="BW262" s="108">
        <v>-0.11060315570304359</v>
      </c>
      <c r="BX262" s="108"/>
      <c r="BY262" s="108"/>
      <c r="BZ262" s="108"/>
      <c r="CA262" s="108"/>
      <c r="CB262" s="108"/>
      <c r="CC262" s="108"/>
      <c r="CD262" s="158">
        <v>-2.6780322903377264E-2</v>
      </c>
      <c r="CE262" s="158">
        <v>-1.9405557213708326E-2</v>
      </c>
    </row>
    <row r="263" spans="1:150" hidden="1" x14ac:dyDescent="0.25">
      <c r="A263" s="3"/>
      <c r="B263" s="37">
        <v>244</v>
      </c>
      <c r="D263" s="3"/>
      <c r="E263" s="3"/>
      <c r="M263" s="88"/>
      <c r="O263" s="107">
        <v>261</v>
      </c>
      <c r="P263" s="107">
        <v>0</v>
      </c>
      <c r="Q263" s="270">
        <v>0</v>
      </c>
      <c r="R263" s="155">
        <v>0</v>
      </c>
      <c r="S263" s="155">
        <v>0</v>
      </c>
      <c r="T263" s="155">
        <v>0</v>
      </c>
      <c r="U263" s="155">
        <v>0</v>
      </c>
      <c r="V263" s="155">
        <v>0</v>
      </c>
      <c r="W263" s="155">
        <v>0</v>
      </c>
      <c r="X263" s="189">
        <v>0</v>
      </c>
      <c r="Y263" s="155">
        <v>0</v>
      </c>
      <c r="Z263" s="155">
        <v>0</v>
      </c>
      <c r="AA263" s="155">
        <v>0</v>
      </c>
      <c r="AB263" s="155">
        <v>0</v>
      </c>
      <c r="AC263" s="155">
        <v>0</v>
      </c>
      <c r="AD263" s="155">
        <v>0</v>
      </c>
      <c r="AE263" s="155">
        <v>0</v>
      </c>
      <c r="AF263" s="155">
        <v>0</v>
      </c>
      <c r="AG263" s="155">
        <v>0</v>
      </c>
      <c r="AH263" s="155">
        <v>0</v>
      </c>
      <c r="AI263" s="155">
        <v>0</v>
      </c>
      <c r="AJ263" s="155">
        <v>0</v>
      </c>
      <c r="AK263" s="155">
        <v>0</v>
      </c>
      <c r="AL263" s="108">
        <v>0</v>
      </c>
      <c r="AM263" s="108">
        <v>0</v>
      </c>
      <c r="AN263" s="108">
        <v>0</v>
      </c>
      <c r="AO263" s="108">
        <v>0</v>
      </c>
      <c r="AP263" s="108">
        <v>0</v>
      </c>
      <c r="AQ263" s="108">
        <v>0</v>
      </c>
      <c r="AR263" s="108">
        <v>0</v>
      </c>
      <c r="AS263" s="108">
        <v>0</v>
      </c>
      <c r="AT263" s="108">
        <v>0</v>
      </c>
      <c r="AU263" s="108">
        <v>0</v>
      </c>
      <c r="AV263" s="108">
        <v>0</v>
      </c>
      <c r="AW263" s="108">
        <v>0</v>
      </c>
      <c r="AX263" s="108">
        <v>0</v>
      </c>
      <c r="AY263" s="108">
        <v>0</v>
      </c>
      <c r="AZ263" s="108">
        <v>0</v>
      </c>
      <c r="BA263" s="108">
        <v>0</v>
      </c>
      <c r="BB263" s="108">
        <v>0</v>
      </c>
      <c r="BC263" s="108">
        <v>0</v>
      </c>
      <c r="BD263" s="108">
        <v>0</v>
      </c>
      <c r="BE263" s="108">
        <v>0</v>
      </c>
      <c r="BF263" s="108">
        <v>0</v>
      </c>
      <c r="BG263" s="108">
        <v>0</v>
      </c>
      <c r="BH263" s="108">
        <v>0</v>
      </c>
      <c r="BI263" s="108">
        <v>0</v>
      </c>
      <c r="BJ263" s="108">
        <v>0</v>
      </c>
      <c r="BK263" s="108">
        <v>0</v>
      </c>
      <c r="BL263" s="108">
        <v>0</v>
      </c>
      <c r="BM263" s="108">
        <v>0</v>
      </c>
      <c r="BN263" s="108">
        <v>0</v>
      </c>
      <c r="BO263" s="108">
        <v>0</v>
      </c>
      <c r="BP263" s="108">
        <v>0</v>
      </c>
      <c r="BQ263" s="108">
        <v>0</v>
      </c>
      <c r="BR263" s="108">
        <v>0</v>
      </c>
      <c r="BS263" s="108">
        <v>0</v>
      </c>
      <c r="BT263" s="108">
        <v>0</v>
      </c>
      <c r="BU263" s="108">
        <v>0</v>
      </c>
      <c r="BV263" s="108">
        <v>0</v>
      </c>
      <c r="BW263" s="108">
        <v>0</v>
      </c>
      <c r="BX263" s="108"/>
      <c r="BY263" s="108"/>
      <c r="BZ263" s="108"/>
      <c r="CA263" s="108"/>
      <c r="CB263" s="108"/>
      <c r="CC263" s="108"/>
      <c r="CD263" s="158">
        <v>0</v>
      </c>
      <c r="CE263" s="158">
        <v>0</v>
      </c>
    </row>
    <row r="264" spans="1:150" hidden="1" x14ac:dyDescent="0.25">
      <c r="A264" s="3"/>
      <c r="B264" s="37">
        <v>245</v>
      </c>
      <c r="C264" s="3"/>
      <c r="D264" s="3"/>
      <c r="E264" s="36"/>
      <c r="M264" s="88"/>
      <c r="O264" s="107">
        <v>262</v>
      </c>
      <c r="P264" s="107">
        <v>0</v>
      </c>
      <c r="Q264" s="266"/>
      <c r="R264" s="117"/>
      <c r="S264" s="117"/>
      <c r="T264" s="117"/>
      <c r="U264" s="117"/>
      <c r="V264" s="117"/>
      <c r="W264" s="117"/>
      <c r="X264" s="117"/>
      <c r="Y264" s="117"/>
      <c r="Z264" s="117"/>
      <c r="AA264" s="117"/>
      <c r="AB264" s="117"/>
      <c r="AC264" s="117"/>
      <c r="AD264" s="117"/>
      <c r="AE264" s="117"/>
      <c r="AF264" s="117"/>
      <c r="AG264" s="117"/>
      <c r="AH264" s="117"/>
      <c r="AI264" s="117"/>
      <c r="AJ264" s="117"/>
      <c r="AK264" s="117"/>
    </row>
    <row r="265" spans="1:150" hidden="1" x14ac:dyDescent="0.25">
      <c r="A265" s="3"/>
      <c r="B265" s="37">
        <v>246</v>
      </c>
      <c r="C265" s="3" t="s">
        <v>155</v>
      </c>
      <c r="D265" s="3"/>
      <c r="E265" s="36"/>
      <c r="H265" s="3"/>
      <c r="I265" s="3"/>
      <c r="J265" s="3"/>
      <c r="K265" s="3"/>
      <c r="L265" s="3"/>
      <c r="M265" s="3"/>
      <c r="O265" s="107">
        <v>263</v>
      </c>
      <c r="R265" s="117"/>
      <c r="S265" s="117"/>
      <c r="T265" s="117"/>
      <c r="U265" s="117"/>
      <c r="V265" s="117"/>
      <c r="W265" s="117"/>
      <c r="X265" s="117"/>
      <c r="Y265" s="117"/>
      <c r="Z265" s="117"/>
      <c r="AA265" s="117"/>
      <c r="AB265" s="117"/>
      <c r="AC265" s="117"/>
      <c r="AD265" s="117"/>
      <c r="AE265" s="117"/>
      <c r="AF265" s="117"/>
      <c r="AG265" s="117"/>
      <c r="AH265" s="117"/>
      <c r="AI265" s="117"/>
      <c r="AJ265" s="117"/>
      <c r="AK265" s="117"/>
    </row>
    <row r="266" spans="1:150" hidden="1" x14ac:dyDescent="0.25">
      <c r="A266" s="3"/>
      <c r="B266" s="37">
        <v>247</v>
      </c>
      <c r="C266" s="3"/>
      <c r="D266" s="3"/>
      <c r="E266" s="36" t="s">
        <v>156</v>
      </c>
      <c r="F266" s="253"/>
      <c r="G266" s="62"/>
      <c r="H266" s="62"/>
      <c r="I266" s="62"/>
      <c r="J266" s="62"/>
      <c r="K266" s="62"/>
      <c r="L266" s="62"/>
      <c r="M266" s="62"/>
      <c r="N266" s="196"/>
      <c r="O266" s="107">
        <v>264</v>
      </c>
      <c r="Q266" s="63">
        <v>-4.4102078076602547E-2</v>
      </c>
      <c r="R266" s="117">
        <v>0.61917199742021156</v>
      </c>
      <c r="S266" s="117">
        <v>2.8047685050207927E-2</v>
      </c>
      <c r="T266" s="117">
        <v>-4.5441641854622634E-2</v>
      </c>
      <c r="U266" s="117">
        <v>-4.797990422022444E-2</v>
      </c>
      <c r="V266" s="117">
        <v>-0.13012145082346863</v>
      </c>
      <c r="W266" s="117">
        <v>0.10988194852726137</v>
      </c>
      <c r="X266" s="117">
        <v>-0.11185159879780419</v>
      </c>
      <c r="Y266" s="117">
        <v>0.18853219261563978</v>
      </c>
      <c r="Z266" s="117">
        <v>-0.54748730468156581</v>
      </c>
      <c r="AA266" s="117">
        <v>-0.59012108829970589</v>
      </c>
      <c r="AB266" s="117">
        <v>-4.2521136308402062E-2</v>
      </c>
      <c r="AC266" s="117">
        <v>-0.14363015980296079</v>
      </c>
      <c r="AD266" s="117">
        <v>-0.25398302007146839</v>
      </c>
      <c r="AE266" s="117">
        <v>-0.15316822129751145</v>
      </c>
      <c r="AF266" s="117">
        <v>-9.7808232125186523E-2</v>
      </c>
      <c r="AG266" s="117">
        <v>-1.5187714077746148E-2</v>
      </c>
      <c r="AH266" s="117">
        <v>-0.25549736484763641</v>
      </c>
      <c r="AI266" s="117">
        <v>-0.23766048391453037</v>
      </c>
      <c r="AJ266" s="117">
        <v>1.6390218011704445E-2</v>
      </c>
      <c r="AK266" s="117">
        <v>-0.11354513201969003</v>
      </c>
      <c r="AL266" s="107">
        <v>3.0242139773718618E-2</v>
      </c>
      <c r="AM266" s="107">
        <v>-0.34539224029061172</v>
      </c>
      <c r="AN266" s="107">
        <v>-0.33801726669905835</v>
      </c>
      <c r="AO266" s="107">
        <v>-0.31638304316666244</v>
      </c>
      <c r="AP266" s="107">
        <v>-0.17953858606282372</v>
      </c>
      <c r="AQ266" s="107">
        <v>-0.66364634974203562</v>
      </c>
      <c r="AR266" s="107">
        <v>0.16121633079278622</v>
      </c>
      <c r="AS266" s="107">
        <v>0.19818062445872181</v>
      </c>
      <c r="AT266" s="107">
        <v>-6.820148094629308E-2</v>
      </c>
      <c r="AU266" s="107">
        <v>-6.8103932151016539E-2</v>
      </c>
      <c r="AV266" s="107">
        <v>-0.22068470179331931</v>
      </c>
      <c r="AW266" s="107">
        <v>-0.27179818183827964</v>
      </c>
      <c r="AX266" s="107">
        <v>-0.16857704241157284</v>
      </c>
      <c r="AY266" s="107">
        <v>-6.3072313185265474E-2</v>
      </c>
      <c r="AZ266" s="107">
        <v>-0.23684973295436651</v>
      </c>
      <c r="BA266" s="107">
        <v>-0.15870631591477194</v>
      </c>
      <c r="BB266" s="107">
        <v>-2.8411802084296358E-2</v>
      </c>
      <c r="BC266" s="107">
        <v>-0.1268567944138263</v>
      </c>
      <c r="BD266" s="107">
        <v>1.4242144853587924E-2</v>
      </c>
      <c r="BE266" s="107">
        <v>-0.42083421619196193</v>
      </c>
      <c r="BF266" s="107">
        <v>-3.8255858758730582E-2</v>
      </c>
      <c r="BG266" s="107">
        <v>-0.28762271475198842</v>
      </c>
      <c r="BH266" s="107">
        <v>-1.8552020648299302E-2</v>
      </c>
      <c r="BI266" s="107">
        <v>-0.1661709324078994</v>
      </c>
      <c r="BJ266" s="107">
        <v>-0.24280239582567409</v>
      </c>
      <c r="BK266" s="107">
        <v>-5.9842178431464181E-3</v>
      </c>
      <c r="BL266" s="107">
        <v>1.1004099635633324E-2</v>
      </c>
      <c r="BM266" s="107">
        <v>-2.4824445113850246E-2</v>
      </c>
      <c r="BN266" s="107">
        <v>-0.153911123606575</v>
      </c>
      <c r="BO266" s="107">
        <v>-0.25849890503516093</v>
      </c>
      <c r="BP266" s="107">
        <v>4.8018103990591565E-3</v>
      </c>
      <c r="BQ266" s="107">
        <v>-5.5167936282187538E-2</v>
      </c>
      <c r="BR266" s="107">
        <v>0.52863268155633625</v>
      </c>
      <c r="BS266" s="107">
        <v>-0.46635347670964911</v>
      </c>
      <c r="BT266" s="107">
        <v>3.4690877148692061E-2</v>
      </c>
      <c r="BU266" s="107">
        <v>-0.30331369179944884</v>
      </c>
      <c r="BV266" s="107">
        <v>2.8865725808569453E-2</v>
      </c>
      <c r="BW266" s="107">
        <v>-0.11060315570304359</v>
      </c>
      <c r="CD266" s="107">
        <v>-2.6780322903377264E-2</v>
      </c>
      <c r="CE266" s="107">
        <v>-1.9405557213708326E-2</v>
      </c>
    </row>
    <row r="267" spans="1:150" hidden="1" x14ac:dyDescent="0.25">
      <c r="A267" s="3"/>
      <c r="B267" s="37">
        <v>248</v>
      </c>
      <c r="C267" s="3"/>
      <c r="D267" s="3">
        <v>193</v>
      </c>
      <c r="E267" s="55" t="s">
        <v>157</v>
      </c>
      <c r="F267" s="254"/>
      <c r="G267" s="103"/>
      <c r="H267" s="103"/>
      <c r="I267" s="103"/>
      <c r="J267" s="103"/>
      <c r="K267" s="103"/>
      <c r="L267" s="103"/>
      <c r="M267" s="103"/>
      <c r="N267" s="211"/>
      <c r="O267" s="107">
        <v>265</v>
      </c>
      <c r="Q267" s="60">
        <v>1.4237891208959995E-3</v>
      </c>
      <c r="R267" s="117">
        <v>0.64288933286569749</v>
      </c>
      <c r="S267" s="117">
        <v>6.5651347235937477E-2</v>
      </c>
      <c r="T267" s="117">
        <v>3.459907883511248E-3</v>
      </c>
      <c r="U267" s="117">
        <v>-0.10249420583689453</v>
      </c>
      <c r="V267" s="117">
        <v>-0.11690697350740133</v>
      </c>
      <c r="W267" s="117">
        <v>0.15625597104426275</v>
      </c>
      <c r="X267" s="117">
        <v>-1.0937049107322776E-2</v>
      </c>
      <c r="Y267" s="117">
        <v>0.25432466318393848</v>
      </c>
      <c r="Z267" s="117">
        <v>-0.51251875605656572</v>
      </c>
      <c r="AA267" s="117">
        <v>-0.47412168671060451</v>
      </c>
      <c r="AB267" s="117">
        <v>-1.0418145232994567E-2</v>
      </c>
      <c r="AC267" s="117">
        <v>-0.14143125715294327</v>
      </c>
      <c r="AD267" s="117">
        <v>-0.20953965541268835</v>
      </c>
      <c r="AE267" s="117">
        <v>-0.10059850014143838</v>
      </c>
      <c r="AF267" s="117">
        <v>-3.8618859926714773E-2</v>
      </c>
      <c r="AG267" s="117">
        <v>1.309128830937336E-2</v>
      </c>
      <c r="AH267" s="117">
        <v>-0.17195891734062968</v>
      </c>
      <c r="AI267" s="117">
        <v>-0.19156907547690391</v>
      </c>
      <c r="AJ267" s="117">
        <v>5.9408702683434213E-2</v>
      </c>
      <c r="AK267" s="117">
        <v>-5.0941848222132394E-2</v>
      </c>
      <c r="AL267" s="107">
        <v>5.1321104481130961E-2</v>
      </c>
      <c r="AM267" s="107">
        <v>-0.31750127379123649</v>
      </c>
      <c r="AN267" s="107">
        <v>-0.30262206479404263</v>
      </c>
      <c r="AO267" s="107">
        <v>-0.28655718924719448</v>
      </c>
      <c r="AP267" s="107">
        <v>-0.22364979288063969</v>
      </c>
      <c r="AQ267" s="107">
        <v>-0.69256659557232225</v>
      </c>
      <c r="AR267" s="107">
        <v>0.1634161112788772</v>
      </c>
      <c r="AS267" s="107">
        <v>0.20445706714178802</v>
      </c>
      <c r="AT267" s="107">
        <v>-5.2907946301099275E-2</v>
      </c>
      <c r="AU267" s="107">
        <v>-3.8032025254945354E-2</v>
      </c>
      <c r="AV267" s="107">
        <v>-0.21129481184897642</v>
      </c>
      <c r="AW267" s="107">
        <v>-0.2441866843949165</v>
      </c>
      <c r="AX267" s="107">
        <v>-0.14175124704930278</v>
      </c>
      <c r="AY267" s="107">
        <v>-5.768857009901035E-2</v>
      </c>
      <c r="AZ267" s="107">
        <v>-0.18747702304330149</v>
      </c>
      <c r="BA267" s="107">
        <v>-9.7804855186381212E-2</v>
      </c>
      <c r="BB267" s="107">
        <v>1.1406183632681423E-2</v>
      </c>
      <c r="BC267" s="107">
        <v>-9.532252348910189E-2</v>
      </c>
      <c r="BD267" s="107">
        <v>4.9053092159230954E-2</v>
      </c>
      <c r="BE267" s="107">
        <v>-0.38221698237767532</v>
      </c>
      <c r="BF267" s="107">
        <v>3.3157081652704147E-3</v>
      </c>
      <c r="BG267" s="107">
        <v>-0.20676384283335048</v>
      </c>
      <c r="BH267" s="107">
        <v>-7.4154535372392971E-2</v>
      </c>
      <c r="BI267" s="107">
        <v>-0.12016954816399628</v>
      </c>
      <c r="BJ267" s="107">
        <v>-0.18855373182112023</v>
      </c>
      <c r="BK267" s="107">
        <v>1.539097702042197E-2</v>
      </c>
      <c r="BL267" s="107">
        <v>5.4953129853466662E-2</v>
      </c>
      <c r="BM267" s="107">
        <v>1.1197146956854628E-2</v>
      </c>
      <c r="BN267" s="107">
        <v>-0.11217241043935856</v>
      </c>
      <c r="BO267" s="107">
        <v>-0.18972864103109879</v>
      </c>
      <c r="BP267" s="107">
        <v>6.179284492167985E-2</v>
      </c>
      <c r="BQ267" s="107">
        <v>3.6977920539523521E-2</v>
      </c>
      <c r="BR267" s="107">
        <v>0.52846486710782936</v>
      </c>
      <c r="BS267" s="107">
        <v>-0.4290961755624258</v>
      </c>
      <c r="BT267" s="107">
        <v>8.0907207874280393E-2</v>
      </c>
      <c r="BU267" s="107">
        <v>-0.2543672282856414</v>
      </c>
      <c r="BV267" s="107">
        <v>6.7336258615260422E-2</v>
      </c>
      <c r="BW267" s="107">
        <v>-7.7325232443086409E-2</v>
      </c>
      <c r="CD267" s="107">
        <v>-5.9947503055636536E-2</v>
      </c>
      <c r="CE267" s="107">
        <v>-2.6103213552321727E-2</v>
      </c>
    </row>
    <row r="268" spans="1:150" hidden="1" x14ac:dyDescent="0.25">
      <c r="A268" s="3"/>
      <c r="B268" s="37">
        <v>249</v>
      </c>
      <c r="C268" s="3"/>
      <c r="D268" s="3">
        <v>192</v>
      </c>
      <c r="E268" s="36" t="s">
        <v>158</v>
      </c>
      <c r="F268" s="254"/>
      <c r="G268" s="103"/>
      <c r="H268" s="103"/>
      <c r="I268" s="103"/>
      <c r="J268" s="103"/>
      <c r="K268" s="103"/>
      <c r="L268" s="103"/>
      <c r="M268" s="103"/>
      <c r="N268" s="211"/>
      <c r="O268" s="107">
        <v>266</v>
      </c>
      <c r="Q268" s="60">
        <v>-7.6089498973753271E-3</v>
      </c>
      <c r="R268" s="117">
        <v>0.66057312850554384</v>
      </c>
      <c r="S268" s="117">
        <v>9.559354195673378E-2</v>
      </c>
      <c r="T268" s="117">
        <v>3.6834302788116932E-2</v>
      </c>
      <c r="U268" s="117">
        <v>-9.3754281900766998E-2</v>
      </c>
      <c r="V268" s="117">
        <v>-0.13883101678348378</v>
      </c>
      <c r="W268" s="117">
        <v>0.17053579029887306</v>
      </c>
      <c r="X268" s="117">
        <v>-2.8001377187363758E-3</v>
      </c>
      <c r="Y268" s="117">
        <v>0.24155175538842397</v>
      </c>
      <c r="Z268" s="117">
        <v>-0.4483860383060369</v>
      </c>
      <c r="AA268" s="117">
        <v>-0.47766441528662357</v>
      </c>
      <c r="AB268" s="117">
        <v>-5.4613525461217782E-2</v>
      </c>
      <c r="AC268" s="117">
        <v>-0.13118334367303955</v>
      </c>
      <c r="AD268" s="117">
        <v>-0.16023770628346737</v>
      </c>
      <c r="AE268" s="117">
        <v>-2.6893244417793071E-2</v>
      </c>
      <c r="AF268" s="117">
        <v>-0.19307436062658731</v>
      </c>
      <c r="AG268" s="117">
        <v>6.6180595326147104E-2</v>
      </c>
      <c r="AH268" s="117">
        <v>-0.24775687024487569</v>
      </c>
      <c r="AI268" s="117">
        <v>-0.12320467107657999</v>
      </c>
      <c r="AJ268" s="117">
        <v>0.10847145353854716</v>
      </c>
      <c r="AK268" s="117">
        <v>-7.8708771569075374E-3</v>
      </c>
      <c r="AL268" s="107">
        <v>7.6140422612958253E-2</v>
      </c>
      <c r="AM268" s="107">
        <v>-0.27647306171757707</v>
      </c>
      <c r="AN268" s="107">
        <v>-0.29151340026801986</v>
      </c>
      <c r="AO268" s="107">
        <v>-0.21299880948856922</v>
      </c>
      <c r="AP268" s="107">
        <v>-0.15435074148231448</v>
      </c>
      <c r="AQ268" s="107">
        <v>-0.57659660670458412</v>
      </c>
      <c r="AR268" s="107">
        <v>0.1599439079302731</v>
      </c>
      <c r="AS268" s="107">
        <v>0.18231453200353245</v>
      </c>
      <c r="AT268" s="107">
        <v>-2.2330564442644099E-2</v>
      </c>
      <c r="AU268" s="107">
        <v>1.255278982614313E-2</v>
      </c>
      <c r="AV268" s="107">
        <v>-0.1923847197764629</v>
      </c>
      <c r="AW268" s="107">
        <v>-0.20985794951884912</v>
      </c>
      <c r="AX268" s="107">
        <v>-9.2470479709290454E-2</v>
      </c>
      <c r="AY268" s="107">
        <v>-5.8883753821959539E-2</v>
      </c>
      <c r="AZ268" s="107">
        <v>-0.17353299422013507</v>
      </c>
      <c r="BA268" s="107">
        <v>-0.10018715109223296</v>
      </c>
      <c r="BB268" s="107">
        <v>1.2722268251887889E-2</v>
      </c>
      <c r="BC268" s="107">
        <v>-5.1762674360192364E-2</v>
      </c>
      <c r="BD268" s="107">
        <v>3.2871165743072903E-2</v>
      </c>
      <c r="BE268" s="107">
        <v>-0.37347368955381871</v>
      </c>
      <c r="BF268" s="107">
        <v>1.0010852944333569E-2</v>
      </c>
      <c r="BG268" s="107">
        <v>-0.20003458519954234</v>
      </c>
      <c r="BH268" s="107">
        <v>-5.6650616611175993E-2</v>
      </c>
      <c r="BI268" s="107">
        <v>-0.14448629176665168</v>
      </c>
      <c r="BJ268" s="107">
        <v>-0.21911245789754569</v>
      </c>
      <c r="BK268" s="107">
        <v>5.797526128895579E-2</v>
      </c>
      <c r="BL268" s="107">
        <v>8.1650757706730567E-2</v>
      </c>
      <c r="BM268" s="107">
        <v>7.2308948513432877E-2</v>
      </c>
      <c r="BN268" s="107">
        <v>-9.404932931141699E-2</v>
      </c>
      <c r="BO268" s="107">
        <v>-0.16916290238625717</v>
      </c>
      <c r="BP268" s="107">
        <v>7.4182109704836394E-2</v>
      </c>
      <c r="BQ268" s="107">
        <v>3.2266265180271286E-2</v>
      </c>
      <c r="BR268" s="107">
        <v>0.52967500191875216</v>
      </c>
      <c r="BS268" s="107">
        <v>-0.46737681479801951</v>
      </c>
      <c r="BT268" s="107">
        <v>9.7026758670746019E-2</v>
      </c>
      <c r="BU268" s="107">
        <v>-0.24022901853235762</v>
      </c>
      <c r="BV268" s="107">
        <v>8.7275315801089132E-2</v>
      </c>
      <c r="BW268" s="107">
        <v>-8.4840149794422878E-2</v>
      </c>
      <c r="CD268" s="107">
        <v>-4.1518854224978433E-2</v>
      </c>
      <c r="CE268" s="107">
        <v>-6.7790851752569228E-2</v>
      </c>
    </row>
    <row r="269" spans="1:150" ht="13.2" hidden="1" thickBot="1" x14ac:dyDescent="0.3">
      <c r="A269" s="42"/>
      <c r="B269" s="37">
        <v>250</v>
      </c>
      <c r="C269" s="42"/>
      <c r="D269" s="42"/>
      <c r="E269" s="64" t="s">
        <v>159</v>
      </c>
      <c r="F269" s="255"/>
      <c r="G269" s="65"/>
      <c r="H269" s="65"/>
      <c r="I269" s="65"/>
      <c r="J269" s="65"/>
      <c r="K269" s="65"/>
      <c r="L269" s="65"/>
      <c r="M269" s="65"/>
      <c r="N269" s="217"/>
      <c r="O269" s="107">
        <v>267</v>
      </c>
      <c r="Q269" s="60"/>
      <c r="R269" s="117"/>
      <c r="S269" s="117"/>
      <c r="T269" s="117"/>
      <c r="U269" s="117"/>
      <c r="V269" s="117"/>
      <c r="W269" s="117"/>
      <c r="X269" s="117"/>
      <c r="Y269" s="117"/>
      <c r="Z269" s="117"/>
      <c r="AA269" s="117"/>
      <c r="AB269" s="117"/>
      <c r="AC269" s="117"/>
      <c r="AD269" s="117"/>
      <c r="AE269" s="117"/>
      <c r="AF269" s="117"/>
      <c r="AG269" s="117"/>
      <c r="AH269" s="117"/>
      <c r="AI269" s="117"/>
      <c r="AJ269" s="117"/>
      <c r="AK269" s="117"/>
      <c r="CD269" s="107">
        <v>-4.2748893394664068E-2</v>
      </c>
      <c r="CE269" s="107">
        <v>-3.776654083953309E-2</v>
      </c>
    </row>
    <row r="270" spans="1:150" ht="13.2" hidden="1" thickBot="1" x14ac:dyDescent="0.3">
      <c r="A270" s="3"/>
      <c r="B270" s="37">
        <v>251</v>
      </c>
      <c r="C270" s="3"/>
      <c r="D270" s="3"/>
      <c r="E270" s="36"/>
      <c r="H270" s="3"/>
      <c r="I270" s="3"/>
      <c r="J270" s="3"/>
      <c r="K270" s="3"/>
      <c r="L270" s="3"/>
      <c r="M270" s="3"/>
      <c r="Q270" s="271">
        <v>-1.6762412951027292E-2</v>
      </c>
      <c r="R270" s="107">
        <v>0.64087815293048422</v>
      </c>
      <c r="S270" s="107">
        <v>6.3097524747626393E-2</v>
      </c>
      <c r="T270" s="107">
        <v>-1.7158103943314847E-3</v>
      </c>
      <c r="U270" s="107">
        <v>-8.1409463985961994E-2</v>
      </c>
      <c r="V270" s="107">
        <v>-0.12861981370478459</v>
      </c>
      <c r="W270" s="107">
        <v>0.14555790329013238</v>
      </c>
      <c r="X270" s="107">
        <v>-4.1862928541287786E-2</v>
      </c>
      <c r="Y270" s="107">
        <v>0.22813620372933407</v>
      </c>
      <c r="Z270" s="107">
        <v>-0.50279736634805616</v>
      </c>
      <c r="AA270" s="107">
        <v>-0.5139690634323113</v>
      </c>
      <c r="AB270" s="107">
        <v>-3.5850935667538136E-2</v>
      </c>
      <c r="AC270" s="107">
        <v>-0.13874825354298118</v>
      </c>
      <c r="AD270" s="107">
        <v>-0.20792012725587469</v>
      </c>
      <c r="AE270" s="107">
        <v>-9.3553321952247637E-2</v>
      </c>
      <c r="AF270" s="107">
        <v>-0.10983381755949621</v>
      </c>
      <c r="AG270" s="107">
        <v>2.136138985259144E-2</v>
      </c>
      <c r="AH270" s="107">
        <v>-0.22507105081104725</v>
      </c>
      <c r="AI270" s="107">
        <v>-0.18414474348933807</v>
      </c>
      <c r="AJ270" s="107">
        <v>6.1423458077895267E-2</v>
      </c>
      <c r="AK270" s="107">
        <v>-5.7452619132909992E-2</v>
      </c>
      <c r="AL270" s="107">
        <v>5.2567888955935949E-2</v>
      </c>
      <c r="AM270" s="107">
        <v>-0.31312219193314172</v>
      </c>
      <c r="AN270" s="107">
        <v>-0.31071757725370691</v>
      </c>
      <c r="AO270" s="107">
        <v>-0.27197968063414202</v>
      </c>
      <c r="AP270" s="107">
        <v>-0.18584637347525926</v>
      </c>
      <c r="AQ270" s="107">
        <v>-0.64426985067298059</v>
      </c>
      <c r="AR270" s="107">
        <v>0.16152545000064553</v>
      </c>
      <c r="AS270" s="107">
        <v>0.19498407453468078</v>
      </c>
      <c r="AT270" s="107">
        <v>-4.7813330563345489E-2</v>
      </c>
      <c r="AU270" s="107">
        <v>-3.1194389193272918E-2</v>
      </c>
      <c r="AV270" s="107">
        <v>-0.20812141113958618</v>
      </c>
      <c r="AW270" s="107">
        <v>-0.24194760525068179</v>
      </c>
      <c r="AX270" s="107">
        <v>-0.13426625639005538</v>
      </c>
      <c r="AY270" s="107">
        <v>-5.9881545702078452E-2</v>
      </c>
      <c r="AZ270" s="107">
        <v>-0.19928658340593439</v>
      </c>
      <c r="BA270" s="107">
        <v>-0.11889944073112872</v>
      </c>
      <c r="BB270" s="107">
        <v>-1.4277833999090147E-3</v>
      </c>
      <c r="BC270" s="107">
        <v>-9.1313997421040183E-2</v>
      </c>
      <c r="BD270" s="107">
        <v>3.2055467585297259E-2</v>
      </c>
      <c r="BE270" s="107">
        <v>-0.39217496270781865</v>
      </c>
      <c r="BF270" s="107">
        <v>-8.3097658830421986E-3</v>
      </c>
      <c r="BG270" s="107">
        <v>-0.23147371426162708</v>
      </c>
      <c r="BH270" s="107">
        <v>-4.9785724210622752E-2</v>
      </c>
      <c r="BI270" s="107">
        <v>-0.14360892411284912</v>
      </c>
      <c r="BJ270" s="107">
        <v>-0.21682286184811331</v>
      </c>
      <c r="BK270" s="107">
        <v>2.2460673488743782E-2</v>
      </c>
      <c r="BL270" s="107">
        <v>4.9202662398610188E-2</v>
      </c>
      <c r="BM270" s="107">
        <v>1.9560550118812418E-2</v>
      </c>
      <c r="BN270" s="107">
        <v>-0.12004428778578351</v>
      </c>
      <c r="BO270" s="107">
        <v>-0.20579681615083897</v>
      </c>
      <c r="BP270" s="107">
        <v>4.6925588341858469E-2</v>
      </c>
      <c r="BQ270" s="107">
        <v>4.6920831458690899E-3</v>
      </c>
      <c r="BR270" s="107">
        <v>0.52892418352763926</v>
      </c>
      <c r="BS270" s="107">
        <v>-0.45427548902336484</v>
      </c>
      <c r="BT270" s="107">
        <v>7.087494789790616E-2</v>
      </c>
      <c r="BU270" s="107">
        <v>-0.2659699795391493</v>
      </c>
      <c r="BV270" s="107">
        <v>6.1159100074973001E-2</v>
      </c>
      <c r="BW270" s="107">
        <v>-9.0922845980184297E-2</v>
      </c>
    </row>
    <row r="271" spans="1:150" hidden="1" x14ac:dyDescent="0.25">
      <c r="A271" s="3"/>
      <c r="B271" s="37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R271" s="117"/>
      <c r="S271" s="117"/>
      <c r="T271" s="117"/>
      <c r="U271" s="117"/>
      <c r="V271" s="117"/>
      <c r="W271" s="117"/>
      <c r="X271" s="117"/>
      <c r="Y271" s="117"/>
      <c r="Z271" s="117"/>
      <c r="AA271" s="117"/>
      <c r="AB271" s="117"/>
      <c r="AC271" s="117"/>
      <c r="AD271" s="117"/>
      <c r="AE271" s="117"/>
      <c r="AF271" s="117"/>
      <c r="AG271" s="117"/>
      <c r="AH271" s="117"/>
      <c r="AI271" s="117"/>
      <c r="AJ271" s="117"/>
      <c r="AK271" s="117"/>
      <c r="CD271" s="107">
        <v>-4.2748893394664082E-2</v>
      </c>
      <c r="CE271" s="107">
        <v>-3.7766540839533097E-2</v>
      </c>
    </row>
    <row r="272" spans="1:150" hidden="1" x14ac:dyDescent="0.25">
      <c r="A272" s="27"/>
      <c r="B272" s="37">
        <v>253</v>
      </c>
      <c r="C272" s="27"/>
      <c r="D272" s="27"/>
      <c r="E272" s="55"/>
      <c r="Q272" s="60">
        <v>-1.6762412951027292E-2</v>
      </c>
      <c r="R272" s="118">
        <v>0.64087815293048422</v>
      </c>
      <c r="S272" s="118">
        <v>6.3097524747626407E-2</v>
      </c>
      <c r="T272" s="118">
        <v>-1.7158103943314847E-3</v>
      </c>
      <c r="U272" s="118">
        <v>-8.140946398596198E-2</v>
      </c>
      <c r="V272" s="118">
        <v>-0.12861981370478459</v>
      </c>
      <c r="W272" s="118">
        <v>0.14555790329013238</v>
      </c>
      <c r="X272" s="118">
        <v>-4.1862928541287786E-2</v>
      </c>
      <c r="Y272" s="118">
        <v>0.22813620372933407</v>
      </c>
      <c r="Z272" s="118">
        <v>-0.50279736634805616</v>
      </c>
      <c r="AA272" s="118">
        <v>-0.5139690634323113</v>
      </c>
      <c r="AB272" s="118">
        <v>-3.5850935667538136E-2</v>
      </c>
      <c r="AC272" s="118">
        <v>-0.1387482535429812</v>
      </c>
      <c r="AD272" s="118">
        <v>-0.20792012725587469</v>
      </c>
      <c r="AE272" s="118">
        <v>-9.3553321952247637E-2</v>
      </c>
      <c r="AF272" s="118">
        <v>-0.10983381755949621</v>
      </c>
      <c r="AG272" s="118">
        <v>2.1361389852591436E-2</v>
      </c>
      <c r="AH272" s="118">
        <v>-0.22507105081104725</v>
      </c>
      <c r="AI272" s="118">
        <v>-0.1841447434893381</v>
      </c>
      <c r="AJ272" s="118">
        <v>6.1423458077895281E-2</v>
      </c>
      <c r="AK272" s="118">
        <v>-5.7452619132909992E-2</v>
      </c>
      <c r="AL272" s="107">
        <v>5.2567888955935942E-2</v>
      </c>
      <c r="AM272" s="107">
        <v>-0.31312219193314178</v>
      </c>
      <c r="AN272" s="107">
        <v>-0.31071757725370697</v>
      </c>
      <c r="AO272" s="107">
        <v>-0.27197968063414207</v>
      </c>
      <c r="AP272" s="107">
        <v>-0.18584637347525931</v>
      </c>
      <c r="AQ272" s="107">
        <v>-0.64426985067298059</v>
      </c>
      <c r="AR272" s="107">
        <v>0.16152545000064553</v>
      </c>
      <c r="AS272" s="107">
        <v>0.19498407453468078</v>
      </c>
      <c r="AT272" s="107">
        <v>-4.7813330563345489E-2</v>
      </c>
      <c r="AU272" s="107">
        <v>-3.1194389193272925E-2</v>
      </c>
      <c r="AV272" s="107">
        <v>-0.20812141113958624</v>
      </c>
      <c r="AW272" s="107">
        <v>-0.24194760525068174</v>
      </c>
      <c r="AX272" s="107">
        <v>-0.13426625639005538</v>
      </c>
      <c r="AY272" s="107">
        <v>-5.9881545702078452E-2</v>
      </c>
      <c r="AZ272" s="107">
        <v>-0.19928658340593439</v>
      </c>
      <c r="BA272" s="107">
        <v>-0.11889944073112872</v>
      </c>
      <c r="BB272" s="107">
        <v>-1.4277833999090152E-3</v>
      </c>
      <c r="BC272" s="107">
        <v>-9.1313997421040183E-2</v>
      </c>
      <c r="BD272" s="107">
        <v>3.2055467585297259E-2</v>
      </c>
      <c r="BE272" s="107">
        <v>-0.3921749627078186</v>
      </c>
      <c r="BF272" s="107">
        <v>-8.3097658830422003E-3</v>
      </c>
      <c r="BG272" s="107">
        <v>-0.23147371426162708</v>
      </c>
      <c r="BH272" s="107">
        <v>-4.9785724210622752E-2</v>
      </c>
      <c r="BI272" s="107">
        <v>-0.14360892411284912</v>
      </c>
      <c r="BJ272" s="107">
        <v>-0.21682286184811331</v>
      </c>
      <c r="BK272" s="107">
        <v>2.2460673488743782E-2</v>
      </c>
      <c r="BL272" s="107">
        <v>4.9202662398610181E-2</v>
      </c>
      <c r="BM272" s="107">
        <v>1.9560550118812418E-2</v>
      </c>
      <c r="BN272" s="107">
        <v>-0.12004428778578352</v>
      </c>
      <c r="BO272" s="107">
        <v>-0.20579681615083897</v>
      </c>
      <c r="BP272" s="107">
        <v>4.6925588341858469E-2</v>
      </c>
      <c r="BQ272" s="107">
        <v>4.6920831458690899E-3</v>
      </c>
      <c r="BR272" s="107">
        <v>0.52892418352763926</v>
      </c>
      <c r="BS272" s="107">
        <v>-0.45427548902336484</v>
      </c>
      <c r="BT272" s="107">
        <v>7.087494789790616E-2</v>
      </c>
      <c r="BU272" s="107">
        <v>-0.2659699795391493</v>
      </c>
      <c r="BV272" s="107">
        <v>6.1159100074972994E-2</v>
      </c>
      <c r="BW272" s="107">
        <v>-9.0922845980184297E-2</v>
      </c>
      <c r="CD272" s="107">
        <v>0</v>
      </c>
      <c r="CE272" s="107">
        <v>0</v>
      </c>
    </row>
    <row r="273" spans="5:150" s="275" customFormat="1" x14ac:dyDescent="0.25">
      <c r="E273" s="272"/>
      <c r="F273" s="273"/>
      <c r="G273" s="274"/>
      <c r="N273" s="276"/>
      <c r="O273" s="277"/>
      <c r="P273" s="277"/>
      <c r="Q273" s="278">
        <v>0</v>
      </c>
      <c r="R273" s="277">
        <v>0</v>
      </c>
      <c r="S273" s="277">
        <v>0</v>
      </c>
      <c r="T273" s="277">
        <v>0</v>
      </c>
      <c r="U273" s="277">
        <v>0</v>
      </c>
      <c r="V273" s="277">
        <v>0</v>
      </c>
      <c r="W273" s="277">
        <v>0</v>
      </c>
      <c r="X273" s="277">
        <v>0</v>
      </c>
      <c r="Y273" s="277">
        <v>0</v>
      </c>
      <c r="Z273" s="277">
        <v>0</v>
      </c>
      <c r="AA273" s="277">
        <v>0</v>
      </c>
      <c r="AB273" s="277">
        <v>0</v>
      </c>
      <c r="AC273" s="277">
        <v>0</v>
      </c>
      <c r="AD273" s="277">
        <v>0</v>
      </c>
      <c r="AE273" s="277">
        <v>0</v>
      </c>
      <c r="AF273" s="277">
        <v>0</v>
      </c>
      <c r="AG273" s="277">
        <v>0</v>
      </c>
      <c r="AH273" s="277">
        <v>0</v>
      </c>
      <c r="AI273" s="277">
        <v>0</v>
      </c>
      <c r="AJ273" s="277">
        <v>0</v>
      </c>
      <c r="AK273" s="277">
        <v>0</v>
      </c>
      <c r="AL273" s="277">
        <v>0</v>
      </c>
      <c r="AM273" s="277">
        <v>0</v>
      </c>
      <c r="AN273" s="277">
        <v>0</v>
      </c>
      <c r="AO273" s="277">
        <v>0</v>
      </c>
      <c r="AP273" s="277">
        <v>0</v>
      </c>
      <c r="AQ273" s="277">
        <v>0</v>
      </c>
      <c r="AR273" s="277">
        <v>0</v>
      </c>
      <c r="AS273" s="277">
        <v>0</v>
      </c>
      <c r="AT273" s="277">
        <v>0</v>
      </c>
      <c r="AU273" s="277">
        <v>0</v>
      </c>
      <c r="AV273" s="277">
        <v>0</v>
      </c>
      <c r="AW273" s="277">
        <v>0</v>
      </c>
      <c r="AX273" s="277">
        <v>0</v>
      </c>
      <c r="AY273" s="277">
        <v>0</v>
      </c>
      <c r="AZ273" s="277">
        <v>0</v>
      </c>
      <c r="BA273" s="277">
        <v>0</v>
      </c>
      <c r="BB273" s="277">
        <v>0</v>
      </c>
      <c r="BC273" s="277">
        <v>0</v>
      </c>
      <c r="BD273" s="277">
        <v>0</v>
      </c>
      <c r="BE273" s="277">
        <v>0</v>
      </c>
      <c r="BF273" s="277">
        <v>0</v>
      </c>
      <c r="BG273" s="277">
        <v>0</v>
      </c>
      <c r="BH273" s="277">
        <v>0</v>
      </c>
      <c r="BI273" s="277">
        <v>0</v>
      </c>
      <c r="BJ273" s="277">
        <v>0</v>
      </c>
      <c r="BK273" s="277">
        <v>0</v>
      </c>
      <c r="BL273" s="277">
        <v>0</v>
      </c>
      <c r="BM273" s="277">
        <v>0</v>
      </c>
      <c r="BN273" s="277">
        <v>0</v>
      </c>
      <c r="BO273" s="277">
        <v>0</v>
      </c>
      <c r="BP273" s="277">
        <v>0</v>
      </c>
      <c r="BQ273" s="277">
        <v>0</v>
      </c>
      <c r="BR273" s="277">
        <v>0</v>
      </c>
      <c r="BS273" s="277">
        <v>0</v>
      </c>
      <c r="BT273" s="277">
        <v>0</v>
      </c>
      <c r="BU273" s="277">
        <v>0</v>
      </c>
      <c r="BV273" s="277">
        <v>0</v>
      </c>
      <c r="BW273" s="277">
        <v>0</v>
      </c>
      <c r="BX273" s="277"/>
      <c r="BY273" s="277"/>
      <c r="BZ273" s="277"/>
      <c r="CA273" s="277"/>
      <c r="CB273" s="277"/>
      <c r="CC273" s="277"/>
      <c r="CD273" s="277"/>
      <c r="CE273" s="277"/>
      <c r="ET273" s="279"/>
    </row>
    <row r="274" spans="5:150" s="67" customFormat="1" hidden="1" x14ac:dyDescent="0.25">
      <c r="E274" s="66"/>
      <c r="F274" s="228"/>
      <c r="N274" s="197"/>
      <c r="O274" s="107"/>
      <c r="P274" s="107"/>
      <c r="Q274" s="88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7"/>
      <c r="AV274" s="107"/>
      <c r="AW274" s="107"/>
      <c r="AX274" s="107"/>
      <c r="AY274" s="107"/>
      <c r="AZ274" s="107"/>
      <c r="BA274" s="107"/>
      <c r="BB274" s="107"/>
      <c r="BC274" s="107"/>
      <c r="BD274" s="107"/>
      <c r="BE274" s="107"/>
      <c r="BF274" s="107"/>
      <c r="BG274" s="107"/>
      <c r="BH274" s="107"/>
      <c r="BI274" s="107"/>
      <c r="BJ274" s="107"/>
      <c r="BK274" s="107"/>
      <c r="BL274" s="107"/>
      <c r="BM274" s="107"/>
      <c r="BN274" s="107"/>
      <c r="BO274" s="107"/>
      <c r="BP274" s="107"/>
      <c r="BQ274" s="107"/>
      <c r="BR274" s="107"/>
      <c r="BS274" s="107"/>
      <c r="BT274" s="107"/>
      <c r="BU274" s="107"/>
      <c r="BV274" s="107"/>
      <c r="BW274" s="107"/>
      <c r="BX274" s="107"/>
      <c r="BY274" s="107"/>
      <c r="BZ274" s="107"/>
      <c r="CA274" s="107"/>
      <c r="CB274" s="107"/>
      <c r="CC274" s="107"/>
      <c r="CD274" s="107"/>
      <c r="CE274" s="107"/>
    </row>
    <row r="275" spans="5:150" s="3" customFormat="1" x14ac:dyDescent="0.25">
      <c r="E275" s="9"/>
      <c r="N275" s="9"/>
      <c r="Q275" s="282">
        <f>Q261-$G$261</f>
        <v>1.8970235108662928E-2</v>
      </c>
      <c r="R275" s="282">
        <f t="shared" ref="R275:BW275" si="121">R261-$G$261</f>
        <v>0.68224431060547708</v>
      </c>
      <c r="S275" s="282">
        <f t="shared" si="121"/>
        <v>9.1119998235473398E-2</v>
      </c>
      <c r="T275" s="282">
        <f t="shared" si="121"/>
        <v>1.763067133064284E-2</v>
      </c>
      <c r="U275" s="282">
        <f t="shared" si="121"/>
        <v>1.5092408965041035E-2</v>
      </c>
      <c r="V275" s="282">
        <f t="shared" si="121"/>
        <v>-6.7049137638203152E-2</v>
      </c>
      <c r="W275" s="282">
        <f t="shared" si="121"/>
        <v>0.17295426171252684</v>
      </c>
      <c r="X275" s="282">
        <f t="shared" si="121"/>
        <v>-4.877928561253872E-2</v>
      </c>
      <c r="Y275" s="282">
        <f t="shared" si="121"/>
        <v>0.25160450580090526</v>
      </c>
      <c r="Z275" s="282">
        <f t="shared" si="121"/>
        <v>-0.48441499149630035</v>
      </c>
      <c r="AA275" s="282">
        <f t="shared" si="121"/>
        <v>-0.52704877511444037</v>
      </c>
      <c r="AB275" s="282">
        <f t="shared" si="121"/>
        <v>2.0551176876863413E-2</v>
      </c>
      <c r="AC275" s="282">
        <f t="shared" si="121"/>
        <v>-8.0557846617695314E-2</v>
      </c>
      <c r="AD275" s="282">
        <f t="shared" si="121"/>
        <v>-0.19091070688620293</v>
      </c>
      <c r="AE275" s="282">
        <f t="shared" si="121"/>
        <v>-9.0095908112245979E-2</v>
      </c>
      <c r="AF275" s="282">
        <f t="shared" si="121"/>
        <v>-3.4735918939921048E-2</v>
      </c>
      <c r="AG275" s="282">
        <f t="shared" si="121"/>
        <v>4.7884599107519327E-2</v>
      </c>
      <c r="AH275" s="282">
        <f t="shared" si="121"/>
        <v>-0.19242505166237095</v>
      </c>
      <c r="AI275" s="282">
        <f t="shared" si="121"/>
        <v>-0.17458817072926491</v>
      </c>
      <c r="AJ275" s="282">
        <f t="shared" si="121"/>
        <v>7.9462531196969916E-2</v>
      </c>
      <c r="AK275" s="282">
        <f t="shared" si="121"/>
        <v>-5.047281883442456E-2</v>
      </c>
      <c r="AL275" s="282">
        <f t="shared" si="121"/>
        <v>9.3314452958984093E-2</v>
      </c>
      <c r="AM275" s="282">
        <f t="shared" si="121"/>
        <v>-0.28231992710534626</v>
      </c>
      <c r="AN275" s="282">
        <f t="shared" si="121"/>
        <v>-0.27494495351379289</v>
      </c>
      <c r="AO275" s="282">
        <f t="shared" si="121"/>
        <v>-0.25331072998139698</v>
      </c>
      <c r="AP275" s="282">
        <f t="shared" si="121"/>
        <v>-0.11646627287755824</v>
      </c>
      <c r="AQ275" s="282">
        <f t="shared" si="121"/>
        <v>-0.60057403655677011</v>
      </c>
      <c r="AR275" s="282">
        <f t="shared" si="121"/>
        <v>0.2242886439780517</v>
      </c>
      <c r="AS275" s="282">
        <f t="shared" si="121"/>
        <v>0.26125293764398727</v>
      </c>
      <c r="AT275" s="282">
        <f t="shared" si="121"/>
        <v>-5.129167761027606E-3</v>
      </c>
      <c r="AU275" s="282">
        <f t="shared" si="121"/>
        <v>-5.031618965751064E-3</v>
      </c>
      <c r="AV275" s="282">
        <f t="shared" si="121"/>
        <v>-0.15761238860805382</v>
      </c>
      <c r="AW275" s="282">
        <f t="shared" si="121"/>
        <v>-0.20872586865301418</v>
      </c>
      <c r="AX275" s="282">
        <f t="shared" si="121"/>
        <v>-0.10550472922630737</v>
      </c>
      <c r="AY275" s="282">
        <f t="shared" si="121"/>
        <v>0</v>
      </c>
      <c r="AZ275" s="282">
        <f t="shared" si="121"/>
        <v>-0.17377741976910105</v>
      </c>
      <c r="BA275" s="282">
        <f t="shared" si="121"/>
        <v>-9.5634002729506465E-2</v>
      </c>
      <c r="BB275" s="282">
        <f t="shared" si="121"/>
        <v>3.4660511100969113E-2</v>
      </c>
      <c r="BC275" s="282">
        <f t="shared" si="121"/>
        <v>-6.3784481228560827E-2</v>
      </c>
      <c r="BD275" s="282">
        <f t="shared" si="121"/>
        <v>7.7314458038853395E-2</v>
      </c>
      <c r="BE275" s="282">
        <f t="shared" si="121"/>
        <v>-0.35776190300669647</v>
      </c>
      <c r="BF275" s="282">
        <f t="shared" si="121"/>
        <v>2.4816454426534892E-2</v>
      </c>
      <c r="BG275" s="282">
        <f t="shared" si="121"/>
        <v>-0.22455040156672296</v>
      </c>
      <c r="BH275" s="282">
        <f t="shared" si="121"/>
        <v>4.4520292536966169E-2</v>
      </c>
      <c r="BI275" s="282">
        <f t="shared" si="121"/>
        <v>-0.10309861922263393</v>
      </c>
      <c r="BJ275" s="282">
        <f t="shared" si="121"/>
        <v>-0.17973008264040863</v>
      </c>
      <c r="BK275" s="282">
        <f t="shared" si="121"/>
        <v>5.7088095342119054E-2</v>
      </c>
      <c r="BL275" s="282">
        <f t="shared" si="121"/>
        <v>7.4076412820898802E-2</v>
      </c>
      <c r="BM275" s="282">
        <f t="shared" si="121"/>
        <v>3.8247868071415225E-2</v>
      </c>
      <c r="BN275" s="282">
        <f t="shared" si="121"/>
        <v>-9.0838810421309521E-2</v>
      </c>
      <c r="BO275" s="282">
        <f t="shared" si="121"/>
        <v>-0.19542659184989547</v>
      </c>
      <c r="BP275" s="282">
        <f t="shared" si="121"/>
        <v>6.7874123584324625E-2</v>
      </c>
      <c r="BQ275" s="282">
        <f t="shared" si="121"/>
        <v>7.9043769030779365E-3</v>
      </c>
      <c r="BR275" s="282">
        <f t="shared" si="121"/>
        <v>0.59170499474160176</v>
      </c>
      <c r="BS275" s="282">
        <f t="shared" si="121"/>
        <v>-0.40328116352438365</v>
      </c>
      <c r="BT275" s="282">
        <f t="shared" si="121"/>
        <v>9.7763190333957528E-2</v>
      </c>
      <c r="BU275" s="282">
        <f t="shared" si="121"/>
        <v>-0.24024137861418338</v>
      </c>
      <c r="BV275" s="282">
        <f t="shared" si="121"/>
        <v>9.1938038993834931E-2</v>
      </c>
      <c r="BW275" s="282">
        <f t="shared" si="121"/>
        <v>-4.7530842517778116E-2</v>
      </c>
      <c r="BX275" s="30"/>
      <c r="BY275" s="30"/>
      <c r="BZ275" s="30"/>
      <c r="CA275" s="30"/>
      <c r="CB275" s="30"/>
      <c r="CC275" s="30"/>
      <c r="CD275" s="30"/>
      <c r="CE275" s="30"/>
      <c r="CF275" s="30"/>
      <c r="CG275" s="30"/>
      <c r="CH275" s="30"/>
      <c r="CI275" s="30"/>
      <c r="CJ275" s="30"/>
      <c r="CK275" s="30"/>
      <c r="CL275" s="30"/>
      <c r="CM275" s="30"/>
      <c r="CN275" s="30"/>
      <c r="CO275" s="30"/>
      <c r="CP275" s="30"/>
    </row>
    <row r="276" spans="5:150" x14ac:dyDescent="0.25">
      <c r="G276" s="39"/>
    </row>
    <row r="277" spans="5:150" x14ac:dyDescent="0.25">
      <c r="G277" s="281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workbookViewId="0">
      <selection activeCell="E25" sqref="E25"/>
    </sheetView>
  </sheetViews>
  <sheetFormatPr defaultRowHeight="12.6" x14ac:dyDescent="0.25"/>
  <cols>
    <col min="3" max="3" width="3.109375" customWidth="1"/>
    <col min="4" max="4" width="4.5546875" customWidth="1"/>
    <col min="5" max="5" width="45.5546875" customWidth="1"/>
    <col min="6" max="10" width="13.5546875" bestFit="1" customWidth="1"/>
    <col min="11" max="11" width="13.6640625" customWidth="1"/>
    <col min="12" max="13" width="9.33203125" bestFit="1" customWidth="1"/>
  </cols>
  <sheetData>
    <row r="2" spans="3:17" ht="22.8" x14ac:dyDescent="0.4">
      <c r="C2" s="295" t="s">
        <v>168</v>
      </c>
      <c r="D2" s="295"/>
      <c r="E2" s="295"/>
      <c r="F2" s="295"/>
      <c r="G2" s="295"/>
      <c r="H2" s="295"/>
      <c r="I2" s="295"/>
      <c r="J2" s="295"/>
      <c r="K2" s="295"/>
    </row>
    <row r="3" spans="3:17" s="88" customFormat="1" ht="23.25" customHeight="1" x14ac:dyDescent="0.3">
      <c r="C3" s="301" t="str">
        <f>'Model Inputs'!F5</f>
        <v>London Hydro Inc.</v>
      </c>
      <c r="D3" s="301"/>
      <c r="E3" s="301"/>
      <c r="F3" s="301"/>
      <c r="G3" s="301"/>
      <c r="H3" s="301"/>
      <c r="I3" s="301"/>
      <c r="J3" s="301"/>
      <c r="K3" s="301"/>
    </row>
    <row r="4" spans="3:17" s="88" customFormat="1" ht="18" x14ac:dyDescent="0.35">
      <c r="C4" s="85"/>
      <c r="D4" s="85"/>
      <c r="E4" s="85"/>
      <c r="F4" s="85"/>
      <c r="G4" s="85"/>
      <c r="H4" s="85"/>
      <c r="I4" s="85"/>
      <c r="J4" s="85"/>
      <c r="K4" s="85"/>
    </row>
    <row r="6" spans="3:17" x14ac:dyDescent="0.25">
      <c r="F6" s="2">
        <f>'Benchmarking Calculations'!G5</f>
        <v>2020</v>
      </c>
      <c r="G6" s="2">
        <f>F6+1</f>
        <v>2021</v>
      </c>
      <c r="H6" s="2">
        <f t="shared" ref="H6:K6" si="0">G6+1</f>
        <v>2022</v>
      </c>
      <c r="I6" s="2">
        <f t="shared" si="0"/>
        <v>2023</v>
      </c>
      <c r="J6" s="2">
        <f t="shared" si="0"/>
        <v>2024</v>
      </c>
      <c r="K6" s="2">
        <f t="shared" si="0"/>
        <v>2025</v>
      </c>
      <c r="L6" s="2"/>
      <c r="M6" s="2"/>
      <c r="N6" s="2"/>
    </row>
    <row r="7" spans="3:17" x14ac:dyDescent="0.25">
      <c r="F7" s="13" t="s">
        <v>185</v>
      </c>
      <c r="G7" s="13" t="s">
        <v>186</v>
      </c>
      <c r="H7" s="13" t="s">
        <v>187</v>
      </c>
      <c r="I7" s="25"/>
      <c r="J7" s="25"/>
      <c r="K7" s="25"/>
      <c r="L7" s="25"/>
      <c r="M7" s="25"/>
      <c r="N7" s="25"/>
      <c r="O7" s="25"/>
    </row>
    <row r="8" spans="3:17" x14ac:dyDescent="0.25">
      <c r="C8" s="10" t="s">
        <v>163</v>
      </c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3:17" x14ac:dyDescent="0.25"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3:17" ht="18.75" customHeight="1" x14ac:dyDescent="0.25">
      <c r="D10" t="s">
        <v>162</v>
      </c>
      <c r="F10" s="82">
        <f>'Benchmarking Calculations'!G121</f>
        <v>91223120.778105736</v>
      </c>
      <c r="G10" s="82">
        <f>'Benchmarking Calculations'!H121</f>
        <v>94212397.520524681</v>
      </c>
      <c r="H10" s="82">
        <f>'Benchmarking Calculations'!I121</f>
        <v>97369139.241262734</v>
      </c>
      <c r="I10" s="87" t="str">
        <f>IF(ISNUMBER(I12),'Benchmarking Calculations'!J121,"na")</f>
        <v>na</v>
      </c>
      <c r="J10" s="87" t="str">
        <f>IF(ISNUMBER(J12),'Benchmarking Calculations'!K121,"na")</f>
        <v>na</v>
      </c>
      <c r="K10" s="87" t="str">
        <f>IF(ISNUMBER(K12),'Benchmarking Calculations'!L121,"na")</f>
        <v>na</v>
      </c>
      <c r="L10" s="82"/>
      <c r="M10" s="82"/>
      <c r="N10" s="82"/>
      <c r="O10" s="82"/>
      <c r="P10" s="23"/>
      <c r="Q10" s="23"/>
    </row>
    <row r="11" spans="3:17" ht="18.75" customHeight="1" x14ac:dyDescent="0.25"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23"/>
      <c r="Q11" s="23"/>
    </row>
    <row r="12" spans="3:17" ht="18.75" customHeight="1" x14ac:dyDescent="0.25">
      <c r="D12" t="s">
        <v>150</v>
      </c>
      <c r="F12" s="82">
        <f>'Benchmarking Calculations'!G257</f>
        <v>97162097.833869278</v>
      </c>
      <c r="G12" s="82">
        <f>'Benchmarking Calculations'!H257</f>
        <v>99140241.348531723</v>
      </c>
      <c r="H12" s="82">
        <f>'Benchmarking Calculations'!I257</f>
        <v>101604665.12428008</v>
      </c>
      <c r="I12" s="87" t="str">
        <f>IF(ISNUMBER('Benchmarking Calculations'!J257),'Benchmarking Calculations'!J257,"na")</f>
        <v>na</v>
      </c>
      <c r="J12" s="87" t="str">
        <f>IF(ISNUMBER('Benchmarking Calculations'!K257),'Benchmarking Calculations'!K257,"na")</f>
        <v>na</v>
      </c>
      <c r="K12" s="87" t="str">
        <f>IF(ISNUMBER('Benchmarking Calculations'!L257),'Benchmarking Calculations'!L257,"na")</f>
        <v>na</v>
      </c>
      <c r="L12" s="82"/>
      <c r="M12" s="82"/>
      <c r="N12" s="82"/>
      <c r="O12" s="82"/>
      <c r="P12" s="23"/>
      <c r="Q12" s="23"/>
    </row>
    <row r="13" spans="3:17" ht="18.75" customHeight="1" x14ac:dyDescent="0.25"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23"/>
      <c r="Q13" s="23"/>
    </row>
    <row r="14" spans="3:17" ht="18.75" customHeight="1" x14ac:dyDescent="0.25">
      <c r="D14" t="s">
        <v>160</v>
      </c>
      <c r="F14" s="82">
        <f t="shared" ref="F14:H14" si="1">F10-F12</f>
        <v>-5938977.0557635427</v>
      </c>
      <c r="G14" s="82">
        <f t="shared" si="1"/>
        <v>-4927843.8280070424</v>
      </c>
      <c r="H14" s="82">
        <f t="shared" si="1"/>
        <v>-4235525.8830173463</v>
      </c>
      <c r="I14" s="87" t="str">
        <f>IF(ISNUMBER(I12),I10-I12,"na")</f>
        <v>na</v>
      </c>
      <c r="J14" s="87" t="str">
        <f t="shared" ref="J14:K14" si="2">IF(ISNUMBER(J12),J10-J12,"na")</f>
        <v>na</v>
      </c>
      <c r="K14" s="87" t="str">
        <f t="shared" si="2"/>
        <v>na</v>
      </c>
      <c r="L14" s="82"/>
      <c r="M14" s="82"/>
      <c r="N14" s="82"/>
      <c r="O14" s="82"/>
      <c r="P14" s="23"/>
      <c r="Q14" s="23"/>
    </row>
    <row r="15" spans="3:17" ht="18.75" customHeight="1" x14ac:dyDescent="0.25"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23"/>
      <c r="Q15" s="23"/>
    </row>
    <row r="16" spans="3:17" ht="18.75" customHeight="1" x14ac:dyDescent="0.25">
      <c r="D16" s="10" t="s">
        <v>184</v>
      </c>
      <c r="E16" s="10"/>
      <c r="F16" s="181">
        <f>LN(F10/F12)</f>
        <v>-6.3072313185265474E-2</v>
      </c>
      <c r="G16" s="181">
        <f t="shared" ref="G16:H16" si="3">LN(G10/G12)</f>
        <v>-5.0983645589987817E-2</v>
      </c>
      <c r="H16" s="181">
        <f t="shared" si="3"/>
        <v>-4.2580135797733086E-2</v>
      </c>
      <c r="I16" s="125" t="str">
        <f>IF(ISNUMBER(I14),LN(I10/I12),"na")</f>
        <v>na</v>
      </c>
      <c r="J16" s="125" t="str">
        <f t="shared" ref="J16:K16" si="4">IF(ISNUMBER(J14),LN(J10/J12),"na")</f>
        <v>na</v>
      </c>
      <c r="K16" s="125" t="str">
        <f t="shared" si="4"/>
        <v>na</v>
      </c>
      <c r="L16" s="25"/>
      <c r="M16" s="25"/>
      <c r="N16" s="25"/>
      <c r="O16" s="25"/>
    </row>
    <row r="17" spans="4:15" ht="18.75" customHeight="1" x14ac:dyDescent="0.25">
      <c r="F17" s="144"/>
      <c r="G17" s="144"/>
      <c r="H17" s="144"/>
      <c r="I17" s="84"/>
      <c r="J17" s="84"/>
      <c r="K17" s="84"/>
      <c r="L17" s="25"/>
      <c r="M17" s="25"/>
      <c r="N17" s="25"/>
      <c r="O17" s="25"/>
    </row>
    <row r="18" spans="4:15" ht="18.75" customHeight="1" x14ac:dyDescent="0.25">
      <c r="D18" t="s">
        <v>181</v>
      </c>
      <c r="F18" s="145"/>
      <c r="G18" s="145"/>
      <c r="H18" s="145">
        <f>AVERAGE(F16:H16)</f>
        <v>-5.2212031524328795E-2</v>
      </c>
      <c r="I18" s="63" t="str">
        <f>IF(ISNUMBER(I16),AVERAGE(G16:I16),"na")</f>
        <v>na</v>
      </c>
      <c r="J18" s="63" t="str">
        <f t="shared" ref="J18:K18" si="5">IF(ISNUMBER(J16),AVERAGE(H16:J16),"na")</f>
        <v>na</v>
      </c>
      <c r="K18" s="63" t="str">
        <f t="shared" si="5"/>
        <v>na</v>
      </c>
      <c r="L18" s="25"/>
      <c r="M18" s="25"/>
      <c r="N18" s="25"/>
      <c r="O18" s="25"/>
    </row>
    <row r="19" spans="4:15" ht="18.75" customHeight="1" x14ac:dyDescent="0.25"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4:15" ht="18.75" customHeight="1" x14ac:dyDescent="0.5">
      <c r="D20" t="s">
        <v>161</v>
      </c>
      <c r="F20" s="114"/>
      <c r="G20" s="36"/>
      <c r="H20" s="36"/>
      <c r="I20" s="36"/>
      <c r="J20" s="36"/>
      <c r="K20" s="36"/>
      <c r="L20" s="25"/>
      <c r="M20" s="25"/>
      <c r="N20" s="25"/>
      <c r="O20" s="25"/>
    </row>
    <row r="22" spans="4:15" ht="14.4" x14ac:dyDescent="0.3">
      <c r="E22" t="s">
        <v>182</v>
      </c>
      <c r="F22" s="126">
        <f>IF(F16&lt;-0.25,1,IF(F16&lt;-0.1,2,IF(F16&lt;0.1,3,IF(F16&lt;0.25,4,5))))</f>
        <v>3</v>
      </c>
      <c r="G22" s="126">
        <f t="shared" ref="G22" si="6">IF(G16&lt;-0.25,1,IF(G16&lt;-0.1,2,IF(G16&lt;0.1,3,IF(G16&lt;0.25,4,5))))</f>
        <v>3</v>
      </c>
      <c r="H22" s="126">
        <f>IF($H$16&lt;-0.25,1,IF($H$16&lt;-0.1,2,IF($H$16&lt;0.1,3,IF($H$16&lt;0.25,4,5))))</f>
        <v>3</v>
      </c>
      <c r="I22" s="126" t="str">
        <f>IF(ISNUMBER(I16),IF(I16&lt;-0.25,1,IF(I16&lt;-0.1,2,IF(I16&lt;0.1,3,IF(I16&lt;0.25,4,5)))),"na")</f>
        <v>na</v>
      </c>
      <c r="J22" s="126" t="str">
        <f t="shared" ref="J22:K22" si="7">IF(ISNUMBER(J16),IF(J16&lt;-0.25,1,IF(J16&lt;-0.1,2,IF(J16&lt;0.1,3,IF(J16&lt;0.25,4,5)))),"na")</f>
        <v>na</v>
      </c>
      <c r="K22" s="126" t="str">
        <f t="shared" si="7"/>
        <v>na</v>
      </c>
    </row>
    <row r="24" spans="4:15" ht="14.4" x14ac:dyDescent="0.3">
      <c r="E24" t="s">
        <v>155</v>
      </c>
      <c r="H24" s="126">
        <f>IF(H$18&lt;-0.25,1,IF(H$18&lt;-0.1,2,IF(H$18&lt;0.1,3,IF(H$18&lt;0.25,4,5))))</f>
        <v>3</v>
      </c>
      <c r="I24" s="126">
        <f t="shared" ref="I24:K24" si="8">IF(I$18&lt;-0.25,1,IF(I$18&lt;-0.1,2,IF(I$18&lt;0.1,3,IF(I$18&lt;0.25,4,5))))</f>
        <v>5</v>
      </c>
      <c r="J24" s="126">
        <f t="shared" si="8"/>
        <v>5</v>
      </c>
      <c r="K24" s="126">
        <f t="shared" si="8"/>
        <v>5</v>
      </c>
    </row>
    <row r="27" spans="4:15" x14ac:dyDescent="0.25">
      <c r="D27" s="10"/>
    </row>
    <row r="29" spans="4:15" x14ac:dyDescent="0.25">
      <c r="F29" s="119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Cooke, Dayne</cp:lastModifiedBy>
  <cp:lastPrinted>2018-07-25T01:09:59Z</cp:lastPrinted>
  <dcterms:created xsi:type="dcterms:W3CDTF">2016-07-20T15:58:10Z</dcterms:created>
  <dcterms:modified xsi:type="dcterms:W3CDTF">2021-10-14T12:59:08Z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</Properties>
</file>