
<file path=[Content_Types].xml><?xml version="1.0" encoding="utf-8"?>
<Types xmlns="http://schemas.openxmlformats.org/package/2006/content-type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Regulatory Affairs\OEB\Jan 1, 2022 Rate Application EB-2021-0062\IRs\Attachments\"/>
    </mc:Choice>
  </mc:AlternateContent>
  <bookViews>
    <workbookView xWindow="0" yWindow="0" windowWidth="30720" windowHeight="13530"/>
  </bookViews>
  <sheets>
    <sheet name="GA 2020" sheetId="2"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7" i="2" l="1"/>
  <c r="I57" i="2"/>
  <c r="K57" i="2" s="1"/>
  <c r="C90" i="2"/>
  <c r="C83" i="2"/>
  <c r="F53" i="2"/>
  <c r="E53" i="2"/>
  <c r="D53" i="2"/>
  <c r="C53" i="2"/>
  <c r="I52" i="2"/>
  <c r="G52" i="2"/>
  <c r="H52" i="2" s="1"/>
  <c r="F52" i="2"/>
  <c r="J52" i="2" s="1"/>
  <c r="I51" i="2"/>
  <c r="G51" i="2"/>
  <c r="F51" i="2"/>
  <c r="H51" i="2" s="1"/>
  <c r="I50" i="2"/>
  <c r="G50" i="2"/>
  <c r="H50" i="2" s="1"/>
  <c r="F50" i="2"/>
  <c r="J50" i="2" s="1"/>
  <c r="K50" i="2" s="1"/>
  <c r="I49" i="2"/>
  <c r="G49" i="2"/>
  <c r="F49" i="2"/>
  <c r="H49" i="2" s="1"/>
  <c r="I48" i="2"/>
  <c r="G48" i="2"/>
  <c r="H48" i="2" s="1"/>
  <c r="F48" i="2"/>
  <c r="J48" i="2" s="1"/>
  <c r="I47" i="2"/>
  <c r="G47" i="2"/>
  <c r="F47" i="2"/>
  <c r="H47" i="2" s="1"/>
  <c r="G46" i="2"/>
  <c r="H46" i="2" s="1"/>
  <c r="F46" i="2"/>
  <c r="J46" i="2" s="1"/>
  <c r="K46" i="2" s="1"/>
  <c r="G45" i="2"/>
  <c r="F45" i="2"/>
  <c r="H45" i="2" s="1"/>
  <c r="G44" i="2"/>
  <c r="H44" i="2" s="1"/>
  <c r="F44" i="2"/>
  <c r="J44" i="2" s="1"/>
  <c r="I43" i="2"/>
  <c r="G43" i="2"/>
  <c r="F43" i="2"/>
  <c r="H43" i="2" s="1"/>
  <c r="I42" i="2"/>
  <c r="G42" i="2"/>
  <c r="H42" i="2" s="1"/>
  <c r="F42" i="2"/>
  <c r="J42" i="2" s="1"/>
  <c r="K42" i="2" s="1"/>
  <c r="I41" i="2"/>
  <c r="G41" i="2"/>
  <c r="F41" i="2"/>
  <c r="H41" i="2" s="1"/>
  <c r="D17" i="2"/>
  <c r="D18" i="2" s="1"/>
  <c r="F18" i="2" s="1"/>
  <c r="F16" i="2"/>
  <c r="F15" i="2"/>
  <c r="H53" i="2" l="1"/>
  <c r="K61" i="2"/>
  <c r="K63" i="2" s="1"/>
  <c r="K44" i="2"/>
  <c r="K48" i="2"/>
  <c r="K52" i="2"/>
  <c r="J41" i="2"/>
  <c r="J43" i="2"/>
  <c r="K43" i="2" s="1"/>
  <c r="J45" i="2"/>
  <c r="K45" i="2" s="1"/>
  <c r="J47" i="2"/>
  <c r="K47" i="2" s="1"/>
  <c r="J49" i="2"/>
  <c r="K49" i="2" s="1"/>
  <c r="J51" i="2"/>
  <c r="K51" i="2" s="1"/>
  <c r="F17" i="2"/>
  <c r="J53" i="2" l="1"/>
  <c r="K41" i="2"/>
  <c r="K53" i="2" s="1"/>
  <c r="K60" i="2" s="1"/>
  <c r="C91" i="2" s="1"/>
  <c r="C92" i="2" s="1"/>
  <c r="C93" i="2" s="1"/>
  <c r="D93" i="2" s="1"/>
</calcChain>
</file>

<file path=xl/sharedStrings.xml><?xml version="1.0" encoding="utf-8"?>
<sst xmlns="http://schemas.openxmlformats.org/spreadsheetml/2006/main" count="116" uniqueCount="107">
  <si>
    <t>Year</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</si>
  <si>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</si>
  <si>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</si>
  <si>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</si>
  <si>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</si>
  <si>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</si>
  <si>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</si>
  <si>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</si>
  <si>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</si>
  <si>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</si>
  <si>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</si>
  <si>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</si>
  <si>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</si>
  <si>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</si>
  <si>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</si>
  <si>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</si>
  <si>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</si>
  <si>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</si>
  <si>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</si>
  <si>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</si>
  <si>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</si>
  <si>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</si>
  <si>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</si>
  <si>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</si>
  <si>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</si>
  <si>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</si>
  <si>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</si>
  <si>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</si>
  <si>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</si>
  <si>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</si>
  <si>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</si>
  <si>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</si>
  <si>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</si>
  <si>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Annual Non-RPP Class B Wholesale kWh *</t>
  </si>
  <si>
    <t>Annual Non-RPP Class B Retail billed kWh (excludes April to June 2020)</t>
  </si>
  <si>
    <t>Annual Unaccounted for Energy Loss kWh</t>
  </si>
  <si>
    <t>Weighted Average GA Actual Rate Paid ($/kWh)**</t>
  </si>
  <si>
    <t>Expected GA Volume Variance ($)</t>
  </si>
  <si>
    <t>O</t>
  </si>
  <si>
    <t>P</t>
  </si>
  <si>
    <t>Q=O-P</t>
  </si>
  <si>
    <t>R</t>
  </si>
  <si>
    <t>P= Q*R</t>
  </si>
  <si>
    <t>Total Expected GA Variance</t>
  </si>
  <si>
    <t>Note 2</t>
  </si>
  <si>
    <t>Consumption Data Excluding for Loss Factor (Data to agree with RRR as applicable)</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</si>
  <si>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</si>
  <si>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</si>
  <si>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</si>
  <si>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</si>
  <si>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</si>
  <si>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</si>
  <si>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</si>
  <si>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</si>
  <si>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</si>
  <si>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</si>
  <si>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</si>
  <si>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</si>
  <si>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</si>
  <si>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</si>
  <si>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</si>
  <si>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</si>
  <si>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Note that the GA actual rates for April to June 2020 are based on the unadjusted GA rates, without the impacts of the GA deferral.</t>
  </si>
  <si>
    <r>
      <t xml:space="preserve">Please confirm that the adjusted GA rate was used to bill customers from April to June 2020. 
</t>
    </r>
    <r>
      <rPr>
        <sz val="11"/>
        <color theme="1"/>
        <rFont val="Arial"/>
        <family val="2"/>
      </rPr>
      <t>For the months of April to June 2020, the IESO provided adjusted GA rates, which reflected the deferral of a portion of the GA as per the May 1, 2020 Emergency Order, and unadjusted GA rates which did not consider the GA deferral.</t>
    </r>
  </si>
  <si>
    <t>Yes</t>
  </si>
  <si>
    <t>Please confirm that the same GA rate is used to bill all customer classes. If not, please provide further details</t>
  </si>
  <si>
    <t>Please confirm that the GA Rate used for unbilled revenue is the same as the one used for billed revenue in any paticular month</t>
  </si>
  <si>
    <t>Note 4</t>
  </si>
  <si>
    <t>Analysis of Expected GA Amount</t>
  </si>
  <si>
    <t>Calculated Loss Factor</t>
  </si>
  <si>
    <t>Most Recent Approved Loss Factor for Secondary Metered Customer &lt; 5,000kW</t>
  </si>
  <si>
    <t>Difference</t>
  </si>
  <si>
    <t>a) Please provide an explanation in the text box below if columns G and H for unbilled consumption are not used in the table above.</t>
  </si>
  <si>
    <t>WNH's Customer Information System tracks billings by consumption period and can provide accurate data
for total amount billed in period and what consumption month it relates to. This information is used for RPP
settlement submissions, completion of the OEB's Commodity Model, and reconciliation of the IESO power invoice.
For consistently, consumption data is used here.</t>
  </si>
  <si>
    <t>b) Please provide an explanation in the text box below if the difference in loss factor is greater than 1%</t>
  </si>
  <si>
    <t xml:space="preserve">Note 5 </t>
  </si>
  <si>
    <t xml:space="preserve">Reconciling Items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</si>
  <si>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</si>
  <si>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</si>
  <si>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</si>
  <si>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</si>
  <si>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</si>
  <si>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</si>
  <si>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</si>
  <si>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</si>
  <si>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</si>
  <si>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Recalculation of RSVA values for 2019 after late billings recorded in 2020 post 2019 FY closing</t>
  </si>
  <si>
    <t>1b</t>
  </si>
  <si>
    <t>CT 148 True-up of GA Charges based on Actual Non-RPP Volumes - current year</t>
  </si>
  <si>
    <t>2a</t>
  </si>
  <si>
    <t>Remove prior year end unbilled to actual revenue differences</t>
  </si>
  <si>
    <t>2b</t>
  </si>
  <si>
    <t>Add current year end unbilled to actual revenue differences</t>
  </si>
  <si>
    <t>3a</t>
  </si>
  <si>
    <t>Significant prior period billing adjustments recorded in current year</t>
  </si>
  <si>
    <t>3b</t>
  </si>
  <si>
    <t>Significant current period billing adjustments recorded in other year(s)</t>
  </si>
  <si>
    <t>CT 2148 for prior period corrections</t>
  </si>
  <si>
    <t xml:space="preserve">Impacts of GA deferral </t>
  </si>
  <si>
    <t>Class B Def Adj = ((Class B Deferral Amount*(LDC non-RPP Load/Total non-RPP Class B MWh)) per IESO CT148</t>
  </si>
  <si>
    <t>Note 6</t>
  </si>
  <si>
    <t>Adjusted Net Change in Principal Balance in the GL</t>
  </si>
  <si>
    <t>Net Change in Expected GA Balance in the Year Per Analysis</t>
  </si>
  <si>
    <t>Unresolved Difference</t>
  </si>
  <si>
    <t>Unresolved Difference as % of Expected GA Payments to IESO</t>
  </si>
  <si>
    <t>*Equal to (AQEW - Class A + embedded generation kWh)*(Non-RPP Class B retail kwh/Total retail Class B kWh).</t>
  </si>
  <si>
    <t>**Equal to annual Non-RPP Class B $ GA paid (i.e. non-RPP portion of CT 148 on IESO invoice) divided by Non-RPP Class B Wholesale kWh (as quantified in column O in the table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</si>
</sst>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quot;$&quot;* #,##0.00_-;_-&quot;$&quot;* &quot;-&quot;??_-;_-@_-"/>
    <numFmt numFmtId="43" formatCode="_-* #,##0.00_-;\-* #,##0.00_-;_-* &quot;-&quot;??_-;_-@_-"/>
    <numFmt numFmtId="164" formatCode="_-* #,##0_-;_-* \(#,##0\)_-;_-* &quot;-&quot;??_-;_-@_-"/>
    <numFmt numFmtId="165" formatCode="0.00000"/>
    <numFmt numFmtId="166" formatCode="_-&quot;$&quot;* #,##0_-;_-&quot;$&quot;* \(#,##0\)_-;_-&quot;$&quot;* &quot;-&quot;??_-;_-@_-"/>
    <numFmt numFmtId="167" formatCode="_-* #,##0_-;\-* #,##0_-;_-* &quot;-&quot;??_-;_-@_-"/>
    <numFmt numFmtId="168" formatCode="0.0%"/>
    <numFmt numFmtId="169" formatCode="_-&quot;$&quot;* #,##0_-;\-&quot;$&quot;* #,##0_-;_-&quot;$&quot;* &quot;-&quot;??_-;_-@_-"/>
    <numFmt numFmtId="170" formatCode="0.0000"/>
  </numFmts>
  <fonts count="12" x14ac:knownFonts="1">
    <font>
      <sz val="11"/>
      <color theme="1"/>
      <name val="Calibri"/>
      <family val="2"/>
      <scheme val="minor"/>
    </font>
    <font>
      <sz val="11"/>
      <color theme="1"/>
      <name val="Calibri"/>
      <family val="2"/>
      <scheme val="minor"/>
    </font>
    <font>
      <b/>
      <sz val="11"/>
      <color theme="1"/>
      <name val="Arial"/>
      <family val="2"/>
    </font>
    <font>
      <sz val="11"/>
      <name val="Arial"/>
      <family val="2"/>
    </font>
    <font>
      <b/>
      <sz val="11"/>
      <name val="Arial"/>
      <family val="2"/>
    </font>
    <font>
      <sz val="11"/>
      <color theme="1"/>
      <name val="Arial"/>
      <family val="2"/>
    </font>
    <font>
      <sz val="11"/>
      <color rgb="FFFF0000"/>
      <name val="Arial"/>
      <family val="2"/>
    </font>
    <font>
      <b/>
      <sz val="11"/>
      <color rgb="FFFF0000"/>
      <name val="Arial"/>
      <family val="2"/>
    </font>
    <font>
      <sz val="11"/>
      <color rgb="FF0070C0"/>
      <name val="Arial"/>
      <family val="2"/>
    </font>
    <font>
      <b/>
      <u/>
      <sz val="11"/>
      <name val="Arial"/>
      <family val="2"/>
    </font>
    <font>
      <sz val="10"/>
      <name val="Arial"/>
      <family val="2"/>
    </font>
    <font>
      <b/>
      <u/>
      <sz val="11"/>
      <color theme="1"/>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44" fontId="1" fillId="0" borderId="0" applyFont="0" applyFill="0" applyBorder="0" applyAlignment="0" applyProtection="0"/>
  </cellStyleXfs>
  <cellXfs count="141">
    <xf numFmtId="0" fontId="0" fillId="0" borderId="0" xfId="0"/>
    <xf numFmtId="0" fontId="2" fillId="0" borderId="0" xfId="0" applyFont="1"/>
    <xf numFmtId="0" fontId="2" fillId="0" borderId="0" xfId="0" applyFont="1" applyAlignment="1" applyProtection="1">
      <alignment horizontal="center"/>
    </xf>
    <xf numFmtId="0" fontId="3" fillId="0" borderId="0" xfId="0" applyFont="1" applyFill="1"/>
    <xf numFmtId="0" fontId="3" fillId="0" borderId="1" xfId="0" applyFont="1" applyFill="1" applyBorder="1" applyAlignment="1"/>
    <xf numFmtId="0" fontId="2" fillId="0" borderId="0" xfId="0" applyFont="1" applyFill="1" applyBorder="1" applyAlignment="1"/>
    <xf numFmtId="0" fontId="2" fillId="0" borderId="2" xfId="0" applyFont="1" applyBorder="1" applyAlignment="1">
      <alignment wrapText="1"/>
    </xf>
    <xf numFmtId="0" fontId="4" fillId="0" borderId="3" xfId="0" applyFont="1" applyBorder="1" applyAlignment="1">
      <alignment horizontal="center" wrapText="1"/>
    </xf>
    <xf numFmtId="0" fontId="4" fillId="0" borderId="4" xfId="0" applyFont="1" applyFill="1" applyBorder="1" applyAlignment="1">
      <alignment horizontal="center" wrapText="1"/>
    </xf>
    <xf numFmtId="0" fontId="4" fillId="0" borderId="5" xfId="0" applyFont="1" applyFill="1" applyBorder="1" applyAlignment="1">
      <alignment horizontal="center" wrapText="1"/>
    </xf>
    <xf numFmtId="0" fontId="4" fillId="0" borderId="6" xfId="0" applyFont="1" applyBorder="1" applyAlignment="1">
      <alignment horizontal="center" wrapText="1"/>
    </xf>
    <xf numFmtId="0" fontId="2" fillId="0" borderId="6" xfId="0" applyFont="1" applyBorder="1" applyAlignment="1">
      <alignment horizontal="center" wrapText="1"/>
    </xf>
    <xf numFmtId="0" fontId="4" fillId="0" borderId="7" xfId="0" applyFont="1" applyBorder="1" applyAlignment="1">
      <alignment horizontal="center" wrapText="1"/>
    </xf>
    <xf numFmtId="0" fontId="2" fillId="0" borderId="8" xfId="0" applyFont="1" applyBorder="1" applyAlignment="1">
      <alignment horizont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10" xfId="0" quotePrefix="1" applyFont="1" applyBorder="1" applyAlignment="1">
      <alignment horizontal="center" wrapText="1"/>
    </xf>
    <xf numFmtId="0" fontId="4" fillId="0" borderId="11" xfId="0" quotePrefix="1" applyFont="1" applyBorder="1" applyAlignment="1">
      <alignment horizontal="center" wrapText="1"/>
    </xf>
    <xf numFmtId="0" fontId="5" fillId="0" borderId="12" xfId="0" applyFont="1" applyBorder="1"/>
    <xf numFmtId="164" fontId="5" fillId="2" borderId="13" xfId="1" applyNumberFormat="1" applyFont="1" applyFill="1" applyBorder="1" applyProtection="1">
      <protection locked="0"/>
    </xf>
    <xf numFmtId="164" fontId="5" fillId="2" borderId="14" xfId="1" applyNumberFormat="1" applyFont="1" applyFill="1" applyBorder="1" applyProtection="1">
      <protection locked="0"/>
    </xf>
    <xf numFmtId="164" fontId="5" fillId="0" borderId="14" xfId="1" applyNumberFormat="1" applyFont="1" applyFill="1" applyBorder="1"/>
    <xf numFmtId="165" fontId="5" fillId="0" borderId="14" xfId="0" applyNumberFormat="1" applyFont="1" applyFill="1" applyBorder="1"/>
    <xf numFmtId="166" fontId="5" fillId="0" borderId="14" xfId="2" applyNumberFormat="1" applyFont="1" applyFill="1" applyBorder="1"/>
    <xf numFmtId="166" fontId="5" fillId="0" borderId="14" xfId="2" applyNumberFormat="1" applyFont="1" applyBorder="1"/>
    <xf numFmtId="166" fontId="5" fillId="0" borderId="15" xfId="2" applyNumberFormat="1" applyFont="1" applyBorder="1"/>
    <xf numFmtId="164" fontId="5" fillId="2" borderId="16" xfId="1" applyNumberFormat="1" applyFont="1" applyFill="1" applyBorder="1" applyProtection="1">
      <protection locked="0"/>
    </xf>
    <xf numFmtId="0" fontId="4" fillId="0" borderId="17" xfId="0" applyFont="1" applyBorder="1" applyAlignment="1">
      <alignment wrapText="1"/>
    </xf>
    <xf numFmtId="164" fontId="2" fillId="0" borderId="18" xfId="1" applyNumberFormat="1" applyFont="1" applyBorder="1"/>
    <xf numFmtId="0" fontId="2" fillId="0" borderId="18" xfId="0" applyFont="1" applyBorder="1"/>
    <xf numFmtId="166" fontId="2" fillId="0" borderId="18" xfId="2" applyNumberFormat="1" applyFont="1" applyBorder="1"/>
    <xf numFmtId="166" fontId="2" fillId="0" borderId="19" xfId="2" applyNumberFormat="1" applyFont="1" applyBorder="1"/>
    <xf numFmtId="0" fontId="4" fillId="0" borderId="0" xfId="0" applyFont="1" applyBorder="1" applyAlignment="1">
      <alignment wrapText="1"/>
    </xf>
    <xf numFmtId="164" fontId="2" fillId="0" borderId="0" xfId="1" applyNumberFormat="1" applyFont="1" applyBorder="1"/>
    <xf numFmtId="0" fontId="2" fillId="0" borderId="0" xfId="0" applyFont="1" applyBorder="1"/>
    <xf numFmtId="166" fontId="2" fillId="0" borderId="0" xfId="2" applyNumberFormat="1" applyFont="1" applyBorder="1"/>
    <xf numFmtId="164" fontId="4" fillId="0" borderId="8" xfId="1" applyNumberFormat="1" applyFont="1" applyBorder="1" applyAlignment="1">
      <alignment horizontal="center" wrapText="1"/>
    </xf>
    <xf numFmtId="164" fontId="4" fillId="0" borderId="10" xfId="1" applyNumberFormat="1" applyFont="1" applyBorder="1" applyAlignment="1">
      <alignment horizontal="center" wrapText="1"/>
    </xf>
    <xf numFmtId="166" fontId="4" fillId="0" borderId="10" xfId="2" applyNumberFormat="1" applyFont="1" applyBorder="1" applyAlignment="1">
      <alignment horizontal="center" wrapText="1"/>
    </xf>
    <xf numFmtId="166" fontId="4" fillId="0" borderId="11" xfId="2" applyNumberFormat="1" applyFont="1" applyBorder="1" applyAlignment="1">
      <alignment horizontal="center" wrapText="1"/>
    </xf>
    <xf numFmtId="0" fontId="5" fillId="0" borderId="0" xfId="0" applyFont="1"/>
    <xf numFmtId="164" fontId="4" fillId="0" borderId="12" xfId="1" applyNumberFormat="1" applyFont="1" applyBorder="1" applyAlignment="1">
      <alignment horizontal="center"/>
    </xf>
    <xf numFmtId="164" fontId="4" fillId="0" borderId="14" xfId="1" applyNumberFormat="1" applyFont="1" applyBorder="1" applyAlignment="1">
      <alignment horizontal="center"/>
    </xf>
    <xf numFmtId="0" fontId="4" fillId="0" borderId="14" xfId="0" quotePrefix="1" applyFont="1" applyBorder="1" applyAlignment="1">
      <alignment horizontal="center"/>
    </xf>
    <xf numFmtId="166" fontId="4" fillId="0" borderId="14" xfId="2" applyNumberFormat="1" applyFont="1" applyBorder="1" applyAlignment="1">
      <alignment horizontal="center"/>
    </xf>
    <xf numFmtId="166" fontId="4" fillId="0" borderId="15" xfId="2" quotePrefix="1" applyNumberFormat="1" applyFont="1" applyBorder="1" applyAlignment="1">
      <alignment horizontal="center"/>
    </xf>
    <xf numFmtId="167" fontId="3" fillId="0" borderId="18" xfId="1" applyNumberFormat="1" applyFont="1" applyBorder="1"/>
    <xf numFmtId="166" fontId="3" fillId="0" borderId="19" xfId="2" applyNumberFormat="1" applyFont="1" applyBorder="1"/>
    <xf numFmtId="0" fontId="3" fillId="0" borderId="20" xfId="0" applyFont="1" applyBorder="1" applyAlignment="1">
      <alignment horizontal="left" wrapText="1"/>
    </xf>
    <xf numFmtId="0" fontId="3" fillId="0" borderId="0" xfId="0" applyFont="1" applyAlignment="1">
      <alignment horizontal="left" vertical="top" wrapText="1"/>
    </xf>
    <xf numFmtId="0" fontId="7" fillId="0" borderId="0" xfId="0" applyFont="1"/>
    <xf numFmtId="166" fontId="7" fillId="0" borderId="0" xfId="2" applyNumberFormat="1" applyFont="1" applyBorder="1"/>
    <xf numFmtId="0" fontId="7" fillId="0" borderId="2" xfId="0" applyFont="1" applyBorder="1"/>
    <xf numFmtId="166" fontId="4" fillId="0" borderId="5" xfId="2" applyNumberFormat="1" applyFont="1" applyBorder="1" applyAlignment="1">
      <alignment horizontal="right"/>
    </xf>
    <xf numFmtId="166" fontId="4" fillId="0" borderId="21" xfId="2" applyNumberFormat="1" applyFont="1" applyBorder="1"/>
    <xf numFmtId="165" fontId="8" fillId="0" borderId="14" xfId="0" applyNumberFormat="1" applyFont="1" applyFill="1" applyBorder="1"/>
    <xf numFmtId="165" fontId="8" fillId="2" borderId="18" xfId="0" applyNumberFormat="1" applyFont="1" applyFill="1" applyBorder="1" applyAlignment="1" applyProtection="1">
      <alignment wrapText="1"/>
      <protection locked="0"/>
    </xf>
    <xf numFmtId="0" fontId="3" fillId="0" borderId="0" xfId="0" applyFont="1"/>
    <xf numFmtId="0" fontId="9" fillId="0" borderId="0" xfId="0" applyFont="1" applyBorder="1" applyAlignment="1">
      <alignment vertical="center"/>
    </xf>
    <xf numFmtId="0" fontId="4" fillId="0" borderId="0" xfId="0" applyFont="1" applyBorder="1" applyAlignment="1">
      <alignment vertical="center"/>
    </xf>
    <xf numFmtId="0" fontId="4" fillId="0" borderId="14" xfId="0" applyFont="1" applyBorder="1" applyAlignment="1">
      <alignment horizontal="left" vertical="center"/>
    </xf>
    <xf numFmtId="0" fontId="4" fillId="0" borderId="14" xfId="0" applyFont="1" applyBorder="1" applyAlignment="1" applyProtection="1">
      <alignment horizontal="center" vertical="center"/>
    </xf>
    <xf numFmtId="0" fontId="5" fillId="0" borderId="22" xfId="0" applyFont="1" applyBorder="1" applyAlignment="1">
      <alignment horizontal="center"/>
    </xf>
    <xf numFmtId="0" fontId="5" fillId="0" borderId="13" xfId="0" applyFont="1" applyBorder="1" applyAlignment="1">
      <alignment horizontal="center"/>
    </xf>
    <xf numFmtId="0" fontId="3" fillId="0" borderId="14" xfId="0" applyFont="1" applyBorder="1" applyAlignment="1">
      <alignment horizontal="left" vertical="center"/>
    </xf>
    <xf numFmtId="0" fontId="3" fillId="0" borderId="14" xfId="0" applyFont="1" applyBorder="1" applyAlignment="1">
      <alignment horizontal="center" vertical="center"/>
    </xf>
    <xf numFmtId="164" fontId="3" fillId="0" borderId="18" xfId="1" applyNumberFormat="1" applyFont="1" applyFill="1" applyBorder="1" applyAlignment="1">
      <alignment vertical="center"/>
    </xf>
    <xf numFmtId="9" fontId="3" fillId="0" borderId="14" xfId="4" applyFont="1" applyBorder="1" applyAlignment="1">
      <alignment horizontal="center" vertical="center"/>
    </xf>
    <xf numFmtId="168" fontId="3" fillId="0" borderId="14" xfId="4" applyNumberFormat="1" applyFont="1" applyBorder="1" applyAlignment="1">
      <alignment horizontal="center" vertical="center"/>
    </xf>
    <xf numFmtId="0" fontId="5" fillId="0" borderId="0" xfId="0" applyFont="1" applyBorder="1"/>
    <xf numFmtId="0" fontId="3" fillId="0" borderId="23" xfId="0" applyFont="1" applyBorder="1" applyAlignment="1">
      <alignment horizontal="left" vertical="center" wrapText="1"/>
    </xf>
    <xf numFmtId="0" fontId="3" fillId="0" borderId="0" xfId="0" applyFont="1" applyBorder="1" applyAlignment="1">
      <alignment horizontal="left" vertical="center" wrapText="1"/>
    </xf>
    <xf numFmtId="167" fontId="5" fillId="0" borderId="0" xfId="0" applyNumberFormat="1" applyFont="1" applyFill="1"/>
    <xf numFmtId="0" fontId="5" fillId="0" borderId="0" xfId="0" applyFont="1" applyFill="1"/>
    <xf numFmtId="0" fontId="11" fillId="0" borderId="0" xfId="0" applyFont="1"/>
    <xf numFmtId="0" fontId="5" fillId="3" borderId="14" xfId="0" applyFont="1" applyFill="1" applyBorder="1" applyProtection="1">
      <protection locked="0"/>
    </xf>
    <xf numFmtId="0" fontId="2" fillId="0" borderId="0" xfId="0" applyFont="1" applyAlignment="1">
      <alignment horizontal="left" vertical="center" wrapText="1"/>
    </xf>
    <xf numFmtId="0" fontId="2" fillId="0" borderId="0" xfId="0" applyFont="1" applyAlignment="1"/>
    <xf numFmtId="0" fontId="0" fillId="0" borderId="0" xfId="0" applyAlignment="1"/>
    <xf numFmtId="0" fontId="2" fillId="0" borderId="0" xfId="0" applyFont="1" applyFill="1" applyBorder="1" applyAlignment="1">
      <alignment wrapText="1"/>
    </xf>
    <xf numFmtId="0" fontId="9" fillId="0" borderId="0" xfId="0" applyFont="1"/>
    <xf numFmtId="0" fontId="2" fillId="0" borderId="0" xfId="0" applyFont="1" applyAlignment="1">
      <alignment wrapText="1"/>
    </xf>
    <xf numFmtId="165" fontId="5" fillId="0" borderId="0" xfId="0" applyNumberFormat="1" applyFont="1" applyBorder="1"/>
    <xf numFmtId="169" fontId="2" fillId="0" borderId="0" xfId="5" applyNumberFormat="1" applyFont="1" applyBorder="1" applyAlignment="1">
      <alignment horizontal="right" wrapText="1"/>
    </xf>
    <xf numFmtId="170" fontId="5" fillId="0" borderId="0" xfId="3" applyNumberFormat="1" applyFont="1" applyFill="1"/>
    <xf numFmtId="0" fontId="5" fillId="2" borderId="24" xfId="0" applyNumberFormat="1" applyFont="1" applyFill="1" applyBorder="1" applyAlignment="1" applyProtection="1">
      <alignment horizontal="right"/>
      <protection locked="0"/>
    </xf>
    <xf numFmtId="170" fontId="2" fillId="0" borderId="0" xfId="3" applyNumberFormat="1" applyFont="1" applyFill="1"/>
    <xf numFmtId="0" fontId="2" fillId="0" borderId="1" xfId="0" applyFont="1" applyFill="1" applyBorder="1" applyAlignment="1">
      <alignment horizontal="left" wrapText="1"/>
    </xf>
    <xf numFmtId="169" fontId="2" fillId="0" borderId="0" xfId="5" applyNumberFormat="1" applyFont="1" applyBorder="1" applyAlignment="1">
      <alignment horizontal="left" wrapText="1"/>
    </xf>
    <xf numFmtId="0" fontId="5" fillId="2" borderId="25" xfId="0" applyFont="1" applyFill="1" applyBorder="1" applyAlignment="1" applyProtection="1">
      <alignment horizontal="left" wrapText="1"/>
      <protection locked="0"/>
    </xf>
    <xf numFmtId="0" fontId="5" fillId="2" borderId="20" xfId="0" applyFont="1" applyFill="1" applyBorder="1" applyAlignment="1" applyProtection="1">
      <alignment horizontal="left"/>
      <protection locked="0"/>
    </xf>
    <xf numFmtId="0" fontId="5" fillId="2" borderId="26" xfId="0" applyFont="1" applyFill="1" applyBorder="1" applyAlignment="1" applyProtection="1">
      <alignment horizontal="left"/>
      <protection locked="0"/>
    </xf>
    <xf numFmtId="0" fontId="5" fillId="0" borderId="0" xfId="0" applyFont="1" applyBorder="1" applyAlignment="1">
      <alignment horizontal="left"/>
    </xf>
    <xf numFmtId="0" fontId="2" fillId="0" borderId="0" xfId="0" applyFont="1" applyFill="1"/>
    <xf numFmtId="0" fontId="5" fillId="2" borderId="27" xfId="0" applyFont="1" applyFill="1" applyBorder="1" applyAlignment="1" applyProtection="1">
      <alignment horizontal="left"/>
      <protection locked="0"/>
    </xf>
    <xf numFmtId="0" fontId="5" fillId="2" borderId="0" xfId="0" applyFont="1" applyFill="1" applyBorder="1" applyAlignment="1" applyProtection="1">
      <alignment horizontal="left"/>
      <protection locked="0"/>
    </xf>
    <xf numFmtId="0" fontId="5" fillId="2" borderId="28" xfId="0" applyFont="1" applyFill="1" applyBorder="1" applyAlignment="1" applyProtection="1">
      <alignment horizontal="left"/>
      <protection locked="0"/>
    </xf>
    <xf numFmtId="0" fontId="5" fillId="2" borderId="25" xfId="0" applyFont="1" applyFill="1" applyBorder="1" applyAlignment="1" applyProtection="1">
      <alignment horizontal="left"/>
      <protection locked="0"/>
    </xf>
    <xf numFmtId="0" fontId="5" fillId="2" borderId="29" xfId="0" applyFont="1" applyFill="1" applyBorder="1" applyAlignment="1" applyProtection="1">
      <alignment horizontal="left"/>
      <protection locked="0"/>
    </xf>
    <xf numFmtId="0" fontId="5" fillId="2" borderId="1" xfId="0" applyFont="1" applyFill="1" applyBorder="1" applyAlignment="1" applyProtection="1">
      <alignment horizontal="left"/>
      <protection locked="0"/>
    </xf>
    <xf numFmtId="0" fontId="5" fillId="2" borderId="30" xfId="0" applyFont="1" applyFill="1" applyBorder="1" applyAlignment="1" applyProtection="1">
      <alignment horizontal="left"/>
      <protection locked="0"/>
    </xf>
    <xf numFmtId="43" fontId="5" fillId="0" borderId="0" xfId="1" applyFont="1"/>
    <xf numFmtId="44" fontId="5" fillId="0" borderId="0" xfId="0" applyNumberFormat="1" applyFont="1"/>
    <xf numFmtId="0" fontId="5" fillId="0" borderId="14" xfId="0" applyFont="1" applyBorder="1"/>
    <xf numFmtId="0" fontId="2" fillId="0" borderId="14" xfId="0" applyFont="1" applyBorder="1" applyAlignment="1">
      <alignment horizontal="center"/>
    </xf>
    <xf numFmtId="0" fontId="4" fillId="0" borderId="22" xfId="0" applyFont="1" applyBorder="1" applyAlignment="1">
      <alignment horizontal="center" wrapText="1"/>
    </xf>
    <xf numFmtId="0" fontId="4" fillId="0" borderId="14" xfId="0" applyFont="1" applyBorder="1" applyAlignment="1">
      <alignment horizontal="center"/>
    </xf>
    <xf numFmtId="0" fontId="4" fillId="0" borderId="14" xfId="0" applyFont="1" applyBorder="1" applyAlignment="1">
      <alignment horizontal="center" wrapText="1"/>
    </xf>
    <xf numFmtId="0" fontId="2" fillId="0" borderId="22" xfId="0" applyFont="1" applyBorder="1" applyAlignment="1">
      <alignment horizontal="center" wrapText="1"/>
    </xf>
    <xf numFmtId="0" fontId="2" fillId="0" borderId="31" xfId="0" applyFont="1" applyBorder="1" applyAlignment="1">
      <alignment horizontal="center" wrapText="1"/>
    </xf>
    <xf numFmtId="166" fontId="5" fillId="2" borderId="22" xfId="0" applyNumberFormat="1" applyFont="1" applyFill="1" applyBorder="1" applyAlignment="1" applyProtection="1">
      <alignment horizontal="center"/>
      <protection locked="0"/>
    </xf>
    <xf numFmtId="0" fontId="4" fillId="0" borderId="22" xfId="0" applyFont="1" applyBorder="1" applyAlignment="1">
      <alignment horizontal="center"/>
    </xf>
    <xf numFmtId="0" fontId="4" fillId="0" borderId="31"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14" xfId="0" applyFont="1" applyFill="1" applyBorder="1" applyAlignment="1">
      <alignment horizontal="right"/>
    </xf>
    <xf numFmtId="0" fontId="3" fillId="0" borderId="14" xfId="0" applyFont="1" applyFill="1" applyBorder="1" applyAlignment="1">
      <alignment wrapText="1"/>
    </xf>
    <xf numFmtId="0" fontId="5" fillId="2" borderId="14" xfId="0" applyFont="1" applyFill="1" applyBorder="1" applyAlignment="1" applyProtection="1">
      <alignment horizontal="left" wrapText="1"/>
      <protection locked="0"/>
    </xf>
    <xf numFmtId="169" fontId="5" fillId="2" borderId="14" xfId="0" applyNumberFormat="1" applyFont="1" applyFill="1" applyBorder="1" applyAlignment="1" applyProtection="1">
      <alignment horizontal="right"/>
      <protection locked="0"/>
    </xf>
    <xf numFmtId="0" fontId="5" fillId="2" borderId="22" xfId="0" applyFont="1" applyFill="1" applyBorder="1" applyAlignment="1" applyProtection="1">
      <alignment horizontal="left" wrapText="1"/>
      <protection locked="0"/>
    </xf>
    <xf numFmtId="0" fontId="5" fillId="2" borderId="31" xfId="0" applyFont="1" applyFill="1" applyBorder="1" applyAlignment="1" applyProtection="1">
      <alignment horizontal="left" wrapText="1"/>
      <protection locked="0"/>
    </xf>
    <xf numFmtId="0" fontId="5" fillId="2" borderId="13" xfId="0" applyFont="1" applyFill="1" applyBorder="1" applyAlignment="1" applyProtection="1">
      <alignment horizontal="left" wrapText="1"/>
      <protection locked="0"/>
    </xf>
    <xf numFmtId="0" fontId="3" fillId="0" borderId="14" xfId="0" applyFont="1" applyBorder="1" applyAlignment="1">
      <alignment wrapText="1"/>
    </xf>
    <xf numFmtId="0" fontId="3" fillId="4" borderId="14" xfId="0" applyFont="1" applyFill="1" applyBorder="1" applyAlignment="1">
      <alignment wrapText="1"/>
    </xf>
    <xf numFmtId="0" fontId="5" fillId="0" borderId="14" xfId="0" applyFont="1" applyFill="1" applyBorder="1" applyAlignment="1">
      <alignment wrapText="1"/>
    </xf>
    <xf numFmtId="0" fontId="5" fillId="0" borderId="14" xfId="0" applyFont="1" applyBorder="1" applyAlignment="1">
      <alignment horizontal="right"/>
    </xf>
    <xf numFmtId="0" fontId="5" fillId="2" borderId="14" xfId="0" applyFont="1" applyFill="1" applyBorder="1" applyAlignment="1" applyProtection="1">
      <alignment wrapText="1"/>
      <protection locked="0"/>
    </xf>
    <xf numFmtId="0" fontId="5" fillId="2" borderId="14" xfId="0" quotePrefix="1" applyFont="1" applyFill="1" applyBorder="1" applyAlignment="1" applyProtection="1">
      <alignment horizontal="left" wrapText="1"/>
      <protection locked="0"/>
    </xf>
    <xf numFmtId="166" fontId="5" fillId="0" borderId="23" xfId="2" applyNumberFormat="1" applyFont="1" applyBorder="1"/>
    <xf numFmtId="44" fontId="5" fillId="0" borderId="0" xfId="2" applyFont="1"/>
    <xf numFmtId="166" fontId="5" fillId="0" borderId="0" xfId="2" applyNumberFormat="1" applyFont="1"/>
    <xf numFmtId="0" fontId="4" fillId="0" borderId="0" xfId="0" applyFont="1" applyAlignment="1">
      <alignment wrapText="1"/>
    </xf>
    <xf numFmtId="166" fontId="5" fillId="0" borderId="0" xfId="2" applyNumberFormat="1" applyFont="1" applyBorder="1"/>
    <xf numFmtId="168" fontId="5" fillId="0" borderId="32" xfId="3" applyNumberFormat="1" applyFont="1" applyBorder="1"/>
    <xf numFmtId="0" fontId="6" fillId="0" borderId="0" xfId="0" applyFont="1"/>
    <xf numFmtId="44" fontId="5" fillId="0" borderId="0" xfId="2" applyFont="1" applyBorder="1"/>
    <xf numFmtId="9" fontId="6" fillId="0" borderId="0" xfId="3" applyFont="1" applyBorder="1"/>
    <xf numFmtId="9" fontId="5" fillId="0" borderId="0" xfId="3" applyFont="1" applyBorder="1"/>
    <xf numFmtId="167" fontId="8" fillId="2" borderId="17" xfId="1" applyNumberFormat="1" applyFont="1" applyFill="1" applyBorder="1" applyProtection="1">
      <protection locked="0"/>
    </xf>
    <xf numFmtId="167" fontId="8" fillId="0" borderId="18" xfId="1" applyNumberFormat="1" applyFont="1" applyBorder="1"/>
  </cellXfs>
  <cellStyles count="6">
    <cellStyle name="Comma" xfId="1" builtinId="3"/>
    <cellStyle name="Currency" xfId="2" builtinId="4"/>
    <cellStyle name="Currency 2" xfId="5"/>
    <cellStyle name="Normal" xfId="0" builtinId="0"/>
    <cellStyle name="Percent" xfId="3"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874341F8-CF0C-4A6C-A9BD-7660E6946E0E}"/>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9200320" cy="157162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2CAC70F7-626A-4ADB-863D-3F74102091B8}"/>
            </a:ext>
          </a:extLst>
        </xdr:cNvPr>
        <xdr:cNvSpPr/>
      </xdr:nvSpPr>
      <xdr:spPr>
        <a:xfrm>
          <a:off x="28575" y="755650"/>
          <a:ext cx="8963025" cy="71437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7010988E-D4AF-453F-A65F-C7C339F7F1BD}"/>
            </a:ext>
          </a:extLst>
        </xdr:cNvPr>
        <xdr:cNvSpPr/>
      </xdr:nvSpPr>
      <xdr:spPr>
        <a:xfrm>
          <a:off x="638175" y="203200"/>
          <a:ext cx="4759481" cy="24460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707F9F5E-BDF6-4B53-80F0-B699E9E758E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2250"/>
          <a:ext cx="389282" cy="2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gulatory%20Affairs/OEB/Jan%201,%202022%20Rate%20Application%20EB-2021-0062/Application/Models/2022_GA_Analysis_Workform_1.0_20210818%20v01WNH.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GA Analysis "/>
      <sheetName val="GA 2016"/>
      <sheetName val="GA 2017"/>
      <sheetName val="GA 2018"/>
      <sheetName val="GA 2019"/>
      <sheetName val="GA 2020"/>
      <sheetName val="Account 1588"/>
      <sheetName val="Principal Adjustments"/>
      <sheetName val="GA Rates"/>
      <sheetName val="4705"/>
      <sheetName val="RRR_2017"/>
      <sheetName val="RRR_2018"/>
      <sheetName val="RRR_2019"/>
      <sheetName val="RRR_2020"/>
    </sheetNames>
    <sheetDataSet>
      <sheetData sheetId="0">
        <row r="17">
          <cell r="C17" t="str">
            <v>WATERLOO NORTH HYDRO INC.</v>
          </cell>
        </row>
      </sheetData>
      <sheetData sheetId="1"/>
      <sheetData sheetId="2"/>
      <sheetData sheetId="3"/>
      <sheetData sheetId="4"/>
      <sheetData sheetId="5"/>
      <sheetData sheetId="6"/>
      <sheetData sheetId="7"/>
      <sheetData sheetId="8"/>
      <sheetData sheetId="9"/>
      <sheetData sheetId="10">
        <row r="4">
          <cell r="B4">
            <v>8.3229999999999998E-2</v>
          </cell>
          <cell r="C4">
            <v>9.9930000000000005E-2</v>
          </cell>
          <cell r="D4">
            <v>0.10231999999999999</v>
          </cell>
        </row>
        <row r="5">
          <cell r="B5">
            <v>0.12451000000000001</v>
          </cell>
          <cell r="C5">
            <v>0.11434999999999999</v>
          </cell>
          <cell r="D5">
            <v>0.11331000000000001</v>
          </cell>
        </row>
        <row r="6">
          <cell r="B6">
            <v>0.10432</v>
          </cell>
          <cell r="C6">
            <v>0.11212000000000001</v>
          </cell>
          <cell r="D6">
            <v>0.11942</v>
          </cell>
        </row>
        <row r="7">
          <cell r="B7">
            <v>0.13707</v>
          </cell>
          <cell r="C7">
            <v>0.115</v>
          </cell>
          <cell r="D7">
            <v>0.115</v>
          </cell>
        </row>
        <row r="8">
          <cell r="B8">
            <v>9.2930000000000013E-2</v>
          </cell>
          <cell r="C8">
            <v>0.115</v>
          </cell>
          <cell r="D8">
            <v>0.115</v>
          </cell>
        </row>
        <row r="9">
          <cell r="B9">
            <v>0.115</v>
          </cell>
          <cell r="C9">
            <v>0.115</v>
          </cell>
          <cell r="D9">
            <v>0.115</v>
          </cell>
        </row>
        <row r="10">
          <cell r="B10">
            <v>0.10305</v>
          </cell>
          <cell r="C10">
            <v>9.493E-2</v>
          </cell>
          <cell r="D10">
            <v>9.9019999999999997E-2</v>
          </cell>
        </row>
        <row r="11">
          <cell r="B11">
            <v>0.10231999999999999</v>
          </cell>
          <cell r="C11">
            <v>0.10621999999999999</v>
          </cell>
          <cell r="D11">
            <v>0.10348</v>
          </cell>
        </row>
        <row r="12">
          <cell r="B12">
            <v>0.11573</v>
          </cell>
          <cell r="C12">
            <v>0.12792000000000001</v>
          </cell>
          <cell r="D12">
            <v>0.12176000000000001</v>
          </cell>
        </row>
        <row r="13">
          <cell r="B13">
            <v>0.14953999999999998</v>
          </cell>
          <cell r="C13">
            <v>0.13266</v>
          </cell>
          <cell r="D13">
            <v>0.12806000000000001</v>
          </cell>
        </row>
        <row r="14">
          <cell r="B14">
            <v>0.1167</v>
          </cell>
          <cell r="C14">
            <v>0.1142</v>
          </cell>
          <cell r="D14">
            <v>0.11705</v>
          </cell>
        </row>
        <row r="15">
          <cell r="B15">
            <v>0.10704000000000001</v>
          </cell>
          <cell r="C15">
            <v>0.10031</v>
          </cell>
          <cell r="D15">
            <v>0.10557999999999999</v>
          </cell>
        </row>
      </sheetData>
      <sheetData sheetId="11"/>
      <sheetData sheetId="12"/>
      <sheetData sheetId="13"/>
      <sheetData sheetId="14"/>
      <sheetData sheetId="15">
        <row r="4">
          <cell r="B4" t="str">
            <v>Company_Name</v>
          </cell>
          <cell r="F4" t="str">
            <v>Ret_Metered_consumption_in_kWhs</v>
          </cell>
          <cell r="G4" t="str">
            <v>Ret_Metered_consumption_in_kWs</v>
          </cell>
          <cell r="H4" t="str">
            <v>Dist_RPPMeterCustkWh</v>
          </cell>
          <cell r="I4" t="str">
            <v>Dist_RPPMeterCustkW</v>
          </cell>
          <cell r="J4" t="str">
            <v>Dist_NonRPPMeterCustkWh</v>
          </cell>
          <cell r="K4" t="str">
            <v>Dist_NonRPPMeterCustkW</v>
          </cell>
          <cell r="L4" t="str">
            <v>IESOMeterCustkWh</v>
          </cell>
          <cell r="M4" t="str">
            <v>IESOMeterCustKW</v>
          </cell>
          <cell r="N4" t="str">
            <v>Class_A_Consumption_kWhs</v>
          </cell>
          <cell r="O4" t="str">
            <v>Class_A_Consumption_kWs</v>
          </cell>
          <cell r="P4" t="str">
            <v>TotConsmptionforDistCustkWh</v>
          </cell>
          <cell r="Q4" t="str">
            <v>TotConsmptionforDistCustkW</v>
          </cell>
          <cell r="R4" t="str">
            <v>Calculated_TOTAL_KWH</v>
          </cell>
          <cell r="S4" t="str">
            <v>Calculated_TOTAL_KW</v>
          </cell>
          <cell r="T4" t="str">
            <v>Total Metered Excluding WMP</v>
          </cell>
          <cell r="U4" t="str">
            <v>Non RPP</v>
          </cell>
        </row>
        <row r="5">
          <cell r="B5" t="str">
            <v>1937680 ONTARIO INC.</v>
          </cell>
          <cell r="F5">
            <v>110264267</v>
          </cell>
          <cell r="G5">
            <v>197497</v>
          </cell>
          <cell r="H5">
            <v>437816214</v>
          </cell>
          <cell r="I5">
            <v>128011</v>
          </cell>
          <cell r="J5">
            <v>202934553</v>
          </cell>
          <cell r="K5">
            <v>492106</v>
          </cell>
          <cell r="L5">
            <v>0</v>
          </cell>
          <cell r="M5">
            <v>5278</v>
          </cell>
          <cell r="N5">
            <v>115957906</v>
          </cell>
          <cell r="O5">
            <v>242416</v>
          </cell>
          <cell r="P5">
            <v>640750767</v>
          </cell>
          <cell r="Q5">
            <v>625395</v>
          </cell>
          <cell r="R5">
            <v>751015034</v>
          </cell>
          <cell r="S5">
            <v>822892</v>
          </cell>
          <cell r="T5">
            <v>751015034</v>
          </cell>
          <cell r="U5">
            <v>313198820</v>
          </cell>
        </row>
        <row r="6">
          <cell r="B6" t="str">
            <v>ALECTRA UTILITIES CORPORATION</v>
          </cell>
          <cell r="F6">
            <v>2525742733</v>
          </cell>
          <cell r="G6">
            <v>5181518</v>
          </cell>
          <cell r="H6">
            <v>11410346075.99</v>
          </cell>
          <cell r="I6">
            <v>3079758.68</v>
          </cell>
          <cell r="J6">
            <v>11448041878.82</v>
          </cell>
          <cell r="K6">
            <v>28662490.350000001</v>
          </cell>
          <cell r="L6">
            <v>827007387.28999996</v>
          </cell>
          <cell r="M6">
            <v>1394965.56</v>
          </cell>
          <cell r="N6">
            <v>5946341455.6999998</v>
          </cell>
          <cell r="O6">
            <v>12262885.039999999</v>
          </cell>
          <cell r="P6">
            <v>23685395342.099998</v>
          </cell>
          <cell r="Q6">
            <v>33137214.59</v>
          </cell>
          <cell r="R6">
            <v>26211138075.099998</v>
          </cell>
          <cell r="S6">
            <v>38318732.590000004</v>
          </cell>
          <cell r="T6">
            <v>25384130687.809998</v>
          </cell>
          <cell r="U6">
            <v>13973784611.82</v>
          </cell>
        </row>
        <row r="7">
          <cell r="B7" t="str">
            <v>ALGOMA POWER INC.</v>
          </cell>
          <cell r="F7">
            <v>7314397.0499999998</v>
          </cell>
          <cell r="G7">
            <v>9840</v>
          </cell>
          <cell r="H7">
            <v>125568566.31999999</v>
          </cell>
          <cell r="I7">
            <v>13674.34</v>
          </cell>
          <cell r="J7">
            <v>96257256.469999999</v>
          </cell>
          <cell r="K7">
            <v>211025.23</v>
          </cell>
          <cell r="L7">
            <v>0</v>
          </cell>
          <cell r="M7">
            <v>0</v>
          </cell>
          <cell r="N7">
            <v>78703754.099999994</v>
          </cell>
          <cell r="O7">
            <v>147690.22</v>
          </cell>
          <cell r="P7">
            <v>221825822.78999999</v>
          </cell>
          <cell r="Q7">
            <v>224699.57</v>
          </cell>
          <cell r="R7">
            <v>229140219.84</v>
          </cell>
          <cell r="S7">
            <v>234539.94</v>
          </cell>
          <cell r="T7">
            <v>229140219.83999997</v>
          </cell>
          <cell r="U7">
            <v>103571653.52</v>
          </cell>
        </row>
        <row r="8">
          <cell r="B8" t="str">
            <v>ATIKOKAN HYDRO INC.</v>
          </cell>
          <cell r="F8">
            <v>1087992.93</v>
          </cell>
          <cell r="G8">
            <v>2121</v>
          </cell>
          <cell r="H8">
            <v>13425982.48</v>
          </cell>
          <cell r="I8">
            <v>0</v>
          </cell>
          <cell r="J8">
            <v>15983952.5</v>
          </cell>
          <cell r="K8">
            <v>46301.760000000002</v>
          </cell>
          <cell r="L8">
            <v>0</v>
          </cell>
          <cell r="M8">
            <v>0</v>
          </cell>
          <cell r="N8">
            <v>11196734</v>
          </cell>
          <cell r="O8">
            <v>35416.67</v>
          </cell>
          <cell r="P8">
            <v>29409934.98</v>
          </cell>
          <cell r="Q8">
            <v>46301.760000000002</v>
          </cell>
          <cell r="R8">
            <v>30497927.91</v>
          </cell>
          <cell r="S8">
            <v>48423.199999999997</v>
          </cell>
          <cell r="T8">
            <v>30497927.91</v>
          </cell>
          <cell r="U8">
            <v>17071945.43</v>
          </cell>
        </row>
        <row r="9">
          <cell r="B9" t="str">
            <v>BLUEWATER POWER DISTRIBUTION CORPORATION</v>
          </cell>
          <cell r="F9">
            <v>53701595</v>
          </cell>
          <cell r="G9">
            <v>98622</v>
          </cell>
          <cell r="H9">
            <v>386377896</v>
          </cell>
          <cell r="I9">
            <v>122389</v>
          </cell>
          <cell r="J9">
            <v>406618525</v>
          </cell>
          <cell r="K9">
            <v>818113</v>
          </cell>
          <cell r="L9">
            <v>110220914</v>
          </cell>
          <cell r="M9">
            <v>185942</v>
          </cell>
          <cell r="N9">
            <v>299485009</v>
          </cell>
          <cell r="O9">
            <v>530547</v>
          </cell>
          <cell r="P9">
            <v>903217335</v>
          </cell>
          <cell r="Q9">
            <v>1126444</v>
          </cell>
          <cell r="R9">
            <v>956918930</v>
          </cell>
          <cell r="S9">
            <v>1225066</v>
          </cell>
          <cell r="T9">
            <v>846698016</v>
          </cell>
          <cell r="U9">
            <v>460320120</v>
          </cell>
        </row>
        <row r="10">
          <cell r="B10" t="str">
            <v>BRANTFORD POWER INC.</v>
          </cell>
          <cell r="F10">
            <v>93012170.489999995</v>
          </cell>
          <cell r="G10">
            <v>223306</v>
          </cell>
          <cell r="H10">
            <v>411203331.42000002</v>
          </cell>
          <cell r="I10">
            <v>77800.58</v>
          </cell>
          <cell r="J10">
            <v>428932727.98000002</v>
          </cell>
          <cell r="K10">
            <v>1149127.6599999999</v>
          </cell>
          <cell r="L10">
            <v>49059529.369999997</v>
          </cell>
          <cell r="M10">
            <v>112260.93</v>
          </cell>
          <cell r="N10">
            <v>208309021.09</v>
          </cell>
          <cell r="O10">
            <v>424940</v>
          </cell>
          <cell r="P10">
            <v>889195588.76999998</v>
          </cell>
          <cell r="Q10">
            <v>1339189.17</v>
          </cell>
          <cell r="R10">
            <v>982207759.25999999</v>
          </cell>
          <cell r="S10">
            <v>1562495.2</v>
          </cell>
          <cell r="T10">
            <v>933148229.8900001</v>
          </cell>
          <cell r="U10">
            <v>521944898.47000003</v>
          </cell>
        </row>
        <row r="11">
          <cell r="B11" t="str">
            <v>BURLINGTON HYDRO INC.</v>
          </cell>
          <cell r="F11">
            <v>124324848</v>
          </cell>
          <cell r="G11">
            <v>299098</v>
          </cell>
          <cell r="H11">
            <v>806133163</v>
          </cell>
          <cell r="I11">
            <v>335053</v>
          </cell>
          <cell r="J11">
            <v>574334702</v>
          </cell>
          <cell r="K11">
            <v>1564525</v>
          </cell>
          <cell r="L11">
            <v>0</v>
          </cell>
          <cell r="M11">
            <v>0</v>
          </cell>
          <cell r="N11">
            <v>188143335</v>
          </cell>
          <cell r="O11">
            <v>482407</v>
          </cell>
          <cell r="P11">
            <v>1380467865</v>
          </cell>
          <cell r="Q11">
            <v>1899578</v>
          </cell>
          <cell r="R11">
            <v>1504792713</v>
          </cell>
          <cell r="S11">
            <v>2198676</v>
          </cell>
          <cell r="T11">
            <v>1504792713</v>
          </cell>
          <cell r="U11">
            <v>698659550</v>
          </cell>
        </row>
        <row r="12">
          <cell r="B12" t="str">
            <v>CANADIAN NIAGARA POWER INC.</v>
          </cell>
          <cell r="F12">
            <v>23159677.920000002</v>
          </cell>
          <cell r="G12">
            <v>31043</v>
          </cell>
          <cell r="H12">
            <v>286866305.87</v>
          </cell>
          <cell r="I12">
            <v>50536.46</v>
          </cell>
          <cell r="J12">
            <v>151605493.18000001</v>
          </cell>
          <cell r="K12">
            <v>466315.03</v>
          </cell>
          <cell r="L12">
            <v>0</v>
          </cell>
          <cell r="M12">
            <v>0</v>
          </cell>
          <cell r="N12">
            <v>69967994.700000003</v>
          </cell>
          <cell r="O12">
            <v>229622.35</v>
          </cell>
          <cell r="P12">
            <v>438471799.05000001</v>
          </cell>
          <cell r="Q12">
            <v>516851.49</v>
          </cell>
          <cell r="R12">
            <v>461631476.97000003</v>
          </cell>
          <cell r="S12">
            <v>547894.79</v>
          </cell>
          <cell r="T12">
            <v>461631476.97000003</v>
          </cell>
          <cell r="U12">
            <v>174765171.10000002</v>
          </cell>
        </row>
        <row r="13">
          <cell r="B13" t="str">
            <v>CENTRE WELLINGTON HYDRO LTD.</v>
          </cell>
          <cell r="F13">
            <v>15652695</v>
          </cell>
          <cell r="G13">
            <v>28237</v>
          </cell>
          <cell r="H13">
            <v>68991717.239999995</v>
          </cell>
          <cell r="I13">
            <v>4449.1400000000003</v>
          </cell>
          <cell r="J13">
            <v>54239172.579999998</v>
          </cell>
          <cell r="K13">
            <v>145335.38</v>
          </cell>
          <cell r="L13">
            <v>2742231.82</v>
          </cell>
          <cell r="M13">
            <v>5245.35</v>
          </cell>
          <cell r="N13">
            <v>18333712.800000001</v>
          </cell>
          <cell r="O13">
            <v>47599.3</v>
          </cell>
          <cell r="P13">
            <v>125973121.64</v>
          </cell>
          <cell r="Q13">
            <v>155029.87</v>
          </cell>
          <cell r="R13">
            <v>141625816.63999999</v>
          </cell>
          <cell r="S13">
            <v>183267.5</v>
          </cell>
          <cell r="T13">
            <v>138883584.81999999</v>
          </cell>
          <cell r="U13">
            <v>69891867.579999998</v>
          </cell>
        </row>
        <row r="14">
          <cell r="B14" t="str">
            <v>CHAPLEAU PUBLIC UTILITIES CORPORATION</v>
          </cell>
          <cell r="F14">
            <v>714434</v>
          </cell>
          <cell r="G14">
            <v>1284</v>
          </cell>
          <cell r="H14">
            <v>18356701</v>
          </cell>
          <cell r="I14">
            <v>793</v>
          </cell>
          <cell r="J14">
            <v>4378625</v>
          </cell>
          <cell r="K14">
            <v>12918</v>
          </cell>
          <cell r="L14">
            <v>0</v>
          </cell>
          <cell r="M14">
            <v>0</v>
          </cell>
          <cell r="N14">
            <v>0</v>
          </cell>
          <cell r="O14">
            <v>0</v>
          </cell>
          <cell r="P14">
            <v>22735326</v>
          </cell>
          <cell r="Q14">
            <v>13711</v>
          </cell>
          <cell r="R14">
            <v>23449760</v>
          </cell>
          <cell r="S14">
            <v>14995.4</v>
          </cell>
          <cell r="T14">
            <v>23449760</v>
          </cell>
          <cell r="U14">
            <v>5093059</v>
          </cell>
        </row>
        <row r="15">
          <cell r="B15" t="str">
            <v>COOPERATIVE HYDRO EMBRUN INC.</v>
          </cell>
          <cell r="F15">
            <v>958931</v>
          </cell>
          <cell r="G15">
            <v>0</v>
          </cell>
          <cell r="H15">
            <v>25536089</v>
          </cell>
          <cell r="I15">
            <v>0</v>
          </cell>
          <cell r="J15">
            <v>2420926</v>
          </cell>
          <cell r="K15">
            <v>10064</v>
          </cell>
          <cell r="L15">
            <v>0</v>
          </cell>
          <cell r="M15">
            <v>0</v>
          </cell>
          <cell r="N15">
            <v>0</v>
          </cell>
          <cell r="O15">
            <v>0</v>
          </cell>
          <cell r="P15">
            <v>27957015</v>
          </cell>
          <cell r="Q15">
            <v>10064</v>
          </cell>
          <cell r="R15">
            <v>28915946</v>
          </cell>
          <cell r="S15">
            <v>10064</v>
          </cell>
          <cell r="T15">
            <v>28915946</v>
          </cell>
          <cell r="U15">
            <v>3379857</v>
          </cell>
        </row>
        <row r="16">
          <cell r="B16" t="str">
            <v>CORNWALL STREET RAILWAY LIGHT AND POWER COMPANY LIMITED</v>
          </cell>
          <cell r="F16">
            <v>0</v>
          </cell>
          <cell r="G16">
            <v>0</v>
          </cell>
          <cell r="H16">
            <v>0</v>
          </cell>
          <cell r="I16">
            <v>0</v>
          </cell>
          <cell r="J16">
            <v>0</v>
          </cell>
          <cell r="K16">
            <v>0</v>
          </cell>
          <cell r="L16">
            <v>0</v>
          </cell>
          <cell r="M16">
            <v>0</v>
          </cell>
          <cell r="P16">
            <v>0</v>
          </cell>
          <cell r="Q16">
            <v>0</v>
          </cell>
          <cell r="R16">
            <v>0</v>
          </cell>
          <cell r="S16">
            <v>0</v>
          </cell>
          <cell r="T16">
            <v>0</v>
          </cell>
          <cell r="U16">
            <v>0</v>
          </cell>
        </row>
        <row r="17">
          <cell r="B17" t="str">
            <v>E.L.K. ENERGY INC.</v>
          </cell>
          <cell r="F17">
            <v>0</v>
          </cell>
          <cell r="G17">
            <v>0</v>
          </cell>
          <cell r="H17">
            <v>138000152</v>
          </cell>
          <cell r="I17">
            <v>5078</v>
          </cell>
          <cell r="J17">
            <v>101102624</v>
          </cell>
          <cell r="K17">
            <v>265407</v>
          </cell>
          <cell r="L17">
            <v>0</v>
          </cell>
          <cell r="M17">
            <v>0</v>
          </cell>
          <cell r="N17">
            <v>18907938</v>
          </cell>
          <cell r="O17">
            <v>63611.519999999997</v>
          </cell>
          <cell r="P17">
            <v>239102776</v>
          </cell>
          <cell r="Q17">
            <v>270485</v>
          </cell>
          <cell r="R17">
            <v>239102776</v>
          </cell>
          <cell r="S17">
            <v>270485</v>
          </cell>
          <cell r="T17">
            <v>239102776</v>
          </cell>
          <cell r="U17">
            <v>101102624</v>
          </cell>
        </row>
        <row r="18">
          <cell r="B18" t="str">
            <v>ELEXICON ENERGY INC.</v>
          </cell>
          <cell r="F18">
            <v>268154034</v>
          </cell>
          <cell r="G18">
            <v>450197</v>
          </cell>
          <cell r="H18">
            <v>1834688591</v>
          </cell>
          <cell r="I18">
            <v>356881</v>
          </cell>
          <cell r="J18">
            <v>1333475212</v>
          </cell>
          <cell r="K18">
            <v>2985484</v>
          </cell>
          <cell r="L18">
            <v>38750816</v>
          </cell>
          <cell r="M18">
            <v>70779</v>
          </cell>
          <cell r="N18">
            <v>736462350</v>
          </cell>
          <cell r="O18">
            <v>1424447</v>
          </cell>
          <cell r="P18">
            <v>3206914619</v>
          </cell>
          <cell r="Q18">
            <v>3413144</v>
          </cell>
          <cell r="R18">
            <v>3475068653</v>
          </cell>
          <cell r="S18">
            <v>3863341</v>
          </cell>
          <cell r="T18">
            <v>3436317837</v>
          </cell>
          <cell r="U18">
            <v>1601629246</v>
          </cell>
        </row>
        <row r="19">
          <cell r="B19" t="str">
            <v>ENERGY+ INC.</v>
          </cell>
          <cell r="F19">
            <v>174054452.80000001</v>
          </cell>
          <cell r="G19">
            <v>409214</v>
          </cell>
          <cell r="H19">
            <v>734905299.94000006</v>
          </cell>
          <cell r="I19">
            <v>172723.12</v>
          </cell>
          <cell r="J19">
            <v>699405305.30999994</v>
          </cell>
          <cell r="K19">
            <v>1920547.18</v>
          </cell>
          <cell r="L19">
            <v>98343365.390000001</v>
          </cell>
          <cell r="M19">
            <v>934263.03</v>
          </cell>
          <cell r="N19">
            <v>329931323.56</v>
          </cell>
          <cell r="O19">
            <v>837085.68</v>
          </cell>
          <cell r="P19">
            <v>1532653970.6400001</v>
          </cell>
          <cell r="Q19">
            <v>3027533.33</v>
          </cell>
          <cell r="R19">
            <v>1706708423.4400001</v>
          </cell>
          <cell r="S19">
            <v>3436747.54</v>
          </cell>
          <cell r="T19">
            <v>1608365058.05</v>
          </cell>
          <cell r="U19">
            <v>873459758.1099999</v>
          </cell>
        </row>
        <row r="20">
          <cell r="B20" t="str">
            <v>ENTEGRUS POWERLINES INC.</v>
          </cell>
          <cell r="F20">
            <v>178258809</v>
          </cell>
          <cell r="G20">
            <v>339034</v>
          </cell>
          <cell r="H20">
            <v>577734739</v>
          </cell>
          <cell r="I20">
            <v>129076</v>
          </cell>
          <cell r="J20">
            <v>408308042</v>
          </cell>
          <cell r="K20">
            <v>1126707</v>
          </cell>
          <cell r="L20">
            <v>9991343</v>
          </cell>
          <cell r="M20">
            <v>24863</v>
          </cell>
          <cell r="N20">
            <v>256610387</v>
          </cell>
          <cell r="O20">
            <v>583352</v>
          </cell>
          <cell r="P20">
            <v>996034124</v>
          </cell>
          <cell r="Q20">
            <v>1280646</v>
          </cell>
          <cell r="R20">
            <v>1174292933</v>
          </cell>
          <cell r="S20">
            <v>1619680</v>
          </cell>
          <cell r="T20">
            <v>1164301590</v>
          </cell>
          <cell r="U20">
            <v>586566851</v>
          </cell>
        </row>
        <row r="21">
          <cell r="B21" t="str">
            <v>ENWIN UTILITIES LTD.</v>
          </cell>
          <cell r="F21">
            <v>140053448.96000001</v>
          </cell>
          <cell r="G21">
            <v>270155</v>
          </cell>
          <cell r="H21">
            <v>966747541.61000001</v>
          </cell>
          <cell r="I21">
            <v>399802.04</v>
          </cell>
          <cell r="J21">
            <v>861774021.42999995</v>
          </cell>
          <cell r="K21">
            <v>2130569.06</v>
          </cell>
          <cell r="L21">
            <v>185372464.96000001</v>
          </cell>
          <cell r="M21">
            <v>336589.51</v>
          </cell>
          <cell r="N21">
            <v>504101767.66000003</v>
          </cell>
          <cell r="O21">
            <v>1160873</v>
          </cell>
          <cell r="P21">
            <v>2013894028</v>
          </cell>
          <cell r="Q21">
            <v>2866960.61</v>
          </cell>
          <cell r="R21">
            <v>2153947476.96</v>
          </cell>
          <cell r="S21">
            <v>3137116.22</v>
          </cell>
          <cell r="T21">
            <v>1968575012</v>
          </cell>
          <cell r="U21">
            <v>1001827470.39</v>
          </cell>
        </row>
        <row r="22">
          <cell r="B22" t="str">
            <v>EPCOR ELECTRICITY DISTRIBUTION ONTARIO INC.</v>
          </cell>
          <cell r="F22">
            <v>29743517.02</v>
          </cell>
          <cell r="G22">
            <v>48565</v>
          </cell>
          <cell r="H22">
            <v>176654209.58000001</v>
          </cell>
          <cell r="I22">
            <v>22742.91</v>
          </cell>
          <cell r="J22">
            <v>88367945.980000004</v>
          </cell>
          <cell r="K22">
            <v>215671.64</v>
          </cell>
          <cell r="L22">
            <v>2539213.02</v>
          </cell>
          <cell r="M22">
            <v>4917.2700000000004</v>
          </cell>
          <cell r="N22">
            <v>48385446.159999996</v>
          </cell>
          <cell r="O22">
            <v>106918.85</v>
          </cell>
          <cell r="P22">
            <v>267561368.58000001</v>
          </cell>
          <cell r="Q22">
            <v>243331.82</v>
          </cell>
          <cell r="R22">
            <v>297304885.60000002</v>
          </cell>
          <cell r="S22">
            <v>291897.71000000002</v>
          </cell>
          <cell r="T22">
            <v>294765672.58000004</v>
          </cell>
          <cell r="U22">
            <v>118111463</v>
          </cell>
        </row>
        <row r="23">
          <cell r="B23" t="str">
            <v>ERTH POWER CORPORATION</v>
          </cell>
          <cell r="F23">
            <v>68011485</v>
          </cell>
          <cell r="G23">
            <v>127625</v>
          </cell>
          <cell r="H23">
            <v>231287278</v>
          </cell>
          <cell r="I23">
            <v>32174</v>
          </cell>
          <cell r="J23">
            <v>276488070</v>
          </cell>
          <cell r="K23">
            <v>611602</v>
          </cell>
          <cell r="L23">
            <v>74563562</v>
          </cell>
          <cell r="M23">
            <v>197773</v>
          </cell>
          <cell r="N23">
            <v>216950291</v>
          </cell>
          <cell r="O23">
            <v>429387.75</v>
          </cell>
          <cell r="P23">
            <v>582338910</v>
          </cell>
          <cell r="Q23">
            <v>841549</v>
          </cell>
          <cell r="R23">
            <v>650350395</v>
          </cell>
          <cell r="S23">
            <v>969174</v>
          </cell>
          <cell r="T23">
            <v>575786833</v>
          </cell>
          <cell r="U23">
            <v>344499555</v>
          </cell>
        </row>
        <row r="24">
          <cell r="B24" t="str">
            <v>ESPANOLA REGIONAL HYDRO DISTRIBUTION CORPORATION</v>
          </cell>
          <cell r="F24">
            <v>7242900.7300000004</v>
          </cell>
          <cell r="G24">
            <v>13072</v>
          </cell>
          <cell r="H24">
            <v>41124493.909999996</v>
          </cell>
          <cell r="I24">
            <v>387.32</v>
          </cell>
          <cell r="J24">
            <v>7770010.7999999998</v>
          </cell>
          <cell r="K24">
            <v>19989.97</v>
          </cell>
          <cell r="L24">
            <v>0</v>
          </cell>
          <cell r="M24">
            <v>0</v>
          </cell>
          <cell r="N24">
            <v>0</v>
          </cell>
          <cell r="O24">
            <v>0</v>
          </cell>
          <cell r="P24">
            <v>48894504.710000001</v>
          </cell>
          <cell r="Q24">
            <v>20377.29</v>
          </cell>
          <cell r="R24">
            <v>56137405.439999998</v>
          </cell>
          <cell r="S24">
            <v>33449.83</v>
          </cell>
          <cell r="T24">
            <v>56137405.439999998</v>
          </cell>
          <cell r="U24">
            <v>15012911.530000001</v>
          </cell>
        </row>
        <row r="25">
          <cell r="B25" t="str">
            <v>ESSEX POWERLINES CORPORATION</v>
          </cell>
          <cell r="F25">
            <v>62214686.780000001</v>
          </cell>
          <cell r="G25">
            <v>170636</v>
          </cell>
          <cell r="H25">
            <v>336538643.75</v>
          </cell>
          <cell r="I25">
            <v>69054.240000000005</v>
          </cell>
          <cell r="J25">
            <v>127429093.40000001</v>
          </cell>
          <cell r="K25">
            <v>378028</v>
          </cell>
          <cell r="L25">
            <v>10003470.029999999</v>
          </cell>
          <cell r="M25">
            <v>18968.349999999999</v>
          </cell>
          <cell r="N25">
            <v>28696443.100000001</v>
          </cell>
          <cell r="O25">
            <v>69594.95</v>
          </cell>
          <cell r="P25">
            <v>473971207.18000001</v>
          </cell>
          <cell r="Q25">
            <v>466050.59</v>
          </cell>
          <cell r="R25">
            <v>536185893.95999998</v>
          </cell>
          <cell r="S25">
            <v>636687.44999999995</v>
          </cell>
          <cell r="T25">
            <v>526182423.92999995</v>
          </cell>
          <cell r="U25">
            <v>189643780.18000001</v>
          </cell>
        </row>
        <row r="26">
          <cell r="B26" t="str">
            <v>FESTIVAL HYDRO INC.</v>
          </cell>
          <cell r="F26">
            <v>82343549</v>
          </cell>
          <cell r="G26">
            <v>208668</v>
          </cell>
          <cell r="H26">
            <v>205634847.88</v>
          </cell>
          <cell r="I26">
            <v>42058.05</v>
          </cell>
          <cell r="J26">
            <v>302771729.06999999</v>
          </cell>
          <cell r="K26">
            <v>663416.93999999994</v>
          </cell>
          <cell r="L26">
            <v>3347054.46</v>
          </cell>
          <cell r="M26">
            <v>55632.4</v>
          </cell>
          <cell r="N26">
            <v>250809335.18000001</v>
          </cell>
          <cell r="O26">
            <v>561209.59</v>
          </cell>
          <cell r="P26">
            <v>511753631.41000003</v>
          </cell>
          <cell r="Q26">
            <v>761107.39</v>
          </cell>
          <cell r="R26">
            <v>594097180.40999997</v>
          </cell>
          <cell r="S26">
            <v>969775.39</v>
          </cell>
          <cell r="T26">
            <v>590750125.95000005</v>
          </cell>
          <cell r="U26">
            <v>385115278.06999999</v>
          </cell>
        </row>
        <row r="27">
          <cell r="B27" t="str">
            <v>FORT FRANCES POWER CORPORATION</v>
          </cell>
          <cell r="F27">
            <v>383112.14</v>
          </cell>
          <cell r="G27">
            <v>0</v>
          </cell>
          <cell r="H27">
            <v>55064499</v>
          </cell>
          <cell r="I27">
            <v>0</v>
          </cell>
          <cell r="J27">
            <v>15584310</v>
          </cell>
          <cell r="K27">
            <v>47713</v>
          </cell>
          <cell r="L27">
            <v>0</v>
          </cell>
          <cell r="M27">
            <v>0</v>
          </cell>
          <cell r="N27">
            <v>0</v>
          </cell>
          <cell r="O27">
            <v>0</v>
          </cell>
          <cell r="P27">
            <v>70648809</v>
          </cell>
          <cell r="Q27">
            <v>47713</v>
          </cell>
          <cell r="R27">
            <v>71031921.140000001</v>
          </cell>
          <cell r="S27">
            <v>47713</v>
          </cell>
          <cell r="T27">
            <v>71031921.140000001</v>
          </cell>
          <cell r="U27">
            <v>15967422.140000001</v>
          </cell>
        </row>
        <row r="28">
          <cell r="B28" t="str">
            <v>GREATER SUDBURY HYDRO INC.</v>
          </cell>
          <cell r="F28">
            <v>80852425.689999998</v>
          </cell>
          <cell r="G28">
            <v>125665</v>
          </cell>
          <cell r="H28">
            <v>540379778.22000003</v>
          </cell>
          <cell r="I28">
            <v>149994.82</v>
          </cell>
          <cell r="J28">
            <v>213461518.09999999</v>
          </cell>
          <cell r="K28">
            <v>511709.42</v>
          </cell>
          <cell r="L28">
            <v>3291003.43</v>
          </cell>
          <cell r="M28">
            <v>6257.46</v>
          </cell>
          <cell r="N28">
            <v>63842839.359999999</v>
          </cell>
          <cell r="O28">
            <v>127307.35</v>
          </cell>
          <cell r="P28">
            <v>757132299.75</v>
          </cell>
          <cell r="Q28">
            <v>667961.69999999995</v>
          </cell>
          <cell r="R28">
            <v>837984725.44000006</v>
          </cell>
          <cell r="S28">
            <v>793627.15</v>
          </cell>
          <cell r="T28">
            <v>834693722.01000011</v>
          </cell>
          <cell r="U28">
            <v>294313943.78999996</v>
          </cell>
        </row>
        <row r="29">
          <cell r="B29" t="str">
            <v>GRIMSBY POWER INCORPORATED</v>
          </cell>
          <cell r="F29">
            <v>15434287.130000001</v>
          </cell>
          <cell r="G29">
            <v>27360</v>
          </cell>
          <cell r="H29">
            <v>120664984.84</v>
          </cell>
          <cell r="I29">
            <v>13360.43</v>
          </cell>
          <cell r="J29">
            <v>107623677.3</v>
          </cell>
          <cell r="K29">
            <v>301124.51</v>
          </cell>
          <cell r="L29">
            <v>3220636.58</v>
          </cell>
          <cell r="M29">
            <v>6393.31</v>
          </cell>
          <cell r="N29">
            <v>5292286.3</v>
          </cell>
          <cell r="O29">
            <v>12408.73</v>
          </cell>
          <cell r="P29">
            <v>231509298.72</v>
          </cell>
          <cell r="Q29">
            <v>320878.25</v>
          </cell>
          <cell r="R29">
            <v>246943585.84999999</v>
          </cell>
          <cell r="S29">
            <v>348239.01</v>
          </cell>
          <cell r="T29">
            <v>243722949.26999998</v>
          </cell>
          <cell r="U29">
            <v>123057964.42999999</v>
          </cell>
        </row>
        <row r="30">
          <cell r="B30" t="str">
            <v>HALTON HILLS HYDRO INC.</v>
          </cell>
          <cell r="F30">
            <v>55102269</v>
          </cell>
          <cell r="G30">
            <v>112714</v>
          </cell>
          <cell r="H30">
            <v>266978897</v>
          </cell>
          <cell r="I30">
            <v>34275</v>
          </cell>
          <cell r="J30">
            <v>177634218</v>
          </cell>
          <cell r="K30">
            <v>477271</v>
          </cell>
          <cell r="L30">
            <v>3683237</v>
          </cell>
          <cell r="M30">
            <v>6989</v>
          </cell>
          <cell r="N30">
            <v>69749927</v>
          </cell>
          <cell r="O30">
            <v>145039</v>
          </cell>
          <cell r="P30">
            <v>448296352</v>
          </cell>
          <cell r="Q30">
            <v>518535</v>
          </cell>
          <cell r="R30">
            <v>503398621</v>
          </cell>
          <cell r="S30">
            <v>631249</v>
          </cell>
          <cell r="T30">
            <v>499715384</v>
          </cell>
          <cell r="U30">
            <v>232736487</v>
          </cell>
        </row>
        <row r="31">
          <cell r="B31" t="str">
            <v>HEARST POWER DISTRIBUTION CO. LTD.</v>
          </cell>
          <cell r="F31">
            <v>1171351.8</v>
          </cell>
          <cell r="G31">
            <v>1964</v>
          </cell>
          <cell r="H31">
            <v>33987228.93</v>
          </cell>
          <cell r="I31">
            <v>7914.2</v>
          </cell>
          <cell r="J31">
            <v>39236960.420000002</v>
          </cell>
          <cell r="K31">
            <v>115596.87</v>
          </cell>
          <cell r="L31">
            <v>0</v>
          </cell>
          <cell r="M31">
            <v>0</v>
          </cell>
          <cell r="N31">
            <v>26278009.32</v>
          </cell>
          <cell r="O31">
            <v>81903.88</v>
          </cell>
          <cell r="P31">
            <v>73224189.349999994</v>
          </cell>
          <cell r="Q31">
            <v>123511.07</v>
          </cell>
          <cell r="R31">
            <v>74395541.150000006</v>
          </cell>
          <cell r="S31">
            <v>125475.43</v>
          </cell>
          <cell r="T31">
            <v>74395541.150000006</v>
          </cell>
          <cell r="U31">
            <v>40408312.219999999</v>
          </cell>
        </row>
        <row r="32">
          <cell r="B32" t="str">
            <v>HYDRO 2000 INC.</v>
          </cell>
          <cell r="F32">
            <v>785941</v>
          </cell>
          <cell r="G32">
            <v>0</v>
          </cell>
          <cell r="H32">
            <v>16544492</v>
          </cell>
          <cell r="I32">
            <v>0</v>
          </cell>
          <cell r="J32">
            <v>3093576</v>
          </cell>
          <cell r="K32">
            <v>9673.2999999999993</v>
          </cell>
          <cell r="L32">
            <v>0</v>
          </cell>
          <cell r="M32">
            <v>0</v>
          </cell>
          <cell r="N32">
            <v>0</v>
          </cell>
          <cell r="O32">
            <v>0</v>
          </cell>
          <cell r="P32">
            <v>19638068</v>
          </cell>
          <cell r="Q32">
            <v>9673.2999999999993</v>
          </cell>
          <cell r="R32">
            <v>20424009</v>
          </cell>
          <cell r="S32">
            <v>9673.2999999999993</v>
          </cell>
          <cell r="T32">
            <v>20424009</v>
          </cell>
          <cell r="U32">
            <v>3879517</v>
          </cell>
        </row>
        <row r="33">
          <cell r="B33" t="str">
            <v>HYDRO HAWKESBURY INC.</v>
          </cell>
          <cell r="F33">
            <v>15349780.189999999</v>
          </cell>
          <cell r="G33">
            <v>24497</v>
          </cell>
          <cell r="H33">
            <v>62831181</v>
          </cell>
          <cell r="I33">
            <v>136</v>
          </cell>
          <cell r="J33">
            <v>58893786</v>
          </cell>
          <cell r="K33">
            <v>153597</v>
          </cell>
          <cell r="L33">
            <v>0</v>
          </cell>
          <cell r="M33">
            <v>0</v>
          </cell>
          <cell r="N33">
            <v>13664277</v>
          </cell>
          <cell r="O33">
            <v>32248</v>
          </cell>
          <cell r="P33">
            <v>121724967</v>
          </cell>
          <cell r="Q33">
            <v>153733</v>
          </cell>
          <cell r="R33">
            <v>137074747.19</v>
          </cell>
          <cell r="S33">
            <v>178230.03</v>
          </cell>
          <cell r="T33">
            <v>137074747.19</v>
          </cell>
          <cell r="U33">
            <v>74243566.189999998</v>
          </cell>
        </row>
        <row r="34">
          <cell r="B34" t="str">
            <v>HYDRO ONE NETWORKS INC.</v>
          </cell>
          <cell r="F34">
            <v>2345661982.8499999</v>
          </cell>
          <cell r="G34">
            <v>4162240</v>
          </cell>
          <cell r="H34">
            <v>15889662049.66</v>
          </cell>
          <cell r="I34">
            <v>1764778.01</v>
          </cell>
          <cell r="J34">
            <v>7793504712.6300001</v>
          </cell>
          <cell r="K34">
            <v>22269344.120000001</v>
          </cell>
          <cell r="L34">
            <v>9949659113</v>
          </cell>
          <cell r="M34">
            <v>19900942</v>
          </cell>
          <cell r="N34">
            <v>4186146405.6999998</v>
          </cell>
          <cell r="O34">
            <v>9522854.75</v>
          </cell>
          <cell r="P34">
            <v>33632825875.290001</v>
          </cell>
          <cell r="Q34">
            <v>43935064.130000003</v>
          </cell>
          <cell r="R34">
            <v>35978487858.139999</v>
          </cell>
          <cell r="S34">
            <v>48097304.490000002</v>
          </cell>
          <cell r="T34">
            <v>26028828745.139999</v>
          </cell>
          <cell r="U34">
            <v>10139166695.48</v>
          </cell>
        </row>
        <row r="35">
          <cell r="B35" t="str">
            <v>HYDRO ONE REMOTE COMMUNITIES INC.</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B36" t="str">
            <v>HYDRO OTTAWA LIMITED</v>
          </cell>
          <cell r="F36">
            <v>447228753</v>
          </cell>
          <cell r="G36">
            <v>736635</v>
          </cell>
          <cell r="H36">
            <v>3324671135</v>
          </cell>
          <cell r="I36">
            <v>826568</v>
          </cell>
          <cell r="J36">
            <v>3262093758</v>
          </cell>
          <cell r="K36">
            <v>7426118</v>
          </cell>
          <cell r="L36">
            <v>32404319</v>
          </cell>
          <cell r="M36">
            <v>94176</v>
          </cell>
          <cell r="N36">
            <v>1316072090</v>
          </cell>
          <cell r="O36">
            <v>2548531</v>
          </cell>
          <cell r="P36">
            <v>6619169212</v>
          </cell>
          <cell r="Q36">
            <v>8346862</v>
          </cell>
          <cell r="R36">
            <v>7066397965</v>
          </cell>
          <cell r="S36">
            <v>9083497</v>
          </cell>
          <cell r="T36">
            <v>7033993646</v>
          </cell>
          <cell r="U36">
            <v>3709322511</v>
          </cell>
        </row>
        <row r="37">
          <cell r="B37" t="str">
            <v>INNPOWER CORPORATION</v>
          </cell>
          <cell r="F37">
            <v>12751358.15</v>
          </cell>
          <cell r="G37">
            <v>16935</v>
          </cell>
          <cell r="H37">
            <v>208348286.19999999</v>
          </cell>
          <cell r="I37">
            <v>8634.27</v>
          </cell>
          <cell r="J37">
            <v>54793178.119999997</v>
          </cell>
          <cell r="K37">
            <v>130393.2</v>
          </cell>
          <cell r="L37">
            <v>0</v>
          </cell>
          <cell r="M37">
            <v>0</v>
          </cell>
          <cell r="N37">
            <v>10131924.779999999</v>
          </cell>
          <cell r="O37">
            <v>22716.58</v>
          </cell>
          <cell r="P37">
            <v>263141464.31999999</v>
          </cell>
          <cell r="Q37">
            <v>139027.47</v>
          </cell>
          <cell r="R37">
            <v>275892822.47000003</v>
          </cell>
          <cell r="S37">
            <v>155963.42000000001</v>
          </cell>
          <cell r="T37">
            <v>275892822.46999997</v>
          </cell>
          <cell r="U37">
            <v>67544536.269999996</v>
          </cell>
        </row>
        <row r="38">
          <cell r="B38" t="str">
            <v>KINGSTON HYDRO CORPORATION</v>
          </cell>
          <cell r="F38">
            <v>111582632.95999999</v>
          </cell>
          <cell r="G38">
            <v>202219</v>
          </cell>
          <cell r="H38">
            <v>291689180.68000001</v>
          </cell>
          <cell r="I38">
            <v>92273.54</v>
          </cell>
          <cell r="J38">
            <v>253033373.25999999</v>
          </cell>
          <cell r="K38">
            <v>596151.43000000005</v>
          </cell>
          <cell r="L38">
            <v>3589567.13</v>
          </cell>
          <cell r="M38">
            <v>6261.78</v>
          </cell>
          <cell r="N38">
            <v>190731299.90000001</v>
          </cell>
          <cell r="O38">
            <v>408158.74</v>
          </cell>
          <cell r="P38">
            <v>548312121.07000005</v>
          </cell>
          <cell r="Q38">
            <v>694686.75</v>
          </cell>
          <cell r="R38">
            <v>659894754.02999997</v>
          </cell>
          <cell r="S38">
            <v>896906.26</v>
          </cell>
          <cell r="T38">
            <v>656305186.89999998</v>
          </cell>
          <cell r="U38">
            <v>364616006.21999997</v>
          </cell>
        </row>
        <row r="39">
          <cell r="B39" t="str">
            <v>KITCHENER-WILMOT HYDRO INC.</v>
          </cell>
          <cell r="F39">
            <v>171486044.19999999</v>
          </cell>
          <cell r="G39">
            <v>375741</v>
          </cell>
          <cell r="H39">
            <v>1017526315.75</v>
          </cell>
          <cell r="I39">
            <v>0</v>
          </cell>
          <cell r="J39">
            <v>557470232.37</v>
          </cell>
          <cell r="K39">
            <v>1730857.05</v>
          </cell>
          <cell r="L39">
            <v>33278455.629999999</v>
          </cell>
          <cell r="M39">
            <v>87690.84</v>
          </cell>
          <cell r="N39">
            <v>258991768.72999999</v>
          </cell>
          <cell r="O39">
            <v>623261.6</v>
          </cell>
          <cell r="P39">
            <v>1608275003.75</v>
          </cell>
          <cell r="Q39">
            <v>1818547.89</v>
          </cell>
          <cell r="R39">
            <v>1779761047.95</v>
          </cell>
          <cell r="S39">
            <v>2194289.6</v>
          </cell>
          <cell r="T39">
            <v>1746482592.3200002</v>
          </cell>
          <cell r="U39">
            <v>728956276.56999993</v>
          </cell>
        </row>
        <row r="40">
          <cell r="B40" t="str">
            <v>LAKEFRONT UTILITIES INC.</v>
          </cell>
          <cell r="F40">
            <v>49809031.030000001</v>
          </cell>
          <cell r="G40">
            <v>104826</v>
          </cell>
          <cell r="H40">
            <v>190365708.36000001</v>
          </cell>
          <cell r="I40">
            <v>226538.91</v>
          </cell>
          <cell r="J40">
            <v>0</v>
          </cell>
          <cell r="K40">
            <v>0</v>
          </cell>
          <cell r="L40">
            <v>0</v>
          </cell>
          <cell r="M40">
            <v>0</v>
          </cell>
          <cell r="N40">
            <v>64538994.280000001</v>
          </cell>
          <cell r="O40">
            <v>146455</v>
          </cell>
          <cell r="P40">
            <v>190365708.36000001</v>
          </cell>
          <cell r="Q40">
            <v>226538.91</v>
          </cell>
          <cell r="R40">
            <v>240174739.38999999</v>
          </cell>
          <cell r="S40">
            <v>331365.34000000003</v>
          </cell>
          <cell r="T40">
            <v>240174739.39000002</v>
          </cell>
          <cell r="U40">
            <v>49809031.030000001</v>
          </cell>
        </row>
        <row r="41">
          <cell r="B41" t="str">
            <v>LAKELAND POWER DISTRIBUTION LTD.</v>
          </cell>
          <cell r="F41">
            <v>30309928.16</v>
          </cell>
          <cell r="G41">
            <v>45450</v>
          </cell>
          <cell r="H41">
            <v>162499095.86000001</v>
          </cell>
          <cell r="I41">
            <v>17453.78</v>
          </cell>
          <cell r="J41">
            <v>93363362.769999996</v>
          </cell>
          <cell r="K41">
            <v>231042.1</v>
          </cell>
          <cell r="L41">
            <v>0</v>
          </cell>
          <cell r="M41">
            <v>0</v>
          </cell>
          <cell r="N41">
            <v>47392497</v>
          </cell>
          <cell r="O41">
            <v>101885</v>
          </cell>
          <cell r="P41">
            <v>255862458.63</v>
          </cell>
          <cell r="Q41">
            <v>248495.88</v>
          </cell>
          <cell r="R41">
            <v>286172386.79000002</v>
          </cell>
          <cell r="S41">
            <v>293946.69</v>
          </cell>
          <cell r="T41">
            <v>286172386.79000002</v>
          </cell>
          <cell r="U41">
            <v>123673290.92999999</v>
          </cell>
        </row>
        <row r="42">
          <cell r="B42" t="str">
            <v>LONDON HYDRO INC.</v>
          </cell>
          <cell r="F42">
            <v>251073819.78999999</v>
          </cell>
          <cell r="G42">
            <v>457660</v>
          </cell>
          <cell r="H42">
            <v>1637995869.6099999</v>
          </cell>
          <cell r="I42">
            <v>426303.01</v>
          </cell>
          <cell r="J42">
            <v>1178789040.21</v>
          </cell>
          <cell r="K42">
            <v>3000563.08</v>
          </cell>
          <cell r="L42">
            <v>15096527.83</v>
          </cell>
          <cell r="M42">
            <v>29024.55</v>
          </cell>
          <cell r="N42">
            <v>507754510.06999999</v>
          </cell>
          <cell r="O42">
            <v>1193453.3</v>
          </cell>
          <cell r="P42">
            <v>2831881437.6500001</v>
          </cell>
          <cell r="Q42">
            <v>3455890.64</v>
          </cell>
          <cell r="R42">
            <v>3082955257.4400001</v>
          </cell>
          <cell r="S42">
            <v>3913551.57</v>
          </cell>
          <cell r="T42">
            <v>3067858729.6099997</v>
          </cell>
          <cell r="U42">
            <v>1429862860</v>
          </cell>
        </row>
        <row r="43">
          <cell r="B43" t="str">
            <v>MILTON HYDRO DISTRIBUTION INC.</v>
          </cell>
          <cell r="F43">
            <v>48174787</v>
          </cell>
          <cell r="G43">
            <v>80723</v>
          </cell>
          <cell r="H43">
            <v>444778779</v>
          </cell>
          <cell r="I43">
            <v>69902</v>
          </cell>
          <cell r="J43">
            <v>416499649</v>
          </cell>
          <cell r="K43">
            <v>970264</v>
          </cell>
          <cell r="L43">
            <v>4342865</v>
          </cell>
          <cell r="M43">
            <v>9041</v>
          </cell>
          <cell r="N43">
            <v>263205127</v>
          </cell>
          <cell r="O43">
            <v>517046</v>
          </cell>
          <cell r="P43">
            <v>865621293</v>
          </cell>
          <cell r="Q43">
            <v>1049207</v>
          </cell>
          <cell r="R43">
            <v>913796080</v>
          </cell>
          <cell r="S43">
            <v>1129930</v>
          </cell>
          <cell r="T43">
            <v>909453215</v>
          </cell>
          <cell r="U43">
            <v>464674436</v>
          </cell>
        </row>
        <row r="44">
          <cell r="B44" t="str">
            <v>NEWMARKET-TAY POWER DISTRIBUTION LTD.</v>
          </cell>
          <cell r="F44">
            <v>90880802.079999998</v>
          </cell>
          <cell r="G44">
            <v>173787</v>
          </cell>
          <cell r="H44">
            <v>460974628.79000002</v>
          </cell>
          <cell r="I44">
            <v>55683</v>
          </cell>
          <cell r="J44">
            <v>255990090.09999999</v>
          </cell>
          <cell r="K44">
            <v>685312.8</v>
          </cell>
          <cell r="L44">
            <v>12512518</v>
          </cell>
          <cell r="M44">
            <v>55617</v>
          </cell>
          <cell r="N44">
            <v>91273937</v>
          </cell>
          <cell r="O44">
            <v>255956.1</v>
          </cell>
          <cell r="P44">
            <v>729477236.88999999</v>
          </cell>
          <cell r="Q44">
            <v>796612.8</v>
          </cell>
          <cell r="R44">
            <v>820358038.97000003</v>
          </cell>
          <cell r="S44">
            <v>970400.32</v>
          </cell>
          <cell r="T44">
            <v>807845520.97000003</v>
          </cell>
          <cell r="U44">
            <v>346870892.18000001</v>
          </cell>
        </row>
        <row r="45">
          <cell r="B45" t="str">
            <v>NIAGARA PENINSULA ENERGY INC.</v>
          </cell>
          <cell r="F45">
            <v>78458851</v>
          </cell>
          <cell r="G45">
            <v>133698</v>
          </cell>
          <cell r="H45">
            <v>545130506</v>
          </cell>
          <cell r="I45">
            <v>911</v>
          </cell>
          <cell r="J45">
            <v>522438653</v>
          </cell>
          <cell r="K45">
            <v>1318893</v>
          </cell>
          <cell r="L45">
            <v>2939507</v>
          </cell>
          <cell r="M45">
            <v>5663</v>
          </cell>
          <cell r="N45">
            <v>143401848</v>
          </cell>
          <cell r="O45">
            <v>343288</v>
          </cell>
          <cell r="P45">
            <v>1070508666</v>
          </cell>
          <cell r="Q45">
            <v>1325467</v>
          </cell>
          <cell r="R45">
            <v>1148967517</v>
          </cell>
          <cell r="S45">
            <v>1459165</v>
          </cell>
          <cell r="T45">
            <v>1146028010</v>
          </cell>
          <cell r="U45">
            <v>600897504</v>
          </cell>
        </row>
        <row r="46">
          <cell r="B46" t="str">
            <v>NIAGARA-ON-THE-LAKE HYDRO INC.</v>
          </cell>
          <cell r="F46">
            <v>18008307.190000001</v>
          </cell>
          <cell r="G46">
            <v>37027</v>
          </cell>
          <cell r="H46">
            <v>118641630.36</v>
          </cell>
          <cell r="I46">
            <v>10754.04</v>
          </cell>
          <cell r="J46">
            <v>85411178.349999994</v>
          </cell>
          <cell r="K46">
            <v>235200.71</v>
          </cell>
          <cell r="L46">
            <v>0</v>
          </cell>
          <cell r="M46">
            <v>0</v>
          </cell>
          <cell r="N46">
            <v>30407916.600000001</v>
          </cell>
          <cell r="O46">
            <v>97952.1</v>
          </cell>
          <cell r="P46">
            <v>204052808.71000001</v>
          </cell>
          <cell r="Q46">
            <v>245954.75</v>
          </cell>
          <cell r="R46">
            <v>222061115.90000001</v>
          </cell>
          <cell r="S46">
            <v>282982.2</v>
          </cell>
          <cell r="T46">
            <v>222061115.90000001</v>
          </cell>
          <cell r="U46">
            <v>103419485.53999999</v>
          </cell>
        </row>
        <row r="47">
          <cell r="B47" t="str">
            <v>NORTH BAY HYDRO DISTRIBUTION LIMITED</v>
          </cell>
          <cell r="F47">
            <v>45214358.049999997</v>
          </cell>
          <cell r="G47">
            <v>86450</v>
          </cell>
          <cell r="H47">
            <v>271883361.72000003</v>
          </cell>
          <cell r="I47">
            <v>47881.11</v>
          </cell>
          <cell r="J47">
            <v>159552500.19</v>
          </cell>
          <cell r="K47">
            <v>393524.44</v>
          </cell>
          <cell r="L47">
            <v>0</v>
          </cell>
          <cell r="M47">
            <v>0</v>
          </cell>
          <cell r="N47">
            <v>40971371.719999999</v>
          </cell>
          <cell r="O47">
            <v>89566.39</v>
          </cell>
          <cell r="P47">
            <v>431435861.91000003</v>
          </cell>
          <cell r="Q47">
            <v>441405.55</v>
          </cell>
          <cell r="R47">
            <v>476650219.95999998</v>
          </cell>
          <cell r="S47">
            <v>527855.94999999995</v>
          </cell>
          <cell r="T47">
            <v>476650219.96000004</v>
          </cell>
          <cell r="U47">
            <v>204766858.24000001</v>
          </cell>
        </row>
        <row r="48">
          <cell r="B48" t="str">
            <v>NORTHERN ONTARIO WIRES INC.</v>
          </cell>
          <cell r="F48">
            <v>15221119</v>
          </cell>
          <cell r="G48">
            <v>30503</v>
          </cell>
          <cell r="H48">
            <v>52999559</v>
          </cell>
          <cell r="I48">
            <v>0</v>
          </cell>
          <cell r="J48">
            <v>46782861</v>
          </cell>
          <cell r="K48">
            <v>132084</v>
          </cell>
          <cell r="L48">
            <v>0</v>
          </cell>
          <cell r="M48">
            <v>0</v>
          </cell>
          <cell r="N48">
            <v>24067489</v>
          </cell>
          <cell r="O48">
            <v>71690</v>
          </cell>
          <cell r="P48">
            <v>99782420</v>
          </cell>
          <cell r="Q48">
            <v>132084</v>
          </cell>
          <cell r="R48">
            <v>115003539</v>
          </cell>
          <cell r="S48">
            <v>162587</v>
          </cell>
          <cell r="T48">
            <v>115003539</v>
          </cell>
          <cell r="U48">
            <v>62003980</v>
          </cell>
        </row>
        <row r="49">
          <cell r="B49" t="str">
            <v>OAKVILLE HYDRO ELECTRICITY DISTRIBUTION INC.</v>
          </cell>
          <cell r="F49">
            <v>154618829.91999999</v>
          </cell>
          <cell r="G49">
            <v>307515</v>
          </cell>
          <cell r="H49">
            <v>857696252.34000003</v>
          </cell>
          <cell r="I49">
            <v>237994.66</v>
          </cell>
          <cell r="J49">
            <v>545391396.5</v>
          </cell>
          <cell r="K49">
            <v>1363549.56</v>
          </cell>
          <cell r="L49">
            <v>4173859.04</v>
          </cell>
          <cell r="M49">
            <v>7724.84</v>
          </cell>
          <cell r="N49">
            <v>0</v>
          </cell>
          <cell r="O49">
            <v>378845.01</v>
          </cell>
          <cell r="P49">
            <v>1407261507.8800001</v>
          </cell>
          <cell r="Q49">
            <v>1609269.06</v>
          </cell>
          <cell r="R49">
            <v>1561880337.8</v>
          </cell>
          <cell r="S49">
            <v>1916784.52</v>
          </cell>
          <cell r="T49">
            <v>1557706478.76</v>
          </cell>
          <cell r="U49">
            <v>700010226.41999996</v>
          </cell>
        </row>
        <row r="50">
          <cell r="B50" t="str">
            <v>ORANGEVILLE HYDRO LIMITED</v>
          </cell>
          <cell r="F50">
            <v>29465562.449999999</v>
          </cell>
          <cell r="G50">
            <v>53304</v>
          </cell>
          <cell r="H50">
            <v>129619170.63</v>
          </cell>
          <cell r="I50">
            <v>11899.97</v>
          </cell>
          <cell r="J50">
            <v>92428718.439999998</v>
          </cell>
          <cell r="K50">
            <v>216286.48</v>
          </cell>
          <cell r="L50">
            <v>2833631.12</v>
          </cell>
          <cell r="M50">
            <v>5460.18</v>
          </cell>
          <cell r="N50">
            <v>59082613.490000002</v>
          </cell>
          <cell r="O50">
            <v>115396.77</v>
          </cell>
          <cell r="P50">
            <v>224881520.19</v>
          </cell>
          <cell r="Q50">
            <v>233646.63</v>
          </cell>
          <cell r="R50">
            <v>254347082.63999999</v>
          </cell>
          <cell r="S50">
            <v>286950.95</v>
          </cell>
          <cell r="T50">
            <v>251513451.51999998</v>
          </cell>
          <cell r="U50">
            <v>121894280.89</v>
          </cell>
        </row>
        <row r="51">
          <cell r="B51" t="str">
            <v>ORILLIA POWER DISTRIBUTION CORPORATION</v>
          </cell>
          <cell r="F51">
            <v>37046147</v>
          </cell>
          <cell r="G51">
            <v>64510</v>
          </cell>
          <cell r="H51">
            <v>158433073</v>
          </cell>
          <cell r="I51">
            <v>49139</v>
          </cell>
          <cell r="J51">
            <v>107300095</v>
          </cell>
          <cell r="K51">
            <v>270049</v>
          </cell>
          <cell r="L51">
            <v>2852029</v>
          </cell>
          <cell r="M51">
            <v>5596</v>
          </cell>
          <cell r="N51">
            <v>57124368</v>
          </cell>
          <cell r="O51">
            <v>145172</v>
          </cell>
          <cell r="P51">
            <v>268585197</v>
          </cell>
          <cell r="Q51">
            <v>324784</v>
          </cell>
          <cell r="R51">
            <v>305631344</v>
          </cell>
          <cell r="S51">
            <v>389294</v>
          </cell>
          <cell r="T51">
            <v>302779315</v>
          </cell>
          <cell r="U51">
            <v>144346242</v>
          </cell>
        </row>
        <row r="52">
          <cell r="B52" t="str">
            <v>OSHAWA PUC NETWORKS INC.</v>
          </cell>
          <cell r="F52">
            <v>64353892</v>
          </cell>
          <cell r="G52">
            <v>94101</v>
          </cell>
          <cell r="H52">
            <v>709511182</v>
          </cell>
          <cell r="I52">
            <v>265875</v>
          </cell>
          <cell r="J52">
            <v>261808793</v>
          </cell>
          <cell r="K52">
            <v>662546</v>
          </cell>
          <cell r="L52">
            <v>6595334</v>
          </cell>
          <cell r="M52">
            <v>12747</v>
          </cell>
          <cell r="N52">
            <v>83195958</v>
          </cell>
          <cell r="O52">
            <v>189436</v>
          </cell>
          <cell r="P52">
            <v>977915309</v>
          </cell>
          <cell r="Q52">
            <v>941168</v>
          </cell>
          <cell r="R52">
            <v>1042269201</v>
          </cell>
          <cell r="S52">
            <v>1035269</v>
          </cell>
          <cell r="T52">
            <v>1035673867</v>
          </cell>
          <cell r="U52">
            <v>326162685</v>
          </cell>
        </row>
        <row r="53">
          <cell r="B53" t="str">
            <v>OTTAWA RIVER POWER CORPORATION</v>
          </cell>
          <cell r="F53">
            <v>21411435</v>
          </cell>
          <cell r="G53">
            <v>31237</v>
          </cell>
          <cell r="H53">
            <v>118508116</v>
          </cell>
          <cell r="I53">
            <v>38610.559999999998</v>
          </cell>
          <cell r="J53">
            <v>38433687</v>
          </cell>
          <cell r="K53">
            <v>150089.26</v>
          </cell>
          <cell r="L53">
            <v>0</v>
          </cell>
          <cell r="M53">
            <v>0</v>
          </cell>
          <cell r="N53">
            <v>3066581.88</v>
          </cell>
          <cell r="O53">
            <v>9971.0400000000009</v>
          </cell>
          <cell r="P53">
            <v>156941803</v>
          </cell>
          <cell r="Q53">
            <v>188699.82</v>
          </cell>
          <cell r="R53">
            <v>178353238</v>
          </cell>
          <cell r="S53">
            <v>219937.08</v>
          </cell>
          <cell r="T53">
            <v>178353238</v>
          </cell>
          <cell r="U53">
            <v>59845122</v>
          </cell>
        </row>
        <row r="54">
          <cell r="B54" t="str">
            <v>PUC DISTRIBUTION INC.</v>
          </cell>
          <cell r="F54">
            <v>55044762.450000003</v>
          </cell>
          <cell r="G54">
            <v>81051</v>
          </cell>
          <cell r="H54">
            <v>407902888.57999998</v>
          </cell>
          <cell r="I54">
            <v>120254.15</v>
          </cell>
          <cell r="J54">
            <v>150684548.37</v>
          </cell>
          <cell r="K54">
            <v>353400.97</v>
          </cell>
          <cell r="L54">
            <v>0</v>
          </cell>
          <cell r="M54">
            <v>0</v>
          </cell>
          <cell r="N54">
            <v>37839473.020000003</v>
          </cell>
          <cell r="O54">
            <v>88926.66</v>
          </cell>
          <cell r="P54">
            <v>558587436.95000005</v>
          </cell>
          <cell r="Q54">
            <v>473655.12</v>
          </cell>
          <cell r="R54">
            <v>613632199.39999998</v>
          </cell>
          <cell r="S54">
            <v>554706.93999999994</v>
          </cell>
          <cell r="T54">
            <v>613632199.39999998</v>
          </cell>
          <cell r="U54">
            <v>205729310.81999999</v>
          </cell>
        </row>
        <row r="55">
          <cell r="B55" t="str">
            <v>RENFREW HYDRO INC.</v>
          </cell>
          <cell r="F55">
            <v>7036171.3700000001</v>
          </cell>
          <cell r="G55">
            <v>10043</v>
          </cell>
          <cell r="H55">
            <v>44333939</v>
          </cell>
          <cell r="I55">
            <v>0</v>
          </cell>
          <cell r="J55">
            <v>33242698</v>
          </cell>
          <cell r="K55">
            <v>84686</v>
          </cell>
          <cell r="L55">
            <v>0</v>
          </cell>
          <cell r="M55">
            <v>0</v>
          </cell>
          <cell r="N55">
            <v>13146991.67</v>
          </cell>
          <cell r="O55">
            <v>25099.09</v>
          </cell>
          <cell r="P55">
            <v>77576637</v>
          </cell>
          <cell r="Q55">
            <v>84686</v>
          </cell>
          <cell r="R55">
            <v>84612808.370000005</v>
          </cell>
          <cell r="S55">
            <v>94729.72</v>
          </cell>
          <cell r="T55">
            <v>84612808.370000005</v>
          </cell>
          <cell r="U55">
            <v>40278869.369999997</v>
          </cell>
        </row>
        <row r="56">
          <cell r="B56" t="str">
            <v>RIDEAU ST. LAWRENCE DISTRIBUTION INC.</v>
          </cell>
          <cell r="F56">
            <v>7244139</v>
          </cell>
          <cell r="G56">
            <v>10353</v>
          </cell>
          <cell r="H56">
            <v>61686603</v>
          </cell>
          <cell r="I56">
            <v>7447.4</v>
          </cell>
          <cell r="J56">
            <v>30513173</v>
          </cell>
          <cell r="K56">
            <v>93359</v>
          </cell>
          <cell r="L56">
            <v>0</v>
          </cell>
          <cell r="M56">
            <v>0</v>
          </cell>
          <cell r="N56">
            <v>919193478</v>
          </cell>
          <cell r="O56">
            <v>29177</v>
          </cell>
          <cell r="P56">
            <v>92199776</v>
          </cell>
          <cell r="Q56">
            <v>100806.39999999999</v>
          </cell>
          <cell r="R56">
            <v>99443915</v>
          </cell>
          <cell r="S56">
            <v>111160.03</v>
          </cell>
          <cell r="T56">
            <v>99443915</v>
          </cell>
          <cell r="U56">
            <v>37757312</v>
          </cell>
        </row>
        <row r="57">
          <cell r="B57" t="str">
            <v>SIOUX LOOKOUT HYDRO INC.</v>
          </cell>
          <cell r="F57">
            <v>1629299.53</v>
          </cell>
          <cell r="G57">
            <v>2406</v>
          </cell>
          <cell r="H57">
            <v>53021908.049999997</v>
          </cell>
          <cell r="I57">
            <v>8922.0499999999993</v>
          </cell>
          <cell r="J57">
            <v>23888320</v>
          </cell>
          <cell r="K57">
            <v>56381.62</v>
          </cell>
          <cell r="L57">
            <v>0</v>
          </cell>
          <cell r="M57">
            <v>0</v>
          </cell>
          <cell r="N57">
            <v>0</v>
          </cell>
          <cell r="O57">
            <v>0</v>
          </cell>
          <cell r="P57">
            <v>76910228.049999997</v>
          </cell>
          <cell r="Q57">
            <v>65303.67</v>
          </cell>
          <cell r="R57">
            <v>78539527.579999998</v>
          </cell>
          <cell r="S57">
            <v>67710.38</v>
          </cell>
          <cell r="T57">
            <v>78539527.579999998</v>
          </cell>
          <cell r="U57">
            <v>25517619.530000001</v>
          </cell>
        </row>
        <row r="58">
          <cell r="B58" t="str">
            <v>SYNERGY NORTH CORPORATION</v>
          </cell>
          <cell r="F58">
            <v>40303882.100000001</v>
          </cell>
          <cell r="G58">
            <v>44765</v>
          </cell>
          <cell r="H58">
            <v>533552812.39999998</v>
          </cell>
          <cell r="I58">
            <v>101404.42</v>
          </cell>
          <cell r="J58">
            <v>370299509.75</v>
          </cell>
          <cell r="K58">
            <v>1020367.24</v>
          </cell>
          <cell r="L58">
            <v>0</v>
          </cell>
          <cell r="M58">
            <v>0</v>
          </cell>
          <cell r="N58">
            <v>124175830.95</v>
          </cell>
          <cell r="O58">
            <v>334200.48</v>
          </cell>
          <cell r="P58">
            <v>903852322.14999998</v>
          </cell>
          <cell r="Q58">
            <v>1121771.6599999999</v>
          </cell>
          <cell r="R58">
            <v>944156204.25</v>
          </cell>
          <cell r="S58">
            <v>1166537.1499999999</v>
          </cell>
          <cell r="T58">
            <v>944156204.25</v>
          </cell>
          <cell r="U58">
            <v>410603391.85000002</v>
          </cell>
        </row>
        <row r="59">
          <cell r="B59" t="str">
            <v>TILLSONBURG HYDRO INC.</v>
          </cell>
          <cell r="F59">
            <v>28542338.949999999</v>
          </cell>
          <cell r="G59">
            <v>68719</v>
          </cell>
          <cell r="H59">
            <v>78661359.549999997</v>
          </cell>
          <cell r="I59">
            <v>90282.53</v>
          </cell>
          <cell r="J59">
            <v>63048012.060000002</v>
          </cell>
          <cell r="K59">
            <v>105080.38</v>
          </cell>
          <cell r="L59">
            <v>0</v>
          </cell>
          <cell r="M59">
            <v>0</v>
          </cell>
          <cell r="N59">
            <v>34626840.149999999</v>
          </cell>
          <cell r="O59">
            <v>94370</v>
          </cell>
          <cell r="P59">
            <v>141709371.61000001</v>
          </cell>
          <cell r="Q59">
            <v>195362.91</v>
          </cell>
          <cell r="R59">
            <v>170251710.56</v>
          </cell>
          <cell r="S59">
            <v>264082.49</v>
          </cell>
          <cell r="T59">
            <v>170251710.56</v>
          </cell>
          <cell r="U59">
            <v>91590351.010000005</v>
          </cell>
        </row>
        <row r="60">
          <cell r="B60" t="str">
            <v>TORONTO HYDRO-ELECTRIC SYSTEM LIMITED</v>
          </cell>
          <cell r="F60">
            <v>2228304767.3699999</v>
          </cell>
          <cell r="G60">
            <v>4439180</v>
          </cell>
          <cell r="H60">
            <v>10285544493.120001</v>
          </cell>
          <cell r="I60">
            <v>7327811.0199999996</v>
          </cell>
          <cell r="J60">
            <v>10439704825.34</v>
          </cell>
          <cell r="K60">
            <v>24998000.140000001</v>
          </cell>
          <cell r="L60">
            <v>298858277.68000001</v>
          </cell>
          <cell r="M60">
            <v>574443.74</v>
          </cell>
          <cell r="N60">
            <v>5196986948.9200001</v>
          </cell>
          <cell r="O60">
            <v>10790058.699999999</v>
          </cell>
          <cell r="P60">
            <v>21024107596.139999</v>
          </cell>
          <cell r="Q60">
            <v>32900254.899999999</v>
          </cell>
          <cell r="R60">
            <v>23252412363.509998</v>
          </cell>
          <cell r="S60">
            <v>37339435.710000001</v>
          </cell>
          <cell r="T60">
            <v>22953554085.830002</v>
          </cell>
          <cell r="U60">
            <v>12668009592.709999</v>
          </cell>
        </row>
        <row r="61">
          <cell r="B61" t="str">
            <v>WASAGA DISTRIBUTION INC.</v>
          </cell>
          <cell r="F61">
            <v>5036790</v>
          </cell>
          <cell r="G61">
            <v>8141</v>
          </cell>
          <cell r="H61">
            <v>117994661</v>
          </cell>
          <cell r="I61">
            <v>1592.64</v>
          </cell>
          <cell r="J61">
            <v>13715273</v>
          </cell>
          <cell r="K61">
            <v>35121.040000000001</v>
          </cell>
          <cell r="L61">
            <v>2734869.57</v>
          </cell>
          <cell r="M61">
            <v>5526.12</v>
          </cell>
          <cell r="N61">
            <v>0</v>
          </cell>
          <cell r="O61">
            <v>0</v>
          </cell>
          <cell r="P61">
            <v>134444803.56999999</v>
          </cell>
          <cell r="Q61">
            <v>42239.8</v>
          </cell>
          <cell r="R61">
            <v>139481593.56999999</v>
          </cell>
          <cell r="S61">
            <v>50381.54</v>
          </cell>
          <cell r="T61">
            <v>136746724</v>
          </cell>
          <cell r="U61">
            <v>18752063</v>
          </cell>
        </row>
        <row r="62">
          <cell r="B62" t="str">
            <v>WATERLOO NORTH HYDRO INC.</v>
          </cell>
          <cell r="F62">
            <v>128453641</v>
          </cell>
          <cell r="G62">
            <v>0</v>
          </cell>
          <cell r="H62">
            <v>682992733</v>
          </cell>
          <cell r="I62">
            <v>254154</v>
          </cell>
          <cell r="J62">
            <v>572543595</v>
          </cell>
          <cell r="K62">
            <v>1619976</v>
          </cell>
          <cell r="L62">
            <v>7939234</v>
          </cell>
          <cell r="M62">
            <v>16282</v>
          </cell>
          <cell r="N62">
            <v>263651994</v>
          </cell>
          <cell r="O62">
            <v>0</v>
          </cell>
          <cell r="P62">
            <v>1263475562</v>
          </cell>
          <cell r="Q62">
            <v>1890412</v>
          </cell>
          <cell r="R62">
            <v>1391929203</v>
          </cell>
          <cell r="S62">
            <v>1890412</v>
          </cell>
          <cell r="T62">
            <v>1383989969</v>
          </cell>
          <cell r="U62">
            <v>700997236</v>
          </cell>
        </row>
        <row r="63">
          <cell r="B63" t="str">
            <v>WELLAND HYDRO-ELECTRIC SYSTEM CORP.</v>
          </cell>
          <cell r="F63">
            <v>17294548</v>
          </cell>
          <cell r="G63">
            <v>17222</v>
          </cell>
          <cell r="H63">
            <v>219666822</v>
          </cell>
          <cell r="I63">
            <v>2951</v>
          </cell>
          <cell r="J63">
            <v>124917963</v>
          </cell>
          <cell r="K63">
            <v>362058</v>
          </cell>
          <cell r="L63">
            <v>2757773</v>
          </cell>
          <cell r="M63">
            <v>4924</v>
          </cell>
          <cell r="N63">
            <v>32842150</v>
          </cell>
          <cell r="O63">
            <v>118895</v>
          </cell>
          <cell r="P63">
            <v>347342558</v>
          </cell>
          <cell r="Q63">
            <v>369933</v>
          </cell>
          <cell r="R63">
            <v>364637106</v>
          </cell>
          <cell r="S63">
            <v>387155</v>
          </cell>
          <cell r="T63">
            <v>361879333</v>
          </cell>
          <cell r="U63">
            <v>142212511</v>
          </cell>
        </row>
        <row r="64">
          <cell r="B64" t="str">
            <v>WELLINGTON NORTH POWER INC.</v>
          </cell>
          <cell r="F64">
            <v>28638744.600000001</v>
          </cell>
          <cell r="G64">
            <v>58880</v>
          </cell>
          <cell r="H64">
            <v>34669326.780000001</v>
          </cell>
          <cell r="I64">
            <v>48.94</v>
          </cell>
          <cell r="J64">
            <v>31029744.449999999</v>
          </cell>
          <cell r="K64">
            <v>84401.31</v>
          </cell>
          <cell r="L64">
            <v>0</v>
          </cell>
          <cell r="M64">
            <v>0</v>
          </cell>
          <cell r="N64">
            <v>43533655.030000001</v>
          </cell>
          <cell r="O64">
            <v>98239.6</v>
          </cell>
          <cell r="P64">
            <v>65699071.229999997</v>
          </cell>
          <cell r="Q64">
            <v>84450.25</v>
          </cell>
          <cell r="R64">
            <v>94337815.829999998</v>
          </cell>
          <cell r="S64">
            <v>143331.23000000001</v>
          </cell>
          <cell r="T64">
            <v>94337815.829999998</v>
          </cell>
          <cell r="U64">
            <v>59668489.049999997</v>
          </cell>
        </row>
        <row r="65">
          <cell r="B65" t="str">
            <v>WESTARIO POWER INC.</v>
          </cell>
          <cell r="F65">
            <v>84128710</v>
          </cell>
          <cell r="G65">
            <v>145219</v>
          </cell>
          <cell r="H65">
            <v>245123109</v>
          </cell>
          <cell r="I65">
            <v>14955</v>
          </cell>
          <cell r="J65">
            <v>105985900</v>
          </cell>
          <cell r="K65">
            <v>268099</v>
          </cell>
          <cell r="L65">
            <v>1921209</v>
          </cell>
          <cell r="M65">
            <v>4601</v>
          </cell>
          <cell r="N65">
            <v>86104847</v>
          </cell>
          <cell r="O65">
            <v>198081</v>
          </cell>
          <cell r="P65">
            <v>353030218</v>
          </cell>
          <cell r="Q65">
            <v>287655</v>
          </cell>
          <cell r="R65">
            <v>437158928</v>
          </cell>
          <cell r="S65">
            <v>432874</v>
          </cell>
          <cell r="T65">
            <v>435237719</v>
          </cell>
          <cell r="U65">
            <v>190114610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W97"/>
  <sheetViews>
    <sheetView tabSelected="1" workbookViewId="0">
      <selection activeCell="H57" sqref="H57"/>
    </sheetView>
  </sheetViews>
  <sheetFormatPr defaultColWidth="9" defaultRowHeight="14.5" x14ac:dyDescent="0.35"/>
  <cols>
    <col min="1" max="1" width="10.26953125" customWidth="1"/>
    <col min="2" max="2" width="53.81640625" customWidth="1"/>
    <col min="3" max="3" width="28" customWidth="1"/>
    <col min="4" max="4" width="23" customWidth="1"/>
    <col min="5" max="5" width="19" customWidth="1"/>
    <col min="6" max="6" width="24.26953125" customWidth="1"/>
    <col min="7" max="7" width="15.81640625" customWidth="1"/>
    <col min="8" max="8" width="18" customWidth="1"/>
    <col min="9" max="11" width="20.54296875" customWidth="1"/>
    <col min="12" max="12" width="10.54296875" customWidth="1"/>
    <col min="13" max="13" width="10.26953125" customWidth="1"/>
    <col min="14" max="14" width="11.81640625" customWidth="1"/>
    <col min="15" max="15" width="10.54296875" customWidth="1"/>
    <col min="16" max="16" width="10.26953125" customWidth="1"/>
    <col min="17" max="18" width="10.54296875" customWidth="1"/>
    <col min="19" max="19" width="11" customWidth="1"/>
    <col min="20" max="20" width="13" customWidth="1"/>
    <col min="21" max="21" width="10.81640625" customWidth="1"/>
    <col min="22" max="22" width="11.26953125" customWidth="1"/>
  </cols>
  <sheetData>
    <row r="12" spans="1:19" s="40" customFormat="1" ht="14" x14ac:dyDescent="0.3">
      <c r="A12" s="57" t="s">
        <v>44</v>
      </c>
      <c r="B12" s="58" t="s">
        <v>45</v>
      </c>
      <c r="C12" s="59"/>
      <c r="D12" s="59"/>
      <c r="E12" s="59"/>
      <c r="F12" s="59"/>
      <c r="I12" s="3"/>
      <c r="J12" s="3"/>
      <c r="K12" s="3"/>
      <c r="L12" s="3"/>
      <c r="M12" s="3"/>
      <c r="N12" s="3"/>
      <c r="O12" s="3"/>
      <c r="P12" s="3"/>
      <c r="Q12" s="3"/>
      <c r="R12" s="3"/>
      <c r="S12" s="3"/>
    </row>
    <row r="13" spans="1:19" s="40" customFormat="1" ht="14" x14ac:dyDescent="0.3">
      <c r="A13" s="57"/>
      <c r="B13" s="60" t="s">
        <v>0</v>
      </c>
      <c r="C13" s="60"/>
      <c r="D13" s="61">
        <v>2020</v>
      </c>
      <c r="E13" s="62"/>
      <c r="F13" s="63"/>
      <c r="G13" s="3"/>
      <c r="H13" s="3"/>
      <c r="I13" s="3"/>
      <c r="J13" s="3"/>
      <c r="K13" s="3"/>
      <c r="L13" s="3"/>
      <c r="M13" s="3"/>
      <c r="N13" s="3"/>
      <c r="O13" s="3"/>
      <c r="P13" s="3"/>
      <c r="Q13" s="3"/>
    </row>
    <row r="14" spans="1:19" s="40" customFormat="1" thickBot="1" x14ac:dyDescent="0.35">
      <c r="A14" s="57"/>
      <c r="B14" s="64" t="s">
        <v>46</v>
      </c>
      <c r="C14" s="65" t="s">
        <v>47</v>
      </c>
      <c r="D14" s="66">
        <v>1388961879</v>
      </c>
      <c r="E14" s="65" t="s">
        <v>48</v>
      </c>
      <c r="F14" s="67">
        <v>1</v>
      </c>
      <c r="G14" s="3"/>
      <c r="H14" s="3"/>
      <c r="I14" s="3"/>
      <c r="J14" s="3"/>
      <c r="K14" s="3"/>
      <c r="L14" s="3"/>
      <c r="M14" s="3"/>
      <c r="N14" s="3"/>
      <c r="O14" s="3"/>
      <c r="P14" s="3"/>
      <c r="Q14" s="3"/>
    </row>
    <row r="15" spans="1:19" s="40" customFormat="1" thickBot="1" x14ac:dyDescent="0.35">
      <c r="B15" s="64" t="s">
        <v>49</v>
      </c>
      <c r="C15" s="65" t="s">
        <v>50</v>
      </c>
      <c r="D15" s="66">
        <v>681986820</v>
      </c>
      <c r="E15" s="65" t="s">
        <v>48</v>
      </c>
      <c r="F15" s="68">
        <f>IFERROR(D15/$D$14,0)</f>
        <v>0.49100470668856994</v>
      </c>
    </row>
    <row r="16" spans="1:19" s="40" customFormat="1" thickBot="1" x14ac:dyDescent="0.35">
      <c r="B16" s="64" t="s">
        <v>51</v>
      </c>
      <c r="C16" s="65" t="s">
        <v>52</v>
      </c>
      <c r="D16" s="66">
        <v>706975059</v>
      </c>
      <c r="E16" s="65" t="s">
        <v>48</v>
      </c>
      <c r="F16" s="68">
        <f>IFERROR(D16/$D$14,0)</f>
        <v>0.50899529331143001</v>
      </c>
    </row>
    <row r="17" spans="1:11" s="40" customFormat="1" thickBot="1" x14ac:dyDescent="0.35">
      <c r="B17" s="64" t="s">
        <v>53</v>
      </c>
      <c r="C17" s="65" t="s">
        <v>54</v>
      </c>
      <c r="D17" s="66">
        <f>VLOOKUP('[1]1. Information Sheet'!$C$17,[1]RRR_2020!$B$4:$U$68,13,FALSE)</f>
        <v>263651994</v>
      </c>
      <c r="E17" s="65" t="s">
        <v>48</v>
      </c>
      <c r="F17" s="68">
        <f>IFERROR(D17/$D$14,0)</f>
        <v>0.18981946012069062</v>
      </c>
    </row>
    <row r="18" spans="1:11" s="40" customFormat="1" thickBot="1" x14ac:dyDescent="0.35">
      <c r="B18" s="64" t="s">
        <v>55</v>
      </c>
      <c r="C18" s="65" t="s">
        <v>56</v>
      </c>
      <c r="D18" s="66">
        <f>D16-D17</f>
        <v>443323065</v>
      </c>
      <c r="E18" s="65" t="s">
        <v>48</v>
      </c>
      <c r="F18" s="68">
        <f>IFERROR(D18/$D$14,0)</f>
        <v>0.31917583319073944</v>
      </c>
      <c r="G18" s="69"/>
      <c r="H18" s="69"/>
    </row>
    <row r="19" spans="1:11" s="40" customFormat="1" ht="34.5" customHeight="1" x14ac:dyDescent="0.3">
      <c r="B19" s="70" t="s">
        <v>57</v>
      </c>
      <c r="C19" s="70"/>
      <c r="D19" s="70"/>
      <c r="E19" s="70"/>
      <c r="F19" s="70"/>
      <c r="G19" s="71"/>
      <c r="H19" s="71"/>
    </row>
    <row r="20" spans="1:11" s="40" customFormat="1" ht="14" x14ac:dyDescent="0.3">
      <c r="D20" s="72"/>
      <c r="E20" s="73"/>
      <c r="F20" s="73"/>
      <c r="G20" s="73"/>
    </row>
    <row r="21" spans="1:11" s="40" customFormat="1" ht="14" x14ac:dyDescent="0.3">
      <c r="A21" s="40" t="s">
        <v>58</v>
      </c>
      <c r="B21" s="74" t="s">
        <v>59</v>
      </c>
    </row>
    <row r="22" spans="1:11" s="40" customFormat="1" ht="14" x14ac:dyDescent="0.3">
      <c r="B22" s="74"/>
    </row>
    <row r="23" spans="1:11" s="40" customFormat="1" ht="14" x14ac:dyDescent="0.3">
      <c r="B23" s="1" t="s">
        <v>60</v>
      </c>
      <c r="C23" s="75" t="s">
        <v>61</v>
      </c>
      <c r="D23" s="40" t="s">
        <v>62</v>
      </c>
      <c r="E23" s="3"/>
      <c r="F23" s="73"/>
      <c r="G23" s="73"/>
      <c r="H23" s="73"/>
      <c r="I23" s="73"/>
      <c r="J23" s="73"/>
      <c r="K23" s="73"/>
    </row>
    <row r="24" spans="1:11" s="40" customFormat="1" ht="14" x14ac:dyDescent="0.3">
      <c r="F24" s="73"/>
      <c r="H24" s="73"/>
      <c r="I24" s="73"/>
      <c r="J24" s="73"/>
      <c r="K24" s="73"/>
    </row>
    <row r="25" spans="1:11" s="40" customFormat="1" ht="59.5" customHeight="1" x14ac:dyDescent="0.3">
      <c r="B25" s="76" t="s">
        <v>63</v>
      </c>
      <c r="C25" s="76"/>
      <c r="D25" s="76"/>
      <c r="E25" s="76"/>
      <c r="G25" s="75" t="s">
        <v>64</v>
      </c>
      <c r="H25" s="73"/>
      <c r="I25" s="73"/>
      <c r="J25" s="73"/>
      <c r="K25" s="73"/>
    </row>
    <row r="26" spans="1:11" s="40" customFormat="1" ht="14" x14ac:dyDescent="0.3">
      <c r="H26" s="73"/>
      <c r="I26" s="73"/>
      <c r="J26" s="73"/>
      <c r="K26" s="73"/>
    </row>
    <row r="27" spans="1:11" s="40" customFormat="1" x14ac:dyDescent="0.35">
      <c r="B27" s="77" t="s">
        <v>65</v>
      </c>
      <c r="C27" s="78"/>
      <c r="D27" s="78"/>
      <c r="E27" s="78"/>
      <c r="G27" s="75" t="s">
        <v>64</v>
      </c>
    </row>
    <row r="28" spans="1:11" s="40" customFormat="1" ht="15" customHeight="1" x14ac:dyDescent="0.3">
      <c r="E28" s="3"/>
      <c r="F28" s="73"/>
      <c r="G28" s="73"/>
      <c r="H28" s="79"/>
    </row>
    <row r="29" spans="1:11" s="40" customFormat="1" ht="15" customHeight="1" x14ac:dyDescent="0.35">
      <c r="B29" s="77" t="s">
        <v>66</v>
      </c>
      <c r="C29" s="78"/>
      <c r="D29" s="78"/>
      <c r="E29" s="78"/>
      <c r="F29" s="78"/>
      <c r="G29" s="75" t="s">
        <v>64</v>
      </c>
      <c r="H29" s="79"/>
    </row>
    <row r="30" spans="1:11" s="40" customFormat="1" ht="15" hidden="1" customHeight="1" x14ac:dyDescent="0.3">
      <c r="B30" s="79"/>
      <c r="C30" s="79"/>
      <c r="D30" s="79"/>
      <c r="E30" s="79"/>
      <c r="F30" s="79"/>
      <c r="G30" s="79"/>
      <c r="H30" s="79"/>
    </row>
    <row r="31" spans="1:11" s="40" customFormat="1" ht="15" hidden="1" customHeight="1" x14ac:dyDescent="0.3">
      <c r="B31" s="79"/>
      <c r="C31" s="79"/>
      <c r="D31" s="79"/>
      <c r="E31" s="79"/>
      <c r="F31" s="79"/>
      <c r="G31" s="79"/>
      <c r="H31" s="79"/>
    </row>
    <row r="32" spans="1:11" s="40" customFormat="1" ht="14.25" hidden="1" customHeight="1" x14ac:dyDescent="0.3">
      <c r="B32" s="79"/>
      <c r="C32" s="79"/>
      <c r="D32" s="79"/>
      <c r="E32" s="79"/>
      <c r="F32" s="79"/>
      <c r="G32" s="79"/>
      <c r="H32" s="79"/>
    </row>
    <row r="33" spans="1:23" s="40" customFormat="1" ht="14.25" hidden="1" customHeight="1" x14ac:dyDescent="0.3">
      <c r="B33" s="79"/>
      <c r="C33" s="79"/>
      <c r="D33" s="79"/>
      <c r="E33" s="79"/>
      <c r="F33" s="79"/>
      <c r="G33" s="79"/>
      <c r="H33" s="79"/>
    </row>
    <row r="34" spans="1:23" s="73" customFormat="1" ht="14.25" hidden="1" customHeight="1" x14ac:dyDescent="0.3">
      <c r="B34" s="79"/>
      <c r="C34" s="79"/>
      <c r="D34" s="79"/>
      <c r="E34" s="79"/>
      <c r="F34" s="79"/>
      <c r="G34" s="79"/>
      <c r="H34" s="79"/>
    </row>
    <row r="35" spans="1:23" s="73" customFormat="1" ht="14.25" hidden="1" customHeight="1" x14ac:dyDescent="0.3">
      <c r="B35" s="79"/>
      <c r="C35" s="79"/>
      <c r="D35" s="79"/>
      <c r="E35" s="79"/>
      <c r="F35" s="79"/>
      <c r="G35" s="79"/>
      <c r="H35" s="79"/>
    </row>
    <row r="36" spans="1:23" s="40" customFormat="1" ht="14" x14ac:dyDescent="0.3"/>
    <row r="37" spans="1:23" s="40" customFormat="1" ht="14" x14ac:dyDescent="0.3">
      <c r="A37" s="40" t="s">
        <v>67</v>
      </c>
      <c r="B37" s="80" t="s">
        <v>68</v>
      </c>
      <c r="C37" s="74"/>
    </row>
    <row r="38" spans="1:23" s="40" customFormat="1" ht="15" thickBot="1" x14ac:dyDescent="0.4">
      <c r="B38" s="1" t="s">
        <v>0</v>
      </c>
      <c r="C38" s="2">
        <v>2020</v>
      </c>
      <c r="D38" s="3"/>
      <c r="E38" s="3"/>
      <c r="F38" s="4"/>
      <c r="G38" s="5"/>
      <c r="H38" s="5"/>
      <c r="I38" s="5"/>
      <c r="J38" s="5"/>
      <c r="K38" s="5"/>
      <c r="N38"/>
      <c r="O38"/>
      <c r="P38"/>
      <c r="Q38"/>
      <c r="R38"/>
      <c r="S38"/>
      <c r="T38"/>
      <c r="U38"/>
      <c r="V38"/>
      <c r="W38"/>
    </row>
    <row r="39" spans="1:23" s="81" customFormat="1" ht="80.25" customHeight="1" thickBot="1" x14ac:dyDescent="0.4">
      <c r="B39" s="6" t="s">
        <v>1</v>
      </c>
      <c r="C39" s="7" t="s">
        <v>2</v>
      </c>
      <c r="D39" s="8" t="s">
        <v>3</v>
      </c>
      <c r="E39" s="9" t="s">
        <v>4</v>
      </c>
      <c r="F39" s="10" t="s">
        <v>5</v>
      </c>
      <c r="G39" s="11" t="s">
        <v>6</v>
      </c>
      <c r="H39" s="11" t="s">
        <v>7</v>
      </c>
      <c r="I39" s="11" t="s">
        <v>8</v>
      </c>
      <c r="J39" s="11" t="s">
        <v>9</v>
      </c>
      <c r="K39" s="12" t="s">
        <v>10</v>
      </c>
      <c r="N39"/>
      <c r="O39"/>
      <c r="P39"/>
      <c r="Q39"/>
      <c r="R39"/>
      <c r="S39"/>
      <c r="T39"/>
      <c r="U39"/>
      <c r="V39"/>
      <c r="W39"/>
    </row>
    <row r="40" spans="1:23" s="81" customFormat="1" x14ac:dyDescent="0.35">
      <c r="B40" s="13"/>
      <c r="C40" s="14" t="s">
        <v>11</v>
      </c>
      <c r="D40" s="14" t="s">
        <v>12</v>
      </c>
      <c r="E40" s="15" t="s">
        <v>13</v>
      </c>
      <c r="F40" s="15" t="s">
        <v>14</v>
      </c>
      <c r="G40" s="15" t="s">
        <v>15</v>
      </c>
      <c r="H40" s="16" t="s">
        <v>16</v>
      </c>
      <c r="I40" s="15" t="s">
        <v>17</v>
      </c>
      <c r="J40" s="16" t="s">
        <v>18</v>
      </c>
      <c r="K40" s="17" t="s">
        <v>19</v>
      </c>
      <c r="N40"/>
      <c r="O40"/>
      <c r="P40"/>
      <c r="Q40"/>
      <c r="R40"/>
      <c r="S40"/>
      <c r="T40"/>
      <c r="U40"/>
      <c r="V40"/>
      <c r="W40"/>
    </row>
    <row r="41" spans="1:23" s="40" customFormat="1" x14ac:dyDescent="0.35">
      <c r="B41" s="18" t="s">
        <v>20</v>
      </c>
      <c r="C41" s="19">
        <v>42811025.370779976</v>
      </c>
      <c r="D41" s="19"/>
      <c r="E41" s="20"/>
      <c r="F41" s="21">
        <f>C41-D41+E41</f>
        <v>42811025.370779976</v>
      </c>
      <c r="G41" s="22">
        <f>IF($C$23="1st Estimate",'[1]GA Rates'!B4,IF($C$23="2nd Estimate",'[1]GA Rates'!C4,IF($C$23="Actual",'[1]GA Rates'!D4,0)))</f>
        <v>8.3229999999999998E-2</v>
      </c>
      <c r="H41" s="23">
        <f>F41*G41</f>
        <v>3563161.6416100175</v>
      </c>
      <c r="I41" s="22">
        <f>'[1]GA Rates'!D4</f>
        <v>0.10231999999999999</v>
      </c>
      <c r="J41" s="24">
        <f>F41*I41</f>
        <v>4380424.1159382071</v>
      </c>
      <c r="K41" s="25">
        <f>J41-H41</f>
        <v>817262.47432818962</v>
      </c>
      <c r="N41"/>
      <c r="O41"/>
      <c r="P41"/>
      <c r="Q41"/>
      <c r="R41"/>
      <c r="S41"/>
      <c r="T41"/>
      <c r="U41"/>
      <c r="V41"/>
      <c r="W41"/>
    </row>
    <row r="42" spans="1:23" s="40" customFormat="1" x14ac:dyDescent="0.35">
      <c r="B42" s="18" t="s">
        <v>21</v>
      </c>
      <c r="C42" s="19">
        <v>38692242.442560047</v>
      </c>
      <c r="D42" s="19"/>
      <c r="E42" s="20"/>
      <c r="F42" s="21">
        <f t="shared" ref="F42:F52" si="0">C42-D42+E42</f>
        <v>38692242.442560047</v>
      </c>
      <c r="G42" s="22">
        <f>IF($C$23="1st Estimate",'[1]GA Rates'!B5,IF($C$23="2nd Estimate",'[1]GA Rates'!C5,IF($C$23="Actual",'[1]GA Rates'!D5,0)))</f>
        <v>0.12451000000000001</v>
      </c>
      <c r="H42" s="23">
        <f t="shared" ref="H42:H52" si="1">F42*G42</f>
        <v>4817571.1065231515</v>
      </c>
      <c r="I42" s="22">
        <f>'[1]GA Rates'!D5</f>
        <v>0.11331000000000001</v>
      </c>
      <c r="J42" s="24">
        <f t="shared" ref="J42:J52" si="2">F42*I42</f>
        <v>4384217.991166479</v>
      </c>
      <c r="K42" s="25">
        <f t="shared" ref="K42:K52" si="3">J42-H42</f>
        <v>-433353.11535667256</v>
      </c>
      <c r="N42"/>
      <c r="O42"/>
      <c r="P42"/>
      <c r="Q42"/>
      <c r="R42"/>
      <c r="S42"/>
      <c r="T42"/>
      <c r="U42"/>
      <c r="V42"/>
      <c r="W42"/>
    </row>
    <row r="43" spans="1:23" s="40" customFormat="1" x14ac:dyDescent="0.35">
      <c r="B43" s="18" t="s">
        <v>22</v>
      </c>
      <c r="C43" s="19">
        <v>38165380.923509985</v>
      </c>
      <c r="D43" s="19"/>
      <c r="E43" s="20"/>
      <c r="F43" s="21">
        <f t="shared" si="0"/>
        <v>38165380.923509985</v>
      </c>
      <c r="G43" s="22">
        <f>IF($C$23="1st Estimate",'[1]GA Rates'!B6,IF($C$23="2nd Estimate",'[1]GA Rates'!C6,IF($C$23="Actual",'[1]GA Rates'!D6,0)))</f>
        <v>0.10432</v>
      </c>
      <c r="H43" s="23">
        <f t="shared" si="1"/>
        <v>3981412.5379405613</v>
      </c>
      <c r="I43" s="22">
        <f>'[1]GA Rates'!D6</f>
        <v>0.11942</v>
      </c>
      <c r="J43" s="24">
        <f t="shared" si="2"/>
        <v>4557709.7898855619</v>
      </c>
      <c r="K43" s="25">
        <f t="shared" si="3"/>
        <v>576297.25194500061</v>
      </c>
      <c r="N43"/>
      <c r="O43"/>
      <c r="P43"/>
      <c r="Q43"/>
      <c r="R43"/>
      <c r="S43"/>
      <c r="T43"/>
      <c r="U43"/>
      <c r="V43"/>
      <c r="W43"/>
    </row>
    <row r="44" spans="1:23" s="40" customFormat="1" x14ac:dyDescent="0.35">
      <c r="B44" s="18" t="s">
        <v>23</v>
      </c>
      <c r="C44" s="19">
        <v>32049136.493780021</v>
      </c>
      <c r="D44" s="19"/>
      <c r="E44" s="20"/>
      <c r="F44" s="21">
        <f t="shared" si="0"/>
        <v>32049136.493780021</v>
      </c>
      <c r="G44" s="22">
        <f>IF($C$23="1st Estimate",'[1]GA Rates'!B7,IF($C$23="2nd Estimate",'[1]GA Rates'!C7,IF($C$23="Actual",'[1]GA Rates'!D7,0)))</f>
        <v>0.13707</v>
      </c>
      <c r="H44" s="23">
        <f t="shared" si="1"/>
        <v>4392975.1392024271</v>
      </c>
      <c r="I44" s="55">
        <v>0.15057000000000001</v>
      </c>
      <c r="J44" s="24">
        <f t="shared" si="2"/>
        <v>4825638.481868458</v>
      </c>
      <c r="K44" s="25">
        <f t="shared" si="3"/>
        <v>432663.34266603086</v>
      </c>
      <c r="N44"/>
      <c r="O44"/>
      <c r="P44"/>
      <c r="Q44"/>
      <c r="R44"/>
      <c r="S44"/>
      <c r="T44"/>
      <c r="U44"/>
      <c r="V44"/>
      <c r="W44"/>
    </row>
    <row r="45" spans="1:23" s="40" customFormat="1" x14ac:dyDescent="0.35">
      <c r="B45" s="18" t="s">
        <v>24</v>
      </c>
      <c r="C45" s="19">
        <v>33804302.131160021</v>
      </c>
      <c r="D45" s="19"/>
      <c r="E45" s="20"/>
      <c r="F45" s="21">
        <f t="shared" si="0"/>
        <v>33804302.131160021</v>
      </c>
      <c r="G45" s="22">
        <f>IF($C$23="1st Estimate",'[1]GA Rates'!B8,IF($C$23="2nd Estimate",'[1]GA Rates'!C8,IF($C$23="Actual",'[1]GA Rates'!D8,0)))</f>
        <v>9.2930000000000013E-2</v>
      </c>
      <c r="H45" s="23">
        <f t="shared" si="1"/>
        <v>3141433.797048701</v>
      </c>
      <c r="I45" s="55">
        <v>0.14718000000000001</v>
      </c>
      <c r="J45" s="24">
        <f t="shared" si="2"/>
        <v>4975317.1876641316</v>
      </c>
      <c r="K45" s="25">
        <f t="shared" si="3"/>
        <v>1833883.3906154307</v>
      </c>
      <c r="N45"/>
      <c r="O45"/>
      <c r="P45"/>
      <c r="Q45"/>
      <c r="R45"/>
      <c r="S45"/>
      <c r="T45"/>
      <c r="U45"/>
      <c r="V45"/>
      <c r="W45"/>
    </row>
    <row r="46" spans="1:23" s="40" customFormat="1" x14ac:dyDescent="0.35">
      <c r="B46" s="18" t="s">
        <v>25</v>
      </c>
      <c r="C46" s="19">
        <v>37226491.213399976</v>
      </c>
      <c r="D46" s="19"/>
      <c r="E46" s="20"/>
      <c r="F46" s="21">
        <f t="shared" si="0"/>
        <v>37226491.213399976</v>
      </c>
      <c r="G46" s="22">
        <f>IF($C$23="1st Estimate",'[1]GA Rates'!B9,IF($C$23="2nd Estimate",'[1]GA Rates'!C9,IF($C$23="Actual",'[1]GA Rates'!D9,0)))</f>
        <v>0.115</v>
      </c>
      <c r="H46" s="23">
        <f t="shared" si="1"/>
        <v>4281046.4895409979</v>
      </c>
      <c r="I46" s="55">
        <v>0.12839999999999999</v>
      </c>
      <c r="J46" s="24">
        <f t="shared" si="2"/>
        <v>4779881.4718005564</v>
      </c>
      <c r="K46" s="25">
        <f t="shared" si="3"/>
        <v>498834.98225955851</v>
      </c>
      <c r="N46"/>
      <c r="O46"/>
      <c r="P46"/>
      <c r="Q46"/>
      <c r="R46"/>
      <c r="S46"/>
      <c r="T46"/>
      <c r="U46"/>
      <c r="V46"/>
      <c r="W46"/>
    </row>
    <row r="47" spans="1:23" s="40" customFormat="1" x14ac:dyDescent="0.35">
      <c r="B47" s="18" t="s">
        <v>26</v>
      </c>
      <c r="C47" s="20">
        <v>43879412.111790046</v>
      </c>
      <c r="D47" s="19"/>
      <c r="E47" s="20"/>
      <c r="F47" s="21">
        <f t="shared" si="0"/>
        <v>43879412.111790046</v>
      </c>
      <c r="G47" s="22">
        <f>IF($C$23="1st Estimate",'[1]GA Rates'!B10,IF($C$23="2nd Estimate",'[1]GA Rates'!C10,IF($C$23="Actual",'[1]GA Rates'!D10,0)))</f>
        <v>0.10305</v>
      </c>
      <c r="H47" s="23">
        <f t="shared" si="1"/>
        <v>4521773.4181199642</v>
      </c>
      <c r="I47" s="22">
        <f>'[1]GA Rates'!D10</f>
        <v>9.9019999999999997E-2</v>
      </c>
      <c r="J47" s="24">
        <f t="shared" si="2"/>
        <v>4344939.3873094507</v>
      </c>
      <c r="K47" s="25">
        <f t="shared" si="3"/>
        <v>-176834.03081051353</v>
      </c>
      <c r="N47"/>
      <c r="O47"/>
      <c r="P47"/>
      <c r="Q47"/>
      <c r="R47"/>
      <c r="S47"/>
      <c r="T47"/>
      <c r="U47"/>
      <c r="V47"/>
      <c r="W47"/>
    </row>
    <row r="48" spans="1:23" s="40" customFormat="1" x14ac:dyDescent="0.35">
      <c r="B48" s="18" t="s">
        <v>27</v>
      </c>
      <c r="C48" s="20">
        <v>41289064.92665001</v>
      </c>
      <c r="D48" s="19"/>
      <c r="E48" s="20"/>
      <c r="F48" s="21">
        <f t="shared" si="0"/>
        <v>41289064.92665001</v>
      </c>
      <c r="G48" s="22">
        <f>IF($C$23="1st Estimate",'[1]GA Rates'!B11,IF($C$23="2nd Estimate",'[1]GA Rates'!C11,IF($C$23="Actual",'[1]GA Rates'!D11,0)))</f>
        <v>0.10231999999999999</v>
      </c>
      <c r="H48" s="23">
        <f t="shared" si="1"/>
        <v>4224697.1232948285</v>
      </c>
      <c r="I48" s="22">
        <f>'[1]GA Rates'!D11</f>
        <v>0.10348</v>
      </c>
      <c r="J48" s="24">
        <f t="shared" si="2"/>
        <v>4272592.4386097435</v>
      </c>
      <c r="K48" s="25">
        <f t="shared" si="3"/>
        <v>47895.315314915031</v>
      </c>
      <c r="N48"/>
      <c r="O48"/>
      <c r="P48"/>
      <c r="Q48"/>
      <c r="R48"/>
      <c r="S48"/>
      <c r="T48"/>
      <c r="U48"/>
      <c r="V48"/>
      <c r="W48"/>
    </row>
    <row r="49" spans="2:23" s="40" customFormat="1" x14ac:dyDescent="0.35">
      <c r="B49" s="18" t="s">
        <v>28</v>
      </c>
      <c r="C49" s="20">
        <v>37693609.406520002</v>
      </c>
      <c r="D49" s="19"/>
      <c r="E49" s="20"/>
      <c r="F49" s="21">
        <f t="shared" si="0"/>
        <v>37693609.406520002</v>
      </c>
      <c r="G49" s="22">
        <f>IF($C$23="1st Estimate",'[1]GA Rates'!B12,IF($C$23="2nd Estimate",'[1]GA Rates'!C12,IF($C$23="Actual",'[1]GA Rates'!D12,0)))</f>
        <v>0.11573</v>
      </c>
      <c r="H49" s="23">
        <f t="shared" si="1"/>
        <v>4362281.41661656</v>
      </c>
      <c r="I49" s="22">
        <f>'[1]GA Rates'!D12</f>
        <v>0.12176000000000001</v>
      </c>
      <c r="J49" s="24">
        <f t="shared" si="2"/>
        <v>4589573.8813378755</v>
      </c>
      <c r="K49" s="25">
        <f t="shared" si="3"/>
        <v>227292.46472131554</v>
      </c>
      <c r="N49"/>
      <c r="O49"/>
      <c r="P49"/>
      <c r="Q49"/>
      <c r="R49"/>
      <c r="S49"/>
      <c r="T49"/>
      <c r="U49"/>
      <c r="V49"/>
      <c r="W49"/>
    </row>
    <row r="50" spans="2:23" s="40" customFormat="1" x14ac:dyDescent="0.35">
      <c r="B50" s="18" t="s">
        <v>29</v>
      </c>
      <c r="C50" s="20">
        <v>37266417.480739959</v>
      </c>
      <c r="D50" s="19"/>
      <c r="E50" s="20"/>
      <c r="F50" s="21">
        <f t="shared" si="0"/>
        <v>37266417.480739959</v>
      </c>
      <c r="G50" s="22">
        <f>IF($C$23="1st Estimate",'[1]GA Rates'!B13,IF($C$23="2nd Estimate",'[1]GA Rates'!C13,IF($C$23="Actual",'[1]GA Rates'!D13,0)))</f>
        <v>0.14953999999999998</v>
      </c>
      <c r="H50" s="23">
        <f t="shared" si="1"/>
        <v>5572820.0700698523</v>
      </c>
      <c r="I50" s="22">
        <f>'[1]GA Rates'!D13</f>
        <v>0.12806000000000001</v>
      </c>
      <c r="J50" s="24">
        <f t="shared" si="2"/>
        <v>4772337.4225835595</v>
      </c>
      <c r="K50" s="25">
        <f t="shared" si="3"/>
        <v>-800482.64748629276</v>
      </c>
      <c r="N50"/>
      <c r="O50"/>
      <c r="P50"/>
      <c r="Q50"/>
      <c r="R50"/>
      <c r="S50"/>
      <c r="T50"/>
      <c r="U50"/>
      <c r="V50"/>
      <c r="W50"/>
    </row>
    <row r="51" spans="2:23" s="40" customFormat="1" x14ac:dyDescent="0.35">
      <c r="B51" s="18" t="s">
        <v>30</v>
      </c>
      <c r="C51" s="20">
        <v>37171097.627839997</v>
      </c>
      <c r="D51" s="19"/>
      <c r="E51" s="20"/>
      <c r="F51" s="21">
        <f t="shared" si="0"/>
        <v>37171097.627839997</v>
      </c>
      <c r="G51" s="22">
        <f>IF($C$23="1st Estimate",'[1]GA Rates'!B14,IF($C$23="2nd Estimate",'[1]GA Rates'!C14,IF($C$23="Actual",'[1]GA Rates'!D14,0)))</f>
        <v>0.1167</v>
      </c>
      <c r="H51" s="23">
        <f t="shared" si="1"/>
        <v>4337867.0931689274</v>
      </c>
      <c r="I51" s="22">
        <f>'[1]GA Rates'!D14</f>
        <v>0.11705</v>
      </c>
      <c r="J51" s="24">
        <f t="shared" si="2"/>
        <v>4350876.9773386717</v>
      </c>
      <c r="K51" s="25">
        <f t="shared" si="3"/>
        <v>13009.884169744328</v>
      </c>
      <c r="N51"/>
      <c r="O51"/>
      <c r="P51"/>
      <c r="Q51"/>
      <c r="R51"/>
      <c r="S51"/>
      <c r="T51"/>
      <c r="U51"/>
      <c r="V51"/>
      <c r="W51"/>
    </row>
    <row r="52" spans="2:23" s="40" customFormat="1" x14ac:dyDescent="0.35">
      <c r="B52" s="18" t="s">
        <v>31</v>
      </c>
      <c r="C52" s="26">
        <v>38278623.228449918</v>
      </c>
      <c r="D52" s="19"/>
      <c r="E52" s="20"/>
      <c r="F52" s="21">
        <f t="shared" si="0"/>
        <v>38278623.228449918</v>
      </c>
      <c r="G52" s="22">
        <f>IF($C$23="1st Estimate",'[1]GA Rates'!B15,IF($C$23="2nd Estimate",'[1]GA Rates'!C15,IF($C$23="Actual",'[1]GA Rates'!D15,0)))</f>
        <v>0.10704000000000001</v>
      </c>
      <c r="H52" s="23">
        <f t="shared" si="1"/>
        <v>4097343.8303732798</v>
      </c>
      <c r="I52" s="22">
        <f>'[1]GA Rates'!D15</f>
        <v>0.10557999999999999</v>
      </c>
      <c r="J52" s="24">
        <f t="shared" si="2"/>
        <v>4041457.0404597423</v>
      </c>
      <c r="K52" s="25">
        <f t="shared" si="3"/>
        <v>-55886.789913537446</v>
      </c>
      <c r="N52"/>
      <c r="O52"/>
      <c r="P52"/>
      <c r="Q52"/>
      <c r="R52"/>
      <c r="S52"/>
      <c r="T52"/>
      <c r="U52"/>
      <c r="V52"/>
      <c r="W52"/>
    </row>
    <row r="53" spans="2:23" s="40" customFormat="1" ht="29" thickBot="1" x14ac:dyDescent="0.4">
      <c r="B53" s="27" t="s">
        <v>32</v>
      </c>
      <c r="C53" s="28">
        <f>SUM(C41:C52)</f>
        <v>458326803.35717994</v>
      </c>
      <c r="D53" s="28">
        <f>SUM(D41:D52)</f>
        <v>0</v>
      </c>
      <c r="E53" s="28">
        <f>SUM(E41:E52)</f>
        <v>0</v>
      </c>
      <c r="F53" s="28">
        <f>SUM(F41:F52)</f>
        <v>458326803.35717994</v>
      </c>
      <c r="G53" s="29"/>
      <c r="H53" s="30">
        <f>SUM(H41:H52)</f>
        <v>51294383.663509265</v>
      </c>
      <c r="I53" s="29"/>
      <c r="J53" s="30">
        <f>SUM(J41:J52)</f>
        <v>54274966.185962439</v>
      </c>
      <c r="K53" s="31">
        <f>SUM(K41:K52)</f>
        <v>2980582.5224531689</v>
      </c>
      <c r="N53"/>
      <c r="O53"/>
      <c r="P53"/>
      <c r="Q53"/>
      <c r="R53"/>
      <c r="S53"/>
      <c r="T53"/>
      <c r="U53"/>
      <c r="V53"/>
      <c r="W53"/>
    </row>
    <row r="54" spans="2:23" s="40" customFormat="1" ht="15" thickBot="1" x14ac:dyDescent="0.4">
      <c r="B54" s="32"/>
      <c r="C54" s="33"/>
      <c r="D54" s="33"/>
      <c r="E54" s="33"/>
      <c r="F54" s="33"/>
      <c r="G54" s="34"/>
      <c r="H54" s="35"/>
      <c r="I54" s="34"/>
      <c r="J54" s="35"/>
      <c r="K54" s="35"/>
      <c r="N54"/>
      <c r="O54"/>
      <c r="P54"/>
      <c r="Q54"/>
      <c r="R54"/>
      <c r="S54"/>
      <c r="T54"/>
      <c r="U54"/>
      <c r="V54"/>
      <c r="W54"/>
    </row>
    <row r="55" spans="2:23" s="40" customFormat="1" ht="70.5" x14ac:dyDescent="0.35">
      <c r="B55" s="32"/>
      <c r="C55" s="33"/>
      <c r="D55" s="33"/>
      <c r="E55" s="33"/>
      <c r="F55" s="33"/>
      <c r="G55" s="36" t="s">
        <v>33</v>
      </c>
      <c r="H55" s="37" t="s">
        <v>34</v>
      </c>
      <c r="I55" s="15" t="s">
        <v>35</v>
      </c>
      <c r="J55" s="38" t="s">
        <v>36</v>
      </c>
      <c r="K55" s="39" t="s">
        <v>37</v>
      </c>
      <c r="N55"/>
      <c r="O55"/>
      <c r="P55"/>
      <c r="Q55"/>
      <c r="R55"/>
      <c r="S55"/>
      <c r="T55"/>
      <c r="U55"/>
      <c r="V55"/>
      <c r="W55"/>
    </row>
    <row r="56" spans="2:23" s="40" customFormat="1" ht="14" x14ac:dyDescent="0.3">
      <c r="G56" s="41" t="s">
        <v>38</v>
      </c>
      <c r="H56" s="42" t="s">
        <v>39</v>
      </c>
      <c r="I56" s="43" t="s">
        <v>40</v>
      </c>
      <c r="J56" s="44" t="s">
        <v>41</v>
      </c>
      <c r="K56" s="45" t="s">
        <v>42</v>
      </c>
      <c r="N56" s="69"/>
      <c r="O56" s="82"/>
      <c r="P56" s="82"/>
      <c r="Q56" s="82"/>
      <c r="R56" s="82"/>
      <c r="S56" s="82"/>
      <c r="T56" s="82"/>
      <c r="U56" s="82"/>
      <c r="V56" s="82"/>
      <c r="W56" s="82"/>
    </row>
    <row r="57" spans="2:23" s="40" customFormat="1" thickBot="1" x14ac:dyDescent="0.35">
      <c r="G57" s="139">
        <v>457130129.6601606</v>
      </c>
      <c r="H57" s="140">
        <f>F53</f>
        <v>458326803.35717994</v>
      </c>
      <c r="I57" s="46">
        <f>G57-H57</f>
        <v>-1196673.6970193386</v>
      </c>
      <c r="J57" s="56">
        <v>0.11842999999999999</v>
      </c>
      <c r="K57" s="47">
        <f>I57*J57</f>
        <v>-141722.06593800028</v>
      </c>
      <c r="N57" s="69"/>
      <c r="O57" s="82"/>
      <c r="P57" s="82"/>
      <c r="Q57" s="82"/>
      <c r="R57" s="82"/>
      <c r="S57" s="82"/>
      <c r="T57" s="82"/>
      <c r="U57" s="82"/>
      <c r="V57" s="82"/>
      <c r="W57" s="82"/>
    </row>
    <row r="58" spans="2:23" s="40" customFormat="1" ht="14" x14ac:dyDescent="0.3">
      <c r="G58" s="48" t="s">
        <v>105</v>
      </c>
      <c r="H58" s="48"/>
      <c r="I58" s="48"/>
      <c r="J58" s="48"/>
      <c r="K58" s="48"/>
      <c r="N58" s="69"/>
      <c r="O58" s="82"/>
      <c r="P58" s="82"/>
      <c r="Q58" s="82"/>
      <c r="R58" s="82"/>
      <c r="S58" s="82"/>
      <c r="T58" s="82"/>
      <c r="U58" s="82"/>
      <c r="V58" s="82"/>
      <c r="W58" s="82"/>
    </row>
    <row r="59" spans="2:23" s="40" customFormat="1" thickBot="1" x14ac:dyDescent="0.35">
      <c r="G59" s="49" t="s">
        <v>106</v>
      </c>
      <c r="H59" s="49"/>
      <c r="I59" s="49"/>
      <c r="J59" s="49"/>
      <c r="K59" s="49"/>
      <c r="N59" s="69"/>
      <c r="O59" s="82"/>
      <c r="P59" s="82"/>
      <c r="Q59" s="82"/>
      <c r="R59" s="82"/>
      <c r="S59" s="82"/>
      <c r="T59" s="82"/>
      <c r="U59" s="82"/>
      <c r="V59" s="82"/>
      <c r="W59" s="82"/>
    </row>
    <row r="60" spans="2:23" s="40" customFormat="1" thickBot="1" x14ac:dyDescent="0.35">
      <c r="G60" s="50"/>
      <c r="H60" s="51"/>
      <c r="I60" s="52"/>
      <c r="J60" s="53" t="s">
        <v>43</v>
      </c>
      <c r="K60" s="54">
        <f>K53+K57</f>
        <v>2838860.4565151688</v>
      </c>
      <c r="N60" s="69"/>
      <c r="O60" s="82"/>
      <c r="P60" s="82"/>
      <c r="Q60" s="82"/>
      <c r="R60" s="82"/>
      <c r="S60" s="82"/>
      <c r="T60" s="82"/>
      <c r="U60" s="82"/>
      <c r="V60" s="82"/>
      <c r="W60" s="82"/>
    </row>
    <row r="61" spans="2:23" s="40" customFormat="1" ht="14" x14ac:dyDescent="0.3">
      <c r="H61" s="83" t="s">
        <v>69</v>
      </c>
      <c r="I61" s="83"/>
      <c r="J61" s="83"/>
      <c r="K61" s="84">
        <f>IFERROR(F53/D18,0)</f>
        <v>1.0338438027292352</v>
      </c>
      <c r="N61" s="69"/>
      <c r="O61" s="82"/>
      <c r="P61" s="82"/>
      <c r="Q61" s="82"/>
      <c r="R61" s="82"/>
      <c r="S61" s="82"/>
      <c r="T61" s="82"/>
      <c r="U61" s="82"/>
      <c r="V61" s="82"/>
      <c r="W61" s="82"/>
    </row>
    <row r="62" spans="2:23" s="40" customFormat="1" ht="30" customHeight="1" x14ac:dyDescent="0.3">
      <c r="H62" s="83" t="s">
        <v>70</v>
      </c>
      <c r="I62" s="83"/>
      <c r="J62" s="83"/>
      <c r="K62" s="85">
        <v>1.0362</v>
      </c>
      <c r="N62" s="69"/>
      <c r="O62" s="82"/>
      <c r="P62" s="82"/>
      <c r="Q62" s="82"/>
      <c r="R62" s="82"/>
      <c r="S62" s="82"/>
      <c r="T62" s="82"/>
      <c r="U62" s="82"/>
      <c r="V62" s="82"/>
      <c r="W62" s="82"/>
    </row>
    <row r="63" spans="2:23" s="40" customFormat="1" ht="14" x14ac:dyDescent="0.3">
      <c r="H63" s="83" t="s">
        <v>71</v>
      </c>
      <c r="I63" s="83"/>
      <c r="J63" s="83"/>
      <c r="K63" s="86">
        <f>K61-K62</f>
        <v>-2.3561972707648593E-3</v>
      </c>
      <c r="N63" s="69"/>
      <c r="O63" s="82"/>
      <c r="P63" s="82"/>
      <c r="Q63" s="82"/>
      <c r="R63" s="82"/>
      <c r="S63" s="82"/>
      <c r="T63" s="82"/>
      <c r="U63" s="82"/>
      <c r="V63" s="82"/>
      <c r="W63" s="82"/>
    </row>
    <row r="64" spans="2:23" s="40" customFormat="1" ht="28.15" customHeight="1" thickBot="1" x14ac:dyDescent="0.35">
      <c r="B64" s="87" t="s">
        <v>72</v>
      </c>
      <c r="C64" s="87"/>
      <c r="D64" s="87"/>
      <c r="H64" s="88"/>
      <c r="I64" s="88"/>
      <c r="J64" s="88"/>
      <c r="K64" s="86"/>
      <c r="N64" s="69"/>
      <c r="O64" s="82"/>
      <c r="P64" s="82"/>
      <c r="Q64" s="82"/>
      <c r="R64" s="82"/>
      <c r="S64" s="82"/>
      <c r="T64" s="82"/>
      <c r="U64" s="82"/>
      <c r="V64" s="82"/>
      <c r="W64" s="82"/>
    </row>
    <row r="65" spans="1:23" s="40" customFormat="1" thickBot="1" x14ac:dyDescent="0.35">
      <c r="B65" s="89" t="s">
        <v>73</v>
      </c>
      <c r="C65" s="90"/>
      <c r="D65" s="91"/>
      <c r="E65" s="92"/>
      <c r="F65" s="93" t="s">
        <v>74</v>
      </c>
      <c r="H65" s="88"/>
      <c r="I65" s="88"/>
      <c r="J65" s="88"/>
      <c r="K65" s="86"/>
      <c r="N65" s="69"/>
      <c r="O65" s="82"/>
      <c r="P65" s="82"/>
      <c r="Q65" s="82"/>
      <c r="R65" s="82"/>
      <c r="S65" s="82"/>
      <c r="T65" s="82"/>
      <c r="U65" s="82"/>
      <c r="V65" s="82"/>
      <c r="W65" s="82"/>
    </row>
    <row r="66" spans="1:23" s="40" customFormat="1" ht="15" customHeight="1" x14ac:dyDescent="0.3">
      <c r="B66" s="94"/>
      <c r="C66" s="95"/>
      <c r="D66" s="96"/>
      <c r="E66" s="92"/>
      <c r="F66" s="97"/>
      <c r="G66" s="90"/>
      <c r="H66" s="90"/>
      <c r="I66" s="90"/>
      <c r="J66" s="90"/>
      <c r="K66" s="91"/>
      <c r="N66" s="69"/>
      <c r="O66" s="82"/>
      <c r="P66" s="82"/>
      <c r="Q66" s="82"/>
      <c r="R66" s="82"/>
      <c r="S66" s="82"/>
      <c r="T66" s="82"/>
      <c r="U66" s="82"/>
      <c r="V66" s="82"/>
      <c r="W66" s="82"/>
    </row>
    <row r="67" spans="1:23" s="40" customFormat="1" ht="15" customHeight="1" x14ac:dyDescent="0.3">
      <c r="B67" s="94"/>
      <c r="C67" s="95"/>
      <c r="D67" s="96"/>
      <c r="E67" s="92"/>
      <c r="F67" s="94"/>
      <c r="G67" s="95"/>
      <c r="H67" s="95"/>
      <c r="I67" s="95"/>
      <c r="J67" s="95"/>
      <c r="K67" s="96"/>
      <c r="N67" s="69"/>
      <c r="O67" s="82"/>
      <c r="P67" s="82"/>
      <c r="Q67" s="82"/>
      <c r="R67" s="82"/>
      <c r="S67" s="82"/>
      <c r="T67" s="82"/>
      <c r="U67" s="82"/>
      <c r="V67" s="82"/>
      <c r="W67" s="82"/>
    </row>
    <row r="68" spans="1:23" s="40" customFormat="1" ht="15" customHeight="1" x14ac:dyDescent="0.3">
      <c r="B68" s="94"/>
      <c r="C68" s="95"/>
      <c r="D68" s="96"/>
      <c r="E68" s="92"/>
      <c r="F68" s="94"/>
      <c r="G68" s="95"/>
      <c r="H68" s="95"/>
      <c r="I68" s="95"/>
      <c r="J68" s="95"/>
      <c r="K68" s="96"/>
      <c r="N68" s="69"/>
      <c r="O68" s="82"/>
      <c r="P68" s="82"/>
      <c r="Q68" s="82"/>
      <c r="R68" s="82"/>
      <c r="S68" s="82"/>
      <c r="T68" s="82"/>
      <c r="U68" s="82"/>
      <c r="V68" s="82"/>
      <c r="W68" s="82"/>
    </row>
    <row r="69" spans="1:23" s="40" customFormat="1" ht="15" customHeight="1" x14ac:dyDescent="0.3">
      <c r="B69" s="94"/>
      <c r="C69" s="95"/>
      <c r="D69" s="96"/>
      <c r="E69" s="92"/>
      <c r="F69" s="94"/>
      <c r="G69" s="95"/>
      <c r="H69" s="95"/>
      <c r="I69" s="95"/>
      <c r="J69" s="95"/>
      <c r="K69" s="96"/>
      <c r="N69" s="69"/>
      <c r="O69" s="82"/>
      <c r="P69" s="82"/>
      <c r="Q69" s="82"/>
      <c r="R69" s="82"/>
      <c r="S69" s="82"/>
      <c r="T69" s="82"/>
      <c r="U69" s="82"/>
      <c r="V69" s="82"/>
      <c r="W69" s="82"/>
    </row>
    <row r="70" spans="1:23" s="40" customFormat="1" ht="15" customHeight="1" x14ac:dyDescent="0.3">
      <c r="B70" s="94"/>
      <c r="C70" s="95"/>
      <c r="D70" s="96"/>
      <c r="E70" s="92"/>
      <c r="F70" s="94"/>
      <c r="G70" s="95"/>
      <c r="H70" s="95"/>
      <c r="I70" s="95"/>
      <c r="J70" s="95"/>
      <c r="K70" s="96"/>
      <c r="N70" s="69"/>
      <c r="O70" s="82"/>
      <c r="P70" s="82"/>
      <c r="Q70" s="82"/>
      <c r="R70" s="82"/>
      <c r="S70" s="82"/>
      <c r="T70" s="82"/>
      <c r="U70" s="82"/>
      <c r="V70" s="82"/>
      <c r="W70" s="82"/>
    </row>
    <row r="71" spans="1:23" s="40" customFormat="1" ht="15.75" customHeight="1" thickBot="1" x14ac:dyDescent="0.35">
      <c r="B71" s="98"/>
      <c r="C71" s="99"/>
      <c r="D71" s="100"/>
      <c r="E71" s="92"/>
      <c r="F71" s="98"/>
      <c r="G71" s="99"/>
      <c r="H71" s="99"/>
      <c r="I71" s="99"/>
      <c r="J71" s="99"/>
      <c r="K71" s="100"/>
      <c r="N71" s="69"/>
      <c r="O71" s="82"/>
      <c r="P71" s="82"/>
      <c r="Q71" s="82"/>
      <c r="R71" s="82"/>
      <c r="S71" s="82"/>
      <c r="T71" s="82"/>
      <c r="U71" s="82"/>
      <c r="V71" s="82"/>
      <c r="W71" s="82"/>
    </row>
    <row r="72" spans="1:23" s="40" customFormat="1" ht="37.15" customHeight="1" x14ac:dyDescent="0.3">
      <c r="A72" s="40" t="s">
        <v>75</v>
      </c>
      <c r="B72" s="80" t="s">
        <v>76</v>
      </c>
      <c r="C72" s="1"/>
      <c r="K72" s="101"/>
      <c r="N72" s="69"/>
      <c r="O72" s="82"/>
      <c r="P72" s="82"/>
      <c r="Q72" s="82"/>
      <c r="R72" s="82"/>
      <c r="S72" s="82"/>
      <c r="T72" s="82"/>
      <c r="U72" s="82"/>
      <c r="V72" s="82"/>
      <c r="W72" s="82"/>
    </row>
    <row r="73" spans="1:23" s="40" customFormat="1" ht="14" x14ac:dyDescent="0.3">
      <c r="B73" s="74"/>
      <c r="C73" s="1"/>
      <c r="K73" s="102"/>
      <c r="N73" s="69"/>
      <c r="O73" s="69"/>
      <c r="P73" s="69"/>
      <c r="Q73" s="69"/>
      <c r="R73" s="69"/>
      <c r="S73" s="69"/>
      <c r="T73" s="69"/>
      <c r="U73" s="69"/>
      <c r="V73" s="69"/>
      <c r="W73" s="69"/>
    </row>
    <row r="74" spans="1:23" s="40" customFormat="1" ht="15" customHeight="1" x14ac:dyDescent="0.3">
      <c r="A74" s="103"/>
      <c r="B74" s="104" t="s">
        <v>77</v>
      </c>
      <c r="C74" s="105" t="s">
        <v>78</v>
      </c>
      <c r="D74" s="106" t="s">
        <v>79</v>
      </c>
      <c r="E74" s="106"/>
      <c r="F74" s="106"/>
      <c r="G74" s="106"/>
      <c r="H74" s="106"/>
      <c r="I74" s="107" t="s">
        <v>80</v>
      </c>
      <c r="J74" s="107"/>
      <c r="K74" s="107"/>
      <c r="N74" s="69"/>
      <c r="O74" s="69"/>
      <c r="P74" s="69"/>
      <c r="Q74" s="69"/>
      <c r="R74" s="69"/>
      <c r="S74" s="69"/>
      <c r="T74" s="69"/>
      <c r="U74" s="69"/>
      <c r="V74" s="69"/>
      <c r="W74" s="69"/>
    </row>
    <row r="75" spans="1:23" s="40" customFormat="1" ht="42" x14ac:dyDescent="0.3">
      <c r="A75" s="108" t="s">
        <v>81</v>
      </c>
      <c r="B75" s="109"/>
      <c r="C75" s="110">
        <v>-359476</v>
      </c>
      <c r="D75" s="111"/>
      <c r="E75" s="112"/>
      <c r="F75" s="112"/>
      <c r="G75" s="112"/>
      <c r="H75" s="113"/>
      <c r="I75" s="114" t="s">
        <v>82</v>
      </c>
      <c r="J75" s="115" t="s">
        <v>83</v>
      </c>
      <c r="K75" s="115"/>
      <c r="M75" s="69"/>
      <c r="N75" s="69"/>
      <c r="O75" s="69"/>
      <c r="P75" s="69"/>
      <c r="Q75" s="69"/>
      <c r="R75" s="69"/>
      <c r="S75" s="69"/>
      <c r="T75" s="69"/>
      <c r="U75" s="69"/>
      <c r="V75" s="69"/>
    </row>
    <row r="76" spans="1:23" s="40" customFormat="1" ht="28" x14ac:dyDescent="0.3">
      <c r="A76" s="116" t="s">
        <v>84</v>
      </c>
      <c r="B76" s="117" t="s">
        <v>85</v>
      </c>
      <c r="C76" s="110">
        <v>1042.48</v>
      </c>
      <c r="D76" s="118" t="s">
        <v>86</v>
      </c>
      <c r="E76" s="118"/>
      <c r="F76" s="118"/>
      <c r="G76" s="118"/>
      <c r="H76" s="118"/>
      <c r="I76" s="75" t="s">
        <v>64</v>
      </c>
      <c r="J76" s="119"/>
      <c r="K76" s="119"/>
      <c r="M76" s="69"/>
      <c r="N76" s="69"/>
      <c r="O76" s="69"/>
      <c r="P76" s="69"/>
      <c r="Q76" s="69"/>
      <c r="R76" s="69"/>
      <c r="S76" s="69"/>
      <c r="T76" s="69"/>
      <c r="U76" s="69"/>
      <c r="V76" s="69"/>
    </row>
    <row r="77" spans="1:23" s="40" customFormat="1" ht="28" x14ac:dyDescent="0.3">
      <c r="A77" s="116" t="s">
        <v>87</v>
      </c>
      <c r="B77" s="117" t="s">
        <v>88</v>
      </c>
      <c r="C77" s="110"/>
      <c r="D77" s="120"/>
      <c r="E77" s="121"/>
      <c r="F77" s="121"/>
      <c r="G77" s="121"/>
      <c r="H77" s="122"/>
      <c r="I77" s="75"/>
      <c r="J77" s="119"/>
      <c r="K77" s="119"/>
      <c r="L77" s="3"/>
      <c r="M77" s="3"/>
      <c r="N77" s="3"/>
      <c r="O77" s="3"/>
    </row>
    <row r="78" spans="1:23" s="40" customFormat="1" ht="28" x14ac:dyDescent="0.3">
      <c r="A78" s="116" t="s">
        <v>89</v>
      </c>
      <c r="B78" s="117" t="s">
        <v>90</v>
      </c>
      <c r="C78" s="110"/>
      <c r="D78" s="118"/>
      <c r="E78" s="118"/>
      <c r="F78" s="118"/>
      <c r="G78" s="118"/>
      <c r="H78" s="118"/>
      <c r="I78" s="75"/>
      <c r="J78" s="119"/>
      <c r="K78" s="119"/>
      <c r="L78" s="3"/>
      <c r="M78" s="3"/>
      <c r="N78" s="3"/>
      <c r="O78" s="3"/>
    </row>
    <row r="79" spans="1:23" s="40" customFormat="1" ht="14" x14ac:dyDescent="0.3">
      <c r="A79" s="116" t="s">
        <v>91</v>
      </c>
      <c r="B79" s="117" t="s">
        <v>92</v>
      </c>
      <c r="C79" s="110"/>
      <c r="D79" s="118"/>
      <c r="E79" s="118"/>
      <c r="F79" s="118"/>
      <c r="G79" s="118"/>
      <c r="H79" s="118"/>
      <c r="I79" s="75"/>
      <c r="J79" s="119"/>
      <c r="K79" s="119"/>
      <c r="L79" s="3"/>
      <c r="M79" s="3"/>
      <c r="N79" s="3"/>
      <c r="O79" s="3"/>
    </row>
    <row r="80" spans="1:23" s="40" customFormat="1" ht="28" x14ac:dyDescent="0.3">
      <c r="A80" s="116" t="s">
        <v>93</v>
      </c>
      <c r="B80" s="117" t="s">
        <v>94</v>
      </c>
      <c r="C80" s="110"/>
      <c r="D80" s="118"/>
      <c r="E80" s="118"/>
      <c r="F80" s="118"/>
      <c r="G80" s="118"/>
      <c r="H80" s="118"/>
      <c r="I80" s="75"/>
      <c r="J80" s="119"/>
      <c r="K80" s="119"/>
      <c r="L80" s="3"/>
      <c r="M80" s="3"/>
      <c r="N80" s="3"/>
      <c r="O80" s="3"/>
    </row>
    <row r="81" spans="1:15" s="40" customFormat="1" ht="28" x14ac:dyDescent="0.3">
      <c r="A81" s="116" t="s">
        <v>95</v>
      </c>
      <c r="B81" s="123" t="s">
        <v>96</v>
      </c>
      <c r="C81" s="110"/>
      <c r="D81" s="118"/>
      <c r="E81" s="118"/>
      <c r="F81" s="118"/>
      <c r="G81" s="118"/>
      <c r="H81" s="118"/>
      <c r="I81" s="75"/>
      <c r="J81" s="119"/>
      <c r="K81" s="119"/>
      <c r="L81" s="3"/>
      <c r="M81" s="3"/>
      <c r="N81" s="3"/>
      <c r="O81" s="3"/>
    </row>
    <row r="82" spans="1:15" s="40" customFormat="1" ht="33.75" customHeight="1" x14ac:dyDescent="0.3">
      <c r="A82" s="116">
        <v>4</v>
      </c>
      <c r="B82" s="124" t="s">
        <v>97</v>
      </c>
      <c r="C82" s="110"/>
      <c r="D82" s="118"/>
      <c r="E82" s="118"/>
      <c r="F82" s="118"/>
      <c r="G82" s="118"/>
      <c r="H82" s="118"/>
      <c r="I82" s="75"/>
      <c r="J82" s="119"/>
      <c r="K82" s="119"/>
      <c r="L82" s="3"/>
      <c r="M82" s="3"/>
      <c r="N82" s="3"/>
      <c r="O82" s="3"/>
    </row>
    <row r="83" spans="1:15" s="40" customFormat="1" ht="14" x14ac:dyDescent="0.3">
      <c r="A83" s="116">
        <v>5</v>
      </c>
      <c r="B83" s="125" t="s">
        <v>98</v>
      </c>
      <c r="C83" s="110">
        <f>-(-1303933.11-1250583.68-564199)</f>
        <v>3118715.79</v>
      </c>
      <c r="D83" s="118" t="s">
        <v>99</v>
      </c>
      <c r="E83" s="118"/>
      <c r="F83" s="118"/>
      <c r="G83" s="118"/>
      <c r="H83" s="118"/>
      <c r="I83" s="75" t="s">
        <v>64</v>
      </c>
      <c r="J83" s="119"/>
      <c r="K83" s="119"/>
      <c r="L83" s="3"/>
      <c r="M83" s="3"/>
      <c r="N83" s="3"/>
      <c r="O83" s="3"/>
    </row>
    <row r="84" spans="1:15" s="40" customFormat="1" ht="14" x14ac:dyDescent="0.3">
      <c r="A84" s="126">
        <v>6</v>
      </c>
      <c r="B84" s="127"/>
      <c r="C84" s="110"/>
      <c r="D84" s="128"/>
      <c r="E84" s="118"/>
      <c r="F84" s="118"/>
      <c r="G84" s="118"/>
      <c r="H84" s="118"/>
      <c r="I84" s="75"/>
      <c r="J84" s="119"/>
      <c r="K84" s="119"/>
    </row>
    <row r="85" spans="1:15" s="40" customFormat="1" ht="14.15" customHeight="1" x14ac:dyDescent="0.3">
      <c r="A85" s="126">
        <v>7</v>
      </c>
      <c r="B85" s="127"/>
      <c r="C85" s="110"/>
      <c r="D85" s="128"/>
      <c r="E85" s="118"/>
      <c r="F85" s="118"/>
      <c r="G85" s="118"/>
      <c r="H85" s="118"/>
      <c r="I85" s="75"/>
      <c r="J85" s="119"/>
      <c r="K85" s="119"/>
    </row>
    <row r="86" spans="1:15" s="40" customFormat="1" ht="14" x14ac:dyDescent="0.3">
      <c r="A86" s="126">
        <v>8</v>
      </c>
      <c r="B86" s="127"/>
      <c r="C86" s="110"/>
      <c r="D86" s="118"/>
      <c r="E86" s="118"/>
      <c r="F86" s="118"/>
      <c r="G86" s="118"/>
      <c r="H86" s="118"/>
      <c r="I86" s="75"/>
      <c r="J86" s="119"/>
      <c r="K86" s="119"/>
    </row>
    <row r="87" spans="1:15" s="40" customFormat="1" ht="14" x14ac:dyDescent="0.3">
      <c r="A87" s="126">
        <v>9</v>
      </c>
      <c r="B87" s="127"/>
      <c r="C87" s="110"/>
      <c r="D87" s="120"/>
      <c r="E87" s="121"/>
      <c r="F87" s="121"/>
      <c r="G87" s="121"/>
      <c r="H87" s="122"/>
      <c r="I87" s="75"/>
      <c r="J87" s="119"/>
      <c r="K87" s="119"/>
    </row>
    <row r="88" spans="1:15" s="40" customFormat="1" ht="14" x14ac:dyDescent="0.3">
      <c r="A88" s="126">
        <v>10</v>
      </c>
      <c r="B88" s="127"/>
      <c r="C88" s="110"/>
      <c r="D88" s="118"/>
      <c r="E88" s="118"/>
      <c r="F88" s="118"/>
      <c r="G88" s="118"/>
      <c r="H88" s="118"/>
      <c r="I88" s="75"/>
      <c r="J88" s="119"/>
      <c r="K88" s="119"/>
    </row>
    <row r="89" spans="1:15" s="40" customFormat="1" ht="14" x14ac:dyDescent="0.3">
      <c r="A89" s="126">
        <v>11</v>
      </c>
      <c r="B89" s="127"/>
      <c r="C89" s="110"/>
      <c r="D89" s="118"/>
      <c r="E89" s="118"/>
      <c r="F89" s="118"/>
      <c r="G89" s="118"/>
      <c r="H89" s="118"/>
      <c r="I89" s="75"/>
      <c r="J89" s="119"/>
      <c r="K89" s="119"/>
    </row>
    <row r="90" spans="1:15" s="40" customFormat="1" ht="14" x14ac:dyDescent="0.3">
      <c r="A90" s="40" t="s">
        <v>100</v>
      </c>
      <c r="B90" s="81" t="s">
        <v>101</v>
      </c>
      <c r="C90" s="129">
        <f>SUM(C75:C89)</f>
        <v>2760282.27</v>
      </c>
      <c r="D90" s="130"/>
      <c r="E90" s="130"/>
      <c r="F90" s="130"/>
      <c r="G90" s="130"/>
    </row>
    <row r="91" spans="1:15" s="40" customFormat="1" ht="28" x14ac:dyDescent="0.3">
      <c r="B91" s="32" t="s">
        <v>102</v>
      </c>
      <c r="C91" s="131">
        <f>K60</f>
        <v>2838860.4565151688</v>
      </c>
      <c r="D91" s="130"/>
      <c r="E91" s="130"/>
      <c r="F91" s="130"/>
      <c r="G91" s="130"/>
    </row>
    <row r="92" spans="1:15" s="40" customFormat="1" ht="14" x14ac:dyDescent="0.3">
      <c r="B92" s="132" t="s">
        <v>103</v>
      </c>
      <c r="C92" s="133">
        <f>C90-C91</f>
        <v>-78578.186515168753</v>
      </c>
    </row>
    <row r="93" spans="1:15" s="40" customFormat="1" ht="28.5" thickBot="1" x14ac:dyDescent="0.35">
      <c r="B93" s="132" t="s">
        <v>104</v>
      </c>
      <c r="C93" s="134">
        <f>IF(ISERROR(C92/J53),0,C92/J53)</f>
        <v>-1.4477795572628482E-3</v>
      </c>
      <c r="D93" s="135" t="str">
        <f>IF(AND(C93&lt;0.01,C93&gt;-0.01),"","Unresolved differences of greater than + or - 1% should be explained")</f>
        <v/>
      </c>
      <c r="F93" s="3"/>
      <c r="G93" s="73"/>
      <c r="H93" s="73"/>
      <c r="I93" s="73"/>
      <c r="J93" s="73"/>
      <c r="K93" s="73"/>
    </row>
    <row r="94" spans="1:15" s="40" customFormat="1" thickTop="1" x14ac:dyDescent="0.3">
      <c r="B94" s="1"/>
      <c r="C94" s="136"/>
      <c r="D94" s="137"/>
      <c r="G94" s="3"/>
    </row>
    <row r="95" spans="1:15" s="40" customFormat="1" ht="14" x14ac:dyDescent="0.3">
      <c r="B95" s="1"/>
      <c r="C95" s="136"/>
      <c r="D95" s="138"/>
    </row>
    <row r="96" spans="1:15" s="40" customFormat="1" ht="14" x14ac:dyDescent="0.3"/>
    <row r="97" s="40" customFormat="1" ht="14" x14ac:dyDescent="0.3"/>
  </sheetData>
  <mergeCells count="45">
    <mergeCell ref="D89:H89"/>
    <mergeCell ref="J89:K89"/>
    <mergeCell ref="D86:H86"/>
    <mergeCell ref="J86:K86"/>
    <mergeCell ref="D87:H87"/>
    <mergeCell ref="J87:K87"/>
    <mergeCell ref="D88:H88"/>
    <mergeCell ref="J88:K88"/>
    <mergeCell ref="D83:H83"/>
    <mergeCell ref="J83:K83"/>
    <mergeCell ref="D84:H84"/>
    <mergeCell ref="J84:K84"/>
    <mergeCell ref="D85:H85"/>
    <mergeCell ref="J85:K85"/>
    <mergeCell ref="D80:H80"/>
    <mergeCell ref="J80:K80"/>
    <mergeCell ref="D81:H81"/>
    <mergeCell ref="J81:K81"/>
    <mergeCell ref="D82:H82"/>
    <mergeCell ref="J82:K82"/>
    <mergeCell ref="D77:H77"/>
    <mergeCell ref="J77:K77"/>
    <mergeCell ref="D78:H78"/>
    <mergeCell ref="J78:K78"/>
    <mergeCell ref="D79:H79"/>
    <mergeCell ref="J79:K79"/>
    <mergeCell ref="D74:H74"/>
    <mergeCell ref="I74:K74"/>
    <mergeCell ref="A75:B75"/>
    <mergeCell ref="D75:H75"/>
    <mergeCell ref="J75:K75"/>
    <mergeCell ref="D76:H76"/>
    <mergeCell ref="J76:K76"/>
    <mergeCell ref="H61:J61"/>
    <mergeCell ref="H62:J62"/>
    <mergeCell ref="H63:J63"/>
    <mergeCell ref="B64:D64"/>
    <mergeCell ref="B65:D71"/>
    <mergeCell ref="F66:K71"/>
    <mergeCell ref="B13:C13"/>
    <mergeCell ref="E13:F13"/>
    <mergeCell ref="B19:H19"/>
    <mergeCell ref="B25:E25"/>
    <mergeCell ref="G58:K58"/>
    <mergeCell ref="G59:K59"/>
  </mergeCells>
  <dataValidations count="2">
    <dataValidation type="list" allowBlank="1" showInputMessage="1" showErrorMessage="1" sqref="G29 I76:I89 G27 G25">
      <formula1>"Yes,No"</formula1>
    </dataValidation>
    <dataValidation type="list" sqref="C23">
      <formula1>"1st Estimate, 2nd Estimate, Actual"</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Gabe Platt</dc:creator>
  <cp:lastModifiedBy>Gabe Platt</cp:lastModifiedBy>
  <dcterms:created xsi:type="dcterms:W3CDTF">2021-10-19T15:26:51Z</dcterms:created>
  <dcterms:modified xsi:type="dcterms:W3CDTF">2021-10-19T15:57:24Z</dcterms:modified>
</cp:coreProperties>
</file>